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drawings/drawing4.xml" ContentType="application/vnd.openxmlformats-officedocument.drawing+xml"/>
  <Override PartName="/xl/comments5.xml" ContentType="application/vnd.openxmlformats-officedocument.spreadsheetml.comments+xml"/>
  <Override PartName="/xl/drawings/drawing5.xml" ContentType="application/vnd.openxmlformats-officedocument.drawing+xml"/>
  <Override PartName="/xl/tables/table9.xml" ContentType="application/vnd.openxmlformats-officedocument.spreadsheetml.table+xml"/>
  <Override PartName="/xl/comments6.xml" ContentType="application/vnd.openxmlformats-officedocument.spreadsheetml.comments+xml"/>
  <Override PartName="/xl/comments7.xml" ContentType="application/vnd.openxmlformats-officedocument.spreadsheetml.comments+xml"/>
  <Override PartName="/xl/drawings/drawing6.xml" ContentType="application/vnd.openxmlformats-officedocument.drawing+xml"/>
  <Override PartName="/xl/tables/table10.xml" ContentType="application/vnd.openxmlformats-officedocument.spreadsheetml.table+xml"/>
  <Override PartName="/xl/comments8.xml" ContentType="application/vnd.openxmlformats-officedocument.spreadsheetml.comments+xml"/>
  <Override PartName="/xl/drawings/drawing7.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comments9.xml" ContentType="application/vnd.openxmlformats-officedocument.spreadsheetml.comments+xml"/>
  <Override PartName="/xl/drawings/drawing8.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drawings/drawing9.xml" ContentType="application/vnd.openxmlformats-officedocument.drawing+xml"/>
  <Override PartName="/xl/comments14.xml" ContentType="application/vnd.openxmlformats-officedocument.spreadsheetml.comments+xml"/>
  <Override PartName="/xl/comments15.xml" ContentType="application/vnd.openxmlformats-officedocument.spreadsheetml.comments+xml"/>
  <Override PartName="/xl/tables/table17.xml" ContentType="application/vnd.openxmlformats-officedocument.spreadsheetml.table+xml"/>
  <Override PartName="/xl/comments16.xml" ContentType="application/vnd.openxmlformats-officedocument.spreadsheetml.comments+xml"/>
  <Override PartName="/xl/comments1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26A90621-87C4-6C01-FD6A-EE6E7C140903}"/>
  <workbookPr codeName="ThisWorkbook" hidePivotFieldList="1"/>
  <mc:AlternateContent xmlns:mc="http://schemas.openxmlformats.org/markup-compatibility/2006">
    <mc:Choice Requires="x15">
      <x15ac:absPath xmlns:x15ac="http://schemas.microsoft.com/office/spreadsheetml/2010/11/ac" url="C:\Users\Acer\Documents\CONTRATACIÓN CORANT 2026\GESTION AMBIENTAL\CALIBRACIÓN SONOMETROS - CARLOS\EXTERNO\"/>
    </mc:Choice>
  </mc:AlternateContent>
  <xr:revisionPtr revIDLastSave="0" documentId="8_{2489636A-F8C5-48C1-8819-179978918F76}" xr6:coauthVersionLast="47" xr6:coauthVersionMax="47" xr10:uidLastSave="{00000000-0000-0000-0000-000000000000}"/>
  <bookViews>
    <workbookView xWindow="-110" yWindow="-110" windowWidth="19420" windowHeight="11500" tabRatio="688" firstSheet="2" activeTab="15" xr2:uid="{00000000-000D-0000-FFFF-FFFF00000000}"/>
  </bookViews>
  <sheets>
    <sheet name="Resolución 667_2016" sheetId="2" state="hidden" r:id="rId1"/>
    <sheet name="Gráfico1" sheetId="50" state="hidden" r:id="rId2"/>
    <sheet name="Instructivo" sheetId="46" r:id="rId3"/>
    <sheet name="Parámetros" sheetId="17" state="hidden" r:id="rId4"/>
    <sheet name="PORH" sheetId="33" state="hidden" r:id="rId5"/>
    <sheet name="Línea 2 PGAR Económica" sheetId="6" state="hidden" r:id="rId6"/>
    <sheet name="Línea 3 PGAR Social" sheetId="7" state="hidden" r:id="rId7"/>
    <sheet name="Línea 4 PGAR Gobernanza" sheetId="8" state="hidden" r:id="rId8"/>
    <sheet name="Estructura_Plan_Acción" sheetId="14" r:id="rId9"/>
    <sheet name="PLAN+AIRE PURO" sheetId="31" state="hidden" r:id="rId10"/>
    <sheet name="POMCAS" sheetId="36" state="hidden" r:id="rId11"/>
    <sheet name="PMMA" sheetId="41" state="hidden" r:id="rId12"/>
    <sheet name="Estructura_PlanR_cambioClimatic" sheetId="21" state="hidden" r:id="rId13"/>
    <sheet name="PMAP" sheetId="43" state="hidden" r:id="rId14"/>
    <sheet name="Estructura_PGAR" sheetId="5" r:id="rId15"/>
    <sheet name="Aporte_Contrato_Desempeño" sheetId="9" r:id="rId16"/>
    <sheet name="Aporte_Contrato_Vigencia_Futura" sheetId="53" state="hidden" r:id="rId17"/>
    <sheet name="ParametrosPlan+Aire+Puro" sheetId="32" state="hidden" r:id="rId18"/>
    <sheet name="Parametro PORH" sheetId="34" state="hidden" r:id="rId19"/>
    <sheet name="Parametros POMCAS" sheetId="37" state="hidden" r:id="rId20"/>
    <sheet name="Parametros PMAP" sheetId="44" state="hidden" r:id="rId21"/>
    <sheet name="Parametros PMMA" sheetId="40" state="hidden" r:id="rId22"/>
    <sheet name="OT_vs_Municipios" sheetId="18" state="hidden" r:id="rId23"/>
    <sheet name="Comunidades_vs_Municipios" sheetId="19" state="hidden" r:id="rId24"/>
    <sheet name="Política_inclusión_social" sheetId="20" state="hidden" r:id="rId25"/>
    <sheet name="Parámetros_componentes_retos" sheetId="12" state="hidden" r:id="rId26"/>
    <sheet name="Parámetros_retos_indicadores" sheetId="13" state="hidden" r:id="rId27"/>
    <sheet name="Parámetros_líneas_componentes" sheetId="10" state="hidden" r:id="rId28"/>
    <sheet name="Párametros_proyectoAccion_indic" sheetId="22" state="hidden" r:id="rId29"/>
    <sheet name="Párametros_proyectos_actividade" sheetId="16" state="hidden" r:id="rId30"/>
    <sheet name="Parametros_actividades_indicado" sheetId="51" state="hidden" r:id="rId31"/>
    <sheet name="Párametros_programas_proyectos" sheetId="15" state="hidden" r:id="rId32"/>
  </sheets>
  <definedNames>
    <definedName name="_1._Aumentar_la_superficie_de_áreas_protegidas_y_otras_estrategias_de_conservación_en_la_jurisdicción">Parámetros_retos_indicadores!$B$2:$B$3</definedName>
    <definedName name="_1._Cooperación_y_articulación_en_la_ejecución_de_los_instrumentos_de_planificación_para_el_manejo_aguas_residuales_Planes_Maestros_de_Acueducto_y_Alcantarillado_Planes_de_Saneamiento_y_Manejo_de_Vertimientos_y_Plan_Departamental_de_Aguas.">'Parametros PMMA'!$R$33:$R$40</definedName>
    <definedName name="_1._Fortalecimiento_de_la_gestión_ambiental_regional_y_local">'Parametros POMCAS'!$AF$28:$AF$30</definedName>
    <definedName name="_1._Gestión_integral_del_riesgo_y_Adaptación_al_Cambio_Climático.">'Parametros POMCAS'!$K$28:$K$29</definedName>
    <definedName name="_1._Ordenamiento_Ambiental_del_Territorio">Párametros_programas_proyectos!$B$2:$B$4</definedName>
    <definedName name="_1._Ordenamiento_manejo_y_conservación_del_suelo">'Parametros POMCAS'!$E$28:$E$29</definedName>
    <definedName name="_1._POMCA_RÍO_GRANDE_CHICO_">'Parametros POMCAS'!$B$3:$B$7</definedName>
    <definedName name="_1._Protección_de_biodiversidad_y_servicios_ecosistémicos">Parámetros_componentes_retos!$B$2:$B$7</definedName>
    <definedName name="_1._Protección_de_las_zonas_de_recarga_del_acuífero_del_Valle_de_Aburrá">'Parametros PMMA'!$A$33</definedName>
    <definedName name="_1._Protegiendo_ecosistemas_naturales">Párametros_proyectos_actividade!$B$2:$B$5</definedName>
    <definedName name="_1._Refinar_la_delimitación_de_las_zonas_de_recarga_y_cuantificación_de_la_recarga">'Parametros PMMA'!$AS$33:$AS$40</definedName>
    <definedName name="_1.1._Consolidación_fortalecimiento_y_modernización_del_sistema_instancias_e_instrumentos_regional_y_local_de_planeación_y_ordenamiento_ambiental.">'Parametros POMCAS'!$BG$28</definedName>
    <definedName name="_1.1._Ordenación_y_control_territorial_para_la_gestión_ambiental_">'Parametros POMCAS'!$BU$43:$BU$51</definedName>
    <definedName name="_1.1._Regulación_de_recursos_hídricos_para_el_sostenimiento_de_los_ecosistemas">Párametros_proyectoAccion_indic!$A$2:$A$3</definedName>
    <definedName name="_1.1.1._Articulación_del_POT_con_el_POMCA._">'Parametros POMCAS'!$DE$43</definedName>
    <definedName name="_1.1.1._Articulación_Planes_de_Desarrollo_y_Ordenamiento_Territorial_al_Ordenamiento_Ambiental_de_la_cuenca.">'Parametros POMCAS'!$DU$43:$DU$45</definedName>
    <definedName name="_1.1.1._Declaración_y_o_ampliación_de_áreas_protegidas_inscritas_o_a_inscribir_en_el_Registro_Único_Nacional_de_Áreas_Protegidas_–_RUNAP">Parametros_actividades_indicado!$A$2</definedName>
    <definedName name="_1.1.1._Fortalecimiento_de_la_red_de_monitoreo_del_recurso_hídrico_de_la_cuenca_y_actualización_de_la_información_sobre_el_nivel_de_precipitación.">'Parametros POMCAS'!$EY$43</definedName>
    <definedName name="_1.1.1._Planificación_para_la_restauración_y_rehabilitación_de_corredores_de_conectividad_biológica_para_la_recuperación_de_la_biodiversidad">'Parametros POMCAS'!$CM$43</definedName>
    <definedName name="_1.1.1_Desarrollar_acciones_de_fortalecimiento_técnico_para_la_armonización_ambiental_de_las_políticas_y_planes_de_desarrollo_local_y_regional_y_su_articulación_al_ordenamiento_ambiental_territorial_del_POMCA.">'Parametros POMCAS'!$EM$43:$EM$45</definedName>
    <definedName name="_1.1.1_Fortalecimiento_y_consolidación_del_corredor_del_oso_andino_como_área_protegida_departamental">'Parametros POMCAS'!$FW$43</definedName>
    <definedName name="_1.1.1_Pago_por_servicios_ambientales_PSA_para_la_conservación_de_ecosistemas_boscosos.">'Parametros POMCAS'!$GU$43</definedName>
    <definedName name="_1.1.2._Recategorización_de_áreas_protegidas_inscritas_en_el_Registro_Único_Nacional_de_Áreas_Protegidas_–_RUNAP">Parametros_actividades_indicado!$B$2</definedName>
    <definedName name="_1.1.2._Ubicación_de_nuevas_estaciones_hidrometeorologícas_en_la_zona_de_la_ciénaga_de_Ayapel_en_el_punto_de_entrada_del_río_Bajo_San_Jorge_y_río_Cauca.">'Parametros POMCAS'!$EZ$43</definedName>
    <definedName name="_1.1.2_Recuperación_del_ecosistema_de_Bosque_Seco_Tropical">'Parametros POMCAS'!$FX$43</definedName>
    <definedName name="_1.1.2_Restauración_ecológica_rehabilitación_y_recuperación_para_la_conservación._">'Parametros POMCAS'!$GV$43</definedName>
    <definedName name="_1.1.3._._Reporte_de_información_sobre_la_calidad_del_agua_superficial">'Parametros POMCAS'!$FA$43</definedName>
    <definedName name="_1.1.3._Formulación_y_o_actualización_de_planes_de_manejo_de_áreas_Protegidas">Parametros_actividades_indicado!$C$2:$C$3</definedName>
    <definedName name="_1.1.3_Restauración_de_zonas_intervenidas_en_áreas_protegidas">'Parametros POMCAS'!$FY$43</definedName>
    <definedName name="_1.1.4._Administración_y_Gestión_de_áreas_Protegidas">Parametros_actividades_indicado!$D$2:$D$7</definedName>
    <definedName name="_1.1.4_Conservación_de_aves_para_potencialización_del_AICA_Bosques_Montanos_del_Sur_de_Antioquia">'Parametros POMCAS'!$FZ$43</definedName>
    <definedName name="_1.1.5._Gestión_de_estrategias_complementarias_de_conservación_y_ecosistemas_estratégicos">Parametros_actividades_indicado!$E$2:$E$10</definedName>
    <definedName name="_1.1.5_Protección_de_especies_vulnerables_de_fauna_presente_en_la_cuenca">'Parametros POMCAS'!$GA$43</definedName>
    <definedName name="_1.1.Control_monitoreo_y_seguimiento_del_recurso_hídrico_superficial">'Parametros POMCAS'!$BU$28:$BU$30</definedName>
    <definedName name="_1.1_Armonización_de_los_modelos_de_ordenamiento_territorial_y_la_capacidad_productiva_del_suelo">'Parametros POMCAS'!$BP$28</definedName>
    <definedName name="_1.1_Articulación_del_ordenamiento_territorial_y_el_ordenamiento_ambiental">'Parametros POMCAS'!$AX$28</definedName>
    <definedName name="_1.1_Conservación_de_la_biodiversidad">'Parametros POMCAS'!$CG$28:$CG$32</definedName>
    <definedName name="_1.1_Conservación_y_restauración_de_bosques_y_corredores_ambientales.">'Parametros POMCAS'!$CR$28:$CR$29</definedName>
    <definedName name="_1.1_Consolidación_del_Sistema_de_Áreas_Protegidas_y_Otras_Estrategias_de_Conservación">Párametros_proyectos_actividade!$B$2:$B$6</definedName>
    <definedName name="_1.1_Patrones_culturales_de_uso_del_suelo_que_privilegian_los_sistemas_tecnológicos_de_recuperación_de_la_estructura_ecológica_y_de_la_oferta_agroalimentaria">'Parametros POMCAS'!$AO$28</definedName>
    <definedName name="_1.1_Restauración_en_áreas_de_nacimiento_y_zonas_de_recarga_hídrica.">'Parametros POMCAS'!$M$43</definedName>
    <definedName name="_1.2._Gestión_de_la_Biodiversidad">Párametros_proyectos_actividade!$C$2:$C$4</definedName>
    <definedName name="_1.2._Gestión_del_recurso_hídrico_subterráneo">'Parametros POMCAS'!$BV$28:$BV$30</definedName>
    <definedName name="_1.2._Gestión_integral_del_recurso_hídrico">Párametros_proyectoAccion_indic!$A$7:$A$12</definedName>
    <definedName name="_1.2._Protección_del_recurso_hídrico">'Parametros POMCAS'!$CH$28</definedName>
    <definedName name="_1.2._Sistema_de_información_para_la_gestión_del_recurso_hídrico_para_la_Cuenca_del_Río_Arma">'Parametros POMCAS'!$BV$43:$BV$46</definedName>
    <definedName name="_1.2.1._Ejecución_de_acciones_de_conservación_y_manejo_en_especies_priorizadas_amenazadas_e_invasoras_de_fauna_y_flora">Parametros_actividades_indicado!$F$2</definedName>
    <definedName name="_1.2.1._Estudios_detallados_de_las_características_de_los_acuíferos_nivel_freático_características_hidráulicas_de_los_mismos_y_otra_información_detallada_de_la_hidrogeología_de_la_cuenca.">'Parametros POMCAS'!$FB$43</definedName>
    <definedName name="_1.2.1_Diseño_y_establecimiento_de_sistemas_productivos_sostenibles.">'Parametros POMCAS'!$GW$43</definedName>
    <definedName name="_1.2.1_Recuperación_y_conservación_de_rondas_hídricas_en_las_subcuencas_priorizadas">'Parametros POMCAS'!$GB$43</definedName>
    <definedName name="_1.2.2._Ecosistemas_en_restauración_rehabilitación_y_recuperación_bajo_parámetros_de_conectividad_en_áreas_y_suelos_degradados">Parametros_actividades_indicado!$G$2</definedName>
    <definedName name="_1.2.2.Análisis_detallado_de_la_calidad_del_agua_debido_a_la_importancia_del_agua_subterránea_como_fuente_de_agua_para_consumo_y_uso_en_la_Cuenca.">'Parametros POMCAS'!$FC$43</definedName>
    <definedName name="_1.2.2_Implementación_de_estrategias_de_saneamiento_para_la_mitigación_de_amenazas_que_afectan_la_calidad_del_recurso_hídrico">'Parametros POMCAS'!$GX$43</definedName>
    <definedName name="_1.2.3.__Gestión_de_la_ordenación_forestal_para_el_aprovechamiento_sostenible">Parametros_actividades_indicado!$H$2</definedName>
    <definedName name="_1.2.3._Implementar_un_modelo_hidrogeológico_detallado_numérico_a_partir_de_la_de_información_con_respecto_a_la_dinámica_del_agua_subterránea_de_la_cuenca.">'Parametros POMCAS'!$FD$43</definedName>
    <definedName name="_1.2_Acotamiento_de_rondas_hídricas">'Parametros POMCAS'!$N$43</definedName>
    <definedName name="_1.2_Aprovechamiento_sostenible_de_los_recursos_naturales">'Parametros POMCAS'!$CS$28:$CS$29</definedName>
    <definedName name="_1.3._Cumplimiento_de_objetivos_de_calidad_del_recurso_hídrico">'Parametros POMCAS'!$CI$28</definedName>
    <definedName name="_1.3._Manejo_integrado_de_los_residuos_sólidos">'Parametros POMCAS'!$BW$28</definedName>
    <definedName name="_1.3._Modelo_hidrogeológico_conceptual_de_la_Cuenca_del_Río_Arma">'Parametros POMCAS'!$BW$43:$BW$48</definedName>
    <definedName name="_1.3._Planificación_Ambiental_del_Territorio_alrededor_del_agua">Párametros_proyectos_actividade!$D$2:$D$5</definedName>
    <definedName name="_1.3.1._Apoyo_para_la_implementación_de_la_gestión_integral_de_residuos_en_los_municipios">'Parametros POMCAS'!$FE$43</definedName>
    <definedName name="_1.3.1._Formulación_o_Actualización_de_Instrumentos_de_Planificación_Hidrológica">Parametros_actividades_indicado!$I$2:$I$6</definedName>
    <definedName name="_1.3.1_Fortalecimiento_al_seguimiento_de_la_calidad_del_recurso_hídrico_de_la_cuenca_del_río_San_Juan">'Parametros POMCAS'!$GC$43</definedName>
    <definedName name="_1.3.1_Promoción_y_fortalecimiento_de_asociaciones_de_mineros_para_el_aprovechamiento_sostenible_del_recurso_aurífero_en_la_cuenca_hidrográfica_del_Río_Bajo_Noche.">'Parametros POMCAS'!$GL$43</definedName>
    <definedName name="_1.3.2._Ejecución_y_Seguimiento_de_los_Instrumentos_de_Planificación_Hidrológica">Parametros_actividades_indicado!$J$2:$J$5</definedName>
    <definedName name="_1.3.3.__Asesoría_en_la_incorporación_del_componente_ambiental_en_los_instrumentos_de_Ordenamiento_Territorial_Municipal">Parametros_actividades_indicado!$K$2:$K$3</definedName>
    <definedName name="_1.3.4._Implementación_interinstitucional_de_medidas_para_el_conocimiento_y_reducción_del_riesgo_de_desastres_con_participación_de_las_comunidades">Parametros_actividades_indicado!$L$2:$L$5</definedName>
    <definedName name="_1.3_Acceso_legal_y_equitativo_a_los_bienes_y_servicios_ambientales._">'Parametros POMCAS'!$CN$28</definedName>
    <definedName name="_1.4.1_Conformación_y_desarrollo_de_bancos_de_semillas_en_Reservas_Naturales_de_la_Sociedad_Civil">'Parametros POMCAS'!$GD$43</definedName>
    <definedName name="_1.4.1_Educación_y_participación_social_para_la_gestión_ambiental_de_la_Cuenca.">'Parametros POMCAS'!$GM$43</definedName>
    <definedName name="_1.4.2_Implementación_de_los_acuerdos_derivados_de_la_Consulta_Previa_realizada_con_las_comunidades_étnicas_de_la_Cuenca.">'Parametros POMCAS'!$GN$43</definedName>
    <definedName name="_1.4.3_Elaboración_del_Modelo_hidrogeológico_Conceptual.">'Parametros POMCAS'!$GO$43</definedName>
    <definedName name="_1.4.4_Estructuración_y_fortalecimiento_de_la_red_monitoreo_de_calidad_del_agua_de_la_cuenca_hidrográfica_del_Río_Bajo_Nechí.">'Parametros POMCAS'!$GP$43</definedName>
    <definedName name="_1.4.5_Inventarios_de_Biodiversidad_Flora_Fauna_y_Productos_no_maderables_del_Bosque_en_la_cuenca_hidrográfica_del_Río_Bajo_Noche.">'Parametros POMCAS'!$GQ$43</definedName>
    <definedName name="_1.4.6_Reglamentación_de_corrientes_superficiales_en_áreas_con_alto_índice_de_Vulnerabilidad_al_Desabastecimiento_Hídrico_IVH.">'Parametros POMCAS'!$GR$43</definedName>
    <definedName name="_1.4_Fortalecimiento_de_servicios_ecosistémicos">'Parametros POMCAS'!$CJ$28</definedName>
    <definedName name="_1.4_Gestión_social_del_conocimiento_para_la_gobernanza_ambiental.">'Parametros POMCAS'!$CO$28:$CO$33</definedName>
    <definedName name="_1.4_Gestión_social_del_conocimiento_para_la_gobernanza_ambiental2.">'Parametros POMCAS'!$CP$28</definedName>
    <definedName name="_1.5._Fortalecimiento_institucional_y_planificación_territorial">'Parametros POMCAS'!$CK$28:$CK$31</definedName>
    <definedName name="_1.5.1_Fortalecimiento_del_conocimiento_del_riesgo_asociado_a_eventos_socio_naturales_en_el_contexto_del_cambio_y_la_variabilidad_climática_en_la_cuenca_del_río_Bajo_Nechí.">'Parametros POMCAS'!$GS$43</definedName>
    <definedName name="_1.5.1_Integración_de_los_instrumentos_de_planificación_del_territorio">'Parametros POMCAS'!$GE$43</definedName>
    <definedName name="_1.5.2_Fortalecimiento_del_ejercicio_de_autoridad_ambiental_de_la_Corporación_en_el_territorio">'Parametros POMCAS'!$GF$43</definedName>
    <definedName name="_1.5.3_Puesta_en_marcha_de_los_acuerdos_protocolizados_de_consulta_previa">'Parametros POMCAS'!$GG$43</definedName>
    <definedName name="_1.5.4_Articulación_de_la_planificación_administrativa_de_la_Provincia_San_Juan_con_la_formulación_del_POMCA">'Parametros POMCAS'!$GH$43</definedName>
    <definedName name="_1.6._Articulación_y_empoderamiento_de_las_instancias_de_participación_local">'Parametros POMCAS'!$CL$28:$CL$29</definedName>
    <definedName name="_1.6.1_Fortalecimiento_de_la_reducción_de_riesgo_asociado_a_eventos_socio_naturales_en_la_cuenca_hidrográfica_del_Río_Bajo_Nechí.">'Parametros POMCAS'!$GK$43</definedName>
    <definedName name="_1.6.1_Fortalecimiento_del_Consejo_de_Cuenca_para_el_seguimiento_a_la_ejecución_del_POMCA">'Parametros POMCAS'!$GI$43</definedName>
    <definedName name="_1.6.2_Fortalecimiento_de_mesas_ambientales_y_de_su_empoderamiento_en_las_instancias_de_participación_local">'Parametros POMCAS'!$GJ$43</definedName>
    <definedName name="_1.6_Medidas_prospectivas_y_correctivas_dentro_del_territorio_de_la_cuenca_hidrográfica_del_Río_Bajo_Noche.">'Parametros POMCAS'!$CQ$28</definedName>
    <definedName name="_1.7_Educación_para_la_gestión_del_riesgo_y_adaptación_al_cambio_climático">'Parametros POMCAS'!$CM$28</definedName>
    <definedName name="_1.Refinar_y_reglamentar_las_zonas_de_recarga_mediante_distintas_metodologías">'Parametros PMMA'!$BO$33:$BO$38</definedName>
    <definedName name="_10._BAJO_SAN_JORGE">'Parametros POMCAS'!$K$3:$K$7</definedName>
    <definedName name="_10._Capacitación_en_el_manejo_y_almacenamiento_de_combustibles_y_aceites.">'Parametros PMMA'!$AA$33:$AA$37</definedName>
    <definedName name="_10._Consolidación_y_fortalecimiento_de_la_instancia_de_participación_para_la_gestión_de_las_aguas_subterráneas_en_el_Valle_de_Aburrá.">'Parametros PMMA'!$P$33</definedName>
    <definedName name="_10._Definición_y_establecimiento_de_perímetros_de_protección_de_pozos">'Parametros PMMA'!$BC$33:$BC$35</definedName>
    <definedName name="_10._Fortaleciendo_los_actores_para_la_gestión">Párametros_proyectos_actividade!#REF!</definedName>
    <definedName name="_10._Levantamiento_y_recuperación_de_acequias_justificación_su_papel_en_la_recarga_de_acuíferos">'Parametros PMMA'!$BX$33:$BX$45</definedName>
    <definedName name="_10._Protección_efectiva_de_los_ecosistemas_presentes_en_los_territorios_étnicos_incluyendo_la_respectiva_restauración_y_saneamiento">Parámetros_retos_indicadores!$K$2</definedName>
    <definedName name="_10._Saneamiento_ambiental">Parámetros_componentes_retos!$K$2:$K$6</definedName>
    <definedName name="_11._Delimitación_de_las_zonas_de_recarga_del_acuífero_reglamentación_de_sus_usos_y_definición_de_las_medidas_de_manejo.">'Parametros PMMA'!$AB$33:$AB$53</definedName>
    <definedName name="_11._Establecer_las_medidas_herramientas_e_instrumentos_pertinentes_para_la_promoción_gestión_e_implementación_de_acciones_ambientales_en_los_territorios_étnicos_que_contribuyan_a_la_mitigación_y_adaptación_al_cambio_climático">Parámetros_retos_indicadores!$L$2</definedName>
    <definedName name="_11._fortalecimiento_de_capacidades_para_la_gestión_socioambiental_de_la_comunidad_asociada_al_concejo_comunitario_vereda_San_Andrés_Municipio_de_Girardota.">'Parametros PMMA'!$I$33</definedName>
    <definedName name="_11._Implementación_del_modelo_numérico_como_herramienta_para_la_concesión_de_aguas_subterráneas">'Parametros PMMA'!$BD$33:$BD$39</definedName>
    <definedName name="_11._Movilidad_sostenible">Parámetros_componentes_retos!$L$2</definedName>
    <definedName name="_11._Participando_en_lo_ambiental">Párametros_proyectos_actividade!#REF!</definedName>
    <definedName name="_11._Posicionamiento_y_construcción_de_un_pozo_comunitario_de_energía_solar_Prueba_piloto">'Parametros PMMA'!$BY$33:$BY$42</definedName>
    <definedName name="_11._SAN_JUAN">'Parametros POMCAS'!$L$3:$L$6</definedName>
    <definedName name="_12._BAJO_NECHÍ">'Parametros POMCAS'!$M$3:$M$7</definedName>
    <definedName name="_12._conformación_de_una_instancia_de_coordinación_apoyo_y_articulación_entre_el_sector_institucional_estratégico_con_los_demás_actores_del_sector_institucional_para_la_gestión_de_las_aguas_subterráneas_del_Valle_de_Aburrá.">'Parametros PMMA'!$J$33</definedName>
    <definedName name="_12._Evaluación_de_la_interacción_humedales_y_agua_subterránea_incluyendo_escenarios_de_cambio_ambiental.">'Parametros PMMA'!$AC$33:$AC$51</definedName>
    <definedName name="_12._Generación_y_divulgación_de_material_educativo_relacionado_con_agua_subterránea_justificación_buenas_practicas">'Parametros PMMA'!$BZ$33:$BZ$36</definedName>
    <definedName name="_12._Identificación_y_manejo_de_riesgos_e_impactos_ecológicos_y_económicos_producto_del_cambio_climático_en_los_territorios_étnicos">Parámetros_componentes_retos!$M$2</definedName>
    <definedName name="_12._Lograr_cero_deforestación_en_cadenas_productivas_priorizadas">Parámetros_retos_indicadores!$M$2:$M$4</definedName>
    <definedName name="_13._Conformación_y_fortalecimiento_de_la_mesa_de_trabajo_del_PMAA">'Parametros PMMA'!$BE$33:$BE$40</definedName>
    <definedName name="_13._Diseño_y_ejecución_de_un_programa_de_educación_comunicación_y_medios_para_la_información_y_difusión_del_conocimiento_de_las_aguas_subterráneas_en_el_Valle_de_Aburrá.">'Parametros PMMA'!$K$33</definedName>
    <definedName name="_13._Evaluación_de_la_interacción_ríos_y_agua_subterránea_incluyendo_escenarios_de_cambio_ambiental">'Parametros PMMA'!$AD$33:$AD$47</definedName>
    <definedName name="_13._Fortalecer_la_sostenibilidad_de_áreas_de_producción_campesina_y_de_grupos_étnicos">Parámetros_retos_indicadores!$N$2:$N$3</definedName>
    <definedName name="_13._Institucionalidad_fortalecida_para_una_gestión_ambiental_corresponsable">Parámetros_componentes_retos!$N$2</definedName>
    <definedName name="_13._Recuperación_y_fortalecimiento_de_la_memoria_y_tradición_en_tormo_al_agua_subterránea_en_territorio_de_los_consejos_comunitarios_de_Sopetrán.">'Parametros PMMA'!$CA$33:$CA$37</definedName>
    <definedName name="_14._Alianza_estratégica_con_Coregan_y_vinculación_con_propietarios_de_fincas_para_la_socialización_del_PMAA_y_generación_de_estrategias_en_torno_a_la_planificación_manejo_y_conservación_del_acuífero">'Parametros PMMA'!$BF$33:$BF$39</definedName>
    <definedName name="_14._Aumentar_los_ingresos_asociados_a_los_negocios_verdes_y_a_bioeconomía">Parámetros_retos_indicadores!$O$2:$O$4</definedName>
    <definedName name="_14._capacitación_e_implementación_de_prácticas_para_el_manejo_y_disposición_adecuada_de_los_residuos_sólidos_y_las_aguas_residuales_en_las_zonas_de_recarga_directa_e_indirectas_de_las_zonas_rurales_del_Valle_de_Aburrá.">'Parametros PMMA'!$L$33</definedName>
    <definedName name="_14._Caracterización_e_inventario_demanda_estimación_oferta_y_balance_oferta_–_demanda.">'Parametros PMMA'!$AE$33:$AE$39</definedName>
    <definedName name="_14._Iniciativas_10">'Parametros PMMA'!$CB$33:$CB$36</definedName>
    <definedName name="_14._La_articulación_y_el_diálogo_en_la_transición_hacia_la_sostenibilidad">Parámetros_componentes_retos!$O$2:$O$5</definedName>
    <definedName name="_15._Gestión_para_la_incorporación_del_PMAA_a_los_Planes_de_Ordenamiento_Territorial_y_Planes_de_desarrollo_de_los_municipios_de_Yondó_Puerto_Nare_y_Puerto_Berrio">'Parametros PMMA'!$BG$33:$BG$36</definedName>
    <definedName name="_15._La_gestión_de_la_información_y_el_conocimiento_investigación_desarrollo_innovación">Parámetros_componentes_retos!$P$2:$P$4</definedName>
    <definedName name="_15._Modelo_numérico_para_el_acuífero_del_occidente">'Parametros PMMA'!$CC$33:$CC$39</definedName>
    <definedName name="_15._Priorizar_e_intervenir_los_socioecosistemas_en_paisajes_productivos_con_sostenibilidad_ambiental">Parámetros_retos_indicadores!$P$2:$P$4</definedName>
    <definedName name="_15._Reglamentación_de_los_usos_del_agua_legalización_captaciones_y_seguimiento_a_los_consumos_del_agua_en_los_diferentes_usos.">'Parametros PMMA'!$AF$33:$AF$44</definedName>
    <definedName name="_15._Vinculación_de_Proyectos_Ambientales_Escolares_PRAES_los_PROCEDAS_y_las_Mesas_Ambientales_con_la_gestión_del_agua_subterránea_en_el_Valle_de_Aburrá">'Parametros PMMA'!$M$33</definedName>
    <definedName name="_16._Articulación_del_PMAA_con_los_Planes_de_Etnodesarrollo_y_Planes_de_Vida_de_las_comunidades_étnicas_presentes_en_el_acuífero">'Parametros PMMA'!$BH$33:$BH$39</definedName>
    <definedName name="_16._Legalidad_legitimidad_y_transparencia_en_lo_ambiental">Parámetros_componentes_retos!$Q$2:$Q$5</definedName>
    <definedName name="_16._Plan_de_uso_eficiente_y_ahorro_del_agua.">'Parametros PMMA'!$AG$33:$AG$39</definedName>
    <definedName name="_16._recuperación_y_reconstrucción_de_la_memoria_histórica_y_elementos_simbólicos_del_relacionamiento_con_el_agua_subterránea_en_el_Valle_de_Aburrá.">'Parametros PMMA'!$N$33</definedName>
    <definedName name="_16._Transformar_los_hábitos_de_consumo_hacia_un_consumo_sostenible">Parámetros_retos_indicadores!$Q$2:$Q$6</definedName>
    <definedName name="_16._Valoración_de_bienes_y_servicios_ambientales_asociado_a_las_zonas_de_recarga">'Parametros PMMA'!$CD$33:$CD$39</definedName>
    <definedName name="_17._Actualización_futura_de_la_base_de_datos_de_los_usuarios_del_recursos_hídrico_subterránea">'Parametros PMMA'!$CE$33:$CE$41</definedName>
    <definedName name="_17._Aumentar_la_proporción_de_uso_de_energías_alternativas_en_la_matriz_energética_de_la_jurisdicción">Parámetros_retos_indicadores!$R$2</definedName>
    <definedName name="_17._Cultura_ambiental_para_la_incidencia_en_decisiones">Parámetros_componentes_retos!$R$2:$R$3</definedName>
    <definedName name="_17._Evaluación_de_riesgo_por_cambio_ambiental_y_definición_de_las_medidas_de_adaptación_al_mismo.">'Parametros PMMA'!$AH$33:$AH$42</definedName>
    <definedName name="_17._Implementación_de_iniciativas_ambientales_para_el_uso_manejo_y_conocimiento_del_recurso_hídrico_subterráneo">'Parametros PMMA'!$BI$33:$BI$37</definedName>
    <definedName name="_17._recuperación_y_mantenimiento_de_las_prácticas_ancestrales_amigables_con_el_medio_ambiente_en_el_manejo_de_cultivos_del_consejo_comunitario_de_la_vereda_San_Andrés.">'Parametros PMMA'!$Q$33</definedName>
    <definedName name="_18._Aumentar_el_uso_eficiente_de_energías_limpias">Parámetros_retos_indicadores!$S$2</definedName>
    <definedName name="_18._Capacitación_a_funcionarios_en_el_tema_del_agua_subterránea_diplomado">'Parametros PMMA'!$CF$33:$CF$40</definedName>
    <definedName name="_18._Conformación_y_consolidación_de_la_mesa_ambiental_para_la_ejecución_control_seguimientos_y_ajustes_al_PMAA.">'Parametros PMMA'!$AI$33:$AI$41</definedName>
    <definedName name="_18._Foro_permanente_para_el_análisis_de_la_gestión_y_planificación_del_acuífero">'Parametros PMMA'!$BJ$33:$BJ$36</definedName>
    <definedName name="_18._Incidencia_institucional_fortalecida_para_una_eficiente_coordinación_y_cooperación_con_las_autoridades_étnicas_en_materia_de_gestión_ambiental">Parámetros_componentes_retos!$S$2:$S$8</definedName>
    <definedName name="_19._Articulación_PMAA_con_los_instrumentos_de_planificación_del_orden_regional_y_local.">'Parametros PMMA'!$AJ$33:$AJ$38</definedName>
    <definedName name="_19._Consolidación_de_la_mesa_de_trabajo">'Parametros PMMA'!$CG$33:$CG$39</definedName>
    <definedName name="_19._Fomento_de_prácticas_económicas_colectivas_orientadas_al_aprovechamiento_pertinente_y_sostenible_de_los_territorios_étnicos">Parámetros_retos_indicadores!$T$2</definedName>
    <definedName name="_19._Recuperación_y_fortalecimiento_de_la_memoria_y_tradición_en_tormo_al_agua_subterránea_en_territorio.">'Parametros PMMA'!$BK$33:$BK$37</definedName>
    <definedName name="_2._Administración_del_Patrimonio_Ambiental">Párametros_programas_proyectos!$C$2:$C$3</definedName>
    <definedName name="_2._Análisis_de_riesgo_contaminación_–_agotamiento_del_acuífero_de_occidente">'Parametros PMMA'!$BP$33:$BP$40</definedName>
    <definedName name="_2._Armonización_de_lo_ambiental_en_la_planeación_territorial_y_sectorial">Parámetros_componentes_retos!$C$2:$C$4</definedName>
    <definedName name="_2._Cooperación_y_apoyo_a_los_municipios_de_la_Territorial_Panzenú_en_la_gestión_integral_de_los_residuos_sólidos_ordinarios_peligrosos_y_especiales.">'Parametros PMMA'!$S$33:$S$40</definedName>
    <definedName name="_2._diseño_de_estrategias_que_promuevan_el_uso_de_sistemas_urbanos_de_drenajes_sostenibles_en_los_desarrollos_urbanísticos_e_infraestructura_en_el_Valle_de_Aburrá.">'Parametros PMMA'!$O$33</definedName>
    <definedName name="_2._Elaborar_el_mapa_de_riesgos">'Parametros PMMA'!$AT$33:$AT$39</definedName>
    <definedName name="_2._Generar_lineamientos_de_uso_del_suelo_en_zonas_de_recarga">'Parametros PMMA'!$AU$33:$AU$38</definedName>
    <definedName name="_2._Gestión_Eficiente_de_los_recursos_naturales">'Parametros POMCAS'!$AC$28:$AC$30</definedName>
    <definedName name="_2._Manejo_y_protección_de_ecosistemas_estratégicos">'Parametros POMCAS'!$F$28:$F$31</definedName>
    <definedName name="_2._Mejoramiento_de_la_calidad_del_recurso_hídrico">'Parametros POMCAS'!$M$28:$M$30</definedName>
    <definedName name="_2._POMCA_ABURRÁ">'Parametros POMCAS'!$C$3:$C$7</definedName>
    <definedName name="_2._Proteger_el_agua_como_derecho_y_medio_de_vida_en_el_marco_de_la_planeación_integral_de_las_cuencas_hidrográficas">Parámetros_retos_indicadores!$C$2:$C$11</definedName>
    <definedName name="_2.1._Aprovechamiento_sostenible_del_suelo">'Parametros POMCAS'!$BO$43:$BO$46</definedName>
    <definedName name="_2.1._Biodiversidad_y_servicios_ecosistémicos">Párametros_proyectoAccion_indic!$A$4</definedName>
    <definedName name="_2.1._Educación_ambiental_">'Parametros POMCAS'!$AY$28:$AY$29</definedName>
    <definedName name="_2.1._Fortalecimiento_de_la_legalidad_en_la_administración_de_los_recursos_naturales_renovables">Párametros_proyectos_actividade!$E$2:$E$3</definedName>
    <definedName name="_2.1.1._Acompañamiento_en_la_formación_y_formalización_de_actores_y_o_sectores_estratégicos">Parametros_actividades_indicado!$M$2:$M$3</definedName>
    <definedName name="_2.1.1._Implementación_de_sistemas_agroforestales_para_la_producción_sostenible">'Parametros POMCAS'!$FF$43:$FF$46</definedName>
    <definedName name="_2.1.1._Integral_la_Política_Nacional_de_Educación_Ambiental_así_como_la_Política_Departamental_de_Educación_ambiental_al_POMCA_en_las_instancias_que_le_competen">'Parametros POMCAS'!$DF$43:$DF$46</definedName>
    <definedName name="_2.1.1._Observatorio_ambiental">'Parametros POMCAS'!$CV$43:$CV$44</definedName>
    <definedName name="_2.1.1_Gestión_normativa_para_la_implementación_de_la_zonificación_del_POMCA">'Parametros POMCAS'!$CE$43</definedName>
    <definedName name="_2.1.1_Implementación_de_buenas_prácticas_productivas_para_el_sector_agropecuario">'Parametros POMCAS'!$FN$43</definedName>
    <definedName name="_2.1.1_Operación_de_estrategia_comunicativa_abierta_que_ilustre_periódicamente_acerca_de_los_resultados_del_ejercicio_de_la_Autoridad_Ambiental_del_conocimiento_y_gestión_de_la_cuenca_y_de_la_legislación_ambiental">'Parametros POMCAS'!$EE$43:$EE$44</definedName>
    <definedName name="_2.1.2._Articulación_Interinstitucional_para_la_atención_de_situaciones_críticas_en_lo_ambiental">Parametros_actividades_indicado!$N$2:$N$3</definedName>
    <definedName name="_2.1.2._Desarrollar_estrategias_territoriales_de_implementación_de_la_zonificación_ambiental_para_fortalecer_el_circuito_ambiental_del_territorio_CIDEA_CIDEAM_PEAM_PROCEDA_PRAE_PRAU.">'Parametros POMCAS'!$DG$43:$DG$46</definedName>
    <definedName name="_2.1.2_Fortalecimiento_a_pequeños_sectores_productivos">'Parametros POMCAS'!$FO$43</definedName>
    <definedName name="_2.1.3_Sustitución_de_agroquímicos_en_actividades_agrícolas_especialmente_en_el_cultivo_de_café">'Parametros POMCAS'!$FP$43</definedName>
    <definedName name="_2.1_Apropiación_de_instrumentos_de_planeación_y_participación.">'Parametros POMCAS'!$BL$28</definedName>
    <definedName name="_2.1_Fortalecimiento_de_la_planificación_y_gestión_de_los_recursos_naturales">'Parametros POMCAS'!$AK$28</definedName>
    <definedName name="_2.1_Identificación_y_priorización_de_predios_susceptibles_de_compra.">'Parametros POMCAS'!$O$43</definedName>
    <definedName name="_2.1_Producción_Agroforestal_Sostenible_">'Parametros POMCAS'!$BX$28</definedName>
    <definedName name="_2.1_Producción_sostenible_y_desarrollo_rural">'Parametros POMCAS'!$CC$28:$CC$30</definedName>
    <definedName name="_2.1_Sistema_de_Información_investigación_y_gestión_ambiental">'Parametros POMCAS'!$AT$28</definedName>
    <definedName name="_2.2._Aprovechamiento_de_externalidades_ecosistémicas">'Parametros POMCAS'!$BP$43:$BP$45</definedName>
    <definedName name="_2.2._Regulación_del_uso_goce_y_aprovechamiento_de_los_recursos_naturales_renovables_con_énfasis_en_unidades_territoriales">Párametros_proyectos_actividade!$F$2:$F$6</definedName>
    <definedName name="_2.2.1._Formulación_y_o_actualización_de_Reglamentación_de_corrientes_y_o_vertimientos">Parametros_actividades_indicado!$O$2:$O$3</definedName>
    <definedName name="_2.2.1_.Restauración_de_áreas_degradadas_que_permita_la_recuperación_de_suelos_afectados_por_erosión_severa_en_las_áreas_de_Misceláneo_Erosionado">'Parametros POMCAS'!$FG$43</definedName>
    <definedName name="_2.2.1_Análisis_de_la_vulnerabilidad_por_desabastecimiento_hídrico_de_las_microcuencas_abastecedoras_e_identificación_de_potenciales_fuentes_de_abastecimiento_en_la_cuenca_del_río_Samaná_Norte">'Parametros POMCAS'!$EF$43:$EF$44</definedName>
    <definedName name="_2.2.1_Aprovechamiento_sostenible_de_los_recursos_forestales_no_maderables.">'Parametros POMCAS'!$FQ$43</definedName>
    <definedName name="_2.2.2._Evaluación_de_los_trámites_ambientales_y_otros_instrumentos_de_manejo_y_control_en_articulación_con_la_administración_por_unidades_territoriales">Parametros_actividades_indicado!$P$2:$P$7</definedName>
    <definedName name="_2.2.2.Evaluación_de_la_oferta_edáfica_como_sustento_para_la_reconversión_de_la_producción_agropecuaria">'Parametros POMCAS'!$FH$43</definedName>
    <definedName name="_2.2.2_Aviturismo_como_oportunidad_de_conservación_educación_ambiental_y_desarrollo_económico_rural">'Parametros POMCAS'!$FR$43</definedName>
    <definedName name="_2.2.3._Control_y_seguimiento_a_los_recursos_naturales_trámites_ambientales_y_otros_instrumentos_de_manejo_y_control">Parametros_actividades_indicado!$Q$2:$Q$8</definedName>
    <definedName name="_2.2.4._Aplicación_seguimiento_y_control_de_los_procesos_sancionatorios">Parametros_actividades_indicado!$R$2</definedName>
    <definedName name="_2.2.5._Identificación_y_gestión_de_pasivos_ambientales">Parametros_actividades_indicado!$S$2</definedName>
    <definedName name="_2.2.Hábitat_humano">Párametros_proyectoAccion_indic!$A$5:$A$6</definedName>
    <definedName name="_2.2_Áreas_protegidas_reconocidas_por_su_importancia_ecosistémica_y_con_planes_de_ordenación_manejo_y_compensación_para_su_protección_y_conservación">'Parametros POMCAS'!$BM$28</definedName>
    <definedName name="_2.2_Emprendimientos_sostenibles">'Parametros POMCAS'!$CD$28:$CD$29</definedName>
    <definedName name="_2.2_Fortalecimiento_del_sistema_regional_de_áreas_protegidas">'Parametros POMCAS'!$P$43</definedName>
    <definedName name="_2.2_Reconversión_de_la_producción_agrícola_">'Parametros POMCAS'!$BY$28:$BY$29</definedName>
    <definedName name="_2.2_Regulación_del_uso_goce_y_aprovechamiento_de_los_recursos_naturales_renovables_con_énfasis_en_unidades_territoriales">Párametros_proyectos_actividade!$F$2:$F$6</definedName>
    <definedName name="_2.3._Prevención_del_deterioro_y_Recuperación_de_la_calidad_del_agua">'Parametros POMCAS'!$BQ$43:$BQ$50</definedName>
    <definedName name="_2.3_Diseño_y_consolidación_de_corredores_de_conexión_biológica">'Parametros POMCAS'!$Q$43</definedName>
    <definedName name="_2.4_Consolidación_de_cinturones_verdes_o_paisajísticos">'Parametros POMCAS'!$R$43:$R$43</definedName>
    <definedName name="_20._Capacitación_a_líderes_comunitarios_en_el_tema_del_agua_subterránea">'Parametros PMMA'!$CH$33:$CH$39</definedName>
    <definedName name="_20._Diseñar_y_ejecutar_una_estrategia_para_la_incorporación_de_los_procesos_de_educación_ambiental_en_aguas_subterráneas_con_los_CIDEAM_y_en_los_PRAE.">'Parametros PMMA'!$BL$33:$BL$37</definedName>
    <definedName name="_20._Generación_de_valor_y_desarrollo_tecnológico_en_los_procesos_y_medios_de_la_producción_de_las_comunidades_en_los_territorios_étnicos">Parámetros_retos_indicadores!$U$2:$U$3</definedName>
    <definedName name="_20._Identificación_y_valoración_de_las_funciones_bienes_y_servicios_ambientales_de_las_aguas_subterráneas_del_Bajo_Cauca_antioqueño.">'Parametros PMMA'!$AK$33:$AK$39</definedName>
    <definedName name="_21._Actualización_y_ajustes_al_modelo_conceptual_del_sistema_acuífero_del_Bajo_Cauca_antioqueño.">'Parametros PMMA'!$AL$33:$AL$42</definedName>
    <definedName name="_21._Diseñar_preparar_e_implementar_una_estrategia_de_comunicación_participativa_para_la_gestión_y_apropiación_social_del_PMAA.">'Parametros PMMA'!$BM$33:$BM$40</definedName>
    <definedName name="_21._Disminuir_el_número_de_casos_de_mortalidad_por_desastres_asociados_a_fenómenos_naturales_y_antrópicos">Parámetros_retos_indicadores!$V$2:$V$4</definedName>
    <definedName name="_22._Creación_de_una_unidad_técnica_para_la_gestión_del_recurso_hídrico_subterráneo_en_la_Territorial_Panzenú.">'Parametros PMMA'!$AM$33:$AM$39</definedName>
    <definedName name="_22._Diplomado_en_gestión_y_manejo_de_las_aguas_subterráneas.">'Parametros PMMA'!$BN$33:$BN$39</definedName>
    <definedName name="_22._Disminuir_la_pérdida_de_los_servicios_ecosistémicos_a_causa_de_los_efectos_del_cambio_climático">Parámetros_retos_indicadores!$W$2:$W$4</definedName>
    <definedName name="_23._Disminuir_las_toneladas_de_residuos_sólidos_en_los_sitios_de_disposición_final_de_residuos_ordinarios_especiales_y_peligrosos">Parámetros_retos_indicadores!$X$2:$X$10</definedName>
    <definedName name="_23._Educación_para_el_manejo_y_uso_adecuado_del_recurso_y_difusión_del_conocimiento.">'Parametros PMMA'!$AN$33:$AN$41</definedName>
    <definedName name="_24._Disminuir_la_cantidad_de_aguas_residuales_no_tratadas_vertidas_a_fuentes_hídricas">Parámetros_retos_indicadores!$Y$2:$Y$5</definedName>
    <definedName name="_24._Fortalecimiento_a_los_PRAES_de_las_instituciones_educativas_con_el_tema_del_agua_subterránea.">'Parametros PMMA'!$AO$33:$AO$37</definedName>
    <definedName name="_25._Capacitación_y_cualificación_de_las_organizaciones_comunitarias_y_líderes_sociales_para_la_buena_gestión_del_agua_subterránea.">'Parametros PMMA'!$AP$33:$AP$40</definedName>
    <definedName name="_25._Cumplir_los_objetivos_de_calidad_del_agua_propuesto">Parámetros_retos_indicadores!$Z$2:$Z$5</definedName>
    <definedName name="_26._Fortalecimiento_a_la_Veeduría_ambiental_en_Gestión_de_las_aguas_subterráneas.">'Parametros PMMA'!$AQ$33:$AQ$40</definedName>
    <definedName name="_26._Mejorar_la_calidad_del_aire_en_centros_poblados_rurales_y_urbanos">Parámetros_retos_indicadores!$AA$2:$AA$7</definedName>
    <definedName name="_27._Aumentar_la_población_con_acceso_a_agua_potable">Parámetros_retos_indicadores!$AB$2:$AB$4</definedName>
    <definedName name="_27._Consolidación_de_una_red_de_organizaciones_ambientales_entorno_a_la_gestión_de_las_aguas_subterráneas.">'Parametros PMMA'!$AR$33:$AR$41</definedName>
    <definedName name="_28._Promover_la_movilidad_sostenible">Parámetros_retos_indicadores!$AC$2:$AC$5</definedName>
    <definedName name="_29._Identificación_y_manejo_del_riesgo_climático_asociado_a_los_planes_de_vida_y_de_etnodesarrollo_de_los_territorios_étnicos">Parámetros_retos_indicadores!$AD$2</definedName>
    <definedName name="_3._Administrar_efectivamente_las_áreas_protegidas_y_otras_estrategias_de_conservación">Parámetros_retos_indicadores!$D$2:$D$4</definedName>
    <definedName name="_3._Apropiación_social_del_Pomca">'Parametros POMCAS'!$AD$28:$AD$29</definedName>
    <definedName name="_3._Construcción_de_unidades_individuales_de_tratamiento_de_aguas_residuales_con_énfasis_en_las_zonas_de_recarga_acuífero.">'Parametros PMMA'!$T$33:$T$37</definedName>
    <definedName name="_3._desarrollo_de_estrategias_para_el_uso_del_agua_subterránea_en_zonas_de_amenaza_por_movimiento_en_masa_en_el_Valle_de_Aburrá.">'Parametros PMMA'!$B$33</definedName>
    <definedName name="_3._Determinar_riesgo_de_incendio_en_zonas_de_recarga">'Parametros PMMA'!$BQ$33:$BQ$39</definedName>
    <definedName name="_3._Manejo_integral_de_los_recursos_naturales_para_la_sostenibilidad_del_suelo_rural_y_la_calidad_ambiental_urbana">'Parametros POMCAS'!$I$28:$I$29</definedName>
    <definedName name="_3._Organización_y_administración_estratégica_de_los_territorios_étnicos_para_la_gestión_integral_y_sostenible_de_la_biodiversidad">Parámetros_componentes_retos!$D$2:$D$3</definedName>
    <definedName name="_3._POMCA_AMAGÁ">'Parametros POMCAS'!$D$3:$D$8</definedName>
    <definedName name="_3._Reforestación_protección_conservación_limpieza_y_mantenimiento_en_rondas_hídricas_a_ríos_ciénagas_y_caños">'Parametros PMMA'!$AV$33:$AV$37</definedName>
    <definedName name="_3._Saneamiento_ambiental">'Parametros POMCAS'!$H$28</definedName>
    <definedName name="_3._Sectores_Productivos_Sostenibles">Párametros_programas_proyectos!$D$2:$D$3</definedName>
    <definedName name="_3.1._Buenas_prácticas_de_uso_de_la_biodiversidad">'Parametros POMCAS'!$AU$28:$AU$30</definedName>
    <definedName name="_3.1._Gobernabilidad_y_gobernanza_en_la_gestión_ambiental">'Parametros POMCAS'!$BR$43</definedName>
    <definedName name="_3.1._Implementación_de_medidas_de_mitigación_y_adaptación_al_cambio_climático_en_los_sectores_productivos_y_otros_actores_estratégicos">Párametros_proyectos_actividade!$G$2</definedName>
    <definedName name="_3.1._Manejo_de_áreas_de_importancia_ambiental_">'Parametros POMCAS'!$BQ$28:$BQ$31</definedName>
    <definedName name="_3.1._Políticas_y_acciones_efectivas_e_innovadoras_de_apoyo_a_la_producción_agropecuaria">'Parametros POMCAS'!$AL$28</definedName>
    <definedName name="_3.1._Producción_agrícola_resiliente_y_baja_en_emisiones_GEI">Párametros_proyectoAccion_indic!$A$13:$A$17</definedName>
    <definedName name="_3.1.1._Aportar_a_la_implementación_interinstitucional_del_PIGCCT_de_Antioquia_en_articulación_con_el_Plan_de_Acción_con_las_entidades_territoriales_y_otros_actores">Parametros_actividades_indicado!$T$2:$T$4</definedName>
    <definedName name="_3.1.1._Establecimiento_de_prácticas_de_uso_innovadoras_para_el_manejo_sostenible_de_los_recursos_naturales.">'Parametros POMCAS'!$CW$43</definedName>
    <definedName name="_3.1.1._Identificar_documentar_sistematizar_analizar_y_hacer_seguimiento_a_problemas_ambientales_en_la_cuenca">'Parametros POMCAS'!$DL$43:$DL$45</definedName>
    <definedName name="_3.1.1._Recuperar_rehabilitar_y_restaurar_áreas_afectadas_por_el_uso_intensivo_del_suelo_y_de_la_oferta_natural_identificadas_en_la_zonificación_ambiental_del_POMCA.">'Parametros POMCAS'!$CF$43:$CF$44</definedName>
    <definedName name="_3.1.1._Restauración_rehabilitación_y_recuperación_ecológica_de_áreas_de_importancia_ambiental">'Parametros POMCAS'!$EN$43</definedName>
    <definedName name="_3.1.1_Fomentar_e_implementar_prácticas_de_uso_y_manejo_sostenible_de_los_recursos_naturales_asociados_a_los_sistemas_de_producción_agropecuario_y_turístico.">'Parametros POMCAS'!$EG$43</definedName>
    <definedName name="_3.1.1_Plan_de_educación_en_riesgos_en_instituciones_educativas_de_la_cuenca">'Parametros POMCAS'!$FI$43</definedName>
    <definedName name="_3.1.2._Delimitación_caracterización_y_declaratoria_de_humedales_de_interés_ecológico.">'Parametros POMCAS'!$EO$43</definedName>
    <definedName name="_3.1.2._Recuperar_rehabilitar_y_restaurar_áreas_con_conflicto_de_uso_del_suelo_en_las_áreas_de_protección_y_de_interés_ambiental.">'Parametros POMCAS'!$EH$43:$EH$44</definedName>
    <definedName name="_3.1.2_Construir_y_ejecutar_campaña_de_capacitación_en_riesgos_asociados_al_comportamiento_de_la_cuenca">'Parametros POMCAS'!$FJ$43</definedName>
    <definedName name="_3.1.2_Recuperar_rehabilitar_y_restaurar_áreas_afectadas_por_el_uso_intensivo_del_suelo_y_de_la_oferta_natural_identificadas_en_la_zonificación_ambiental_del_POMCA.">'Parametros POMCAS'!$CX$43</definedName>
    <definedName name="_3.1.3._Fortalecimiento_del_Sistema_Nacional_de_Áreas_Protegidas_SINAP">'Parametros POMCAS'!$EP$43</definedName>
    <definedName name="_3.1.3._Gestión_integral_de_la_biodiversidad_y_los_servicios_eco_sistémicos_en_la_Cuenca.">'Parametros POMCAS'!$EI$43</definedName>
    <definedName name="_3.1.3._Implementar_estrategias_para_el_manejo_sostenible_de_la_oferta_ambiental_y_ecosistémica_enfocada_hacia_el_uso_sostenible_y_ahorro_del_agua_mediante_la_articulación_público_privada_y_comunitaria">'Parametros POMCAS'!$CY$43</definedName>
    <definedName name="_3.1.4._Formulación_de_planes_de_manejo_y_protección_de_especies_de_fauna_silvestre_amenazadas_y_de_alta_importancia_ecosistémica">'Parametros POMCAS'!$EQ$43</definedName>
    <definedName name="_3.1.4._Implementación_de_un_modelo_de_planificación_y_gestión_integral_del_recurso_hídrico_a_partir_de_la_instrumentación_de_la_cuenca">'Parametros POMCAS'!$EJ$43:$EJ$45</definedName>
    <definedName name="_3.1_Materialización_del_Plan_Maestro_de_Acueducto_y_Alcantarillado_que_incluya_los_centros_poblados_y_corredores_viales_suburbanizados">'Parametros POMCAS'!$V$43</definedName>
    <definedName name="_3.1_Programa_de_Construcción_y_manejo_del_conocimiento">'Parametros POMCAS'!$BZ$28:$BZ$29</definedName>
    <definedName name="_3.1_Sistema_de_Información_investigación_y_gestión_ambiental">'Parametros POMCAS'!$BC$28</definedName>
    <definedName name="_3.1_Uso_de_tecnologías_adecuadas_para_el_aprovechamiento_y_uso_sostenible_de_la_oferta_ambiental">'Parametros POMCAS'!$BN$28:$BN$31</definedName>
    <definedName name="_3.2._Conservación__protección_y_regulación_de_ecosistemas_y_sus_servicios_ambientales">Párametros_proyectoAccion_indic!$A$18:$A$20</definedName>
    <definedName name="_3.2._Educación_para_el_desarrollo_sostenible_y_gestión_del_conocimiento_ambiental_">'Parametros POMCAS'!$BS$43:$BS$47</definedName>
    <definedName name="_3.2._Fortalecer_estrategias_sectoriales_para_el_manejo_integrado_del_recurso_hídrico_en_términos_de_calidad_del_agua_de_fuentes_superficiales_conservación_de_la_oferta_disponible_uso_eficiente_y_ahorro_del_agua.">'Parametros POMCAS'!$BO$28:$BO$29</definedName>
    <definedName name="_3.2._Gestión_del_conocimiento_y_nuevas_tecnologías">'Parametros POMCAS'!$AV$28:$AV$30</definedName>
    <definedName name="_3.2._Promoción_de_sistemas_sostenibles_de_producción_y_otras_estrategias_de_uso_sostenible_del_territorio">Párametros_proyectos_actividade!$H$2:$H$5</definedName>
    <definedName name="_3.2.1._Fomento_a_la_aplicación_de_prácticas_sostenibles_y_soluciones_creativas_e_innovadoras_con_los_sectores_productivos_y_otros_actores_del_territorio">Parametros_actividades_indicado!$U$2:$U$7</definedName>
    <definedName name="_3.2.1._Implementación_de_un_modelo_de_planificación_y_gestión_integral_del_recurso_hídrico_a_partir_de_la_instrumentación_de_la_cuenca_del_Río_Nare">'Parametros POMCAS'!$CZ$43:$CZ$47</definedName>
    <definedName name="_3.2.1._Realizar_el_manejo_integral_de_los_vertimientos_de_aguas_residuales_en_zona_urbana_y_rural_para_reducir_las_cargas_contaminantes_emitidas_a_las_fuentes_de_agua_y_por_tanto_mejorar_la_calidad_de_este_preciado_recurso.">'Parametros POMCAS'!$EK$43</definedName>
    <definedName name="_3.2.1_Articulación_de_los_mecanismos_de_riesgo_con_los_programas_locales_regionales_y_nacionales">'Parametros POMCAS'!$FK$43</definedName>
    <definedName name="_3.2.1_Realizar_estudios_detallados_para_nuevas_declaratorias_de_áreas_protegidas_y_o_conservación">'Parametros POMCAS'!$CG$43</definedName>
    <definedName name="_3.2.2._Estudio_y_ordenamiento_de_aguas_subterráneas.">'Parametros POMCAS'!$DA$43</definedName>
    <definedName name="_3.2.2._Implementación_de_estrategias_de_saneamiento_para_la_descontaminación_del_recurso_hídrico">Parametros_actividades_indicado!$V$2:$V$5</definedName>
    <definedName name="_3.2.2_Estaciones_hidrométricas_como_herramienta_de_gestión_en_los_sistemas_de_alertas_tempranas">'Parametros POMCAS'!$FL$43</definedName>
    <definedName name="_3.2.2_Formular_e_implementar_acciones_e_instrumentos_de_conservación_protección_manejo_y_aprovechamiento_sostenible_de_las_aguas_subterráneas">'Parametros POMCAS'!$EL$43</definedName>
    <definedName name="_3.2.3._Análisis_de_la_vulnerabilidad_por_desabastecimiento_hídrico_de_las_microcuencas_abastecedoras_e_identificación_de_potenciales_fuentes_de_abastecimiento">'Parametros POMCAS'!$DB$43:$DB$45</definedName>
    <definedName name="_3.2.3._Fortalecimiento_en_la_gestión_integral_de_residuos_en_articulación_con_los_PGIRS_y_el_Plan_RESPEL_corporativo">Parametros_actividades_indicado!$W$2:$W$4</definedName>
    <definedName name="_3.2.4._Socialización_Implementación_y_seguimiento_al_Plan_más_Aire_Puro_articulado_al_control_y_seguimiento_a_las_fuentes_de_contaminación">Parametros_actividades_indicado!$X$2</definedName>
    <definedName name="_3.2_Estudios_detallados_de_áreas_para_Conservar_y_proteger_ambientalmente">'Parametros POMCAS'!$AM$28</definedName>
    <definedName name="_3.2_Programa_de_manejo_del_Riesgo">'Parametros POMCAS'!$CA$28:$CA$29</definedName>
    <definedName name="_3.3._Apoyo_a_la_gestión_local_de_riesgo_en_la_Cuenca_del_Río_Arma_">'Parametros POMCAS'!$BT$43:$BT$45</definedName>
    <definedName name="_3.3._Mejorar_la_calidad_del_agua_y_disminuir_la_contaminación_de_fuentes_superficiales">'Parametros POMCAS'!$AW$28:$AW$29</definedName>
    <definedName name="_3.3.1._Mejorar_los_sistemas_de_tratamiento_de_aguas_residuales_municipales_para_dar_cumplimiento_a_la_norma_de_vertimientos_vigente.">'Parametros POMCAS'!$DC$43:$DC$44</definedName>
    <definedName name="_3.3.1._Realizar_el_manejo_integral_de_los_vertimientos_de_aguas_residuales_en_zona_urbana_y_rural_para_reducir_las_cargas_contaminantes_emitidas_a_las_fuentes_de_agua_y_por_tanto_mejorar_la_calidad_de_dichas_fuentes">'Parametros POMCAS'!$CH$43:$CH$44</definedName>
    <definedName name="_3.3.1_Gestión_para_la_reducción_del_riesgo">'Parametros POMCAS'!$FM$43</definedName>
    <definedName name="_3.3.2._Aumento_de_la_cobertura_de_los_sistemas_de_tratamiento_de_aguas_residuales_en_zona_rural">'Parametros POMCAS'!$DD$43</definedName>
    <definedName name="_3.3.2._Formular_e_implementar_acciones_e_instrumentos_de_conservación_protección_manejo_y_aprovechamiento_sostenible_de_las_aguas_subterráneas">'Parametros POMCAS'!$CI$43:$CI$44</definedName>
    <definedName name="_3.3.3Articulación_publico_privada_y_comunitaria_para_establecer_estrategias_alternativas_a_las_ya_existente_que_permitan_el_uso_sostenible_del_recurso_hídrico">'Parametros POMCAS'!$CJ$43</definedName>
    <definedName name="_3.3.4_Fortalecimiento_de_estrategias_de_uso_eficiente_del_agua_para_los_sectores_económicos_de_mayor_demanda_del_recurso_hídrico_en_la_cuenca">'Parametros POMCAS'!$CK$43:$CK$51</definedName>
    <definedName name="_3.3.5_Evaluación_de_las_dinámicas_ambientales_y_socioeconómicas_del_sistema_de_humedales_que_se_ubican_en_la_parte_baja_de_la_cuenca">'Parametros POMCAS'!$CL$43:$CL$44</definedName>
    <definedName name="_3.3.Fortalecer_estrategias_sectoriales_para_el_manejo_integral_del_recurso_hídrico_en_términos_de_calidad_de_agua_en_fuente_superficiales_oferta_disponible_uso_eficiente_y_ahorro_del_agua">'Parametros POMCAS'!$AN$28:$AN$32</definedName>
    <definedName name="_3.3_Programa_de_reducción_del_Riesgo">'Parametros POMCAS'!$CB$28</definedName>
    <definedName name="_30._Fortalecer_la_capacidad_instalada_de_los_actores">Parámetros_retos_indicadores!$AE$2:$AE$6</definedName>
    <definedName name="_31._Armonizar_los_asuntos_y_determinantes_ambientales_en_la_planeación_de_las_autoridades_ambientales_en_la_jurisdicción">Parámetros_retos_indicadores!$AF$2</definedName>
    <definedName name="_32._Armonizar_los_componentes_programáticos_de_los_diferentes_planes_institucionales_en_la_jurisdicción">Parámetros_retos_indicadores!$AG$2</definedName>
    <definedName name="_33._Ejecutar_los_retos_del_PGAR_con_corresponsabilidad">Parámetros_retos_indicadores!$AH$2:$AH$3</definedName>
    <definedName name="_34._Apropiar_a_los_actores_de_su_territorio_desde_la_comunicación_el_reconocimiento_y_fortalecimiento_en_lo_cultural">Parámetros_retos_indicadores!$AI$2</definedName>
    <definedName name="_35._Disponer_apropiar_y_usar_la_información_y_conocimiento_ambiental_para_la_toma_de_decisiones_en_el_territorio">Parámetros_retos_indicadores!$AJ$2:$AJ$4</definedName>
    <definedName name="_36._Promover_la_generación_y_o_apropiación_de_desarrollos_tecnológicos_para_el_uso_de_la_biodiversidad_y_una_mayor_eficiencia_de_uso_del_patrimonio_ambiental">Parámetros_retos_indicadores!$AK$2</definedName>
    <definedName name="_37._Promover_la_generación_de_conocimiento_investigación_innovación_y_la_creatividad_asociado_al_desarrollo_sostenible_en_temáticas_priorizadas">Parámetros_retos_indicadores!$AL$2:$AL$3</definedName>
    <definedName name="_38._Legalidad_legitimidad_y_transparencia_en_lo_ambiental">Parámetros_retos_indicadores!$AM$2:$AM$4</definedName>
    <definedName name="_39._Prevenir_y_atender_el_conflicto_en_el_uso_y_aprovechamiento_de_los_recursos_naturales">Parámetros_retos_indicadores!$AN$2</definedName>
    <definedName name="_4._Aumentar_la_conectividad_y_diversidad_biológica_en_predios_públicos_y_privados_para_consolidar_la_estructura_ecológica_del_territorio">Parámetros_retos_indicadores!$E$2:$E$3</definedName>
    <definedName name="_4._Fortalecimiento_de_la_gestión_del_riesgo">'Parametros POMCAS'!$AE$28</definedName>
    <definedName name="_4._fortalecimiento_en_control_y_relacionamiento_con_los_usuarios_de_las_aguas_subterráneas_del_Valle_de_Aburrá.">'Parametros PMMA'!$C$33</definedName>
    <definedName name="_4._Gobernanza_Ambiental">Párametros_programas_proyectos!$E$2:$E$3</definedName>
    <definedName name="_4._Implementación_de_un_modelo_de_ocupación_sostenible_para_la_cuenca">'Parametros POMCAS'!$L$28:$L$29</definedName>
    <definedName name="_4._Instalación_y_operación_de_piezómetros_para_monitoreo_hidrogeológico">'Parametros PMMA'!$AW$33:$AW$37</definedName>
    <definedName name="_4._Legalización_de_los_usuarios_del_recurso_hídrico_subterráneo">'Parametros PMMA'!$BR$33:$BR$37</definedName>
    <definedName name="_4._Manejo_del_recurso_hídrico">'Parametros POMCAS'!$A$28:$A$30</definedName>
    <definedName name="_4._Modelos_sostenibles_desde_sectores_económicos_integrando_el_ciclo_de_vida_del_producto">Parámetros_componentes_retos!$E$2:$E$4</definedName>
    <definedName name="_4._POMCA_AURRA">'Parametros POMCAS'!$E$3:$E$7</definedName>
    <definedName name="_4._Programa_para_el_manejo_adecuado_de_los_residuos_sólidos_en_las_zonas_rurales_de_la_Territorial_Panzenú.">'Parametros PMMA'!$U$33:$U$36</definedName>
    <definedName name="_4.1._Comunicación_y_divulgación_en_cambio_climático_para_la_toma_de_decisiones">Párametros_proyectoAccion_indic!$A$21:$A$22</definedName>
    <definedName name="_4.1._Educación_ambiental">'Parametros POMCAS'!$AP$28:$AP$30</definedName>
    <definedName name="_4.1._Educación_ambiental2">'Parametros POMCAS'!$BH$28:$BH$31</definedName>
    <definedName name="_4.1._Gestión_Ambiental_con_Comunidades_Étnicas_y_Campesinas">Párametros_proyectos_actividade!$I$2:$I$3</definedName>
    <definedName name="_4.1._Prácticas_de_uso_de_la_biodiversidad">'Parametros POMCAS'!$BD$28:$BD$31</definedName>
    <definedName name="_4.1.1._Desarrollo_de_procesos_formativos_en_ecoturismo_con_sensibilización_y_capacitación_sobre_los_recursos_naturales_existentes">'Parametros POMCAS'!$CN$43</definedName>
    <definedName name="_4.1.1._Evaluar_las_políticas_enfoques_instrumentos_y_modelos_de_Educación_Ambiental_aplicables_a_las_dinámicas_de_la_cuenca.">'Parametros POMCAS'!$DV$43</definedName>
    <definedName name="_4.1.1._Fortalecimiento_de_la_gestión_de_la_autoridad_ambiental_en_el_territorio">'Parametros POMCAS'!$ER$43:$ER$47</definedName>
    <definedName name="_4.1.1._Fortalecimiento_de_las_capacidades_de_gestión_ambiental_de_las_comunidades_étnicas_y_campesinas_acorde_con_las_características_de_cada_territorio">Parametros_actividades_indicado!$Y$2:$Y$4</definedName>
    <definedName name="_4.1.1._Identificar_implementar_y_acreditar_prácticas_para_el_uso_alternativo_en_las_áreas_de_protección_conservación_y_uso_sostenible_de_las_áreas_de_ecosistemas_estratégicos_y_en_las_áreas_de_importancia_ambiental.">'Parametros POMCAS'!$DM$43:$DM$44</definedName>
    <definedName name="_4.1.1_Diseño_y_desarrollo_de_programas_educativos_especializados_en_gestión_ambiental_de_la_cuenca_río_San_Juan_en_coordinación_con_la_Universidad_de_Antioquia_sede_Andes">'Parametros POMCAS'!$FS$43</definedName>
    <definedName name="_4.1.1_Incentivar_y_propiciar_una_cultura_corporativa_que_agrupe_los_actores_económicos_generen_mercados_internos_agrupen_objetivos_de_PMA_y_se_invierta_conjuntamente_en_el_desarrollo_y_protección_de_los_ecosistemas_estratégicos_de_la_cuenca">'Parametros POMCAS'!$BX$43</definedName>
    <definedName name="_4.1.2._Generar_instrumentos_y_modelos_de_educación_ambiental_aplicables_a_las_dinámicas_de_la_cuenca">'Parametros POMCAS'!$CO$43:$CO$45</definedName>
    <definedName name="_4.1.2._Implementación_de_prácticas_ambientales_y_de_economía_propia_en_territorios_étnicos_y_campesinos_en_articulación_con_los_demás_programas_del_Plan_de_Acción_y_los_planes_étnicos">Parametros_actividades_indicado!$Z$2:$Z$4</definedName>
    <definedName name="_4.1.2._Integrar_la_Política_Nacional_de_Educación_Ambiental_con_las_10_estrategias_así_como_la_Política_Departamental_de_Educación_Ambiental_al_POMCA_en_las_instancias_que_le_competen">'Parametros POMCAS'!$DW$43:$DW$46</definedName>
    <definedName name="_4.1.2_Contrarrestar_prevenir_controlar_erradicar_y_manejar_los_efectos_de_la_irrupción_de_las_especies_invasoras_sobre_los_servicios_ecosistémicos_brindados_por_las_áreas_protegidas_y_los_ecosistemas_a_los_habitantes_de_la_cuenca.">'Parametros POMCAS'!$DN$43</definedName>
    <definedName name="_4.1.2_Protección_del_patrimonio_cultural_y_arqueológico">'Parametros POMCAS'!$FT$43</definedName>
    <definedName name="_4.1.2_Transformación_tecnológica_de_prácticas_productivas_para_garantizar_la_sostenibilidad_de_la_cuenca">'Parametros POMCAS'!$BY$43:$BY$44</definedName>
    <definedName name="_4.1.3._Aplicar_en_los_procesos_educativos_las_políticas_enfoques_instrumentos_y_modelos_de_Educación_Ambiental_correspondientes_con_las_dinámicas_de_la_cuenca.">'Parametros POMCAS'!$DX$43</definedName>
    <definedName name="_4.1.3._Desarrollar_estrategias_territoriales_de_implementación_de_la_zonificación_ambiental_para_fortalecer_el_circuito_ambiental_del_territorio_CIDEA_CIDEAM_PEAM_PROCEDA_PRAE_PRAU.">'Parametros POMCAS'!$CP$43:$CP$45</definedName>
    <definedName name="_4.1.3._Restauración_ecológica_de_áreas_de_interés_ambiental_y_de_uso_múltiple_para_la_recuperación_de_la_biodiversidad_y_la_funcionalidad_del_ecosistema.">'Parametros POMCAS'!$DO$43</definedName>
    <definedName name="_4.1.4._Desarrollar_estrategias_territoriales_de_implementación_de_la_zonificación_ambiental_para_fortalecer_el_circuito_ambiental_del_territorio_CIDEA_CIDEAM_PEAM_PROCEDA_PRAE_PRAU">'Parametros POMCAS'!$DY$43:$DY$46</definedName>
    <definedName name="_4.1.4_Formulación_implementación_monitoreo_y_ajuste_de_un_plan_de_establecimiento_de_corredores_biológicos_que_tiene_como_fin_aumentar_la_conectividad_de_las_áreas_protegidas_de_los_bosques_naturales_y_de_los_ecosistemas_estratégicos.">'Parametros POMCAS'!$DP$43</definedName>
    <definedName name="_4.1_Análisis_estructuración_y_fortalecimiento_institucional_">'Parametros POMCAS'!$BR$28</definedName>
    <definedName name="_4.1_Formulación_e_implementación_del_Plan_de_ordenamiento_del_recurso_hídrico_en_la_cuenca">'Parametros POMCAS'!$A$43</definedName>
    <definedName name="_4.1_Gestión_del_conocimiento_de_la_cuenca">'Parametros POMCAS'!$CE$28:$CE$29</definedName>
    <definedName name="_4.1_Implementación_de_desarrollos_empresariales_y_de_asociatividad_con_cultura_corporativa_que_generan_encadenamiento_locales_y_propicios_desarrollo_territorial_social_y_ambientalmente_sostenibles">'Parametros POMCAS'!$AG$28:$AG$29</definedName>
    <definedName name="_4.2._Fortalecimiento_de_la_Gobernanza_Ambiental_con_actores_estratégicos_de_diferentes_sectores">Párametros_proyectos_actividade!$J$2:$J$5</definedName>
    <definedName name="_4.2._Mejorar_la_calidad_del_agua_y_disminuir_la_contaminación_de_fuentes_superficiales">'Parametros POMCAS'!$BE$28:$BE$29</definedName>
    <definedName name="_4.2._Participación_comunitaria_para_el_desarrollo_humano_y_sostenible_en_contextos_de_cambio_climático">Párametros_proyectoAccion_indic!$A$23:$A$25</definedName>
    <definedName name="_4.2.1._Fortalecimiento_y_articulación_de_la_gobernanza_ambiental_desde_la_corresponsabilidad">Parametros_actividades_indicado!$AA$2</definedName>
    <definedName name="_4.2.1._Mejorar_los_sistemas_de_tratamientos_de_aguas_residuales_urbanos_y_aumento_de_su_cobertura">'Parametros POMCAS'!$DQ$43</definedName>
    <definedName name="_4.2.1_Diseño_y_desarrollo_etnográfico_de_la_ejecución_de_los_acuerdos_de_la_consulta_previa_en_conjunto_con_las_comunidades_indígenas_H._Chakiama_y_K._Rúa_Cristianía_">'Parametros POMCAS'!$FU$43</definedName>
    <definedName name="_4.2.2._Fortalecimiento_de_estrategias_para_el_uso_eficiente_y_ahorro_de_agua_para_los_sectores_económicos_presentes_en_la_cuenca">'Parametros POMCAS'!$DR$43:$DR$45</definedName>
    <definedName name="_4.2.2._Implementación_evaluación_y_seguimiento_de_procesos_de_educación_ambiental_a_través_de_los_programas_y_proyectos_corporativos_para_el_fortalecimiento_de_la_gestión_ambiental_desde_la_corresponsabilidad">Parametros_actividades_indicado!$AB$2:$AB$3</definedName>
    <definedName name="_4.2.2_Capacitación_para_la_planificación_y_gestión_participativa_del_ecoturismo_turismo_de_naturaleza_y_turismo_étnico">'Parametros POMCAS'!$FV$43</definedName>
    <definedName name="_4.2.3._Ejecución_evaluación_y_seguimiento_de_procesos_de_educación_ambiental_para_el_fortalecimiento_de_la_cultura_y_la_gestión">Parametros_actividades_indicado!$AC$2</definedName>
    <definedName name="_4.2.4._Ejecución_evaluación_y_seguimiento_del_proceso_de_comunicación_y_educomunicación_ambiental_a_través_de_los_programas_y_proyectos_corporativos_para_el_fortalecimiento_de_la_gestión_ambiental">Parametros_actividades_indicado!$AD$2:$AD$3</definedName>
    <definedName name="_4.2_Gestión_étnica">'Parametros POMCAS'!$CF$28:$CF$29</definedName>
    <definedName name="_4.2_Mediciones_y_monitoreos_de_la_calidad_del_agua">'Parametros POMCAS'!$B$43</definedName>
    <definedName name="_4.3.1._Análisis_de_la_vulnerabilidad_por_desabastecimiento_hídrico_de_las_micro_cuencas_abastecedoras_de_acueductos_municipales_e_identificación_de_potenciales_fuentes_de_abastecimiento_en_la_cuenca">'Parametros POMCAS'!$DS$43</definedName>
    <definedName name="_4.3.2._Implementación_de_un_modelo_de_planificación_y_gestión_integral_del_recurso_hídrico_a_partir_de_la_instrumentación_de_la_cuenca">'Parametros POMCAS'!$DT$43:$DT$45</definedName>
    <definedName name="_4.3_Gestión_del_conocimiento_y_nuevas_tecnologías_para_la_conservación_y_el_aprovechamiento_sostenible_de_la_oferta_ecosistémica">'Parametros POMCAS'!$BF$28:$BF$29</definedName>
    <definedName name="_4.3_Implementación_de_sistemas_de_uso_eficiente_de_agua_y_reconversión">'Parametros POMCAS'!$C$43</definedName>
    <definedName name="_40._Fortalecer_la_capacidad_de_control_articulado_en_situaciones_críticas_ambientales_territoriales">Parámetros_retos_indicadores!$AO$2</definedName>
    <definedName name="_41._Fortalecer_desde_la_comunicación_y_la_coherencia_la_confianza_de_los_actores_del_territorio_en_la_Autoridad_ambiental">Parámetros_retos_indicadores!$AP$2</definedName>
    <definedName name="_42._Fortalecer_la_incidencia_en_la_toma_de_decisiones_ambientales_adecuadas_desde_la_comunicación_formación_y_apropiación_social_en_la_ciudadanía_y_grupos_organizados">Parámetros_retos_indicadores!$AQ$2</definedName>
    <definedName name="_43._La_educación_y_la_comunicación_de_lo_ambiental_incorporados_en_los_instrumentos_de_planeación_de_gestión_de_desarrollo_institucional_y_territorial">Parámetros_retos_indicadores!$AR$2</definedName>
    <definedName name="_44._Implementación_de_un_modelo_de_atención_con_enfoque_étnico_diferencial_en_Corantioquia_que_garantice_el_reconocimiento_protección_cumplimiento_y_desarrollo_de_los_derechos_de_los_pueblos_étnicos">Parámetros_retos_indicadores!$AS$2</definedName>
    <definedName name="_45._Capacidad_en_las_autoridades_étnicas_para_la_promoción_y_ejercicio_efectivo_de_derechos_territoriales">Parámetros_retos_indicadores!$AT$2</definedName>
    <definedName name="_46._Sistema_de_seguimiento_control_y_evaluación_del_trabajo_ambiental_entre_los_pueblos_étnicos_y_Corantioquia">Parámetros_retos_indicadores!$AU$2</definedName>
    <definedName name="_47._Modelo_de_coordinación_interinstitucional_gubernamental_para_el_cumplimiento_de_las_funciones_ambientales_por_parte_de_las_autoridades_internas_de_los_pueblos_étnicos_Infraestructura_dotación_e_información">Parámetros_retos_indicadores!$AV$2</definedName>
    <definedName name="_48._Fortalecimiento_de_los_saberes_ancestrales_culturales_espirituales_y_sociales_a_través_de_procesos_de_sistematización_preservación_recuperación_e_investigación_para_el_desarrollo_de_la_identidad_de_los_pueblos_étnicos">Parámetros_retos_indicadores!$AW$2</definedName>
    <definedName name="_49._Creación_de_un_servidor_y_plataforma_de_información_étnica_que_articule_y_evidencie_la_situación_territorial_ambiental_y_la_gestión_en_los_territorios_étnicos">Parámetros_retos_indicadores!$AX$2</definedName>
    <definedName name="_5._Conexión_Institucional">Párametros_programas_proyectos!$F$2:$F$4</definedName>
    <definedName name="_5._Construcción_del_modelo_numérico_para_el_Sistema_Acuífero_del_Magdalena_Medio_Antioqueño">'Parametros PMMA'!$AX$33:$AX$40</definedName>
    <definedName name="_5._Creación_de_un_grupo_interdisciplinario_e_interinstitucional_para_el_control_y_seguimiento_a_las_fuentes_de_contaminación_generados_por_las_diferentes_actividades_económicas.">'Parametros PMMA'!$V$33:$V$40</definedName>
    <definedName name="_5._Diseño_e_implementación_de_estrategias_de_investigación_y_manejo_para_los_recursos_naturales">'Parametros POMCAS'!$B$28:$B$31</definedName>
    <definedName name="_5._Diseño_y_ejecución_de_una_programa_para_el_manejo_de_las_captaciones_activas_inactivas_y_abandonadas_en_el_Valle_de_Aburrá.">'Parametros PMMA'!$D$33</definedName>
    <definedName name="_5._Gobernanza_de_la_cuenca_del_río_Aburrá_y_corresponsabilidad_en_la_Gestión_Ambiental">'Parametros POMCAS'!$J$28:$J$30</definedName>
    <definedName name="_5._Identificar_proteger_y_manejar_los_elementos_naturales_del_espacio_público">Parámetros_retos_indicadores!$F$2:$F$3</definedName>
    <definedName name="_5._Monitoreo_de_niveles_y_calidad_en_aljibes_pozos_y_piezómetros">'Parametros PMMA'!$BS$33:$BS$39</definedName>
    <definedName name="_5._Paisajes_socioecosistemas_con_transición_a_la_sostenibilidad_ambiental">Parámetros_componentes_retos!$F$2</definedName>
    <definedName name="_5._POMCA_ARMA">'Parametros POMCAS'!$F$3:$F$6</definedName>
    <definedName name="_5.1._Conocimiento_del_Riesgo3">'Parametros POMCAS'!$AZ$28:$AZ$29</definedName>
    <definedName name="_5.1._Conocimiento_del_Riesgo4">'Parametros POMCAS'!$BI$28:$BI$29</definedName>
    <definedName name="_5.1._Educación_ambiental_para_tomadores_de_decisiones_y_comunidades_frente_al_cambio_climático">Párametros_proyectoAccion_indic!$A$26:$A$28</definedName>
    <definedName name="_5.1._Fortalecimiento_del_Talento_Humano">Párametros_proyectos_actividade!$K$2</definedName>
    <definedName name="_5.1.1._Estudios_de_detalle_para_la_caracterización_del_riesgo_en_la_cuenca_con_prioridad_en_el_fenómeno_de_la_inundación">'Parametros POMCAS'!$DZ$43:$DZ$47</definedName>
    <definedName name="_5.1.1._Estudios_de_detalle_para_la_caracterización_del_riesgo_en_la_cuenca_del_Río_Negro_con_prioridad_en_el_fenómeno_de_la_inundación">'Parametros POMCAS'!$DH$43:$DH$47</definedName>
    <definedName name="_5.1.1._Formulación_Ejecución_y_Seguimiento_del_Plan_Estratégico_del_Talento_Humano">Parametros_actividades_indicado!$AE$2</definedName>
    <definedName name="_5.1.1_Estudios_de_detalle_para_la_caracterización_del_riesgo_en_la_cuenca_del_Río_Cocorná_y_Directos_al_Magdalena_Medio_con_prioridad_en_el_fenómeno_de_la_inundación">'Parametros POMCAS'!$BZ$43:$BZ$50</definedName>
    <definedName name="_5.1.1_Estudios_de_detalle_para_la_caracterización_del_riesgo_en_la_cuenca_del_Río_Nare_con_prioridad_en_el_fenómeno_de_la_inundación">'Parametros POMCAS'!$CQ$43:$CQ$47</definedName>
    <definedName name="_5.1.1_Seguimiento_monitorieo_reporte_y_sistematización_georeferenciación_de_eventos_amenazantes_y_uso_posterior_de_esta_información_como_fuente_para_el_conocimiento_de_la_amenaza_vulnerabilidad_y_el_riesgo_en_la_cuenca_del_río_Bajo_San_Jorge_">'Parametros POMCAS'!$ES$43</definedName>
    <definedName name="_5.1.2._Reporte_y_sistematización_de_eventos_en_la_cuenca">'Parametros POMCAS'!$EA$43:$EA$50</definedName>
    <definedName name="_5.1.2._Reporte_y_sistematización_de_eventos_en_la_cuenca_del_Río_Negro">'Parametros POMCAS'!$DI$43:$DI$50</definedName>
    <definedName name="_5.1.2_Implementación_de_Acciones_de_integración_de_la_gestión_del_riesgo_de_Desastres_–GRD_en_planificación_territorial_y_del_desarrollo_para_el_mejoramiento_de_la_capacidad_institucional._">'Parametros POMCAS'!$ET$43</definedName>
    <definedName name="_5.1.2_Reporte_y_sistematización_de_eventos_en_la_cuenca_del_Río_Cocorná_y_Directos_al_Magdalena_Medio">'Parametros POMCAS'!$CA$43:$CA$50</definedName>
    <definedName name="_5.1.2_Reporte_y_sistematización_de_eventos_en_la_cuenca_del_Río_Nare">'Parametros POMCAS'!$CR$43:$CR$50</definedName>
    <definedName name="_5.1.3_Plan_de_levantamiento_de_información_para_el_restablecimiento_de_servicios_básicos_interrumpidos_y_actividades_necesarias_para_la_normalización_de_las_condiciones_de_vida_de_las_comunidades_afectadas.">'Parametros POMCAS'!$EU$43</definedName>
    <definedName name="_5.1.4_Fortalecimiento_de_la_gestión_del_riesgo_en_las_comunidades_">'Parametros POMCAS'!$EV$43</definedName>
    <definedName name="_5.1.5_Estudios_detallados_para_la_elaboración_de_diseños_enfocados_a_la_implementación_de_obras_de_intervención_correctiva_que_permitan_controlar_la_amenaza_yo_reducir_la_vulnerabilidad_de_los_elementos_expuestos._">'Parametros POMCAS'!$EW$43</definedName>
    <definedName name="_5.1.6_Diseño_de_alternativas_de_conservación_reconversión_restauración_de_sistemas_productivos_y_en_general_el_territorio.">'Parametros POMCAS'!$EX$43</definedName>
    <definedName name="_5.1_Conocimiento_del_Riesgo">'Parametros POMCAS'!$AH$28:$AH$29</definedName>
    <definedName name="_5.1_Conocimiento_del_Riesgo2">'Parametros POMCAS'!$AQ$28:$AQ$29</definedName>
    <definedName name="_5.1_Estudio_y_caracterización_de_bosques_altoandinos">'Parametros POMCAS'!$D$43</definedName>
    <definedName name="_5.1_Gestión_integral_del_riesgo_">'Parametros POMCAS'!$BS$28:$BS$32</definedName>
    <definedName name="_5.2._Educación_de_las_comunidades_étnicas_en_cambio_climático">Párametros_proyectoAccion_indic!$A$29</definedName>
    <definedName name="_5.2._Modernización_Institucional">Párametros_proyectos_actividade!$L$2:$L$5</definedName>
    <definedName name="_5.2._Reducción_del_Riesgo3">'Parametros POMCAS'!$BA$28</definedName>
    <definedName name="_5.2._Reducción_del_Riesgo4">'Parametros POMCAS'!$BJ$28</definedName>
    <definedName name="_5.2.1._Ejecución_de_obras_y_acciones_de_mitigación_del_riesgo_derivadas_de_estudios_de_detalle_en_la_cuenca_con_énfasis_en_las_áreas_inundables">'Parametros POMCAS'!$EB$43:$EB$49</definedName>
    <definedName name="_5.2.1._Ejecución_de_obras_y_acciones_de_mitigación_del_riesgo_derivadas_de_estudios_de_detalle_en_la_cuenca_del_Río_Negro_con_énfasis_en_las_áreas_inundables">'Parametros POMCAS'!$DJ$43:$DJ$49</definedName>
    <definedName name="_5.2.1._Revisión_ajuste_implementación_y_seguimiento_a_la_articulación_y_mejoramiento_continuo_de_la_estructura_organizacional_la_planta_de_cargos_y_el_manual_de_funciones_para_facilitar_la_ejecución_del_Plan_de_Acción_y_del_PGAR">Parametros_actividades_indicado!$AF$2</definedName>
    <definedName name="_5.2.1_Ejecución_de_obras_y_acciones_de_mitigación_del_riesgo_derivadas_de_estudios_de_detalle_en_la_cuenca_del_Río_Cocorná_y_Directos_al_Magdalena_Medio_con_énfasis_en_las_áreas_inundables">'Parametros POMCAS'!$CB$43:$CB$49</definedName>
    <definedName name="_5.2.1_Ejecución_de_obras_y_acciones_de_mitigación_del_riesgo_derivadas_de_estudios_de_detalle_en_la_cuenca_del_Río_Nare_con_énfasis_en_las_áreas_inundables">'Parametros POMCAS'!$CS$43:$CS$49</definedName>
    <definedName name="_5.2.2._Administración_de_los_bienes_y_servicios_modernización_de_la_infraestructura_y_equipamiento_de_los_centros_de_trabajo_siendo_referentes_en_seguridad_confort_tecnologías_y_prácticas_ambientales">Parametros_actividades_indicado!$AG$2:$AG$3</definedName>
    <definedName name="_5.2.3._Fortalecimiento_y_aplicación_de_los_ingresos_corporativos_propios_y_gestionados">Parametros_actividades_indicado!$AH$2:$AH$5</definedName>
    <definedName name="_5.2.4._Fortalecimiento_del_Sistema_de_Gestión_Integral_SGI_y_su_Modelo_Integrado_de_Planificación_y_Gestión_Integral_MIPG_para_facilitar_la_ejecución_del_Plan_de_Acción_y_del_Plan_de_Gestión_Ambiental_Regional">Parametros_actividades_indicado!$AI$2:$AI$6</definedName>
    <definedName name="_5.2_Identificación_marcación_y_seguimiento_a_árboles_semilleros">'Parametros POMCAS'!$E$43</definedName>
    <definedName name="_5.2_Reducción_del_Riesgo">'Parametros POMCAS'!$AI$28</definedName>
    <definedName name="_5.2_Reducción_del_Riesgo2">'Parametros POMCAS'!$AR$28</definedName>
    <definedName name="_5.3._Formación_Tecnológica__Profesional_y_o_Especializaciones_sobre_Cambio_Climático">Párametros_proyectoAccion_indic!$A$30:$A$31</definedName>
    <definedName name="_5.3._Fortalecer_la_gestión_de_la_Información_y_el_conocimiento_soportado_en_tecnologías_actualizadas_que_faciliten_la_toma_de_decisiones_en_la_gestión_ambiental">Párametros_proyectos_actividade!$M$2:$M$4</definedName>
    <definedName name="_5.3._Respuesta_ante_el_Riesgo3">'Parametros POMCAS'!$BB$28</definedName>
    <definedName name="_5.3._Respuesta_ante_el_Riesgo4">'Parametros POMCAS'!$BK$28:$BK$29</definedName>
    <definedName name="_5.3.1.__Diseño_del_Centro_de_Monitoreo_para_la_administración_integral_del_territorio_con_énfasis_en_el_recurso_agua">Parametros_actividades_indicado!$AJ$2</definedName>
    <definedName name="_5.3.1._Diseño_implementación_y_operación_de_un_sistema_de_alerta_temprana_en_la_cuenca">'Parametros POMCAS'!$EC$43:$EC$48</definedName>
    <definedName name="_5.3.1._Diseño_implementación_y_operación_de_un_sistema_de_alerta_temprana_en_la_cuenca_del_Río_Negro">'Parametros POMCAS'!$DK$43:$DK$57</definedName>
    <definedName name="_5.3.1_Diseño_implementación_y_operación_de_un_sistema_de_alerta_temprana_en_la_cuenca_del_Río_Cocorná_y_Directos_al_Magdalena_Medio">'Parametros POMCAS'!$CC$43:$CC$48</definedName>
    <definedName name="_5.3.1_Diseño_implementación_y_operación_de_un_sistema_de_alerta_temprana_en_la_cuenca_del_Río_Nare">'Parametros POMCAS'!$CT$43:$CT$47</definedName>
    <definedName name="_5.3.2.__Implementación_del_Centro_de_Monitoreo_para_la_administración_integral_del_territorio_con_énfasis_en_el_recurso_agua">Parametros_actividades_indicado!$AK$2:$AK$10</definedName>
    <definedName name="_5.3.2._Fortalecimiento_de_la_cultura_del_riesgo_en_la_cuenca">'Parametros POMCAS'!$ED$43:$ED$50</definedName>
    <definedName name="_5.3.2_Fortalecimiento_de_la_cultura_del_riesgo_en_la_cuenca_del_Río_Cocorná_y_Directos_al_Magdalena_Medio">'Parametros POMCAS'!$CD$43:$CD$51</definedName>
    <definedName name="_5.3.2_Fortalecimiento_de_la_cultura_del_riesgo_en_la_cuenca_del_Río_Nare">'Parametros POMCAS'!$CU$43:$CU$51</definedName>
    <definedName name="_5.3.3._Articulación_del_Centro_de_Monitoreo_con_otras_entidades_del_Sistema_Nacional_Ambiental_SINA_en_el_marco_del_Sistema_de_Información_Ambiental_Colombiano_SIAC">Parametros_actividades_indicado!$AL$2:$AL$4</definedName>
    <definedName name="_5.3_Producción_vegetal_y_repoblamiento_de_áreas_boscosas">'Parametros POMCAS'!$F$43</definedName>
    <definedName name="_5.3_Respuesta_ante_el_Riesgo">'Parametros POMCAS'!$AJ$28:$AJ$29</definedName>
    <definedName name="_5.3_Respuesta_ante_el_Riesgo2">'Parametros POMCAS'!$AS$28:$AS$29</definedName>
    <definedName name="_5.4._Apoyo_a_la_investigación_para_la_construcción_colectiva_del_conocimiento_en_cambio_climático">Párametros_proyectoAccion_indic!$A$32:$A$34</definedName>
    <definedName name="_5.4_Propagación_de_especies_endemicas_y_objeto_de_conservación_">'Parametros POMCAS'!$G$43</definedName>
    <definedName name="_50._Desarrollo_de_procesos_de_etnoeducación_ambiental_propio_de_los_pueblos_étnicos_con_la_creación_de_espacios_etnoeducativos_ambientales_en_territorios_ancestrales_y_colectivos">Parámetros_retos_indicadores!$AY$2</definedName>
    <definedName name="_6._Construyendo_territorios_resilientes">Párametros_proyectos_actividade!#REF!</definedName>
    <definedName name="_6._Definición_de_perímetros_de_protección_de_pozos">'Parametros PMMA'!$BT$33:$BT$36</definedName>
    <definedName name="_6._Educación_ambiental_para_crear_una_cultura_ambiental">'Parametros POMCAS'!$C$28:$C$29</definedName>
    <definedName name="_6._fortalecimiento_del_sistema_de_información_del_recurso_hidrico_del_Valle_de_Aburrá_componente_aguas_subterráneas">'Parametros PMMA'!$E$33</definedName>
    <definedName name="_6._La_ciudadanía_y_sus_prácticas_cotidianas">Parámetros_componentes_retos!$G$2</definedName>
    <definedName name="_6._Prospección_y_modelación_hidrogeológica_conceptual_numérica_en_profundidad">'Parametros PMMA'!$AY$33:$AY$40</definedName>
    <definedName name="_6._Restaurar_recuperar_y_o_rehabilitar_ecosistemas_degradados">Parámetros_retos_indicadores!$G$2:$G$3</definedName>
    <definedName name="_6._RÍO_COCORNÁ_Y_DIRECTOS_AL_MAGDDALENA_MEDIO">'Parametros POMCAS'!$G$3:$G$7</definedName>
    <definedName name="_6._Seguimiento_y_control_a_los_vertimientos_de_las_cabeceras_urbanas_y_centros_poblados_Planes_de_Saneamiento_y_Manejo_de_Vertimientos_y_tasas_retributivas">'Parametros PMMA'!$W$33:$W$40</definedName>
    <definedName name="_6.1._Acciones_para_la_reducción_del_riesgo_frente_al_cambio_climático">Párametros_proyectoAccion_indic!$A$35:$A$37</definedName>
    <definedName name="_6.1_Adaptación_a_los_efectos_del_cambio_climático._">'Parametros POMCAS'!$BT$28</definedName>
    <definedName name="_6.1_Implementación_de_procesos_de_capacitación_en_buenas_prácticas_agropecuarias_y_ambientales">'Parametros POMCAS'!$H$43</definedName>
    <definedName name="_6.2._Gestión_del_conocimiento_del_riesgo_en_el_territorio_frente_al_cambio_climático">Párametros_proyectoAccion_indic!$A$38:$A$41</definedName>
    <definedName name="_6.2_Fortalecimiento_empresarial_e_institucional_de_las_Empresas_de_Servicios_Públicos_y_comunidades_organizadas_que_se_encargan_de_la_operación_de_servicios_públicos.">'Parametros POMCAS'!$I$43</definedName>
    <definedName name="_6.3._Preparación_para_el_manejo_del_riesgo_frente_a_los_cambios_en_variabilidad_climática">Párametros_proyectoAccion_indic!$A$42:$A$43</definedName>
    <definedName name="_7._actualización_del_inventario_de_puntos_de_agua_de_abatimiento_y_de_la_demanda_en_el_Valle_de_Aburrá.">'Parametros PMMA'!$F$33</definedName>
    <definedName name="_7._Construyendo_escenarios_y_hábitos_económicos_sostenibles">Párametros_proyectos_actividade!#REF!</definedName>
    <definedName name="_7._Desarrollar_modelos_municipales_de_ocupación_sostenible_e_integración_con_planes_étnicos">Parámetros_retos_indicadores!$H$2:$H$3</definedName>
    <definedName name="_7._Gobernabilidad_y_gobernanza_al_servicio_de_la_cuenca">'Parametros POMCAS'!$D$28:$D$30</definedName>
    <definedName name="_7._Instrumentación_de_un_sector_piloto_mediante_instalación_de_pluviómetros_mediciones_de_caudales_y_niveles_de_agua_superficial">'Parametros PMMA'!$BU$33:$BU$41</definedName>
    <definedName name="_7._Inventario_seguimiento_y_control_a_la_construcción_de_captaciones_y_en_el_manejo_de_las_existentes.">'Parametros PMMA'!$X$33:$X$41</definedName>
    <definedName name="_7._Reglamentación_de_usos_y_usuarios_del_agua_subterránea">'Parametros PMMA'!$AZ$33:$AZ$40</definedName>
    <definedName name="_7._RÍO_NARE">'Parametros POMCAS'!$H$3:$H$7</definedName>
    <definedName name="_7._Uso_de_energías_renovables">Parámetros_componentes_retos!$H$2:$H$3</definedName>
    <definedName name="_7.1._Transición_y_eficiencia_energética_para_el_desarrollo_sostenible">Párametros_proyectoAccion_indic!$A$44:$A$49</definedName>
    <definedName name="_7.1_Consolidación_del_Consejo_de_Cuenca_como_mecanismo_para_la_gobernanza">'Parametros POMCAS'!$J$43</definedName>
    <definedName name="_7.2._Transporte_bajo_en_carbono">Párametros_proyectoAccion_indic!$A$50:$A$52</definedName>
    <definedName name="_7.2_Fortalecimiento_de_procesos_de_organización_participación_veedurías_comunitarias_y_ciudadanas">'Parametros POMCAS'!$K$43</definedName>
    <definedName name="_7.3_Coordinación_entre_los_instrumentos_de_ordenación_y_gestión_del_territorio_POT_Planes_de_Gestión_del_Riesgo_POMCA_Planes_de_etno_desarrollo_entre_otros.">'Parametros POMCAS'!$L$43</definedName>
    <definedName name="_8._Aprovechamiento_sostenible_de_los_territorios_étnicos_para_el_fomento_de_las_economías_propias">Parámetros_componentes_retos!$I$2:$I$3</definedName>
    <definedName name="_8._Consolidando_hábitat_y_hábitos_sostenibles">Párametros_proyectos_actividade!#REF!</definedName>
    <definedName name="_8._Estimación_de_oferta_y_demanda_de_agua_subterráneas_incluyendo_demanda_por_minería_turismo_obras_de_infraestructura_condominios_parcelaciones_y_fincas">'Parametros PMMA'!$BV$33:$BV$38</definedName>
    <definedName name="_8._estudio_del_acuífero_semiconfinado_y_de_la_dunita_de_Medellín_y_extensión_de_zonas_de_recarga_indirecta_delimitación_de_cuenca_hidrogeológica.">'Parametros PMMA'!$G$33</definedName>
    <definedName name="_8._Inclusión_de_prácticas_sostenibles_en_la_producción_agropecuaria_e_incentivos.">'Parametros PMMA'!$Y$33:$Y$41</definedName>
    <definedName name="_8._Promover_planes_de_acción_ambientales_de_esquemas_asociativos_para_la_incorporación_de_los_asuntos_y_determinantes_ambientales">Parámetros_retos_indicadores!$I$2</definedName>
    <definedName name="_8._Regulación_del_consumo_de_agua_subterránea_">'Parametros PMMA'!$BA$33:$BA$37</definedName>
    <definedName name="_8._Reorientación_del_sistema_económico_en_la_Cuenca">'Parametros POMCAS'!$G$28:$G$30</definedName>
    <definedName name="_8._RÍO_NEGRO">'Parametros POMCAS'!$I$3:$I$7</definedName>
    <definedName name="_8.1._Infraestructura_preparada_para_el_camnio_climático">Párametros_proyectoAccion_indic!$A$53:$A$57</definedName>
    <definedName name="_8.1_Implementación_de_buenas_prácticas_agropecuarias_y_ambientales">'Parametros POMCAS'!$S$43</definedName>
    <definedName name="_8.2._Gestión_integral_de_residuos_sólidos_y_liquidos">Párametros_proyectoAccion_indic!$A$58:$A$64</definedName>
    <definedName name="_8.2_Consolidación_de_un_sistema_de_valoración_y_pago_de_servicios_ambientales_por_conservación_y_otros_incentivos_económicos">'Parametros POMCAS'!$T$43</definedName>
    <definedName name="_8.3._Vivienda_adaptada_al_cambio_climático">Párametros_proyectoAccion_indic!$A$65:$A$66</definedName>
    <definedName name="_8.3_Fomento_turístico_en_la_cuenca">'Parametros POMCAS'!$U$43</definedName>
    <definedName name="_8.4._Eficiencia_energética_en_viviendas">Párametros_proyectoAccion_indic!$A$67:$A$73</definedName>
    <definedName name="_9._Adaptación_al_cambio_climático_y_Gestión_Integral_del_Riesgo">Parámetros_componentes_retos!$J$2:$J$3</definedName>
    <definedName name="_9._Ampliar_la_red_de_monitoreo_de_nivel_y_calidad_del_agua_subterránea_de_PIRAGUA">'Parametros PMMA'!$BB$33:$BB$35</definedName>
    <definedName name="_9._Armonizar_la_planeación_ambiental_de_la_jurisdicción_con_los_Planes_Integrales_de_Gestión_del_Cambio_Climático_Sectoriales">Parámetros_retos_indicadores!$J$2</definedName>
    <definedName name="_9._fortalecimiento_social_y_operación_de_la_red_de_monitoreo_del_agua_subterránea_del_Valle_de_Aburrá">'Parametros PMMA'!$H$33</definedName>
    <definedName name="_9._Legalización_y_organización_de_la_pequeña_y_mediana_minería_e_inclusión_de_prácticas_sostenibles.">'Parametros PMMA'!$Z$33:$Z$43</definedName>
    <definedName name="_9._Promoviendo_la_legalidad_ambiental">Párametros_proyectos_actividade!#REF!</definedName>
    <definedName name="_9._Regulación_del_consumo_de_agua_subterránea">'Parametros PMMA'!$BW$33:$BW$37</definedName>
    <definedName name="_9._SAMANÁ_NORTE">'Parametros POMCAS'!$J$3:$J$7</definedName>
    <definedName name="_xlnm._FilterDatabase" localSheetId="14" hidden="1">Estructura_PGAR!$A$3:$W$120</definedName>
    <definedName name="_xlnm._FilterDatabase" localSheetId="8" hidden="1">Estructura_Plan_Acción!$A$1:$X$113</definedName>
    <definedName name="_xlnm._FilterDatabase" localSheetId="12" hidden="1">Estructura_PlanR_cambioClimatic!$A$1:$F$163</definedName>
    <definedName name="_xlnm._FilterDatabase" localSheetId="5" hidden="1">'Línea 2 PGAR Económica'!$A$3:$Q$25</definedName>
    <definedName name="_xlnm._FilterDatabase" localSheetId="6" hidden="1">'Línea 3 PGAR Social'!$A$3:$Q$40</definedName>
    <definedName name="_xlnm._FilterDatabase" localSheetId="7" hidden="1">'Línea 4 PGAR Gobernanza'!$A$3:$Q$34</definedName>
    <definedName name="_xlnm._FilterDatabase" localSheetId="9" hidden="1">'PLAN+AIRE PURO'!$A$1:$E$100</definedName>
    <definedName name="_xlnm._FilterDatabase" localSheetId="13" hidden="1">PMAP!$A$1:$D$76</definedName>
    <definedName name="_xlnm._FilterDatabase" localSheetId="11" hidden="1">PMMA!$A$1:$D$533</definedName>
    <definedName name="_xlnm._FilterDatabase" localSheetId="10" hidden="1">POMCAS!$A$1:$E$388</definedName>
    <definedName name="_xlnm._FilterDatabase" localSheetId="4" hidden="1">PORH!$A$1:$E$680</definedName>
    <definedName name="A.1._Manejo_integral_de_páramos_y_bosques_alto_andinos">Párametros_proyectoAccion_indic!$A$76:$A$78</definedName>
    <definedName name="A.10._POMCAS_Climáticos">Párametros_proyectoAccion_indic!$C$76</definedName>
    <definedName name="A.11._Modelación_hídrica_y_de_sedimentos_ante_el_cambio_climático">Párametros_proyectoAccion_indic!$D$76</definedName>
    <definedName name="A.12._Conocimiento_de_la_red_de_aguas_subterráneas_como_adaptación_al_cambio_climático">Párametros_proyectoAccion_indic!$E$76</definedName>
    <definedName name="A.13._Fortalecimiento_de_los_programas_Piragua_y_Duberdicus">Párametros_proyectoAccion_indic!$F$76:$F$77</definedName>
    <definedName name="A.14._Cosechemos_lluvias_y_niebla">Párametros_proyectoAccion_indic!$G$76</definedName>
    <definedName name="A.15._Concesiones_de_agua_dinámicas">Párametros_proyectoAccion_indic!$H$76</definedName>
    <definedName name="A.16._Fortalecimiento_del_conocimiento_de_la_amenaza_y_el_riesgo_asocido_al_territorio">Párametros_proyectoAccion_indic!$AK$76:$AK$77</definedName>
    <definedName name="A.17._Implementación_de_planes_y_procedimientos_de_prevención">Párametros_proyectoAccion_indic!$AL$76:$AL$77</definedName>
    <definedName name="A.18._Formación_de_formadores">Párametros_proyectoAccion_indic!$AM$76:$AM$77</definedName>
    <definedName name="A.19._Monitoreo_de_fenómenos_por_movimientos_en_masa">Párametros_proyectoAccion_indic!$AN$76</definedName>
    <definedName name="A.2._Protección_de_la_cabecera_de_cuencas_y_otros_ecosistemas_abastecedores_de_agua">Párametros_proyectoAccion_indic!$B$76:$B$78</definedName>
    <definedName name="A.20._Construcción_verde_y_bioingenieria">Párametros_proyectoAccion_indic!$BB$76</definedName>
    <definedName name="A.21._Infraestructura_ante_inundaciones">Párametros_proyectoAccion_indic!$BC$76:$BC$78</definedName>
    <definedName name="A.22._Mejoramiento_de_vias_para_un_transporte_sostenible">Párametros_proyectoAccion_indic!$BD$76</definedName>
    <definedName name="A.23._Puestos_de_mando_territoriales">Párametros_proyectoAccion_indic!$AO$76</definedName>
    <definedName name="A.24._Evaluación_de_pérdidas_ambientales">Párametros_proyectoAccion_indic!$AP$76</definedName>
    <definedName name="A.25._Construcciones_palafiticas__flotantes_y_ligeras">Párametros_proyectoAccion_indic!$BL$76</definedName>
    <definedName name="A.26._Construcción_y_edificación_sostenible">Párametros_proyectoAccion_indic!$BM$76:$BM$77</definedName>
    <definedName name="A.3.Estudios_de_vulnerabilidad_de_ecosistemas_bajo_escenarios_de_cambio_climático__humedales_y_bosque_seco">Párametros_proyectoAccion_indic!$I$76:$I$78</definedName>
    <definedName name="A.4._Parques_forestales_urbanos">Párametros_proyectoAccion_indic!$J$76:$J$78</definedName>
    <definedName name="A.5._Renaturalización_de_cauces_de_ríos_y_quebradas">Párametros_proyectoAccion_indic!$K$76:$K$77</definedName>
    <definedName name="A.6._La_gestión_del_riesgo_en_los_instrumentos_de_planificación_territorial">Párametros_proyectoAccion_indic!$AH$76:$AH$77</definedName>
    <definedName name="A.7._Implementación_de_acciones_para_reducir_el_riesgo_asociado_al_cambio_cilmático">Párametros_proyectoAccion_indic!$AI$76:$AI$77</definedName>
    <definedName name="A.8._Fortalecimiento_del_sistema_de_alertas_tempranas__SAT">Párametros_proyectoAccion_indic!$AJ$76:$AJ$77</definedName>
    <definedName name="A.9._Incorporar_el_clima_en_la_planificación">Párametros_proyectoAccion_indic!$AZ$76:$AZ$77</definedName>
    <definedName name="Aburrá">'Parametros PMMA'!$B$3:$B$19</definedName>
    <definedName name="Aburrá_Norte">OT_vs_Municipios!$A$2:$A$6</definedName>
    <definedName name="Aburrá_Sur">OT_vs_Municipios!$B$2:$B$11</definedName>
    <definedName name="Acceso_a_financiación_o_crédito_ambiental_enfocado_en_inversiones_para_el_mejoramiento_de_la_calidad_del_aire">'ParametrosPlan+Aire+Puro'!$T$23</definedName>
    <definedName name="Acciones_de_planificación_y_gestión_integral_para_administración_y_manejo_eficiente_del_recurso">'Parametro PORH'!$AR$26:$AR$27</definedName>
    <definedName name="Acciones_de_planificación_y_gestión_integral_para_administración_y_manejo_eficiente_del_recurso2">'Parametro PORH'!$AX$26:$AX$27</definedName>
    <definedName name="Acciones_de_planificación_y_gestión_integral_para_administración_y_manejo_eficiente_del_recurso3">'Parametro PORH'!$CD$26:$CD$31</definedName>
    <definedName name="Acciones_de_planificación_y_gestión_integral_para_administración_y_manejo_eficiente_del_recurso4">'Parametro PORH'!$CJ$26:$CJ$27</definedName>
    <definedName name="Acciones_de_planificación_y_gestión_integral_para_administración_y_manejo_eficiente_del_recurso5">'Parametro PORH'!$DH$26:$DH$27</definedName>
    <definedName name="Acciones_de_planificación_y_gestión_integral_para_administración_y_manejo_eficiente_del_recurso6">'Parametro PORH'!$DX$26:$DX$27</definedName>
    <definedName name="Acompañamiento_de_la_autoridad_ambiental_a_los_sectores_productivos_en_la_implementación_de_buenas_prácticas_agrícolas_pecuarias_e_industriales_desarrollando_programas_que_frenen_la_expansión_descontrolada_de_la_frontera_agropecuaria._">'Parametro PORH'!$FH$59</definedName>
    <definedName name="Acompañamiento_para_la_Construcción_del_Plan_de_Vida_desde_el_Ordenamiento_Ambiental_del_Territorio_de_la_Comunidad_Korodó_Ité">'Parametro PORH'!$HF$59</definedName>
    <definedName name="Acompañamiento_para_la_Formulación_del_Plan_de_Etnodesarrollo_para_el_Cuidado_del_Agua_–_Fortalecimiento_del_Consejo_Comunitario_la_Congoja">'Parametro PORH'!$HG$59:$HG$60</definedName>
    <definedName name="Acompañamiento_para_la_Formulación_del_Plan_de_Etnodesarrollo_para_el_Cuidado_del_Agua_–_Fortalecimiento_del_Consejo_Comunitario_Rionegrito">'Parametro PORH'!$HH$59:$HH$60</definedName>
    <definedName name="Acompañamiento_para_la_optimización_de_las_actuales_plantas_de_tratamiento_de_aguas_domésticas_y_no_domésticas_enfocadas_en_la_reducción_de_los_5_parámetros_asociados_a_los_objetivos_de_calidad.">'Parametro PORH'!$FI$59</definedName>
    <definedName name="Actualización_Registro_de_Usuarios_del_Recurso_Hídrico_formales_y_no_formales_de_la_Cuenca_Amagá">'Parametro PORH'!$DH$59:$DH$61</definedName>
    <definedName name="Actualización_Registro_de_Usuarios_del_Recurso_Hídrico_formales_y_no_formales_de_la_Cuenca_Amagá2">'Parametro PORH'!$DT$59:$DT$61</definedName>
    <definedName name="Actualización_Registro_de_Usuarios_del_Recurso_Hídrico_formales_y_no_formales_de_la_Cuenca_Ité">'Parametro PORH'!$GY$59:$GY$61</definedName>
    <definedName name="Actualización_Registro_de_Usuarios_del_Recurso_Hídrico_Formales_y_No_Formales_de_la_Cuenca_Mulatos">'Parametro PORH'!$IW$59:$IW$61</definedName>
    <definedName name="Actualización_Registro_de_Usuarios_del_Recurso_Hídrico_formales_y_no_formales_de_la_Cuenca_San_Andrés">'Parametro PORH'!$LF$59:$LF$61</definedName>
    <definedName name="Actualización_Registro_de_Usuarios_del_Recurso_Hídrico_formales_y_no_formales_de_la_Cuenca_Tarazá">'Parametro PORH'!$ND$59:$ND$61</definedName>
    <definedName name="Actualización_y_ampliación_del_inventario_y_caracterización_de_usuarios_formales_y_no_formales_del_recurso_hídrico_en_la_cuenca">'Parametro PORH'!$H$59:$H$64</definedName>
    <definedName name="Actualización_y_ampliación_del_inventario_y_caracterización_de_usuarios_formales_y_no_formales_del_recurso_hídrico_en_la_cuenca_y_desarrollo_de_una_plataforma_de_información_para_la_estandarización_de_los_procesos_de_permisos_ambientales.">'Parametro PORH'!$JX$59:$JX$63</definedName>
    <definedName name="Actualización_y_ampliación_del_inventario_y_caracterización_de_usuarios_formales_y_no_formales_del_recurso_hídrico_en_la_cuenca_y_desarrollo_de_una_plataforma_de_información_para_la_estandarización_de_los_procesos_de_permisos_ambientales_2">'Parametro PORH'!$EU$59:$EU$64</definedName>
    <definedName name="Actualización_y_ampliación_del_inventario_y_caracterización_de_usuarios_formales_y_no_formales_del_recurso_hídrico_en_la_cuenca_y_desarrollo_de_una_plataforma_de_información_para_la_estandarización_de_los_procesos_de_permisos_ambientales_y_del_RURH_">'Parametro PORH'!$Z$59:$Z$64</definedName>
    <definedName name="Actualización_y_ampliación_del_inventario_y_caracterización_de_usuarios_formales_y_no_formales_del_recurso_hídrico_en_la_cuenca_y_desarrollo_de_una_plataforma_de_información_para_la_estandarización_de_los_procesos_de_permisos_ambientales_y_del_RURH_en_un_">'Parametro PORH'!$GQ$59:$GQ$63</definedName>
    <definedName name="Administración_del_Área_Protegida">'Parametros PMAP'!$Z$18:$Z$21</definedName>
    <definedName name="Admon_pat_amb">Párametros_programas_proyectos!$C$2:$C$3</definedName>
    <definedName name="Adquisición_de_predios_para_reforestación_y_preservación.">'Parametro PORH'!$KU$59</definedName>
    <definedName name="Afro_Aburrá_Norte" localSheetId="13">#REF!</definedName>
    <definedName name="Afro_Aburrá_Norte">Comunidades_vs_Municipios!$G$2:$G$3</definedName>
    <definedName name="Afro_Aburrá_Sur" localSheetId="13">#REF!</definedName>
    <definedName name="Afro_Aburrá_Sur">Comunidades_vs_Municipios!$H$2:$H$3</definedName>
    <definedName name="Afro_Cartama">Comunidades_vs_Municipios!$I$2:$I$3</definedName>
    <definedName name="Afro_Hevéxicos" localSheetId="13">#REF!</definedName>
    <definedName name="Afro_Hevéxicos">Comunidades_vs_Municipios!$J$2:$J$3</definedName>
    <definedName name="Afro_Panzenú" localSheetId="13">#REF!</definedName>
    <definedName name="Afro_Panzenú">Comunidades_vs_Municipios!$K$2:$K$8</definedName>
    <definedName name="Afro_Tahamíes">Comunidades_vs_Municipios!$L$2:$L$4</definedName>
    <definedName name="Afro_Zenufaná">Comunidades_vs_Municipios!$M$2:$M$7</definedName>
    <definedName name="Ahorro_y_Uso_Eficiente_del_Agua">'Parametro PORH'!$BO$59</definedName>
    <definedName name="Ahorro_y_Uso_Eficiente_del_Agua2">'Parametro PORH'!$CR$59</definedName>
    <definedName name="Ajustar_el_POMCA_del_Rio_Grande_de_acuerdo_con_lo_establecido_en_el_PORH_">'Parametro PORH'!$FP$59</definedName>
    <definedName name="Ajuste_de_la_tasas_retributivas">'Parametro PORH'!$ME$59</definedName>
    <definedName name="Ajuste_y_actualización_de_los_Planes_de_Saneamiento_y_Manejo_de_Vertimientos_PSMV_de_los_municipios_de_la_cuenca_con_los_objetivos_y_metas_de_calidad_y_uso_definidos_para_el_tramo_o_cuerpo_receptor_definidos_por_el_PORH">'Parametro PORH'!$GC$59</definedName>
    <definedName name="Ajuste_y_actualización_de_los_sistemas_de_cobro_de_tasas_por_uso_de_agua_y_tasas_retributivas.">'Parametro PORH'!$FT$59</definedName>
    <definedName name="Ajuste_y_Actualización_de_los_sistemas_de_cobro_de_tasas_por_uso_del_agua_y_tasas_retributivas_mediante_la_legalización_de_los_usuarios_de_la_cuenca.">'Parametro PORH'!$AO$59</definedName>
    <definedName name="Ajuste_y_Actualización_de_los_sistemas_de_cobro_de_tasas_por_uso_del_agua_y_tasas_retributivas_mediante_la_legalización_de_los_usuarios_de_la_cuenca.2">'Parametro PORH'!$AQ$59</definedName>
    <definedName name="Ajuste_y_aplicación_de_la_tasa_retributiva">'Parametro PORH'!$KO$59</definedName>
    <definedName name="Alianzas_Gremiales">'Parametro PORH'!$BC$59</definedName>
    <definedName name="Alianzas_gremiales_y_sectoriales">'Parametro PORH'!$MY$59</definedName>
    <definedName name="Ampliar_y_fortalecer_las_capacidades_técnicas_de_los_funcionarios_en_el_tema_de_control_y_vigilancia_a_fuentes_de_emisión">'ParametrosPlan+Aire+Puro'!$Q$23:$Q$27</definedName>
    <definedName name="Apoyo_a_juntas_de_acción_comunal">'Parametro PORH'!$MC$59</definedName>
    <definedName name="Apoyo_a_la_gestión_proyectos_de_alcantarillado.">'Parametro PORH'!$LC$59</definedName>
    <definedName name="Apoyo_a_la_optimización_de_plantas_de_potabilización">'Parametro PORH'!$BI$59</definedName>
    <definedName name="Apoyo_a_la_optimización_de_plantas_de_potabilización2">'Parametro PORH'!$CL$59</definedName>
    <definedName name="Apoyo_a_los_proyectos_ambientales_escolares_PRAEs">'Parametro PORH'!$AW$59</definedName>
    <definedName name="Apoyo_a_los_sistemas_de_acueducto_y_potabilización_de_agua_veredales">'Parametro PORH'!$MD$59</definedName>
    <definedName name="Apoyo_a_los_Sistemas_Tradicionales_de_Siembra_de_la_Comunidad_Korodó_Ité">'Parametro PORH'!$HI$59:$HI$60</definedName>
    <definedName name="Apoyo_a_municipios">'Parametro PORH'!$MZ$59</definedName>
    <definedName name="Apoyo_a_PRAES_y_PROCEDAS">'Parametro PORH'!$BP$59</definedName>
    <definedName name="Apoyo_a_PRAES_y_PROCEDAS2">'Parametro PORH'!$CS$59</definedName>
    <definedName name="Apoyo_a_Programas_de_Piscicultura_en_la_Comunidad_Caño_Bodegas">'Parametro PORH'!$IE$59</definedName>
    <definedName name="Apoyo_a_Programas_de_Piscicultura_en_la_Comunidad_la_Congoja">'Parametro PORH'!$IF$59</definedName>
    <definedName name="Apoyo_a_Programas_de_Piscicultura_en_la_Comunidad_Rionegrito">'Parametro PORH'!$IG$59</definedName>
    <definedName name="Apoyo_acueductos_municipales">'Parametro PORH'!$BD$59</definedName>
    <definedName name="Apoyo_en_el_mejoramiento_de_combustibles_disponibles_para_la_región">'ParametrosPlan+Aire+Puro'!$L$23:$L$25</definedName>
    <definedName name="Apoyo_en_la_formulación_e_implementación_de_los_programas_de_uso_eficiente_y_ahorro_del_recurso_hídrico_de_las_instituciones_públicas_y_privadas_de_municipios_de_la_cuenca">'Parametro PORH'!$GF$59</definedName>
    <definedName name="Apoyo_en_la_modernización_de_la_flota_vehicular_de_transporte_público_y_de_carga">'ParametrosPlan+Aire+Puro'!$M$23:$M$24</definedName>
    <definedName name="Apoyo_institucional_a_municipios">'Parametro PORH'!$CF$59</definedName>
    <definedName name="Apoyo_institucional_a_municipios_y_demás_actores_en_la_gestión_del_recurso_hídrico">'Parametro PORH'!$AV$59</definedName>
    <definedName name="Apoyo_Interinstitucional">'Parametro PORH'!$Z$26:$Z$27</definedName>
    <definedName name="Apoyo_Interinstitucional2">'Parametro PORH'!$AI$26:$AI$27</definedName>
    <definedName name="Apoyo_legal_y_organizacional_a_acueductos_veredales_comunitarios.">'Parametro PORH'!$KR$59</definedName>
    <definedName name="Apoyo_y_acompañamiento_de_la_autoridad_ambiental_a_los_productores_porcícolas_en_la_implementación_de_tanques_estercoleros_y_biodigestores_con_el_fin_de_disminuir_el_impacto_de_la_contaminación_difusa_en_la_cuenca_y_aprovechar_los_residuos">'Parametro PORH'!$FJ$59</definedName>
    <definedName name="Apoyo_y_optimización_de_los_sistemas_de_alcantarillado">'Parametro PORH'!$MU$59</definedName>
    <definedName name="Apropiación_social_del_conocimiento_científico_y_participación_ciudadana_para_la_Gestión_del_Riesgo_de_Desastres_y_la_adaptación_al_cambio_climático">'Parametros POMCAS'!$BC$19</definedName>
    <definedName name="Apropiación_social_del_territorio_y_su_biodiversidad">'Parametros PMAP'!$A$18:$A$20</definedName>
    <definedName name="Apropiación_social_del_territorio_y_su_diversidad">'Parametros PMAP'!$AA$18:$AA$20</definedName>
    <definedName name="Aprovechamiento_de_residuos_sólidos_en_las_zonas_rurales.">'Parametro PORH'!$LB$59</definedName>
    <definedName name="Arborización_de_Caños_y_Nacimientos_Quebradas_del_Territorio_con_Especies_Nativas_y_Retenedoras_de_Agua_Korodó_Ité">'Parametro PORH'!$HY$59:$HY$60</definedName>
    <definedName name="_xlnm.Print_Area" localSheetId="14">Estructura_PGAR!$C$1:$Z$30</definedName>
    <definedName name="_xlnm.Print_Area" localSheetId="5">'Línea 2 PGAR Económica'!$A$1:$Q$25</definedName>
    <definedName name="_xlnm.Print_Area" localSheetId="6">'Línea 3 PGAR Social'!$B$1:$Q$40</definedName>
    <definedName name="_xlnm.Print_Area" localSheetId="7">'Línea 4 PGAR Gobernanza'!$A$1:$Q$34</definedName>
    <definedName name="_xlnm.Print_Area" localSheetId="10">POMCAS!$A$1:$E$383</definedName>
    <definedName name="ARTICULACIÓN_AL_PIGECA_EN_EL_VALLE_DE_ABURRÁ_">'ParametrosPlan+Aire+Puro'!$I$14:$I$17</definedName>
    <definedName name="ARTICULACIÓN_AL_POECA_EN_EL_VALLE_DE_ABURRÁ">'ParametrosPlan+Aire+Puro'!$J$14</definedName>
    <definedName name="Articulación_del_PORH_con_las_mesas_ambientales">'Parametro PORH'!$X$59:$X$60</definedName>
    <definedName name="Articulación_del_PORH_con_las_mesas_ambientales_entes_territoriales_y_Comunidades_Afrodescendientes_para_la_armonización_con_los_demás_instrumentos_de_planificación">'Parametro PORH'!$ET$59:$ET$62</definedName>
    <definedName name="Articulación_del_PORH_con_las_mesas_ambientales2">'Parametro PORH'!$GP$59</definedName>
    <definedName name="Articulación_del_PORH_con_las_mesas_ambientales3">'Parametro PORH'!$JW$59</definedName>
    <definedName name="Articular_la_gestión_del_patrimonio_hídrico_a_los_demás_instrumentos_de_planeación_territorial_local_y_regional__a_los_Planes_de_Gestión_integral_de_Residuos_Sólidos_los_Planes_de_Ordenamiento_Territorial_Planes_de_Desarrollo_Municipal.">'Parametro PORH'!$FQ$59</definedName>
    <definedName name="Asesoría_para_la_priorización_y_gestión_de_la_compra_de_tierras_que_abastecen_acueductos_y_de_importancia_para_la_región">'Parametro PORH'!$AZ$59:$AZ$60</definedName>
    <definedName name="Asesoría_para_la_priorización_y_gestión_de_la_compra_de_tierras_que_abastecen_acueductos_y_de_importancia_para_la_región2">'Parametro PORH'!$DC$59</definedName>
    <definedName name="Bajo_Cauca">'Parametros PMMA'!$C$3:$C$29</definedName>
    <definedName name="Biodiversidad_para_la_protección_recuperación_y_conservación_de_los_nacimientos_y_de_los_cuerpos_de_agua_priorizados_en_el_PORH">'Parametro PORH'!$BK$26:$BK$28</definedName>
    <definedName name="Biodiversidad_y_sostenibilidad_ambiental">'Parametros POMCAS'!$AT$19</definedName>
    <definedName name="Buenas_Prácticas">'Parametro PORH'!$AA$26:$AA$29</definedName>
    <definedName name="Buenas_prácticas_agrícolas_asociadas_a_cultivos_para_consumo_humano_y_pastos">'Parametro PORH'!$EG$59</definedName>
    <definedName name="Buenas_prácticas_agrícolas_asociadas_a_cultivos_para_consumo_humano_y_pastos2">'Parametro PORH'!$LS$59</definedName>
    <definedName name="Buenas_prácticas_agrícolas_asociadas_a_cultivos_para_consumo_humano_y_pastos3">'Parametro PORH'!$NP$59</definedName>
    <definedName name="Buenas_prácticas_agrícolas_asociadas_al_cultivo_del_café">'Parametro PORH'!$EH$59:$EH$61</definedName>
    <definedName name="Buenas_Prácticas_Agrícolas_Asociadas_al_Cultivo_del_Café_en_el_Resguardo_Indígena_Bernardino_Panchí">'Parametro PORH'!$JL$59:$JL$60</definedName>
    <definedName name="Buenas_prácticas_agrícolas_asociadas_al_cultivo_del_café2">'Parametro PORH'!$LT$59:$LT$61</definedName>
    <definedName name="Buenas_prácticas_agrícolas_asociadas_al_cultivo_del_café3">'Parametro PORH'!$NQ$59:$NQ$61</definedName>
    <definedName name="Buenas_Prácticas_Agricolas_pecuarias_y_mineras">'Parametro PORH'!$O$26:$O$29</definedName>
    <definedName name="Buenas_practicas_agroindustriales">'Parametro PORH'!$MH$59</definedName>
    <definedName name="Buenas_Prácticas_agroindustriales">'Parametro PORH'!$BE$59</definedName>
    <definedName name="Buenas_Prácticas_agroindustriales2">'Parametro PORH'!$CH$59</definedName>
    <definedName name="Buenas_Prácticas_Ambientales_en_la_Ganadería_Korodó_Ité">'Parametro PORH'!$HJ$59</definedName>
    <definedName name="Buenas_practicas_cafeteras">'Parametro PORH'!$MI$59</definedName>
    <definedName name="Buenas_Prácticas_cafeteras">'Parametro PORH'!$AG$59</definedName>
    <definedName name="Buenas_Prácticas_cafeteras2">'Parametro PORH'!$BF$59</definedName>
    <definedName name="Buenas_Prácticas_cafeteras3">'Parametro PORH'!$CI$59</definedName>
    <definedName name="Buenas_practicas_ganaderas">'Parametro PORH'!$MJ$59</definedName>
    <definedName name="Buenas_Prácticas_Ganaderas">'Parametro PORH'!$AH$59</definedName>
    <definedName name="Buenas_Prácticas_Ganaderas2">'Parametro PORH'!$BG$59</definedName>
    <definedName name="Buenas_Prácticas_Ganaderas3">'Parametro PORH'!$CJ$59</definedName>
    <definedName name="Buenas_practicas_mineras">'Parametro PORH'!$MK$59</definedName>
    <definedName name="Buenas_Prácticas_Mineras">'Parametro PORH'!$AI$59</definedName>
    <definedName name="Buenas_Prácticas_Mineras2">'Parametro PORH'!$BH$59</definedName>
    <definedName name="Buenas_Prácticas_Mineras3">'Parametro PORH'!$CK$59</definedName>
    <definedName name="Buenas_Prácticas2">'Parametro PORH'!$AJ$26:$AJ$29</definedName>
    <definedName name="Buenas_Prácticas3">'Parametro PORH'!$CW$26:$CW$27</definedName>
    <definedName name="Calidad_del_Recurso">'Parametro PORH'!$AB$26:$AB$31</definedName>
    <definedName name="Calidad_del_Recurso2">'Parametro PORH'!$AK$26:$AK$31</definedName>
    <definedName name="Campañas_de_capacitación_y_educación_al_sector_minero">'ParametrosPlan+Aire+Puro'!$H$23:$H$25</definedName>
    <definedName name="Capacidad_institucional_para_el_desarrollo_sostenible">'Parametros PMAP'!$N$18:$N$19</definedName>
    <definedName name="Capacitación_en_Buenas_Prácticas_Ambientales_a_los_Actores_del_Territorio_en_el_Consejo_Caño_Bodegas_para_el_Cuidado_del_Agua">'Parametro PORH'!$HK$59</definedName>
    <definedName name="Capacitación_en_Buenas_Prácticas_Ambientales_a_los_Actores_del_Territorio_la_Congoja_para_el_Cuidado_del_Agua">'Parametro PORH'!$HL$59</definedName>
    <definedName name="Capacitando_la_Comunidad_Emberá_para_Conservar_el_Agua_de_la_Cuenca_del_Río_Mulatos">'Parametro PORH'!$IZ$59</definedName>
    <definedName name="Caracterización_del_medio_físico_y_calidad_del_agua">'Parametro PORH'!$A$26:$A$30</definedName>
    <definedName name="Caracterización_del_medio_físico_y_calidad_del_agua2">'Parametro PORH'!$H$26:$H$31</definedName>
    <definedName name="Caracterización_del_medio_físico_y_calidad_del_agua3">'Parametro PORH'!$BD$26:$BD$30</definedName>
    <definedName name="Caracterización_del_medio_físico_y_calidad_del_agua4">'Parametro PORH'!$BX$26:$BX$29</definedName>
    <definedName name="Caracterización_del_medio_físico_y_calidad_del_agua5">'Parametro PORH'!$CP$26:$CP$29</definedName>
    <definedName name="Cartama">OT_vs_Municipios!$C$2:$C$12</definedName>
    <definedName name="Citará">OT_vs_Municipios!$D$2:$D$9</definedName>
    <definedName name="Complementación_de_la_red_de_monitoreo_hidrometeorológica_de_la_cuenca">'Parametro PORH'!$HZ$59:$HZ$60</definedName>
    <definedName name="Complementación_de_la_red_de_monitoreo_hidrometeorológica_de_la_cuenca2">'Parametro PORH'!$JI$59:$JI$60</definedName>
    <definedName name="Complementación_de_la_red_de_monitoreo_hidrometeorológica_de_la_cuenca3">'Parametro PORH'!$LQ$59:$LQ$60</definedName>
    <definedName name="Complementación_de_la_red_de_monitoreo_hidrometeorológica_de_la_cuenca4">'Parametro PORH'!$NN$59:$NN$60</definedName>
    <definedName name="Complementación_de_la_red_de_monitoreo_Hidrometereológica_de_la_cuenca">'Parametro PORH'!$DN$59:$DN$60</definedName>
    <definedName name="Complementación_de_la_red_de_monitoreo_Hidrometereológica_de_la_cuenca2">'Parametro PORH'!$EE$59:$EE$60</definedName>
    <definedName name="Complementación_de_Saneamiento_en_Cabeceras_Municipales_y_Sostenibilidad_de_Sistemas_de_Tratamiento_Municipal_en_la_Cuenca">'Parametro PORH'!$DP$59:$DP$61</definedName>
    <definedName name="Complementación_de_Saneamiento_Rural">'Parametro PORH'!$JM$59:$JM$61</definedName>
    <definedName name="Complementación_de_saneamiento_rural_">'Parametro PORH'!$EI$59:$EI$61</definedName>
    <definedName name="Complementación_de_saneamiento_rural_2">'Parametro PORH'!$LU$59:$LU$61</definedName>
    <definedName name="Complementación_de_saneamiento_rural_3">'Parametro PORH'!$NR$59:$NR$61</definedName>
    <definedName name="Complementación_y_Saneamiento_Rural_y_Manejo_de_Achiques_de_Minería">'Parametro PORH'!$DQ$59:$DQ$62</definedName>
    <definedName name="componente">Parámetros_componentes_retos!$A$2:$A$19</definedName>
    <definedName name="Compra_de_tierras">'Parametro PORH'!$BZ$59:$BZ$61</definedName>
    <definedName name="Conexin_inst">Párametros_programas_proyectos!$F$2:$F$4</definedName>
    <definedName name="Conocimiento_de_los_recursos_naturales_para_su_administración_manejo_y_conservación">'Parametros POMCAS'!$A$19:$A$20</definedName>
    <definedName name="Conocimiento_y_manejo_de_factores_de_riesgo_para_la_Oferta_Disponibilidad_Calidad_del_Recurso_hídrico">'Parametro PORH'!$AS$26</definedName>
    <definedName name="Conocimiento_y_manejo_de_factores_de_riesgo_para_la_Oferta_Disponibilidad_Calidad_del_Recurso_hídrico2">'Parametro PORH'!$AY$26:$AY$27</definedName>
    <definedName name="Conocimiento_y_manejo_de_factores_de_riesgo_para_la_Oferta_Disponibilidad_Calidad_del_Recurso_hídrico3">'Parametro PORH'!$CE$26</definedName>
    <definedName name="Conocimiento_y_manejo_de_factores_de_riesgo_para_la_Oferta_Disponibilidad_Calidad_del_Recurso_hídrico4">'Parametro PORH'!$CK$26</definedName>
    <definedName name="Conocimiento_y_manejo_de_factores_de_riesgo_para_la_Oferta_Disponibilidad_Calidad_del_Recurso_hídrico5">'Parametro PORH'!$DI$26:$DI$27</definedName>
    <definedName name="Conocimiento_y_manejo_de_factores_de_riesgo_para_la_Oferta_Disponibilidad_Calidad_del_Recurso_hídrico6">'Parametro PORH'!$DY$26:$DY$27</definedName>
    <definedName name="Consciencia_ambiental_institucional">'Parametro PORH'!$BQ$59</definedName>
    <definedName name="Consciencia_ambiental_institucional2">'Parametro PORH'!$CT$59</definedName>
    <definedName name="Conservación_de_bosques_andinos_y_altoandinos">'Parametro PORH'!$K$59</definedName>
    <definedName name="Conservación_de_bosques_andinos_y_altoandinos2">'Parametro PORH'!$EX$59</definedName>
    <definedName name="Conservación_de_bosques_andinos_y_altoandinos3">'Parametro PORH'!$GS$59</definedName>
    <definedName name="Conservación_de_bosques_andinos_y_altoandinos4">'Parametro PORH'!$JZ$59</definedName>
    <definedName name="Conservación_para_el_desarrollo_sostenible">'Parametros PMAP'!$O$18</definedName>
    <definedName name="Conservación_y_protección_de_los_recursos_naturales">'Parametros POMCAS'!$F$19</definedName>
    <definedName name="Conservando_la_Ictiofauna_del_Río_Mulatos">'Parametro PORH'!$JN$59</definedName>
    <definedName name="Conservar_preservar_y_restaurar_el_patrimonio_natural_ambiental_de_la_Cuenca">'Parametros POMCAS'!$Q$19</definedName>
    <definedName name="Consolidación_de_un_entorno_saludable_y_seguro_">'Parametros POMCAS'!$AY$19:$AY$21</definedName>
    <definedName name="Construcción_de_plantas_de_tratamiento_de_aguas_residuales">'Parametro PORH'!$BJ$59</definedName>
    <definedName name="Construcción_de_plantas_de_tratamiento_de_aguas_residuales2">'Parametro PORH'!$CM$59</definedName>
    <definedName name="Construcción_de_Pozos_Sépticos">'Parametro PORH'!$BK$59</definedName>
    <definedName name="Construcción_de_pozos_sépticos.">'Parametro PORH'!$LD$59</definedName>
    <definedName name="Construcción_de_Pozos_Sépticos2">'Parametro PORH'!$CN$59</definedName>
    <definedName name="Construcción_de_senderos_ecológicos">'Parametro PORH'!$BT$59</definedName>
    <definedName name="Construcción_de_senderos_ecológicos2">'Parametro PORH'!$CW$59</definedName>
    <definedName name="Construcción_de_una_planta_de_potabilización_de_agua_en_El_corregimiento_de_Camilo_C.">'Parametro PORH'!$AP$59</definedName>
    <definedName name="Construcción_de_una_planta_de_tratamiento_de_aguas_residuales_en_El_corregimiento_de_Camilo_C.">'Parametro PORH'!$AS$59:$AS$60</definedName>
    <definedName name="Construcción_de_viveros_de_nativas">'Parametro PORH'!$MP$59</definedName>
    <definedName name="Construcción_de_viveros_en_zonas_estratégicas">'Parametro PORH'!$CA$59</definedName>
    <definedName name="Construcción_de_viveros_en_zonas_estratégicas2">'Parametro PORH'!$DD$59</definedName>
    <definedName name="Construcción_del_vivero_municipal_de_la_Pintada.">'Parametro PORH'!$KV$59</definedName>
    <definedName name="Construcción_y_mantenimiento_de_pozos_sépticos">'Parametro PORH'!$AT$59</definedName>
    <definedName name="Control_Ciudadano">'Parametro PORH'!$P$26:$P$27</definedName>
    <definedName name="Control_ciudadano_a_la_minería.">'Parametro PORH'!$AK$59</definedName>
    <definedName name="Control_comunitario_de_la_mineria">'Parametro PORH'!$CD$59</definedName>
    <definedName name="Control_comunitario_de_la_mineria2">'Parametro PORH'!$DF$59</definedName>
    <definedName name="Control_Integral_de_Inspección_de_Emisiones_">'ParametrosPlan+Aire+Puro'!$N$23:$N$29</definedName>
    <definedName name="Control_y_seguimiento_a_las_fuentes_de_emisión">'ParametrosPlan+Aire+Puro'!$R$23:$R$25</definedName>
    <definedName name="Control_y_vigilancia_">'ParametrosPlan+Aire+Puro'!$I$23:$I$26</definedName>
    <definedName name="Corresponsabilidad_del_sistema_económico_hacia_territorios_sostenibles">'Parametros POMCAS'!$AZ$19:$AZ$20</definedName>
    <definedName name="Creación_de_espacios_interinstitucionales_para_el_desarrollo_de_la_minería_sostenible">'ParametrosPlan+Aire+Puro'!$J$23:$J$28</definedName>
    <definedName name="Creación_de_la_Veeduría_del_Agua">'Parametro PORH'!$CE$59</definedName>
    <definedName name="Creación_de_la_Veeduría_del_Agua2">'Parametro PORH'!$DG$59</definedName>
    <definedName name="Creación_de_veedurías_del_agua">'Parametro PORH'!$MX$59</definedName>
    <definedName name="Creación_de_veedurías_en_los_temas_ambientales_que_afecten_la_cuenca.">'Parametro PORH'!$AX$59</definedName>
    <definedName name="Cultura_Ambiental_sostenibles">'Parametros POMCAS'!$AO$19</definedName>
    <definedName name="Cultura_del_agua_participación_y_manejo_de_conflictos_para_Generar_Gobernanza_del_agua">'Parametro PORH'!$AT$26:$AT$27</definedName>
    <definedName name="Cultura_del_agua_participación_y_manejo_de_conflictos_para_Generar_Gobernanza_del_agua2">'Parametro PORH'!$AZ$26:$AZ$28</definedName>
    <definedName name="Cultura_del_agua_participación_y_manejo_de_conflictos_para_Generar_Gobernanza_del_agua3">'Parametro PORH'!$CF$26:$CF$42</definedName>
    <definedName name="Cultura_del_agua_participación_y_manejo_de_conflictos_para_Generar_Gobernanza_del_agua4">'Parametro PORH'!$CL$26:$CL$33</definedName>
    <definedName name="Cultura_del_agua_participación_y_manejo_de_conflictos_para_Generar_Gobernanza_del_agua5">'Parametro PORH'!$DJ$26:$DJ$28</definedName>
    <definedName name="Cultura_del_agua_participación_y_manejo_de_conflictos_para_Generar_Gobernanza_del_agua6">'Parametro PORH'!$DZ$26:$DZ$27</definedName>
    <definedName name="Culturales_Ambiental_sostenibles">'Parametros POMCAS'!$AJ$19</definedName>
    <definedName name="Delimitar_y_manejar_áreas_generadoras_de_olores_ofensivos_y_zonas_acústicamente_saturadas">'ParametrosPlan+Aire+Puro'!$V$23:$V$24</definedName>
    <definedName name="Demanda_del_Sector_Productivo">'Parametro PORH'!$CX$26</definedName>
    <definedName name="Dependencias" localSheetId="16">Tabla9[Dependencias]</definedName>
    <definedName name="Dependencias">Tabla9[Dependencias]</definedName>
    <definedName name="Desarrollar_programas_de_prevención_a_la_población_respecto_a_la_exposición_a_niveles_altos_de_contaminación_">'ParametrosPlan+Aire+Puro'!$AD$23:$AD$26</definedName>
    <definedName name="Desarrollo_de_acciones_en_materia_de_delimitación_protección_y_conservación_de_los_ecosistemas_de_las_zonas_de_nacimiento_retiro_y_recarga">'Parametro PORH'!$FE$59:$FE$60</definedName>
    <definedName name="Desarrollo_de_estudios_biológicos_de_la_biodiversidad_de_los_ecosistemas_asociados_a_los_cuerpos_de_agua">'Parametro PORH'!$FF$59</definedName>
    <definedName name="Desarrollo_de_sistemas_productivos_sostenibles_que_disminuyan_sus_impactos_en_la_cuenca_del_Rio_Grande_y_sus_principales_afluentes_">'Parametro PORH'!$BL$26:$BL$29</definedName>
    <definedName name="DESARROLLO_INDUSTRIA_Y_AGROINDUTRIAL_SOSTENIBLE">'ParametrosPlan+Aire+Puro'!$A$14:$A$17</definedName>
    <definedName name="Desarrollo_sostenible_de_la_cuenca">'Parametros POMCAS'!$V$19</definedName>
    <definedName name="Desempeño_ambiental_y_energético_de_la_industria">'ParametrosPlan+Aire+Puro'!$A$23:$A$28</definedName>
    <definedName name="Determinación_de_la_huella_hídrica">'Parametro PORH'!$Q$26:$Q$27</definedName>
    <definedName name="Determinación_de_los_factores_de_vertimientos_de_las_principales_actividades_económicas">'Parametro PORH'!$KL$59</definedName>
    <definedName name="Dinámicas_culturales_sostenibles">'Parametros POMCAS'!$Z$19</definedName>
    <definedName name="Dinámicas_culturales_sostenibles2">'Parametros POMCAS'!$AE$19</definedName>
    <definedName name="Diseñar_mecanismos_que_contribuyan_a_disminuir_el_conflicto_por_uso_de_la_tierra">'Parametros POMCAS'!$R$19</definedName>
    <definedName name="Diseño_de_un_sistema_de_divulgación_y_socialización_permanente_del_cumplimiento_de_las_metas_propuestas_en_el_PORH_con_todos_los_actores_de_la_cuenca.">'Parametro PORH'!$FV$59</definedName>
    <definedName name="Diseño_y_puesta_en_marcha_de_la_red_hidrometeorológica">'Parametro PORH'!$GL$59</definedName>
    <definedName name="Diseño_y_puesta_en_marcha_de_la_red_hidrometeorológica.">'Parametro PORH'!$A$59</definedName>
    <definedName name="Diseño_y_puesta_en_marcha_de_la_red_hidrometeorológica.2">'Parametro PORH'!$R$59</definedName>
    <definedName name="Diseño_y_puesta_en_marcha_de_la_red_hidrometeorológica.3">'Parametro PORH'!$EN$59</definedName>
    <definedName name="Diseño_y_puesta_en_marcha_de_la_red_hidrométeorológica_">'Parametro PORH'!$JR$59</definedName>
    <definedName name="Diseño_y_puesta_en_marcha_de_la_red_piezométrica">'Parametro PORH'!$B$59</definedName>
    <definedName name="Diseño_y_puesta_en_marcha_de_la_red_piezométrica2">'Parametro PORH'!$S$59</definedName>
    <definedName name="Diseño_y_puesta_en_marcha_de_la_red_piezométrica3">'Parametro PORH'!$EO$59</definedName>
    <definedName name="Diseño_y_puesta_en_marcha_de_una_Red_Monitoreo_con_un_sistema_de_información_ambiental_de_las_condiciones_de_la_cuenca">'Parametro PORH'!$BM$26:$BM$27</definedName>
    <definedName name="Disminución_en_los_índices_de_pérdida_de_las_coberturas_vegetales_asociadas_a_las_zonas_de_protección_de_los_cuerpos_de_agua_">'Parametro PORH'!$BN$26</definedName>
    <definedName name="Ecoturismo">'Parametros PMAP'!$I$18</definedName>
    <definedName name="Educación_">'Parametro PORH'!$DN$26:$DN$29</definedName>
    <definedName name="Educación_Ambiental">'Parametro PORH'!$AC$26:$AC$29</definedName>
    <definedName name="Educacion_ambiental_ciudadana_para_la_formacion_en_GIRH">'Parametro PORH'!$NH$59:$NH$60</definedName>
    <definedName name="Educación_Ambiental_Ciudadana_para_la_Formación_en_GIRH">'Parametro PORH'!$DK$59:$DK$61</definedName>
    <definedName name="Educación_Ambiental_Ciudadana_para_la_Formación_en_GIRH2">'Parametro PORH'!$DX$59:$DX$60</definedName>
    <definedName name="Educación_Ambiental_Ciudadana_para_la_Formación_en_GIRH3">'Parametro PORH'!$HM$59:$HM$61</definedName>
    <definedName name="Educación_Ambiental_Ciudadana_para_la_Formación_en_GIRH4">'Parametro PORH'!$JA$59:$JA$61</definedName>
    <definedName name="Educación_Ambiental_Ciudadana_para_la_Formación_en_GIRH5">'Parametro PORH'!$LJ$59:$LJ$60</definedName>
    <definedName name="Educación_ambiental_fortalecimiento_institucional_y_reforestación">'Parametro PORH'!$AM$26</definedName>
    <definedName name="Educación_ambiental_fortalecimiento_institucional_y_reforestación2">'Parametro PORH'!$CZ$26</definedName>
    <definedName name="Educación_ambiental_gobernabilidad_y_gobernanza_al_servicio_de_la_cuenca">'Parametros POMCAS'!$B$19:$B$20</definedName>
    <definedName name="Educación_Ambiental_y_Agroecología">'Parametros PMAP'!$J$18</definedName>
    <definedName name="Educación_ambiental_y_sostenibilidad_productiva">'Parametro PORH'!$R$26</definedName>
    <definedName name="Educación_ambiental_y_sostenibilidad_productiva2">'Parametro PORH'!$AD$26</definedName>
    <definedName name="Educación_Ambiental2">'Parametro PORH'!$AL$26:$AL$29</definedName>
    <definedName name="Educación_Ambiental3">'Parametro PORH'!$CY$26:$CY$27</definedName>
    <definedName name="Educación_y_agroecología">'Parametros PMAP'!$E$18</definedName>
    <definedName name="Educación_y_concientización_comunitaria">'Parametro PORH'!$LY$59</definedName>
    <definedName name="EDUCACIÓN_Y_PREVENCIÓN_A_LA_POBLACION">'ParametrosPlan+Aire+Puro'!$L$14</definedName>
    <definedName name="EDUCACIÓN_Y_PREVENCIÓN_A_LA_POBLACION_NIVELES_PREVENCION">'ParametrosPlan+Aire+Puro'!$K$14</definedName>
    <definedName name="Educación_y_sostenibilidad_ambiental_Regional">'Parametro PORH'!$B$26</definedName>
    <definedName name="Educación_y_sostenibilidad_ambiental_Regional2">'Parametro PORH'!$BE$26</definedName>
    <definedName name="Educación_y_sostenibilidad_ambiental_Regional3">'Parametro PORH'!$CQ$26</definedName>
    <definedName name="Efectividad_y_cobertura_en_el_control_y_sanciones_a_agentes_contaminantes.">'ParametrosPlan+Aire+Puro'!$Y$23:$Y$24</definedName>
    <definedName name="EJE_TRANSVERSAL">'ParametrosPlan+Aire+Puro'!$H$3</definedName>
    <definedName name="Ejecución_de_los_planes_maestros_de_acueducto_y_alcantarillado">'Parametro PORH'!$BL$59</definedName>
    <definedName name="Ejecución_de_los_planes_maestros_de_acueducto_y_alcantarillado2">'Parametro PORH'!$CO$59</definedName>
    <definedName name="Ejecución_del_Plan_Maestro_de_acueducto_y_alcantarillado_de_Camilo_C.">'Parametro PORH'!$AU$59</definedName>
    <definedName name="Elaborar_y_actualizar_los_mapas_de_amenazas_y_vulnerabilidad_para_la_evaluación_del_riesgo_con_relación_al_recurso_hídrico_identificando_las_áreas_en_riesgo_asociadas_a_fenómenos_naturales_que_afecten_el_recurso_hídrico.">'Parametro PORH'!$FZ$59</definedName>
    <definedName name="Embera_Chami" localSheetId="13">#REF!</definedName>
    <definedName name="Embera_Chami">Comunidades_vs_Municipios!$A$2:$A$15</definedName>
    <definedName name="Embera_Eyabida">Comunidades_vs_Municipios!$B$2:$B$7</definedName>
    <definedName name="Emprendimiento_Ambiental">'Parametro PORH'!$AE$26:$AE$28</definedName>
    <definedName name="Emprendimiento_Ambiental2">'Parametro PORH'!$AN$26:$AN$28</definedName>
    <definedName name="Emprendimiento_ambiental3">'Parametro PORH'!$NA$59</definedName>
    <definedName name="Equidad_en_el_aprovechamiento_sostenible_del_territorio">'Parametros PMAP'!$B$18:$B$21</definedName>
    <definedName name="Equidad_en_el_aprovechamiento_sostenible_del_territorio2">'Parametros PMAP'!$AB$18</definedName>
    <definedName name="Establecer_programas_continuos_de_capacitación_comunitaria_y_orientación_ciudadana_a_los_comités_locales_de_emergencia_y_la_comunidad_en_general_en_los_ámbitos_locales_y_regionales_para_el_manejo_del_riesgo.">'Parametro PORH'!$GA$59</definedName>
    <definedName name="Establecer_un_red_de_monitoreo_de_la_oferta_hídrica_articulada_a_la_red_de_monitoreo_de_la_calidad._La_cual_cuente_con_estaciones_calibradas_al_modelo_hidrológico_planteado_en_el_PORH.">'Parametro PORH'!$GK$59</definedName>
    <definedName name="Establecimiento_de_programas_con_la_comunidad_campesina_tendientes_a_mejorar_sus_condiciones_de_vida_y_la_disminución_del_impacto_sobre_la_cuenca_">'Parametro PORH'!$BO$26</definedName>
    <definedName name="Estimación_de_factores_de_vertimientos">'Parametro PORH'!$MN$59</definedName>
    <definedName name="Estimación_de_la_huella_hídrica">'Parametro PORH'!$KH$59</definedName>
    <definedName name="Estimación_de_la_huella_hídrica_de_todos_los_sectores">'Parametro PORH'!$ML$59</definedName>
    <definedName name="Estímulo_al_crecimiento_y_sostenibilidad_de_la_acuicultura_de_pequeña_escala.">'Parametro PORH'!$AJ$59</definedName>
    <definedName name="Estrategias_de_disminución_de_la_huella_hídrica_doméstica">'Parametro PORH'!$MM$59</definedName>
    <definedName name="Estudio_de_la_interacción_acuífero_río_en_la_quebrada_La_Cianurada">'Parametro PORH'!$T$59:$T$61</definedName>
    <definedName name="Estudio_para_el_cálculo_de_la_huella_hídrica_y_la_definición_de_estrategias_la_disminución_de_esta_en_la_actividad_cafetera_en_la_cuenca">'Parametro PORH'!$AM$59</definedName>
    <definedName name="Estudio_para_el_cálculo_de_la_huella_hídrica_y_la_definición_de_estrategias_la_disminución_de_esta_en_la_actividad_ganadera_en_la_cuenca">'Parametro PORH'!$AN$59</definedName>
    <definedName name="Estudio_para_la_reubicación_de_entables_y_definición_de_una_zona_industrial_para_la_minería">'Parametro PORH'!$Y$59</definedName>
    <definedName name="Estudios_de_biodiversidad">'Parametro PORH'!$CB$59</definedName>
    <definedName name="Estudios_para_estimar_los_factores_de_vertimientos_por_sectores">'Parametro PORH'!$BW$59</definedName>
    <definedName name="Estudios_para_estimar_los_factores_de_vertimientos_por_sectores2">'Parametro PORH'!$CZ$59</definedName>
    <definedName name="Evaluación_de_la_vulnerabilidad_del_recurso_hídrico_los_ecosistemas_y_las_comunidades_asociados_a_los_escenarios_de_variabilidad_y_riesgo_por_cambio_climático_e_incorporación_a_los_Planes_Municipales_de_Gestión_del_Riesgo_y_Desastres">'Parametro PORH'!$NF$59:$NF$60</definedName>
    <definedName name="Evaluación_de_la_Vulnerabilidad_del_Recurso_Hídrico_los_Ecosistemas_y_las_Comunidades_Asociados_a_los_Escenarios_de_Variabilidad_y_Riesgo_Por_Cambio_Climático_e_Incorporación_a_los_PMGRD_–_Plan_Municipal_De_Gestión_Del_Riesgo_De_Desastres">'Parametro PORH'!$HE$59:$HE$60</definedName>
    <definedName name="Evaluación_de_la_vulnerabilidad_del_recurso_hídrico_los_ecosistemas_y_las_comunidades_asociados_a_los_escenarios_de_variabilidad_y_riesgo_por_cambio_climático_e_incorporación_a_los_PMGRD_Plan_Municipal_de_Gestión_del_Riesgo_de_Desastres">'Parametro PORH'!$DJ$59:$DJ$60</definedName>
    <definedName name="Evaluación_de_la_vulnerabilidad_del_recurso_hídrico_los_ecosistemas_y_las_comunidades_asociados_a_los_escenarios_de_variabilidad_y_riesgo_por_cambio_climático_e_incorporación_a_los_PMGRD_Plan_Municipal_de_Gestión_del_Riesgo_de_Desastres2">'Parametro PORH'!$DV$59:$DV$60</definedName>
    <definedName name="Evaluación_de_la_vulnerabilidad_del_recurso_hídrico_los_ecosistemas_y_las_comunidades_asociados_a_los_escenarios_de_variabilidad_y_riesgo_por_cambio_climático_e_incorporación_a_los_PMGRD_Plan_Municipal_de_Gestión_del_Riesgo_de_Desastres3">'Parametro PORH'!$IY$59:$IY$60</definedName>
    <definedName name="Evaluación_de_la_vulnerabilidad_del_recurso_hídrico_los_ecosistemas_y_las_comunidades_asociados_a_los_escenarios_de_variabilidad_y_riesgo_por_cambio_climático_e_incorporación_a_los_PMGRD_Plan_Municipal_de_Gestión_del_Riesgo_de_Desastres4">'Parametro PORH'!$LH$59:$LH$60</definedName>
    <definedName name="Fomento_del_posicionamiento_del_patrimonio_hídrico_como_un_eje_fundamental_en_la_planeación_local_y_regional_a_partir_de_la_articulación_inter_e_intrainstitucional_en_los_ámbitos_locales_y_regionales">'Parametro PORH'!$BP$26:$BP$29</definedName>
    <definedName name="Formación_de_gestores_Ambientales">'Parametro PORH'!$BR$59</definedName>
    <definedName name="Formación_de_gestores_ambientales.">'Parametro PORH'!$AY$59</definedName>
    <definedName name="Formación_de_Gestores_Ambientales_Comunitarios_en_el_Consejo_Caño_Bodegas">'Parametro PORH'!$HN$59</definedName>
    <definedName name="Formación_de_gestores_Ambientales2">'Parametro PORH'!$CU$59</definedName>
    <definedName name="Formación_de_gestores_Ambientales3">'Parametro PORH'!$KI$59</definedName>
    <definedName name="Formación_de_gestores_Ambientales4">'Parametro PORH'!$LZ$59</definedName>
    <definedName name="Formación_de_Guardianes_de_la_Naturaleza_en_la_Comunidad_la_Congoja">'Parametro PORH'!$HO$59</definedName>
    <definedName name="Formación_de_Guardianes_de_la_Naturaleza_en_la_Comunidad_Rionegrito">'Parametro PORH'!$HP$59</definedName>
    <definedName name="Formación_de_Promotores_Ambientales_en_la_Comunidad_Étnica_Ríonegrito">'Parametro PORH'!$HQ$59</definedName>
    <definedName name="Formación_de_Promotores_Ambientales_en_la_Comunidad_La_Congoja">'Parametro PORH'!$HR$59</definedName>
    <definedName name="Formulación_e_implementación_del_plan_ambiental_de_manejo_del_sistema_de_acuíferos_asociados_a_los_cuerpos_de_agua_priorizadas_en_el_PORH_que_identifique_además_las_amenazas_de_contaminación_y_agotamiento_de_las_aguas_subterráneas">'Parametro PORH'!$GI$59</definedName>
    <definedName name="Fortalecer_el_programa_Piragua_con_la_creación_de_la_estrategia_Piragüeros_del_Río_Grande_como_estrategia_para_unir_esfuerzos_para_el_cuidado_la_protección_y_participación_entorno_a_la_cuenca">'Parametro PORH'!$FW$59</definedName>
    <definedName name="Fortalecimiento_a_los_PRAES_y_PROCEDAS">'Parametro PORH'!$MA$59</definedName>
    <definedName name="Fortalecimiento_acompañamiento_y_seguimiento_a_los_sistemas_de_acueductos_comunitarios_veredales_y_municipales_priorizando_a_el_municipio_de_San_Pedro_de_los_Milagros">'Parametro PORH'!$GG$59</definedName>
    <definedName name="Fortalecimiento_comunitario">'Parametro PORH'!$DO$26:$DO$27</definedName>
    <definedName name="Fortalecimiento_corporativo">'Parametro PORH'!$DP$26:$DP$28</definedName>
    <definedName name="Fortalecimiento_de_autoridades_y_actores_sociales_para_garantizar_la_GIRH">'Parametro PORH'!$AU$26</definedName>
    <definedName name="Fortalecimiento_de_autoridades_y_actores_sociales_para_garantizar_la_GIRH2">'Parametro PORH'!$BA$26:$BA$29</definedName>
    <definedName name="Fortalecimiento_de_autoridades_y_actores_sociales_para_garantizar_la_GIRH3">'Parametro PORH'!$CM$26</definedName>
    <definedName name="Fortalecimiento_de_autoridades_y_actores_sociales_para_garantizar_la_GIRH4">'Parametro PORH'!$DK$26:$DK$29</definedName>
    <definedName name="Fortalecimiento_de_autoridades_y_actores_sociales_para_garantizar_la_GIRH5">'Parametro PORH'!$EA$26:$EA$29</definedName>
    <definedName name="Fortalecimiento_de_capacidades">'Parametros PMAP'!$V$18</definedName>
    <definedName name="Fortalecimiento_de_capacidades_">'Parametros PMAP'!$R$18</definedName>
    <definedName name="Fortalecimiento_de_la_cultura_ambiental_y_de_las_capacidades_de_los_actores_para_la_gestión_conjunta_y_el_logro_de_los_resultados">'Parametros POMCAS'!$BA$19:$BA$20</definedName>
    <definedName name="Fortalecimiento_de_la_gestión_ambiental_institucional_y_ciudadana_en_la_Cuenca.">'Parametros POMCAS'!$BD$19:$BD$20</definedName>
    <definedName name="FORTALECIMIENTO_DE_LA_PARTICIPACION_SOCIAL_E_INSTITUCIONAL_PARA_LA_GOBERNANZA_DE_LA_CUENCA">'Parametros POMCAS'!$K$19:$K$20</definedName>
    <definedName name="Fortalecimiento_de_la_presencia_institucional_en_la_cuenca">'Parametro PORH'!$EA$59</definedName>
    <definedName name="Fortalecimiento_de_la_presencia_institucional_en_la_cuenca2">'Parametro PORH'!$LM$59</definedName>
    <definedName name="Fortalecimiento_de_la_presencia_institucional_en_la_cuenca3">'Parametro PORH'!$NJ$59</definedName>
    <definedName name="Fortalecimiento_de_los_mecanismos_de_actuación_del_Plan_Operacional_para_enfrentar_Episodios_de_Contaminación_Atmosférica_en_el_Área_Metropolitana_del_Vallé_de_Aburrá_POECA">'ParametrosPlan+Aire+Puro'!$AC$23:$AC$27</definedName>
    <definedName name="Fortalecimiento_de_los_PRAES_y_PROCEDAS.">'Parametro PORH'!$KJ$59</definedName>
    <definedName name="Fortalecimiento_de_organizaciones_de_base_como_Juntas_Administradoras_de_Acueductos_Verdales_JAAV">'Parametro PORH'!$EB$59</definedName>
    <definedName name="Fortalecimiento_de_organizaciones_de_base_como_Juntas_Administradoras_de_Acueductos_Veredales_JAAV">'Parametro PORH'!$LN$59</definedName>
    <definedName name="Fortalecimiento_de_organizaciones_de_base_como_Juntas_Administradoras_de_Acueductos_Veredales_JAAV2">'Parametro PORH'!$NK$59</definedName>
    <definedName name="Fortalecimiento_del_ejercicio_de_la_autoridad_ambiental_en_la_gestión_y_protección_del_patrimonio_hídrico_a_través_de_la_articulación_y_acompañamiento_en_la_formación_técnica_a_las_comunidades_al_sector_público_y_al_sector_privado.">'Parametro PORH'!$FR$59</definedName>
    <definedName name="Fortalecimiento_del_Plan_de_Vida_para_el_Cuidado_del_Agua_en_el_Resguardo_Indígena_Bernardino_Panchí">'Parametro PORH'!$JB$59:$JB$60</definedName>
    <definedName name="Fortalecimiento_del_PRAES_de_la_Institución_Educativa_a_la_cual_pertenece_la_Escuela_el_Recreo_Comunidad_Rionegrito">'Parametro PORH'!$HS$59:$HS$60</definedName>
    <definedName name="Fortalecimiento_del_Seguimiento_Control_y_Vigilancia_con_Participación_Ciudadana_a_través_de_las_Veedurías_Ambientales">'Parametro PORH'!$DM$59:$DM$61</definedName>
    <definedName name="Fortalecimiento_del_Seguimiento_Control_y_Vigilancia_con_Participación_Ciudadana_a_través_de_las_Veedurías_Ambientales2">'Parametro PORH'!$HW$59:$HW$61</definedName>
    <definedName name="Fortalecimiento_del_Seguimiento_Control_y_Vigilancia_con_Participación_Ciudadana_a_través_de_las_Veedurías_Ambientales3">'Parametro PORH'!$JH$59:$JH$61</definedName>
    <definedName name="Fortalecimiento_del_Seguimiento_Control_y_Vigilancia_con_Participación_Ciudadana_a_través_de_las_Veedurías_Ambientales4">'Parametro PORH'!$NL$59:$NL$60</definedName>
    <definedName name="Fortalecimiento_del_Suministro_de_Agua_para_la_Comunidad_Caño_Bodegas">'Parametro PORH'!$GZ$59</definedName>
    <definedName name="Fortalecimiento_del_Suministro_de_Agua_para_la_Comunidad_Korodó_I_té_Korodó_Ité">'Parametro PORH'!$HA$59</definedName>
    <definedName name="Fortalecimiento_del_Suministro_de_Agua_para_la_Comunidad_La_Congoja">'Parametro PORH'!$HB$59</definedName>
    <definedName name="Fortalecimiento_del_Suministro_de_Agua_para_la_Comunidad_Rionegrito">'Parametro PORH'!$HC$59</definedName>
    <definedName name="Fortalecimiento_generación_y_aprovechamiento_del_conocimiento_científico_y_la_tecnología._">'ParametrosPlan+Aire+Puro'!$Z$23:$Z$25</definedName>
    <definedName name="Fortalecimiento_Industrial_y_Gobernabilidad">'Parametro PORH'!$BY$26</definedName>
    <definedName name="Fortalecimiento_institucional_legitimidad_y_gobernabilidad_de_los_asuntos_ambientales">'Parametros POMCAS'!$G$19</definedName>
    <definedName name="Fortalecimiento_Institucional_Organizaciones_para_la_GIRH">'Parametro PORH'!$CG$26:$CG$27</definedName>
    <definedName name="Fortalecimiento_institucional_para_la_gestion_ambiental_">'Parametros POMCAS'!$AU$19</definedName>
    <definedName name="Fortalecimiento_Institucional_para_le_manejo_del_DMI">'Parametros PMAP'!$K$18</definedName>
    <definedName name="Fortalecimiento_Institucional_y_Gobernabilidad">'Parametro PORH'!$C$26</definedName>
    <definedName name="Fortalecimiento_Institucional_y_Gobernabilidad2">'Parametro PORH'!$I$26</definedName>
    <definedName name="Fortalecimiento_Institucional_y_Gobernabilidad3">'Parametro PORH'!$BF$26</definedName>
    <definedName name="Fortalecimiento_Institucional_y_Gobernabilidad4">'Parametro PORH'!$CR$26</definedName>
    <definedName name="Fortalecimiento_socio_ambiental_del_sector_minero_">'Parametro PORH'!$J$26</definedName>
    <definedName name="FORTALECIMIENTO_TÉCNICO">'ParametrosPlan+Aire+Puro'!$E$14</definedName>
    <definedName name="Garantizar_el_funcionamiento_y_gestión_del_consejo_de_cuenca_del_POMCA_del_Río_Grande_y_sus_principales_afluentes_incluyendo_en_su_agenda_el_seguimiento_a_las_metas_propuestas_por_el_PORH">'Parametro PORH'!$FS$59</definedName>
    <definedName name="Generación_de_Capacidades_Socioambientales_en_Medidas_de_Desarrollo_Limpio_MDL_y_Buenas_Prácticas_Ambientales_BPA_como_Mecanismos_de_Adaptación_en_la_cuenca_Amagá">'Parametro PORH'!$DL$59:$DL$61</definedName>
    <definedName name="Generación_de_capacidades_socioambientales_en_medidas_de_desarrollo_limpio_MDL_y_buenas_prácticas_ambientales_BPA_como_mecanismos_de_adaptación_en_la_cuenca_Anorí">'Parametro PORH'!$DY$59:$DY$61</definedName>
    <definedName name="Generación_de_Capacidades_Socioambientales_en_Medidas_de_Desarrollo_Limpio_MDL_y_Buenas_Prácticas_Ambientales_BPA_como_Mecanismos_de_Adaptación_en_la_Cuenca_Ité">'Parametro PORH'!$HT$59:$HT$61</definedName>
    <definedName name="Generación_de_Capacidades_Socioambientales_en_Medidas_de_Desarrollo_Limpio_MDL_Y_Buenas_Prácticas_Ambientales_BPA_como_Mecanismos_de_Adaptación_en_la_Cuenca_Mulatos">'Parametro PORH'!$JC$59:$JC$61</definedName>
    <definedName name="Generación_de_capacidades_socioambientales_en_medidas_de_desarrollo_limpio_MDL_y_buenas_prácticas_ambientales_BPA_como_mecanismos_de_adaptación_en_la_cuenca_San_Andrés">'Parametro PORH'!$LK$59:$LK$61</definedName>
    <definedName name="Generación_de_capacidades_socioambientales_en_medidas_de_desarrollo_limpio_MDL_y_buenas_prácticas_ambientales_BPA_como_mecanismos_de_adaptación_en_la_cuenca_Tarazá">'Parametro PORH'!$NI$59:$NI$61</definedName>
    <definedName name="Generación_de_estrategias_para_la_apropiación_social_del_PORH_a_través_de_mesas_sectoriales_en_las_cuales_se_capaciten_los_diferentes_sectores_para_el_cumplimiento_de_las_propuestas_en_él_planteadas.">'Parametro PORH'!$FU$59</definedName>
    <definedName name="Generación_en_las_instituciones_con_incidencia_en_el_cumplimiento_del_PORH_la_capacidad_institucional_para_el_cumplimiento_de_las_metas_propuestas._">'Parametro PORH'!$BQ$26:$BQ$27</definedName>
    <definedName name="Gestión_de_Apoyo_técnico_y_económico_a_los_municipios_para_el_saneamiento_básico_tanto_en_las_cabeceras_municipales_como_en_la_zona_rural_mejorando_en_esta_última_los_sistemas_de_pozos_sépticos._">'Parametro PORH'!$GD$59</definedName>
    <definedName name="Gestión_de_Cumplimiento_de_Cargas_en_Vertimientos_Industriales">'Parametro PORH'!$DR$59:$DR$62</definedName>
    <definedName name="GESTIÓN_DE_LA_CALIDAD_DEL_AIRE">'ParametrosPlan+Aire+Puro'!$H$14:$H$16</definedName>
    <definedName name="Gestión_de_la_demanda_">'Parametro PORH'!$D$26:$D$28</definedName>
    <definedName name="Gestión_de_la_demanda_2">'Parametro PORH'!$K$26:$K$27</definedName>
    <definedName name="Gestión_de_la_demanda_3">'Parametro PORH'!$BG$26:$BG$28</definedName>
    <definedName name="Gestión_de_la_demanda_4">'Parametro PORH'!$BZ$26:$BZ$27</definedName>
    <definedName name="Gestión_de_la_demanda_5">'Parametro PORH'!$CS$26:$CS$27</definedName>
    <definedName name="Gestión_de_la_demanda_6">'Parametro PORH'!$DQ$26:$DQ$31</definedName>
    <definedName name="Gestión_de_la_información_de_calidad">'Parametro PORH'!$AF$26:$AF$28</definedName>
    <definedName name="Gestión_de_la_información_de_calidad2">'Parametro PORH'!$AO$26:$AO$28</definedName>
    <definedName name="Gestión_de_la_información_de_calidad3">'Parametro PORH'!$DA$26:$DA$28</definedName>
    <definedName name="Gestión_de_la_información_de_calidad4">'Parametro PORH'!$DR$26:$DR$27</definedName>
    <definedName name="Gestión_de_la_oferta">'Parametro PORH'!$DS$26:$DS$30</definedName>
    <definedName name="GESTIÓN_DE_OLORES_Y_RUIDO">'ParametrosPlan+Aire+Puro'!$B$14:$B$16</definedName>
    <definedName name="Gestión_de_quejas_por_olores_ofensivos_y_ruido_en_concordancia_la_Línea_3_Reto_26_del_PGAR2020_2031">'ParametrosPlan+Aire+Puro'!$E$23:$E$26</definedName>
    <definedName name="Gestión_de_Recursos">'Parametro PORH'!$DB$26:$DB$28</definedName>
    <definedName name="Gestión_de_reuniones_y_o_comités_para_la_prevención_del_riesgo_de_desastres_por_inundación_o_avalanchas">'Parametro PORH'!$DW$59</definedName>
    <definedName name="Gestión_de_reuniones_yo_comités_para_la_prevención_del_riesgo_de_desastres_por_inundación_o_avalanchas">'Parametro PORH'!$LI$59</definedName>
    <definedName name="Gestión_de_reuniones_yo_comités_para_la_prevención_del_riesgo_de_desastres_por_inundación_o_avalanchas2">'Parametro PORH'!$NG$59</definedName>
    <definedName name="Gestión_del_Agua_Potable">'Parametro PORH'!$S$26</definedName>
    <definedName name="Gestión_del_conocimiento_del_riesgo_e_investigación_aplicada_para_orientar_los_procesos_de_reducción_del_riesgo_de_desastres_y_la_adaptación_al_cambio_climático_en_la_cuenca_hidrográfica_del_Río_Bajo_Nechí.">'Parametros POMCAS'!$BE$19</definedName>
    <definedName name="Gestión_del_Riesgo">'Parametros POMCAS'!$AA$19:$AA$21</definedName>
    <definedName name="Gestión_del_riesgo_para_la_protección_de_la_vida_y_los_recursos_naturales._Mitigación_y_adaptación_al_cambio_climático">'Parametros POMCAS'!$H$19</definedName>
    <definedName name="Gestión_del_Riesgo2">'Parametros POMCAS'!$AF$19:$AF$21</definedName>
    <definedName name="Gestión_del_Riesgo3">'Parametros POMCAS'!$AK$19:$AK$21</definedName>
    <definedName name="Gestión_del_Riesgo4">'Parametros POMCAS'!$AP$19:$AP$21</definedName>
    <definedName name="Gestión_gremios_Corporación_para_la_legalización_de_usuarios">'Parametro PORH'!$KS$59</definedName>
    <definedName name="GESTIÓN_INTEGRAL_DEL_RECURSO_HIDRICO">'Parametros POMCAS'!$L$19</definedName>
    <definedName name="Gestión_integral_del_riesgo_de_desastres_y_adaptación_al_cambio_climático_">'Parametros POMCAS'!$AV$19:$AV$20</definedName>
    <definedName name="Gestión_Interinstitucional">'Parametro PORH'!$DC$26:$DC$27</definedName>
    <definedName name="Gestión_interinstitucional_e_intersectorial_en_la_aplicación_de_la_norma_en_términos_de_las_rondas_hídricas_que_permita_la_conservación_y_delimitación_de_las_zonas_forestales_alrededor_de_las_cuencas">'Parametro PORH'!$FN$59</definedName>
    <definedName name="Gestión_para_ahorro_y_uso_eficiente_del_agua_en_usuarios_estratégicos">'Parametro PORH'!$DI$59:$DI$62</definedName>
    <definedName name="Gestión_para_ahorro_y_uso_eficiente_del_agua_en_usuarios_estratégicos2">'Parametro PORH'!$DU$59:$DU$65</definedName>
    <definedName name="Gestión_para_ahorro_y_uso_eficiente_del_agua_en_usuarios_estratégicos3">'Parametro PORH'!$HD$59:$HD$62</definedName>
    <definedName name="Gestión_para_ahorro_y_uso_eficiente_del_agua_en_usuarios_estratégicos4">'Parametro PORH'!$LG$59:$LG$63</definedName>
    <definedName name="Gestión_para_ahorro_y_uso_eficiente_del_agua_en_usuarios_estratégicos5">'Parametro PORH'!$NE$59:$NE$63</definedName>
    <definedName name="Gestión_para_ahorro_y_uso_eficiente_del_agua_en_usuarios_estratégicos6">'Parametro PORH'!$IX$59:$IX$62</definedName>
    <definedName name="Gestión_para_saneamiento_en_actividades_de_beneficio_de_oro">'Parametro PORH'!$EJ$59</definedName>
    <definedName name="Gestión_para_saneamiento_en_actividades_de_beneficio_de_oro2">'Parametro PORH'!$IH$59:$IH$61</definedName>
    <definedName name="Gestión_para_saneamiento_en_actividades_de_beneficio_de_oro3">'Parametro PORH'!$NS$59:$NS$61</definedName>
    <definedName name="Gestión_y_control_de_usuarios_">'Parametro PORH'!$T$26:$T$27</definedName>
    <definedName name="Gestionar_el_recurso_hídrico_para_mejorar_la_calidad_y_oferta_de_la_Cuenca">'Parametros POMCAS'!$S$19</definedName>
    <definedName name="Gestionar_los_riesgos_naturales_de_la_Cuenca">'Parametros POMCAS'!$T$19</definedName>
    <definedName name="Gobernanza_amb">Párametros_programas_proyectos!$E$2:$E$3</definedName>
    <definedName name="Gobernanza_Ambiental">'Parametros POMCAS'!$AB$19</definedName>
    <definedName name="Gobernanza_Ambiental2">'Parametros POMCAS'!$AG$19</definedName>
    <definedName name="Gobernanza_Ambiental3">'Parametros POMCAS'!$AL$19</definedName>
    <definedName name="Gobernanza_Ambiental4">'Parametros POMCAS'!$AQ$19:$AQ$20</definedName>
    <definedName name="Gobernanza_para_la_gestión_del_POMCA">'Parametros POMCAS'!$W$19</definedName>
    <definedName name="Gobernanza_Territorial">'Parametros PMAP'!$C$18:$C$20</definedName>
    <definedName name="Gobernanza_Territorial2">'Parametros PMAP'!$AC$18:$AC$19</definedName>
    <definedName name="Guardabosques.">'Parametro PORH'!$KW$59</definedName>
    <definedName name="Habitabilidad_para_el_desarrollo_sostenible_">'Parametros PMAP'!$P$18:$P$19</definedName>
    <definedName name="HERRAMIENTAS_PARA_LA_CALIDAD_DEL_AIRE">'ParametrosPlan+Aire+Puro'!$F$14:$F$15</definedName>
    <definedName name="Hevéxicos">OT_vs_Municipios!$E$2:$E$11</definedName>
    <definedName name="Hijas_del_Arcoíris_Iumakaura_para_el_Cuidado_del_Agua">'Parametro PORH'!$JD$59:$JD$61</definedName>
    <definedName name="I._Aplicación_de_compras_públicas_socialmente_responsables">Política_inclusión_social!$B$2:$B$5</definedName>
    <definedName name="I._CONTROL_DE_FUENTES_DE_EMISIÓN">'ParametrosPlan+Aire+Puro'!$B$3:$B$6</definedName>
    <definedName name="I._Nuestros_ecosistemas_naturales">Párametros_programas_proyectos!$B$2:$B$3</definedName>
    <definedName name="Identificación_de_Usuarios">'Parametro PORH'!$BX$59</definedName>
    <definedName name="Identificación_de_usuarios_y_obras_hidráulicas_de_la_cuenca">'Parametro PORH'!$AR$59</definedName>
    <definedName name="Identificación_de_Usuarios2">'Parametro PORH'!$DA$59</definedName>
    <definedName name="Identificación_de_Usuarios3">'Parametro PORH'!$KP$59</definedName>
    <definedName name="Identificación_de_Usuarios4">'Parametro PORH'!$MF$59</definedName>
    <definedName name="Identificación_y_protección_de_especies_con_alto_valor_ecológico_en_la_cuenca.">'Parametro PORH'!$KM$59</definedName>
    <definedName name="II._Agua_para_la_vida">Párametros_programas_proyectos!$C$2:$C$3</definedName>
    <definedName name="II._FORTALECIMIENTO_INSTITUCIONAL">'ParametrosPlan+Aire+Puro'!$C$3:$C$4</definedName>
    <definedName name="II._Inclusión_social_y_enfoque_diferencial_en_la_gestión_ambiental_y_la_participación_para_la_incidencia_en_la_toma_de_decisiones">Política_inclusión_social!$C$2:$C$9</definedName>
    <definedName name="III._GESTIÓN_DE_RECUSOS_FINANCIEROS">'ParametrosPlan+Aire+Puro'!$D$3</definedName>
    <definedName name="III._Modelo_de_ocupación_sostenible">Párametros_programas_proyectos!$D$2:$D$3</definedName>
    <definedName name="IMPLEMENTACIÓN_DE_ACCIONES_SOCIOAMBIENTALES_QUE_PROPENDAN_POR_EL_EQUILIBRIO_DEL_TERRITORIO">'Parametros POMCAS'!$M$19:$M$20</definedName>
    <definedName name="Implementación_de_Buenas_Prácticas_Agropecuarias_BPA_en_los_sistemas_productivos_en_la_cuenca_del_Quebrada_La_Sopetrana.">'Parametro PORH'!$G$59:$G$61</definedName>
    <definedName name="Implementación_de_Buenas_Prácticas_Agropecuarias_BPA_en_los_sistemas_productivos_en_la_cuenca_del_Quebrada_La_Sopetrana.2">'Parametro PORH'!$P$59:$P$60</definedName>
    <definedName name="Implementación_de_Buenas_Prácticas_Agropecuarias_BPA_en_los_sistemas_productivos_en_la_cuenca_del_Río_Aurra">'Parametro PORH'!$FC$59:$FC$60</definedName>
    <definedName name="Implementación_de_Buenas_Prácticas_Agropecuarias_BPA_en_los_sistemas_productivos_en_la_cuenca_del_Río_Guadalupe">'Parametro PORH'!$GX$59:$GX$63</definedName>
    <definedName name="Implementación_de_Buenas_Prácticas_Agropecuarias_BPA_en_los_sistemas_productivos_en_la_cuenca_del_Río_Piedras">'Parametro PORH'!$KE$59:$KE$60</definedName>
    <definedName name="Implementación_de_la_red_de_monitoreo_de_calidad_del_agua_del_plan_de_ordenamiento_del_recurso_hídrico_de_la_quebrada_La_Cianurada.">'Parametro PORH'!$U$59</definedName>
    <definedName name="Implementación_de_la_red_de_monitoreo_de_calidad_del_agua_del_plan_de_ordenamiento_del_recurso_hídrico_de_la_quebrada_La_Sopetrana">'Parametro PORH'!$C$59</definedName>
    <definedName name="Implementación_de_la_red_de_monitoreo_de_calidad_del_agua_del_plan_de_ordenamiento_del_recurso_hídrico_del_Río_Aurra">'Parametro PORH'!$EP$59</definedName>
    <definedName name="Implementación_de_la_red_de_monitoreo_de_calidad_del_agua_del_plan_de_ordenamiento_del_recurso_hídrico_del_rio_Guadalupe">'Parametro PORH'!$GM$59</definedName>
    <definedName name="Implementación_de_la_red_de_monitoreo_de_calidad_del_agua_del_plan_de_ordenamiento_del_recurso_hídrico_del_río_Piedras">'Parametro PORH'!$JS$59</definedName>
    <definedName name="Implementación_de_prácticas_agroecológicas">'Parametro PORH'!$KF$59</definedName>
    <definedName name="Implementación_de_procesos_de_educación_ambiental_y_educomunicación_que_conlleven_a_la_construcción_colectiva_de_una_cultura_del_agua_">'Parametro PORH'!$BR$26:$BR$29</definedName>
    <definedName name="Implementación_de_programas_de_incentivos_y_exenciones_tributarias_por_buenas_prácticas_ambientales_y_reconversión_tecnológica.">'Parametro PORH'!$FK$59</definedName>
    <definedName name="Implementación_de_tecnologías_sostenibles._">'ParametrosPlan+Aire+Puro'!$K$23:$K$26</definedName>
    <definedName name="IMPLEMENTACIÓN_DE_TECNOLOGÍAS_Y_BUENAS_PRÁCTICAS_PARA_LA_FUNCIONALIDAD_RURAL_SOSTENIBLE_Y_TRANSFORMACIÓN_DEL_CAMPO">'Parametros POMCAS'!$N$19</definedName>
    <definedName name="Implementación_de_un_programa_formativo_para_la_identificación_y_manejo_de_los_conflictos_socio_ambientales_del_recurso_hídrico.">'Parametro PORH'!$FX$59</definedName>
    <definedName name="Implementación_del_plan_de_manejo_ambiental_de_los_nacimientos.">'Parametro PORH'!$KX$59</definedName>
    <definedName name="Implementación_del_plan_de_monitoreo_y_seguimiento_de_los_objetivos_de_calidad_ODC_en_fuentes_superficiales_definido_en_el_PORH_de_la_quebrada_La_Cianurada.">'Parametro PORH'!$V$59</definedName>
    <definedName name="Implementación_del_plan_de_monitoreo_y_seguimiento_de_los_objetivos_de_calidad_ODC_en_fuentes_superficiales_definido_en_el_PORH_de_la_quebrada_La_Sopetrana">'Parametro PORH'!$D$59</definedName>
    <definedName name="Implementación_del_plan_de_monitoreo_y_seguimiento_de_los_objetivos_de_calidad_ODC_en_fuentes_superficiales_definido_en_el_PORH_del_Río_Aurra">'Parametro PORH'!$EQ$59</definedName>
    <definedName name="Implementación_del_plan_de_monitoreo_y_seguimiento_de_los_objetivos_de_calidad_ODC_en_fuentes_superficiales_definido_en_el_PORH_del_rio_Guadalupe">'Parametro PORH'!$GN$59</definedName>
    <definedName name="Implementación_del_plan_de_monitoreo_y_seguimiento_de_los_objetivos_de_calidad_ODC_en_fuentes_superficiales_definido_en_el_PORH_del_río_Piedras">'Parametro PORH'!$JT$59</definedName>
    <definedName name="Implementación_y_uso_de_fuentes_alternativas_de_agua_lluvias_subterráneas_para_la_disminución_del_impacto_asociado_al_uso_de_fuentes_superficiales_que_presenten_cargas_contaminantes_por_encima_de_lo_permitido.">'Parametro PORH'!$GB$59</definedName>
    <definedName name="Impulsar_el_uso_de_combustibles_alternativos">'ParametrosPlan+Aire+Puro'!$B$23:$B$24</definedName>
    <definedName name="Incentivar_a_los_municipios_para_que_de_manera_articulada_con_la_Corporación_se_promueva_la_acción_gestión_e_inversión_hacia_la_movilidad_sostenible_">'ParametrosPlan+Aire+Puro'!$W$23</definedName>
    <definedName name="Incentivos_a_la_conservación_y_protección_de_cuencas">'Parametro PORH'!$NB$59</definedName>
    <definedName name="Incentivos_a_la_producción_limpia">'Parametro PORH'!$KG$59</definedName>
    <definedName name="Incentivos_a_la_producción_limpia2">'Parametro PORH'!$KK$59</definedName>
    <definedName name="Inclusión_en_la_red_de_monitoreo_de_un_sistema_de_gestión_de_la_información_quejas_reclamos_denuncias_y_trámites.">'Parametro PORH'!$FL$59</definedName>
    <definedName name="Incorporación_de_la_gestión_del_riesgo_en_el_manejo_integral_del_recurso_hídrico_para_la_disminución_de_los_riesgos_asociados_a_los_fenómenos_naturales_y_la_disminución_de_los_efectos_del_cambio_climático">'Parametro PORH'!$BS$26:$BS$28</definedName>
    <definedName name="Industria_y_servicios_competitiva_y_de_bajas_emisiones.">'ParametrosPlan+Aire+Puro'!$AA$23:$AA$27</definedName>
    <definedName name="Innivación_tecnológica_para_la_transformación_del_campo_la_gestión_ambiental_urbana_y_la_recuperación_de_oferta_de_bienes_y_servicios_ambientales">'Parametros POMCAS'!$I$19</definedName>
    <definedName name="Instalación_de_pozos_sépticos">'Parametro PORH'!$MV$59</definedName>
    <definedName name="Instalación_de_Pozos_Sépticos_en_la_Comunidad_Caño_Bodegas">'Parametro PORH'!$II$59:$II$60</definedName>
    <definedName name="Instalación_de_Pozos_Sépticos_en_la_Comunidad_Indígena_Ité_Korodó_Ité">'Parametro PORH'!$IJ$59:$IJ$60</definedName>
    <definedName name="Instalación_de_Pozos_Sépticos_en_la_Comunidad_la_Congoja">'Parametro PORH'!$IK$59:$IK$60</definedName>
    <definedName name="Instalación_de_Pozos_Sépticos_en_la_Comunidad_Rionegrito">'Parametro PORH'!$IL$59:$IL$60</definedName>
    <definedName name="INSTRUMENTOS_ECONÓMICOS">'ParametrosPlan+Aire+Puro'!$G$14:$G$15</definedName>
    <definedName name="Intervención_prospectiva_y_correctiva_del_riesgo">'Parametros POMCAS'!$BF$19</definedName>
    <definedName name="Inventario_de_flora_y_fauna_de_la_cuenca.">'Parametro PORH'!$MQ$59</definedName>
    <definedName name="Investigación_y_Monitoreo">'Parametros PMAP'!$W$18:$W$20</definedName>
    <definedName name="Investigación_y_monitoreo_">'Parametros PMAP'!$S$18</definedName>
    <definedName name="IV._Hábitat_y_hábitos_de_vida_sostenible">Párametros_programas_proyectos!$E$2:$E$3</definedName>
    <definedName name="IV._PLANES_Y_ORGANIZACION_DEL_TERRITORIO">'ParametrosPlan+Aire+Puro'!$E$3</definedName>
    <definedName name="Jóvenes_Cuidadores_del_Agua_en_el_Resguardo_Bernardino_Panchí">'Parametro PORH'!$JE$59</definedName>
    <definedName name="La_Sopetrana">'Parametro PORH'!$B$3:$B$9</definedName>
    <definedName name="Legalización_de_Usuarios">'Parametro PORH'!$BY$59</definedName>
    <definedName name="Legalización_de_Usuarios2">'Parametro PORH'!$DB$59</definedName>
    <definedName name="Legalización_de_Usuarios3">'Parametro PORH'!$KQ$59</definedName>
    <definedName name="Legalización_de_Usuarios4">'Parametro PORH'!$MG$59</definedName>
    <definedName name="Limpiando_el_Río_Mulatos_Mediante_la_Restauración_de_Sistemas_Sépticos">'Parametro PORH'!$JO$59:$JO$60</definedName>
    <definedName name="Línea_1._Planificación_ambiental_territorial_y_protección_de_áreas_que_proveen_servicios_ecosistémicos">Parámetros_líneas_componentes!$B$2:$B$4</definedName>
    <definedName name="Línea_2._Corresponsabilidad_del_sistema_económico_hacia_territorios_sostenibles">Parámetros_líneas_componentes!$C$2:$C$6</definedName>
    <definedName name="Línea_3._Consolidación_de_un_entorno_saludable_y_seguro">Parámetros_líneas_componentes!$D$2:$D$5</definedName>
    <definedName name="Línea_4._Fortalecimiento_de_la_cultura_ambiental_y_de_las_capacidades_de_los_actores_para_la_gestión_conjunta_y_el_logro_de_los_resultados">Parámetros_líneas_componentes!$E$2:$E$7</definedName>
    <definedName name="Línea_ambiental_y_de_manejo">'Parametros PMAP'!$AE$18:$AE$21</definedName>
    <definedName name="Línea_de_investigación_básica_">'Parametros PMAP'!$AF$18:$AF$21</definedName>
    <definedName name="Línea_socio_Económica_legal">'Parametros PMAP'!$AG$18:$AG$20</definedName>
    <definedName name="LINEAMIENTO" localSheetId="13">#REF!</definedName>
    <definedName name="LINEAMIENTO">#REF!</definedName>
    <definedName name="líneas" localSheetId="13">#REF!</definedName>
    <definedName name="líneas">Parámetros_líneas_componentes!$A$2:$A$5</definedName>
    <definedName name="M.1._Sistemas_silvopastoriles_para_la_producción_de_carne_bovina">Párametros_proyectoAccion_indic!$L$76:$L$78</definedName>
    <definedName name="M.10._Transición_y_eficiencia_energética_en_la_industria_y_agroindustria">Párametros_proyectoAccion_indic!$AU$76:$AU$77</definedName>
    <definedName name="M.2._Sistemas_silvopastoriles_para_la_producción_de_leche">Párametros_proyectoAccion_indic!$M$76:$M$78</definedName>
    <definedName name="M.3._Hogares_ecológicos_como_herramienta_para_la_gestión_ambiental_del_territorio_y_de_la_vida_campesina">Párametros_proyectoAccion_indic!$N$76:$N$78</definedName>
    <definedName name="M.4._Inclusión_de_tecnologías_y_fortalecimiento_de_buenas_prácticas_ambientales_en_el_sector_agropecuario__BPAA">Párametros_proyectoAccion_indic!$O$76:$O$78</definedName>
    <definedName name="M.5._Generación_de_biometano_en_hatos_lecheros_pequeños">Párametros_proyectoAccion_indic!$AQ$76</definedName>
    <definedName name="M.6._Generación_de_biometano_en_hatos_lecheros_medianos">Párametros_proyectoAccion_indic!$AR$76</definedName>
    <definedName name="M.7._Generación_de_biometano_en_hatos_lecheros_grandes">Párametros_proyectoAccion_indic!$AS$76</definedName>
    <definedName name="M.8._Alumbrado_público_eficiente_con_tecnología_LED_y_paneles_solares">Párametros_proyectoAccion_indic!$AT$76:$AT$77</definedName>
    <definedName name="M.9._Plan_de_energización_rural_con_radicación_solar_en_poblaciones_aisladas">Párametros_proyectoAccion_indic!$BS$76:$BS$77</definedName>
    <definedName name="M12._Plataforma_WEB_para_la_gestión_de_emisiones_de_GEI_y_huella_de_carbono_en_el_sector_transporte">Párametros_proyectoAccion_indic!$AV$76</definedName>
    <definedName name="M14._Promoción_del_gas_natural_vehicular">Párametros_proyectoAccion_indic!$AW$76:$AW$77</definedName>
    <definedName name="M15._En_bici_por_mi_municipio">Párametros_proyectoAccion_indic!$AX$76:$AX$79</definedName>
    <definedName name="M16._Separación_de_residuos_sólidos_en_la_fuente__en_municipios_con_poblaciones_urbanas_inferiores_a_20.000__habitantes">Párametros_proyectoAccion_indic!$BE$76:$BE$78</definedName>
    <definedName name="M17._Separación_de_residuos_sólidos_en_la_fuente__en_municipios_con_poblaciones_urbanas_superiores_a_20.001_habitantes">Párametros_proyectoAccion_indic!$BF$76:$BF$78</definedName>
    <definedName name="M18._Compostaje_de_residuos_sólidos_en_municipios_sin_poblaciones_urbanas_inferiores_a_200.000_habitantes">Párametros_proyectoAccion_indic!$BG$76:$BG$78</definedName>
    <definedName name="M19._Compostaje_de_residuos_sólidos_en_municipios_con_poblaciones_urbanas_superiores_a_200.001_habitantes">Párametros_proyectoAccion_indic!$BH$76:$BH$78</definedName>
    <definedName name="M20._Conducción_y_tratamiento_de_biogás__quema__en_rellenos">Párametros_proyectoAccion_indic!$BI$76</definedName>
    <definedName name="M21._Tratamiento_térmico_de_residuos_sólidos">Párametros_proyectoAccion_indic!$BJ$76</definedName>
    <definedName name="M22._Aprovechamiento_y_reutilización_de_aguas_grises.">Párametros_proyectoAccion_indic!$BK$76:$BK$77</definedName>
    <definedName name="M23.Aislamiento_en_edificaciones">Párametros_proyectoAccion_indic!$BA$76:$BA$78</definedName>
    <definedName name="M24.Calentadores_solares">Párametros_proyectoAccion_indic!$BN$76</definedName>
    <definedName name="M25._Uso_eficiente_de_refrigeradores">Párametros_proyectoAccion_indic!$BO$76</definedName>
    <definedName name="M26._Uso_de_sistemas_de_aire_acondicionado_eficiente">Párametros_proyectoAccion_indic!$BP$76</definedName>
    <definedName name="M27.Uso_de_biogás_en_viviendas">Párametros_proyectoAccion_indic!$BQ$76:$BQ$77</definedName>
    <definedName name="M28._Estufas_eficientes">Párametros_proyectoAccion_indic!$BR$76</definedName>
    <definedName name="M29._Iluminación_eficiente_en_edificaciones">Párametros_proyectoAccion_indic!$BT$76:$BT$77</definedName>
    <definedName name="M30._Reactivación_del_ferrocarril_de_Antioquia">Párametros_proyectoAccion_indic!$AY$76:$AY$78</definedName>
    <definedName name="MA1__Conservación_y_recuperación_de_bosques_y_servicios_ecosistémicos">Párametros_proyectoAccion_indic!$P$76:$P$78</definedName>
    <definedName name="MA10._Inclusión_de_lineamientos_de_cambio_climático_en_los_planes_de_vida_y_planes_de_etno_desarrollo">Párametros_proyectoAccion_indic!$AB$76:$AB$79</definedName>
    <definedName name="MA11._Actores_líderes_de_la_planeación_y_ordenamiento_territorial_frente_al_cambio_climático">Párametros_proyectoAccion_indic!$Y$76:$Y$78</definedName>
    <definedName name="MA12._Educación_ambiental_para_sectores_productivos__MA12">Párametros_proyectoAccion_indic!$Z$76:$Z$78</definedName>
    <definedName name="MA13._Fortalecimiento_de_los_procesos_de_educación_ambiental_en_cambio_climático_en_la_planeación_institucional_formal_PRAE_y_CIDEAM">Párametros_proyectoAccion_indic!$AA$76:$AA$79</definedName>
    <definedName name="MA14._Acompañamiento_a_procesos_de_investigación_en_cambio_climático_en_comunidades_étnicas">Párametros_proyectoAccion_indic!$AE$76:$AE$78</definedName>
    <definedName name="MA15._Construcción_participativa_de_indicadores_sociales__culturales_sobre_la_vulnerabilidad_y_nivel_de_apropiación_de_las_comunidades_frente_al_cambio_climático">Párametros_proyectoAccion_indic!$AF$76:$AF$78</definedName>
    <definedName name="MA16._Conocimiento_y_comprensión_del_cambio_climático_para_la_promoción_de_la_conciencia_pública_y_el_desarrollo_sostenible">Párametros_proyectoAccion_indic!$AG$76:$AG$78</definedName>
    <definedName name="MA17._Acuerdos_con_academias_para_la_promoción_de_pregrados_y_posgrados_relacionados_con_el_Cambio_Climático_a_nivel_regional">Párametros_proyectoAccion_indic!$AC$76:$AC$78</definedName>
    <definedName name="MA18.Promoción_de_tecnologías_por_parte_entidades_como_el_SENA_relacionadas_con_el_cambio_climático">Párametros_proyectoAccion_indic!$AD$76:$AD$79</definedName>
    <definedName name="MA2_Fortalecimiento_del_sistema_nacional_de_áreas_protegidas_y_vulnerables">Párametros_proyectoAccion_indic!$Q$76:$Q$78</definedName>
    <definedName name="MA3_Instrumento_de_pago_por_servicios_ambientales_para_conservación_de_bosques">Párametros_proyectoAccion_indic!$R$76:$R$79</definedName>
    <definedName name="MA4__Instrumento_de_pago_por_servicios_ambientales_para_reforestación_con_especies_nativas_y_estimulación_de_la_regeneración_natural">Párametros_proyectoAccion_indic!$S$76:$S$78</definedName>
    <definedName name="MA5__Gestión_institucional__interinstitucional_y_empresarial_para_la_articulación_frente_al_cambio_climático">Párametros_proyectoAccion_indic!$V$76</definedName>
    <definedName name="MA6._Fortalecimiento_de_la_participación_ciudadana_para_la_gestión_ambiental_en_cambio_climático_a_nivel_local_y_regional_con_incidencia_nacional">Párametros_proyectoAccion_indic!$W$76:$W$78</definedName>
    <definedName name="MA7._Iniciativas_comunitarias_locales_frente_al_cambio_climático">Párametros_proyectoAccion_indic!$X$76:$X$79</definedName>
    <definedName name="MA8_Red_de_información_y_difusión_sobre_el_cambio_climático">Párametros_proyectoAccion_indic!$T$76:$T$78</definedName>
    <definedName name="MA9_Apoyo_y_acompañamiento_a_iniciativas_comunicativas_locales_y_comunitarias">Párametros_proyectoAccion_indic!$U$76:$U$78</definedName>
    <definedName name="Magdalena_Medio">'Parametros PMMA'!$D$3:$D$24</definedName>
    <definedName name="Manejo_Ambiental_Sostenible">'Parametros POMCAS'!$AC$19:$AC$21</definedName>
    <definedName name="Manejo_Ambiental_Sostenible2">'Parametros POMCAS'!$AH$19:$AH$21</definedName>
    <definedName name="Manejo_Ambiental_Sostenible3">'Parametros POMCAS'!$AM$19:$AM$21</definedName>
    <definedName name="Manejo_Ambiental_Sostenible4">'Parametros POMCAS'!$AR$19:$AR$20</definedName>
    <definedName name="Manejo_de_residuos_sólidos">'Parametro PORH'!$MR$59</definedName>
    <definedName name="MANEJO_INTEGRAL_DE_LOS_RECURSOS_NATURALES_PARA_LA_SOSTENIBILIDAD_DEL_SUELO_RURAL_Y_LA_CALIDAD_AMBIENTAL">'Parametros POMCAS'!$O$19:$O$20</definedName>
    <definedName name="Manejo_integral_del_recurso_hídrico">'Parametros POMCAS'!$J$19</definedName>
    <definedName name="Manejo_integral_del_recurso_hídrico2">'Parametros POMCAS'!$AW$19:$AW$21</definedName>
    <definedName name="Manejo_y_Control_de_Vertimientos">'Parametro PORH'!$U$26:$U$28</definedName>
    <definedName name="Manejo_y_Control_de_Vertimientos2">'Parametro PORH'!$DT$26:$DT$28</definedName>
    <definedName name="Mantenimiento_de_Pozos_Sépticos">'Parametro PORH'!$BM$59</definedName>
    <definedName name="Mantenimiento_de_Pozos_Sépticos2">'Parametro PORH'!$CP$59</definedName>
    <definedName name="Mantenimiento_de_pozos_sépticos3">'Parametro PORH'!$LE$59</definedName>
    <definedName name="Mantenimiento_de_Pozos_Sépticos4">'Parametro PORH'!$MW$59</definedName>
    <definedName name="Mejoramiento_de_acueductos_veredales">'Parametro PORH'!$I$59:$I$62</definedName>
    <definedName name="Mejoramiento_de_acueductos_veredales2">'Parametro PORH'!$EV$59:$EV$62</definedName>
    <definedName name="Mejoramiento_de_la_Calidad_de_Agua_para_Consumo_Mediante_Educación_en_el_Manejo_del_Agua_Korodó_Ité">'Parametro PORH'!$HU$59</definedName>
    <definedName name="Mejoramiento_de_la_percepción_institucional">'Parametro PORH'!$V$26</definedName>
    <definedName name="Mejoramiento_de_las_condiciones_de_saneamiento_básico_y_vertimientos_sobre_la_cuenca_del_Rio_Grande_y_sus_principales_tributarios_a_través_del_trabajo_conjunto_entre_la_autoridad_ambiental_los_municipios_y_la_empresa_privada.">'Parametro PORH'!$BT$26:$BT$28</definedName>
    <definedName name="Mejoramiento_de_los_procesos_extractivos_y_de_transformación_de_la_minería_de_material_de_arrastre_mediante_la_implementación_de_la_producción_más_limpia_P_más_L_en_la_cuenca_de_la_quebrada_La_Sopetrana.">'Parametro PORH'!$Q$59:$Q$61</definedName>
    <definedName name="Mejoramiento_de_los_procesos_extractivos_y_de_transformación_de_la_minería_de_oro_mediante_la_implementación_de_estrategias_de_reconversión_tecnológica_en_la_cuenca_de_la_quebrada_La_Cianurada._Prueba_piloto">'Parametro PORH'!$AE$59:$AE$63</definedName>
    <definedName name="Mejoramiento_de_los_procesos_extractivos_y_de_transformación_en_la_minería_de_material_de_arrastre_mediante_la_implementación_de_producción_más_limpia_en_la_cuenca_del_río_Aurra">'Parametro PORH'!$FD$59:$FD$61</definedName>
    <definedName name="Mejoramiento_de_los_procesos_productivos_mediante_la_implementación_de_tecnologías_limpias_y_buenas_prácticas_pecuarias_en_la_cuenca_de_la_quebrada_La_Cianurada.">'Parametro PORH'!$AF$59:$AF$67</definedName>
    <definedName name="MINERIA_RESPONSABLE">'ParametrosPlan+Aire+Puro'!$C$14:$C$17</definedName>
    <definedName name="Monitoreo_y_seguimiento_de_la_calidad_fisicoquímica_e_hidrobiológica_a_los_cuerpos_de_agua_a_través_del_establecimiento_de_puntos_de_monitoreo_georreferenciados.">'Parametro PORH'!$FM$59</definedName>
    <definedName name="Monitoreo_y_supervisión_de_la_calidad_del_agua_de_la_cuenca.">'Parametro PORH'!$KN$59</definedName>
    <definedName name="NA">'Parametros PMAP'!$D$18:$D$23</definedName>
    <definedName name="NA_2">'Parametros PMAP'!$Y$18:$Y$19</definedName>
    <definedName name="NA_3">'Parametros PMAP'!$AD$18:$AD$20</definedName>
    <definedName name="NIVELES_DE_PREVENCIÓN_ALERTA_O_EMERGENCIA_">'ParametrosPlan+Aire+Puro'!$G$3:$G$4</definedName>
    <definedName name="Nutabe">Comunidades_vs_Municipios!$D$2:$D$3</definedName>
    <definedName name="OAT">Párametros_programas_proyectos!$B$2:$B$4</definedName>
    <definedName name="Obtención_de_recursos_financieros_a_traves_de_instrumentos_como_bonos_de_emisiones_o_tasas_ambientales_para_la_gestión_integral_de_la_calidad_del_aire">'ParametrosPlan+Aire+Puro'!$U$23:$U$24</definedName>
    <definedName name="Occidente">'Parametros PMMA'!$E$3:$E$22</definedName>
    <definedName name="Oferta_del_Recurso">'Parametro PORH'!$AG$26:$AG$29</definedName>
    <definedName name="Oferta_del_Recurso2">'Parametro PORH'!$AP$26:$AP$28</definedName>
    <definedName name="Ordenamiento_del_territorio_en_función_de_lo_ambiental">'Parametros POMCAS'!$C$19:$C$20</definedName>
    <definedName name="P.1.1._Incremento_del_conocimiento_y_de_la_tecnología_en_el_territorio_para_la_gestión_integral_del_riesgo_y_adaptación_al_cambio_climático">'Parametros POMCAS'!$AC$43:$AC$49</definedName>
    <definedName name="P_1.2._Gestión_para_la_reducción_del_riesgo_en_zonas_de_amenaza_alta_y_media">'Parametros POMCAS'!$AB$43:$AB$46</definedName>
    <definedName name="P_2.1_Manejo_integral_del_Recurso_Hídrico_de_la_Cuenca_del_Río_Aburrá">'Parametros POMCAS'!$AF$43:$AF$53</definedName>
    <definedName name="P_2.2._Adopción_y_Seguimiento_a_la_implementación_del_Plan_de_Manejo_del_Acuífero_del_Valle_de_Aburrá">'Parametros POMCAS'!$AG$43:$AG$46</definedName>
    <definedName name="P_2.3._Fortalecimiento_en_la_gestión_y_manejo_adecuado_de_residuos_sólidos">'Parametros POMCAS'!$AH$43:$AH$46</definedName>
    <definedName name="P_3.1._Conservación_y_manejo_de_áreas_de_importancia_ambiental_yo_ecosistemas_estratégicos_identificados_dentro_de_la_cuenca">'Parametros POMCAS'!$W$43:$W$52</definedName>
    <definedName name="P_3.2_Reducir_el_riesgo_por_desabastecimiento_hídrico">'Parametros POMCAS'!$X$43:$X$46</definedName>
    <definedName name="P_4.1_Ordenamiento_territorial_con_criterios_de_sostenibilidad_integralidad_articulación_y_adaptación_al_cambio_climático">'Parametros POMCAS'!$AD$43:$AD$46</definedName>
    <definedName name="P_4.2._Transformación_reconversión_e_innovación_del_sector_productivo_para_el_desarrollo_sostenible">'Parametros POMCAS'!$AE$43:$AE$49</definedName>
    <definedName name="P_5.1._Fortalecimiento_a_las_organizaciones_sociales_en_la_gestión_ambiental">'Parametros POMCAS'!$Y$43:$Y$56</definedName>
    <definedName name="P_5.2_Incorporación_de_los_lineamientos_del_POMCA_en_instrumentos_de_planeación_de_orden_regional_y_local">'Parametros POMCAS'!$Z$43:$Z$48</definedName>
    <definedName name="P_5.3_Articulación_interinstitucional_de_las_autoridades_ambientales_para_ejercer_un_control_efectivo_en_el_aprovechamiento_de_RN_en_el_territorio_de_la_cuenca">'Parametros POMCAS'!$AA$43:$AA$44</definedName>
    <definedName name="P1.1._Armonización_de_los_instrumentos_de_planificación_del_territorio_">'Parametros POMCAS'!$BJ$43:$BJ$47</definedName>
    <definedName name="P1.1.1._Reconversión_de_las_prácticas_productivas_del_sector_minero">'Parametros POMCAS'!$AQ$43</definedName>
    <definedName name="P1.1.2._Reconversión_de_las_prácticas_agropecuarias_para_aumentar_la_productividad_y_reducir_el_conflicto_por_sobreutilización_severa_en_la_Cuenca_">'Parametros POMCAS'!$AR$43</definedName>
    <definedName name="P1.2._Implementación_de_acuerdos_protocolizados_de_la_consulta_previa">'Parametros POMCAS'!$BK$43:$BK$46</definedName>
    <definedName name="P1.3._Fortalecimiento_a_los_ejercicios_de_la_autoridad_ambiental_en_temas_de_vigilancia_y_control">'Parametros POMCAS'!$BL$43:$BL$44</definedName>
    <definedName name="P2.1.1._Formulación_de_Instrumentos_de_Planificación_del_recurso_hídrico_donde_se_requiera_o_se_priorice">'Parametros POMCAS'!$AL$43</definedName>
    <definedName name="P2.1.2._Mejoramiento_de_la_calidad_del_RH_en_la_cuenca_hidrográfica_de_los_Directos_Río_Cauca_Río_Amagá_y_Quebrada_Sinifaná.">'Parametros POMCAS'!$AM$43</definedName>
    <definedName name="P2.1.3._Priorización_y_Acotamiento_de_Rondas_Hídricas.">'Parametros POMCAS'!$AN$43</definedName>
    <definedName name="P2.1.Fortalecimiento_al_consejo_de_Cuenca">'Parametros POMCAS'!$BM$43:$BM$44</definedName>
    <definedName name="P2.2_Implementación_de_programas_de_educación_formal_e_informal_en_temas_de_gestión_del_recurso_hídrico">'Parametros POMCAS'!$BN$43:$BN$50</definedName>
    <definedName name="P3.1.1._Consolidación_de_los_Ecosistemas_Estratégicos_y_de_las_Áreas_de_importancia_ambiental">'Parametros POMCAS'!$AS$43</definedName>
    <definedName name="P3.1.2._Restauración_yo_Recuperación_de_coberturas_y_ecosistemas_transformados_de_importancia_ambiental.">'Parametros POMCAS'!$AT$43</definedName>
    <definedName name="P3.1.Reconversión_de_las_actividades_agropecuarias_de_la_Cuenca">'Parametros POMCAS'!$BA$43:$BA$47</definedName>
    <definedName name="P3.2._Reconversión_de_las_actividades_mineras_en_la_Cuenca">'Parametros POMCAS'!$BB$43:$BB$45</definedName>
    <definedName name="P3.2.1._Investigación_aplicada_al_caracterización_a_los_recursos_naturales_de_los_EE_y_las_AIA">'Parametros POMCAS'!$AU$43</definedName>
    <definedName name="P3.3._Promoción_de_alternativas_de_manejo_ecoeficientes_en_proyectos_de_vivienda_campestre_recreativa_y_construcciones_institucionales_en_áreas_de_importancia_ambiental">'Parametros POMCAS'!$BC$43:$BC$45</definedName>
    <definedName name="P4.1._Gestión_y_manejo_adecuado_de_los_residuos_sólidos._">'Parametros POMCAS'!$BD$43:$BD$46</definedName>
    <definedName name="P4.1.1._Desarrollo_de_una_estrategia_de_educación_ambiental_para_el_conocimiento_y_la_gestión_adecuada_de_los_valores_y_servicios_ambientales_de_la_cuenca.">'Parametros POMCAS'!$AO$43</definedName>
    <definedName name="P4.2.1._Alternativas_Ecoturísticas_Lideradas_por_Grupos_Juveniles">'Parametros POMCAS'!$AP$43</definedName>
    <definedName name="P4.2.Conocimiento_y_monitoreo_del_recurso_hídrico_superficial_y_subterráneo">'Parametros POMCAS'!$BE$43:$BE$46</definedName>
    <definedName name="P4.3._Priorización_y_acotamiento_de_rondas_hídricas">'Parametros POMCAS'!$BF$43:$BF$46</definedName>
    <definedName name="P4.4._Formulación_de_la_reglamentación_del_río_Aurra_la_quebrada_Mirandita_quebrada_Grande_y_otras_priorizadas_por_la_Corporación">'Parametros POMCAS'!$BG$43:$BG$46</definedName>
    <definedName name="P5.1._Fortalecimiento_del_sistema_de_áreas_protegidas_de_la_Cuenca._">'Parametros POMCAS'!$AX$43:$AX$47</definedName>
    <definedName name="P5.1.1.Fortalecimiento_a_la_Gestión_Ambiental_Participativa_">'Parametros POMCAS'!$AI$43</definedName>
    <definedName name="P5.2._Conservación_y_restauración_de_las_coberturas_vegetales_en_áreas_de_importancia_ambiental_y_ecosistemas_estratégicos">'Parametros POMCAS'!$AY$43:$AY$47</definedName>
    <definedName name="P5.2.1._Fortalecimiento_de_la_capacidad_institucional_de_la_Autoridad_Ambiental">'Parametros POMCAS'!$AJ$43</definedName>
    <definedName name="P5.2.2._Incorporación_de_los_lineamientos_del_POMCA_en_instrumentos_de_planeación_del_orden_Regional_y_Local.">'Parametros POMCAS'!$AK$43</definedName>
    <definedName name="P5.3._Monitoreo_y_control_de_las_especies_de_fauna_y_flora_">'Parametros POMCAS'!$AZ$43</definedName>
    <definedName name="P6.1._.Incremento_del_conocimiento_y_de_la_tecnología_en_el_territorio_para_la_gestión_integral_del_riesgo_y_adaptación_al_cambio_climático_">'Parametros POMCAS'!$BH$43:$BH$49</definedName>
    <definedName name="P6.1.1._Incremento_del_conocimiento_y_de_la_tecnología_en_el_territorio_para_la_gestión_integral_del_riesgo_y_adaptación_al_cambio_climático">'Parametros POMCAS'!$AV$43</definedName>
    <definedName name="P6.1.2._Gestión_para_la_reducción_del_riesgo_en_zonas_de_amenaza_alta_y_media">'Parametros POMCAS'!$AW$43</definedName>
    <definedName name="P6.2._Reducción_del_riesgo_en_zonas_de_exposición_a_amenaza_alta_y_media_">'Parametros POMCAS'!$BI$43:$BI$46</definedName>
    <definedName name="Pago_por_servicios_ambientales_para_la_conservación_del_agua_en_la_cuenca_de_la_quebrada_La_Sopetrana">'Parametro PORH'!$L$59:$L$61</definedName>
    <definedName name="Pago_por_servicios_ambientales_para_la_conservación_del_agua_en_la_cuenca_del_río_Aurra">'Parametro PORH'!$EY$59:$EY$61</definedName>
    <definedName name="Pago_por_servicios_ambientales_para_la_conservación_del_agua_en_la_cuenca_del_rio_Guadalupe">'Parametro PORH'!$GT$59:$GT$61</definedName>
    <definedName name="Pago_por_servicios_ambientales_para_la_conservación_del_agua_en_la_cuenca_del_rio_Piedras.">'Parametro PORH'!$KA$59</definedName>
    <definedName name="Panzenú">OT_vs_Municipios!$F$2:$F$8</definedName>
    <definedName name="parametrojornales" localSheetId="13">#REF!</definedName>
    <definedName name="parametrojornales">Parámetros!$A$47:$C$55</definedName>
    <definedName name="Participación_Ciudadana">'Parametro PORH'!$AH$26:$AH$27</definedName>
    <definedName name="Participación_Ciudadana_y_de_educación_ambiental">'Parametro PORH'!$W$26:$W$28</definedName>
    <definedName name="Participación_Ciudadana2">'Parametro PORH'!$AQ$26:$AQ$27</definedName>
    <definedName name="Participación_Ciudadana3">'Parametro PORH'!$DD$26</definedName>
    <definedName name="Participación_Ciudadana4">'Parametro PORH'!$DU$26</definedName>
    <definedName name="Participar_en_la_revisión_o_ajuste_de_los_Planes_de_Ordenamiento_Territorial_POT_Planes_Básicos_de_Ordenamiento_Territorial_PBOT_y_Esquemas_Ordenamiento_Territorial_EOT">'ParametrosPlan+Aire+Puro'!$X$23:$X$24</definedName>
    <definedName name="PG_1._Gestión_interinstitucional_para_la_administración_de_los_recursos_naturales">'Parametros POMCAS'!$AA$28:$AA$30</definedName>
    <definedName name="PG_2._Fortalecimiento_de_la_Gobernanza_">'Parametros POMCAS'!$AB$28:$AB$29</definedName>
    <definedName name="PG_3._Manejo_y_conservación_de_los_suelos">'Parametros POMCAS'!$X$28:$X$30</definedName>
    <definedName name="PG_4.Gestión_del_recurso_hídrico_de_la_Cuenca">'Parametros POMCAS'!$Y$28:$Y$31</definedName>
    <definedName name="PG1.1._Manejo_del_suelo_para_el_desarrollo_sostenible">'Parametros POMCAS'!$S$28:$S$29</definedName>
    <definedName name="PG2.1._Mejoramiento_de_la_calidad_del_recurso_hídrico_de_la_Cuenca.">'Parametros POMCAS'!$P$28:$P$30</definedName>
    <definedName name="PG3.1._Consolidación_de_la_estructura_ecológica_regional">'Parametros POMCAS'!$T$28:$T$29</definedName>
    <definedName name="PG3.2._Información_y_conocimiento_para_el_manejo_sostenibilidad_y_la_adaptación_de_la_cuenca_">'Parametros POMCAS'!$U$28</definedName>
    <definedName name="PG4.1._Capacitación_y_fortalecimiento_de_la_cultura_ambiental_en_la_cuenca">'Parametros POMCAS'!$Q$28</definedName>
    <definedName name="PG4.1._Productividad_con_alternativas_sostenibles">'Parametros POMCAS'!$R$28</definedName>
    <definedName name="PG5._Manejo_y_administración_de_los_recursos_naturales_en_las_áreas_de_importancia_ambiental_y_ecosistemas_estratégicos">'Parametros POMCAS'!$W$28:$W$30</definedName>
    <definedName name="PG5.1._Fortalecimiento_Social_y_comunitario_para_la_Gobernanza">'Parametros POMCAS'!$N$28</definedName>
    <definedName name="PG5.2._Desarrollo_Institucional">'Parametros POMCAS'!$O$28:$O$29</definedName>
    <definedName name="PG6.1._Gestión_Integral_del_Riesgo_y_Adaptación_a_os_efectos_del_cambio_climático">'Parametros POMCAS'!$V$28:$V$29</definedName>
    <definedName name="PG6.Gestión_integral_de_riesgo_y_adaptación_a_los_efectos_del_cambio_climático">'Parametros POMCAS'!$Z$28:$Z$29</definedName>
    <definedName name="Plan_de_mejoramiento_de_acueductos_veredales">'Parametro PORH'!$AA$59:$AA$62</definedName>
    <definedName name="Plan_de_mejoramiento_de_acueductos_veredales2">'Parametro PORH'!$GR$59:$GR$62</definedName>
    <definedName name="Plan_de_mejoramiento_de_acueductos_veredales3">'Parametro PORH'!$JY$59:$JY$62</definedName>
    <definedName name="Plan_de_monitoreo_de_vertimientos_de_usuarios_de_tasas_retributivas_TR">'Parametro PORH'!$ER$59</definedName>
    <definedName name="Plan_de_monitoreo_de_vertimientos_de_usuarios_de_tasas_retributivas_TR_en_la_cuenca_de_la_quebrada_La_Cianurada_dos_veces_al_año">'Parametro PORH'!$W$59</definedName>
    <definedName name="Plan_de_monitoreo_de_vertimientos_de_usuarios_de_tasas_retributivas_TR_en_la_cuenca_de_la_quebrada_La_Sopetrana_">'Parametro PORH'!$E$59</definedName>
    <definedName name="Plan_de_monitoreo_de_vertimientos_de_usuarios_de_tasas_retributivas_TR_en_la_cuenca_del_rio_Guadalupe">'Parametro PORH'!$GO$59</definedName>
    <definedName name="Plan_de_monitoreo_de_vertimientos_de_usuarios_de_tasas_retributivas_TR_en_la_cuenca_del_rio_Piedras_">'Parametro PORH'!$JU$59</definedName>
    <definedName name="Planeación_y_Gestión_Territorial_Sostenible">'Parametros POMCAS'!$AN$19</definedName>
    <definedName name="Planeación_y_ordenamiento_territorial_con_criterios_de_sostenibilidad.">'ParametrosPlan+Aire+Puro'!$AB$23</definedName>
    <definedName name="Planes_de_emprendimiento_ambiental">'Parametro PORH'!$BU$59</definedName>
    <definedName name="Planes_de_emprendimiento_ambiental2">'Parametro PORH'!$CX$59</definedName>
    <definedName name="Planificación_adecuada_de_la_ocupación_del_territorio">'Parametros POMCAS'!$U$19:$U$20</definedName>
    <definedName name="Planificación_ambiental_territorial_y_protección_de_áreas_que_proveen_servicios_ecosistémicos">'Parametros POMCAS'!$BB$19:$BB$24</definedName>
    <definedName name="Planificación_local_y_regional_para_la_regulación_del_uso_del_recurso_hídrico">'Parametro PORH'!$BU$26:$BU$28</definedName>
    <definedName name="Planificación_para_cuantificación_y_posterior_regulación_de_las_fuentes_hídricas_subterráneas">'Parametro PORH'!$BV$26:$BV$27</definedName>
    <definedName name="Planificación_y_Gestión_Territorial_Sostenible">'Parametros POMCAS'!$AI$19</definedName>
    <definedName name="Planificación_y_mejores_practicas_">'Parametros PMAP'!$T$18:$T$21</definedName>
    <definedName name="Planificación_y_mejores_practicas2">'Parametros PMAP'!$X$18:$X$20</definedName>
    <definedName name="Planificación_y_Ordenamiento_Territorial">'Parametros POMCAS'!$AD$19</definedName>
    <definedName name="Planificación_y_Ordenamiento_Territorial2">'Parametros POMCAS'!$AS$19</definedName>
    <definedName name="PMAP_DRMI_Cacica_Noria">'Parametros PMAP'!$B$4:$B$6</definedName>
    <definedName name="PMAP_DRMI_Cañón_del_Río_Alicante">'Parametros PMAP'!$C$4</definedName>
    <definedName name="PMAP_DRMI_Cuchilla_Cerro_Plateado_Alto_de_San_José">'Parametros PMAP'!$D$4:$D$7</definedName>
    <definedName name="PMAP_DRMI_Cuchilla_Jardín_Támesis">'Parametros PMAP'!$E$4:$E$8</definedName>
    <definedName name="PMAP_DRMI_Divisoria_Valle_de_Aburrá_Río_Cauca">'Parametros PMAP'!$F$4:$F$7</definedName>
    <definedName name="PMAP_DRMI_Nubes_Trocha_Capota">'Parametros PMAP'!$G$4:$G$7</definedName>
    <definedName name="PMAP_DRMI_Ríos_Barroso_y_San_Juan">'Parametros PMAP'!$H$4:$H$6</definedName>
    <definedName name="PMAP_DRMI_Sistema_de_Páramos_y_Bosques_Altoandinos_del_Noroccidente_Medio">'Parametros PMAP'!$I$4</definedName>
    <definedName name="PMAP_PNR_Corredor_de_Las_Alegrías">'Parametros PMAP'!$J$4</definedName>
    <definedName name="PMAP_RFPR_Alto_de_San_Miguel">'Parametros PMAP'!$K$4:$K$6</definedName>
    <definedName name="PMAP_RFPR_Cerro_Bravo">'Parametros PMAP'!$L$4</definedName>
    <definedName name="PMAP_RFPR_Farallones_del_Citará">'Parametros PMAP'!$M$4:$M$6</definedName>
    <definedName name="Prevención_de_la_caza_de_especies_nativas_en_el_agua">'Parametro PORH'!$KY$59</definedName>
    <definedName name="Prevención_y_manejo_del_riesgo">'Parametros POMCAS'!$X$19</definedName>
    <definedName name="Produccion_agrícola_baja_en_emisiones_en_concordancia_con_el_programa_producción_agrícola_resiliente_y_baja_en_emisiones_de_GEI_del_PRCC_y_con_la_línea_2_del_PGAR_componente_4.">'ParametrosPlan+Aire+Puro'!$C$23</definedName>
    <definedName name="Programa_de_ahorro_y_uso_eficiente_del_agua_PUEA_en_el_sector_turístico_en_el_municipio_de_Piedras">'Parametro PORH'!$JV$59:$JV$60</definedName>
    <definedName name="Programa_de_ahorro_y_uso_eficiente_del_agua_PUEA_en_el_sector_turístico_en_el_municipio_de_San_Jerónimo.">'Parametro PORH'!$ES$59:$ES$60</definedName>
    <definedName name="Programa_de_ahorro_y_uso_eficiente_del_agua_PUEA_en_el_sector_turístico_en_el_municipio_de_Sopetrán.">'Parametro PORH'!$F$59:$F$60</definedName>
    <definedName name="Programa_de_Manejo_de_Residuos_Sólidos_de_la_Comunidad_Caño_Bodegas">'Parametro PORH'!$IM$59</definedName>
    <definedName name="Programa_de_Manejo_de_Residuos_Sólidos_de_la_Comunidad_la_Congoja">'Parametro PORH'!$IN$59</definedName>
    <definedName name="Programa_de_Manejo_de_Residuos_Sólidos_de_la_Comunidad_Rionegrito">'Parametro PORH'!$IO$59</definedName>
    <definedName name="Programa_de_manejo_de_residuos_sólidos_en_comunidades_rurales">'Parametro PORH'!$EK$59</definedName>
    <definedName name="Programa_de_manejo_de_residuos_sólidos_en_comunidades_rurales2">'Parametro PORH'!$LV$59</definedName>
    <definedName name="Programa_de_Manejo_de_Residuos_Sólidos_para_la_Comunidad_Ité_Korodó_Ité">'Parametro PORH'!$IP$59</definedName>
    <definedName name="Programa_de_manejo_de_resuduos_sólidos_en_comunidades_urbanas_y_rurales">'Parametro PORH'!$NT$59</definedName>
    <definedName name="Programa_de_monitoreo_para_el_control_de_la_calidad_y_cantidad_de_agua.">'Parametro PORH'!$AL$59</definedName>
    <definedName name="Programa_PA">Párametros_programas_proyectos!$A$2:$A$6</definedName>
    <definedName name="Programas_de_autorregulación_en_las_empresas_de_transporte_">'ParametrosPlan+Aire+Puro'!$O$23:$O$25</definedName>
    <definedName name="Programas_de_cultivos_de_pancoger_como_una_alternativa_a_la_soberanía_alimentaria_a_la_población_campesina_y_de_disminución_del_impacto_sobre_la_cuenca">'Parametro PORH'!$FO$59</definedName>
    <definedName name="Programas_de_educación_ambiental">'ParametrosPlan+Aire+Puro'!$P$23:$P$25</definedName>
    <definedName name="Programas_en_educación_sobre_olores_ofensivos_y_ruido">'ParametrosPlan+Aire+Puro'!$F$23</definedName>
    <definedName name="Promoción_construcción_recuperación_y_o_mantenimiento_de_pozos_sépticos_en_áreas_rurales_del_municipio_para_las_viviendas_que_descargan_sus_aguas_residuales_directamente_en_la_quebrada_La_Cianurada_y_sus_afluentes_principales">'Parametro PORH'!$AC$59:$AC$61</definedName>
    <definedName name="Promoción_construcción_recuperación_yo_mantenimiento_de_pozos_sépticos_en_áreas_rurales_de_los_municipio_de_Jericó_para_las_viviendas_que_descargan_sus_aguas_residuales_directamente_en_el_río_Piedras_y_sus_afluentes">'Parametro PORH'!$KC$59:$KC$61</definedName>
    <definedName name="Promoción_construcción_recuperación_yo_mantenimiento_de_pozos_sépticos_en_áreas_rurales_de_los_municipios_de_Guadalupe_Santa_Rosa_de_Osos_Gómez_Plata_para_las_viviendas_que_descargan_sus_aguas_residuales_directamente_en_el_río.">'Parametro PORH'!$GV$59:$GV$61</definedName>
    <definedName name="Promoción_construcción_recuperación_yo_mantenimiento_de_pozos_sépticos_en_áreas_rurales_de_los_municipios_de_Sopetrán_San_Pedro_de_los_Milagros_y_San_Jerónimo_para_las_viviendas_que_descargan_sus_aguas_residuales_directamente_en_el_río_Aurra">'Parametro PORH'!$FA$59:$FA$61</definedName>
    <definedName name="Promoción_construcción_recuperación_yo_mantenimiento_de_pozos_sépticos_en_áreas_rurales_del_municipio_de_Sopetrán_para_las_viviendas_que_descargan_sus_aguas_residuales_directamente_en_la_quebrada_La_Sopetrana_y_sus_afluentes">'Parametro PORH'!$N$59:$N$61</definedName>
    <definedName name="Promoción_de_Buenas_Prácticas_Agropecuarias_Comunidad_la_Congoja">'Parametro PORH'!$IQ$59:$IQ$60</definedName>
    <definedName name="Promoción_de_Buenas_Prácticas_Agropecuarias_en_el_Consejo_Caño_Bodegas">'Parametro PORH'!$IR$59:$IR$60</definedName>
    <definedName name="Promoción_de_Veedurías_Ambientales_en_el_Consejo_la_Congoja_Asociadas_a_la_Cuenca_del_Río_Ité">'Parametro PORH'!$HX$59</definedName>
    <definedName name="Promoción_del_uso_eficiente_y_ahorro_de_agua_en_los_hogares">'Parametro PORH'!$BB$59:$BB$60</definedName>
    <definedName name="Promover_nuevas_tecnologías_mejores_procesos_y_buenas_prácticas_">'ParametrosPlan+Aire+Puro'!$D$23:$D$25</definedName>
    <definedName name="Protección_conservación_y_recuperación_de_la_oferta_disponibilidad_del_recurso_hídrico">'Parametro PORH'!$AV$26:$AV$27</definedName>
    <definedName name="Protección_conservación_y_recuperación_de_la_oferta_disponibilidad_del_recurso_hídrico2">'Parametro PORH'!$BB$26:$BB$27</definedName>
    <definedName name="Protección_conservación_y_recuperación_de_la_oferta_disponibilidad_del_recurso_hídrico3">'Parametro PORH'!$CH$26:$CH$31</definedName>
    <definedName name="Protección_conservación_y_recuperación_de_la_oferta_disponibilidad_del_recurso_hídrico4">'Parametro PORH'!$CN$26:$CN$28</definedName>
    <definedName name="Protección_conservación_y_recuperación_de_la_oferta_disponibilidad_del_recurso_hídrico5">'Parametro PORH'!$DL$26:$DL$27</definedName>
    <definedName name="Protección_conservación_y_recuperación_de_la_oferta_disponibilidad_del_recurso_hídrico6">'Parametro PORH'!$EB$26:$EB$27</definedName>
    <definedName name="Protección_de_cuencas">'Parametro PORH'!$X$26:$X$27</definedName>
    <definedName name="Protección_de_cuencas2">'Parametro PORH'!$DE$26:$DE$32</definedName>
    <definedName name="Protección_de_cuencas3">'Parametro PORH'!$DE$59</definedName>
    <definedName name="Protección_de_las_áreas_del_SIRAP_y_SILAP_con_énfasis_en_el_páramo_de_Santa_Inés_y_las_áreas_de_especial_importancia_ecológica_en_los_cuerpos_de_agua_priorizados_en_el_PORH">'Parametro PORH'!$FG$59</definedName>
    <definedName name="Protección_de_los_Sitios_Sagrados_en_el_Río_Mulatos_la_Quebrada_Mulaticos_y_la_Reserva_la_Trocha_">'Parametro PORH'!$JF$59:$JF$61</definedName>
    <definedName name="Protección_del_Agua_del_Resguardo_Bernardino_Panchí_con_la_Guardia_Indígena">'Parametro PORH'!$JG$59</definedName>
    <definedName name="Proyecto_de_Manejo_Integrado_de_Residuos_Sólidos_MIRS_la_cuenca_de_la_quebrada_la_Cianurada">'Parametro PORH'!$AD$59:$AD$61</definedName>
    <definedName name="Proyecto_de_Manejo_Integrado_de_Residuos_Sólidos_MIRS_la_cuenca_de_la_quebrada_la_Sopetrana">'Parametro PORH'!$O$59:$O$61</definedName>
    <definedName name="Proyecto_de_Manejo_Integrado_de_Residuos_Sólidos_MIRS_la_cuenca_del_Río_Aurra">'Parametro PORH'!$FB$59:$FB$61</definedName>
    <definedName name="Proyecto_de_Manejo_Integrado_de_Residuos_Sólidos_MIRS_la_cuenca_del_río_Guadalupe">'Parametro PORH'!$GW$59:$GW$61</definedName>
    <definedName name="Proyecto_de_Manejo_Integrado_de_Residuos_Sólidos_MIRS_la_cuenca_del_río_Piedras">'Parametro PORH'!$KD$59:$KD$61</definedName>
    <definedName name="Proyectos_Ambientales_Escolares_–PRAE_y_Proyectos_Ciudadanos_de_Educación_Ambiental_–PROCEDA_enfocados_a_la_cultura_del_agua_los_cuales_se_articulen_al_programa_Piragua_fortaleciendo_este_último_articulado_al_micrositio_en_el_portal">'Parametro PORH'!$FY$59:$FY$60</definedName>
    <definedName name="Quebrada_la_Cianurada">'Parametro PORH'!$C$3:$C$9</definedName>
    <definedName name="Quebrada_La_Sinifana">'Parametro PORH'!$D$3:$D$13</definedName>
    <definedName name="Quebrada_Magallo">'Parametro PORH'!$E$3:$E$11</definedName>
    <definedName name="Quebrada_San_Mateo">'Parametro PORH'!$F$3:$F$11</definedName>
    <definedName name="Realización_del_inventario_y_actualización_de_los_usuarios_del_recurso_hídrico_subterráneo_">'Parametro PORH'!$GJ$59</definedName>
    <definedName name="Reconocimiento_del_Territorio_desde_la_Etnoeducación_con_los_Guardianes_de_la_Naturaleza_en_el_Consejo_Caño_Bodegas">'Parametro PORH'!$HV$59</definedName>
    <definedName name="Recuperación_de_ecosistemas">'Parametro PORH'!$MS$59</definedName>
    <definedName name="Recuperación_de_la_memoria_ancestral">'Parametro PORH'!$MB$59</definedName>
    <definedName name="Recuperación_optimización_de_la_calidad_hídrica_ambiental_y_calidad_de_vida_en_el_río_Amagá">'Parametro PORH'!$AW$26:$AW$29</definedName>
    <definedName name="Recuperación_optimización_de_la_calidad_hídrica_ambiental_y_calidad_de_vida_en_el_río_Anorí_">'Parametro PORH'!$BC$26:$BC$32</definedName>
    <definedName name="Recuperación_optimización_de_la_calidad_hídrica_ambiental_y_calidad_de_vida_en_el_río_Ité">'Parametro PORH'!$CI$26:$CI$43</definedName>
    <definedName name="Recuperación_optimización_de_la_calidad_hídrica_ambiental_y_calidad_de_vida_en_el_río_Mulatos">'Parametro PORH'!$CO$26:$CO$31</definedName>
    <definedName name="Recuperación_optimización_de_la_calidad_hídrica_ambiental_y_calidad_de_vida_en_el_río_San_Andrés">'Parametro PORH'!$DM$26:$DM$31</definedName>
    <definedName name="Recuperación_optimización_de_la_calidad_hídrica_ambiental_y_calidad_de_vida_en_el_río_Tarazá">'Parametro PORH'!$EC$26:$EC$32</definedName>
    <definedName name="Recuperación_protección_y_conservación_de_zonas_de_alta_montaña_nacimientos_de_agua_y_retiros_a_fuentes_hídricas">'Parametro PORH'!$E$26:$E$28</definedName>
    <definedName name="Recuperación_protección_y_conservación_de_zonas_de_alta_montaña_nacimientos_de_agua_y_retiros_a_fuentes_hídricas2">'Parametro PORH'!$L$26</definedName>
    <definedName name="Recuperación_protección_y_conservación_de_zonas_de_alta_montaña_nacimientos_de_agua_y_retiros_a_fuentes_hídricas3">'Parametro PORH'!$BH$26:$BH$28</definedName>
    <definedName name="Recuperación_protección_y_conservación_de_zonas_de_alta_montaña_nacimientos_de_agua_y_retiros_a_fuentes_hídricas4">'Parametro PORH'!$CA$26:$CA$28</definedName>
    <definedName name="Recuperación_protección_y_conservación_de_zonas_de_alta_montaña_nacimientos_de_agua_y_retiros_a_fuentes_hídricas5">'Parametro PORH'!$CT$26:$CT$28</definedName>
    <definedName name="Recuperación_y_protección_de_condiciones_ecosistémicas_de_la_cuenca">'Parametros POMCAS'!$Y$19</definedName>
    <definedName name="Recurso_Hídrico_">'Parametros PMAP'!$F$18</definedName>
    <definedName name="Recuso_Hidrico2">'Parametros PMAP'!$L$18</definedName>
    <definedName name="Red_de_Monitoreo">'Parametro PORH'!$BN$59</definedName>
    <definedName name="Red_de_monitoreo_ajustada">'Parametro PORH'!$MO$59</definedName>
    <definedName name="Red_de_Monitoreo2">'Parametro PORH'!$CQ$59</definedName>
    <definedName name="REDUCCIÓN_DEL_RIESGO_MEDIANTE_MITIGACIÓN_DE_AMENAZAS_Y_REDUCCIÓN_DE_VULNERABILIDAD">'Parametros POMCAS'!$P$19</definedName>
    <definedName name="Reforestación">'Parametro PORH'!$CC$59:$CC$60</definedName>
    <definedName name="Reforestación_alrededor_de_los_afluentes_y_nacimientos_con_especies_nativas_que_protejan_y_optimicen_la_afloracion_del_agua.">'Parametro PORH'!$KZ$59</definedName>
    <definedName name="Reforestación_de_cuencas">'Parametro PORH'!$BA$59:$BA$60</definedName>
    <definedName name="Reforestación_por_la_Vida_para_tener_Abundancia_de_Agua">'Parametro PORH'!$JJ$59</definedName>
    <definedName name="Reglamentación_de_los_usos_del_recurso_hídrico_de_acuerdo_a_lo_estipulado_para_cada_uno_de_los_tramos_haciendo_seguimiento_acompañamiento_y_control_de_acuerdo_a_la_cantidad_el_tipo_de_uso_y_la_demanda.">'Parametro PORH'!$GH$59</definedName>
    <definedName name="Reglamentación_del_uso_del_agua_en_la_microcuenca_de_la_quebrada_La_Mirandita_afluente_de_la_quebrada_La_Sopetrana_y_reglamentación_de_vertimientos_en_el_municipio_de_Sopetrán.">'Parametro PORH'!$J$59</definedName>
    <definedName name="Reglamentación_del_uso_del_agua_y_reglamentación_de_vertimientos_en_una_microcuenca_priorizada_afluente_del_río_Aurra.">'Parametro PORH'!$EW$59:$EW$60</definedName>
    <definedName name="Regulación_de_la_oferta_hídrica">'Parametro PORH'!$BW$26</definedName>
    <definedName name="Reorientación_de_lo_económico">'Parametros POMCAS'!$D$19</definedName>
    <definedName name="Repoblación_de_peces_especialmente_en_la_quebrada_sabaleticas_afluente_del_rio_Poblanco.">'Parametro PORH'!$LA$59</definedName>
    <definedName name="Repoblamiento_con_especies_nativas">'Parametro PORH'!$MT$59</definedName>
    <definedName name="Repoblamiento_de_Peces_en_el_Río_Ité_Cuenca_Baja_Korodó_Ité">'Parametro PORH'!$IS$59</definedName>
    <definedName name="Residuos_Sólidos">'Parametro PORH'!$DF$26</definedName>
    <definedName name="Restauración__Protección_en_Zonas_de_Ribera_en_la_Comunidad_Caño_Bodegas">'Parametro PORH'!$IA$59:$IA$60</definedName>
    <definedName name="Restauración__Protección_En_Zonas_de_Ribera_en_la_Comunidad_la_Congoja">'Parametro PORH'!$IB$59</definedName>
    <definedName name="Restauración__Protección_en_zonas_de_ribera_y_nacederos_de_ríos">'Parametro PORH'!$IC$59:$IC$62</definedName>
    <definedName name="Restauración__Protección_en_zonas_de_ribera_y_nacederos_de_ríos2">'Parametro PORH'!$JK$59:$JK$62</definedName>
    <definedName name="Restauración__Protección_en_zonas_de_ribera_y_nacederos_de_ríos3">'Parametro PORH'!$LR$59:$LR$61</definedName>
    <definedName name="Restauración__Protección_en_zonas_de_ribera_y_nacederos_de_ríos4">'Parametro PORH'!$NO$59:$NO$60</definedName>
    <definedName name="Restauración_de_ecosistemas_degradados_implementando_usos_agropecuarios_sostenibles_y_sustentables_">'Parametros POMCAS'!$AX$19:$AX$20</definedName>
    <definedName name="Restauración_de_zonas_de_ribera_y_establecimiento_de_mosaicos_de_conservación_en_la_cuenca_del_Quebrada_La_Cianurada">'Parametro PORH'!$AB$59:$AB$61</definedName>
    <definedName name="Restauración_de_zonas_de_ribera_y_establecimiento_de_mosaicos_de_conservación_en_la_cuenca_del_Quebrada_La_Sopetrana.">'Parametro PORH'!$M$59:$M$61</definedName>
    <definedName name="Restauración_de_zonas_de_ribera_y_establecimiento_de_mosaicos_de_conservación_en_la_cuenca_del_Río_Aurra.">'Parametro PORH'!$EZ$59:$EZ$61</definedName>
    <definedName name="Restauración_de_zonas_de_ribera_y_establecimiento_de_mosaicos_de_conservación_en_la_cuenca_del_Río_Guadalupe">'Parametro PORH'!$GU$59:$GU$60</definedName>
    <definedName name="Restauración_de_zonas_de_ribera_y_establecimiento_de_mosaicos_de_conservación_en_la_cuenca_del_Río_Piedras.">'Parametro PORH'!$KB$59:$KB$60</definedName>
    <definedName name="Restauración_Protección_en_zonas_de_ribera_y_nacederos_de_ríos">'Parametro PORH'!$DO$59:$DO$62</definedName>
    <definedName name="Restauración_Protección_en_zonas_de_ribera_y_nacederos_de_ríos2">'Parametro PORH'!$EF$59:$EF$61</definedName>
    <definedName name="RestauraciónProtección_en_zonas_de_Ribera_de_la_Comunidad_de_Rionegrito">'Parametro PORH'!$ID$59</definedName>
    <definedName name="Revision_permanente_del_Sistema_de_Vigilancia_de_Calidad_del_Aire_SVCA_que_incluya_análisis_meteorológico_y_medición_de_contaminantes_">'ParametrosPlan+Aire+Puro'!$S$23:$S$27</definedName>
    <definedName name="Rio_Amaga">'Parametro PORH'!$G$3:$G$8</definedName>
    <definedName name="Rio_Anorí">'Parametro PORH'!$H$3:$H$8</definedName>
    <definedName name="Rio_Aurra">'Parametro PORH'!$I$3:$I$9</definedName>
    <definedName name="Rio_Grande">'Parametro PORH'!$J$3:$J$15</definedName>
    <definedName name="Rio_Guadalupe">'Parametro PORH'!$K$3:$K$8</definedName>
    <definedName name="Rio_Ité">'Parametro PORH'!$L$3:$L$8</definedName>
    <definedName name="Rio_Mulatos">'Parametro PORH'!$M$3:$M$8</definedName>
    <definedName name="Rio_Piedras">'Parametro PORH'!$N$3:$N$9</definedName>
    <definedName name="Rio_Poblanco">'Parametro PORH'!$O$3:$O$13</definedName>
    <definedName name="Rio_San_Andrés">'Parametro PORH'!$P$3:$P$8</definedName>
    <definedName name="Rio_San_Juan">'Parametro PORH'!$Q$3:$Q$12</definedName>
    <definedName name="Rio_Tarazá">'Parametro PORH'!$R$3:$R$8</definedName>
    <definedName name="Saneamiento_ambiental_para_la_conservación_del_agua_como_articulador_de_los_bienes_y_servicios_ambientales">'Parametros POMCAS'!$E$19</definedName>
    <definedName name="Saneamiento_Ambiental_Rural">'Parametro PORH'!$F$26:$F$27</definedName>
    <definedName name="Saneamiento_Ambiental_Rural2">'Parametro PORH'!$M$26:$M$27</definedName>
    <definedName name="Saneamiento_Ambiental_Rural3">'Parametro PORH'!$BI$26:$BI$27</definedName>
    <definedName name="Saneamiento_Ambiental_Rural4">'Parametro PORH'!$CB$26:$CB$27</definedName>
    <definedName name="Saneamiento_Ambiental_Rural5">'Parametro PORH'!$CU$26:$CU$27</definedName>
    <definedName name="Saneamiento_Básico">'Parametro PORH'!$DG$26:$DG$28</definedName>
    <definedName name="Saneamiento_en_la_Cabecera_Municipal_de_Remedios_y_Sostenibilidad_del_Sistema">'Parametro PORH'!$IT$59:$IT$61</definedName>
    <definedName name="Saneamiento_Hídrico_en_Veredas_de_la_Cuenca_de_Ité">'Parametro PORH'!$IU$59:$IU$60</definedName>
    <definedName name="Sectores_produc_sostenibles">Párametros_programas_proyectos!$D$2:$D$3</definedName>
    <definedName name="Seguimiento_a_la_ejecución_de_los_Planes_Maestros_de_Acueducto_y_alcantarillado_de_las_empresas_prestadoras_del_servicio.">'Parametro PORH'!$GE$59</definedName>
    <definedName name="Seguimiento_a_los_Planes_para_la_Reducción_del_Impacto_por_Olores_Ofensivos_PRIO_">'ParametrosPlan+Aire+Puro'!$G$23:$G$24</definedName>
    <definedName name="Seguimiento_a_peticiones_quejas_reclamos_y_sugerencias_asociados_a_la_presencia_de_grandes_proyectos_en_la_zona">'Parametro PORH'!$DZ$59</definedName>
    <definedName name="Seguimiento_a_peticiones_quejas_reclamos_y_sugerencias_asociados_a_la_presencia_de_grandes_proyectos_en_la_zona2">'Parametro PORH'!$LL$59</definedName>
    <definedName name="Seguimiento_control_y_vigilancia_con_participación_ciudadana_a_través_de_las_veedurías_ambientales">'Parametro PORH'!$EC$59:$EC$60</definedName>
    <definedName name="Seguimiento_control_y_vigilancia_con_participación_ciudadana_a_través_de_las_veedurías_ambientales2">'Parametro PORH'!$LO$59:$LO$60</definedName>
    <definedName name="Seguimiento_y_monitoreo_de_calidad_del_agua_del_río_Anorí">'Parametro PORH'!$EL$59</definedName>
    <definedName name="Seguimiento_y_monitoreo_de_calidad_del_agua_del_río_San_Andrés">'Parametro PORH'!$LW$59</definedName>
    <definedName name="Seguimiento_y_monitoreo_de_calidad_del_agua_del_río_Tarazá">'Parametro PORH'!$NU$59</definedName>
    <definedName name="Seguimiento_y_Monitoreo_de_Calidad_del_Agua_en_la_Cuenca_del_Río_Amagá_y_Vertimientos">'Parametro PORH'!$DS$59:$DS$66</definedName>
    <definedName name="Seguimiento_y_Monitoreo_de_Calidad_del_Agua_en_la_Cuenca_del_Río_Ité_y_Vertimientos">'Parametro PORH'!$IV$59:$IV$67</definedName>
    <definedName name="Seguimiento_y_Monitoreo_de_Calidad_del_Agua_en_la_Cuenca_del_Río_Mulatos_y_Vertimientos">'Parametro PORH'!$JP$59:$JP$65</definedName>
    <definedName name="Seguimiento_y_Monitoreo_del_Plan_de_Ordenamiento_del_Recurso_Hídrico">'Parametro PORH'!$ED$59</definedName>
    <definedName name="Seguimiento_y_Monitoreo_del_Plan_de_Ordenamiento_del_Recurso_Hídrico_">'Parametro PORH'!$LP$59</definedName>
    <definedName name="Seguimiento_y_Monitoreo_del_Plan_de_Ordenamiento_del_Recurso_Hídrico_2">'Parametro PORH'!$NM$59</definedName>
    <definedName name="Sinergias_Gremiales">'Parametro PORH'!$CG$59</definedName>
    <definedName name="Sinergias_interinstitucional">'Parametro PORH'!$DV$26:$DV$27</definedName>
    <definedName name="Sistemas_de_servicios_y_productos_sostenibles">'Parametro PORH'!$G$26:$G$27</definedName>
    <definedName name="Sistemas_de_servicios_y_productos_sostenibles2">'Parametro PORH'!$N$26:$N$27</definedName>
    <definedName name="Sistemas_de_servicios_y_productos_sostenibles3">'Parametro PORH'!$BJ$26:$BJ$27</definedName>
    <definedName name="Sistemas_de_servicios_y_productos_sostenibles4">'Parametro PORH'!$CC$26</definedName>
    <definedName name="Sistemas_de_servicios_y_productos_sostenibles5">'Parametro PORH'!$CV$26</definedName>
    <definedName name="Sistemas_de_tratamiento_de_aguas_residuales_municipales_en_la_cuenca">'Parametro PORH'!$EM$59:$EM$60</definedName>
    <definedName name="Sistemas_de_tratamiento_de_aguas_residuales_municipales_en_la_cuenca2">'Parametro PORH'!$LX$59:$LX$60</definedName>
    <definedName name="Sistemas_de_tratamiento_municipal_en_la_cuenca">'Parametro PORH'!$NV$59:$NV$60</definedName>
    <definedName name="Sistemas_productivos_para_el_desarrollo_sostenible_">'Parametros PMAP'!$Q$18:$Q$19</definedName>
    <definedName name="Social">'Parametros PMAP'!$G$18</definedName>
    <definedName name="Social2">'Parametros PMAP'!$M$18:$M$20</definedName>
    <definedName name="Sostenibilidad">'Parametro PORH'!$DW$26:$DW$28</definedName>
    <definedName name="Sostenibilidad_de_servicios_ecosistémicos.">'Parametros POMCAS'!$BG$19:$BG$20</definedName>
    <definedName name="Sostenibilidad_de_Sistemas_de_Tratamiento_Municipal_en_la_Cuenca">'Parametro PORH'!$JQ$59</definedName>
    <definedName name="Sostenibilidad_Financiera_">'Parametros PMAP'!$U$18:$U$19</definedName>
    <definedName name="Suelos">'Parametros PMAP'!$H$18</definedName>
    <definedName name="Tahamíes">OT_vs_Municipios!$G$2:$G$18</definedName>
    <definedName name="_xlnm.Print_Titles" localSheetId="15">Aporte_Contrato_Desempeño!$1:$10</definedName>
    <definedName name="_xlnm.Print_Titles" localSheetId="16">Aporte_Contrato_Vigencia_Futura!$1:$10</definedName>
    <definedName name="_xlnm.Print_Titles" localSheetId="14">Estructura_PGAR!$1:$3</definedName>
    <definedName name="_xlnm.Print_Titles" localSheetId="8">Estructura_Plan_Acción!$1:$1</definedName>
    <definedName name="_xlnm.Print_Titles" localSheetId="5">'Línea 2 PGAR Económica'!$1:$3</definedName>
    <definedName name="_xlnm.Print_Titles" localSheetId="6">'Línea 3 PGAR Social'!$1:$3</definedName>
    <definedName name="_xlnm.Print_Titles" localSheetId="7">'Línea 4 PGAR Gobernanza'!$1:$3</definedName>
    <definedName name="_xlnm.Print_Titles" localSheetId="9">'PLAN+AIRE PURO'!$1:$1</definedName>
    <definedName name="_xlnm.Print_Titles" localSheetId="10">POMCAS!#REF!</definedName>
    <definedName name="TRANSPORTE_REGIONAL_SOSTENIBLE">'ParametrosPlan+Aire+Puro'!$D$14:$D$18</definedName>
    <definedName name="Turismo_Ecológico">'Parametro PORH'!$BS$59</definedName>
    <definedName name="Turismo_Ecológico2">'Parametro PORH'!$BV$59</definedName>
    <definedName name="Turismo_Ecológico3">'Parametro PORH'!$CV$59</definedName>
    <definedName name="Turismo_Ecológico4">'Parametro PORH'!$CY$59</definedName>
    <definedName name="Turismo_Ecológico5">'Parametro PORH'!$NC$59</definedName>
    <definedName name="Uso_racional_del_agua">'Parametro PORH'!$Y$26</definedName>
    <definedName name="V._Conectados_por_el_ambiente">Párametros_programas_proyectos!$F$2:$F$4</definedName>
    <definedName name="V._COOPERACIÓN_INTERINSTITUCIONAL">'ParametrosPlan+Aire+Puro'!$F$3</definedName>
    <definedName name="Veeduría_y_control_de_los_procesos_y_actores_estratégicos_en_la_zona.">'Parametro PORH'!$KT$59</definedName>
    <definedName name="Zenu" localSheetId="13">#REF!</definedName>
    <definedName name="Zenu">Comunidades_vs_Municipios!$C$2:$C$6</definedName>
    <definedName name="Zenufaná">OT_vs_Municipios!$H$2:$H$13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86" i="9" l="1"/>
  <c r="M193" i="9"/>
  <c r="M194" i="9"/>
  <c r="M195" i="9"/>
  <c r="M196" i="9"/>
  <c r="M197" i="9"/>
  <c r="M198" i="9"/>
  <c r="M199" i="9"/>
  <c r="M200" i="9"/>
  <c r="M201" i="9"/>
  <c r="M202" i="9"/>
  <c r="M203" i="9"/>
  <c r="M204" i="9"/>
  <c r="M205" i="9"/>
  <c r="M206" i="9"/>
  <c r="M207" i="9"/>
  <c r="M208" i="9"/>
  <c r="M192" i="9"/>
  <c r="C315" i="53"/>
  <c r="C303" i="53"/>
  <c r="C279" i="53"/>
  <c r="F248" i="53"/>
  <c r="E248" i="53"/>
  <c r="J247" i="53"/>
  <c r="H247" i="53"/>
  <c r="I247" i="53" s="1"/>
  <c r="J246" i="53"/>
  <c r="H246" i="53"/>
  <c r="I246" i="53" s="1"/>
  <c r="J245" i="53"/>
  <c r="H245" i="53"/>
  <c r="I245" i="53" s="1"/>
  <c r="J244" i="53"/>
  <c r="H244" i="53"/>
  <c r="I244" i="53" s="1"/>
  <c r="J243" i="53"/>
  <c r="I243" i="53"/>
  <c r="H243" i="53"/>
  <c r="J242" i="53"/>
  <c r="H242" i="53"/>
  <c r="I242" i="53" s="1"/>
  <c r="J241" i="53"/>
  <c r="H241" i="53"/>
  <c r="I241" i="53" s="1"/>
  <c r="J240" i="53"/>
  <c r="H240" i="53"/>
  <c r="I240" i="53" s="1"/>
  <c r="J239" i="53"/>
  <c r="H239" i="53"/>
  <c r="I239" i="53" s="1"/>
  <c r="J238" i="53"/>
  <c r="H238" i="53"/>
  <c r="I238" i="53" s="1"/>
  <c r="J237" i="53"/>
  <c r="H237" i="53"/>
  <c r="I237" i="53" s="1"/>
  <c r="J236" i="53"/>
  <c r="H236" i="53"/>
  <c r="I236" i="53" s="1"/>
  <c r="J235" i="53"/>
  <c r="H235" i="53"/>
  <c r="I235" i="53" s="1"/>
  <c r="J234" i="53"/>
  <c r="H234" i="53"/>
  <c r="I234" i="53" s="1"/>
  <c r="J233" i="53"/>
  <c r="H233" i="53"/>
  <c r="I233" i="53" s="1"/>
  <c r="J232" i="53"/>
  <c r="H232" i="53"/>
  <c r="I232" i="53" s="1"/>
  <c r="J231" i="53"/>
  <c r="H231" i="53"/>
  <c r="I231" i="53" s="1"/>
  <c r="J230" i="53"/>
  <c r="H230" i="53"/>
  <c r="I230" i="53" s="1"/>
  <c r="J229" i="53"/>
  <c r="H229" i="53"/>
  <c r="I229" i="53" s="1"/>
  <c r="J228" i="53"/>
  <c r="H228" i="53"/>
  <c r="I228" i="53" s="1"/>
  <c r="F224" i="53"/>
  <c r="D224" i="53"/>
  <c r="G223" i="53"/>
  <c r="E223" i="53"/>
  <c r="G222" i="53"/>
  <c r="E222" i="53"/>
  <c r="G221" i="53"/>
  <c r="E221" i="53"/>
  <c r="G220" i="53"/>
  <c r="E220" i="53"/>
  <c r="G219" i="53"/>
  <c r="E219" i="53"/>
  <c r="G218" i="53"/>
  <c r="E218" i="53"/>
  <c r="G217" i="53"/>
  <c r="E217" i="53"/>
  <c r="G216" i="53"/>
  <c r="E216" i="53"/>
  <c r="M211" i="53"/>
  <c r="M210" i="53"/>
  <c r="M209" i="53"/>
  <c r="M208" i="53"/>
  <c r="M207" i="53"/>
  <c r="M206" i="53"/>
  <c r="M205" i="53"/>
  <c r="M204" i="53"/>
  <c r="M203" i="53"/>
  <c r="M202" i="53"/>
  <c r="M201" i="53"/>
  <c r="M200" i="53"/>
  <c r="M199" i="53"/>
  <c r="M198" i="53"/>
  <c r="M197" i="53"/>
  <c r="M196" i="53"/>
  <c r="M195" i="53"/>
  <c r="M190" i="53"/>
  <c r="M189" i="53"/>
  <c r="M188" i="53"/>
  <c r="M187" i="53"/>
  <c r="M186" i="53"/>
  <c r="C185" i="53"/>
  <c r="C184" i="53"/>
  <c r="C183" i="53"/>
  <c r="C182" i="53"/>
  <c r="M181" i="53"/>
  <c r="C181" i="53"/>
  <c r="D177" i="53"/>
  <c r="D176" i="53"/>
  <c r="D175" i="53"/>
  <c r="D174" i="53"/>
  <c r="D173" i="53"/>
  <c r="D172" i="53"/>
  <c r="D171" i="53"/>
  <c r="D167" i="53"/>
  <c r="D166" i="53"/>
  <c r="D165" i="53"/>
  <c r="D164" i="53"/>
  <c r="D163" i="53"/>
  <c r="D162" i="53"/>
  <c r="D161" i="53"/>
  <c r="E136" i="53"/>
  <c r="E135" i="53"/>
  <c r="E134" i="53"/>
  <c r="E133" i="53"/>
  <c r="E132" i="53"/>
  <c r="E131" i="53"/>
  <c r="E130" i="53"/>
  <c r="E129" i="53"/>
  <c r="M122" i="53"/>
  <c r="L122" i="53"/>
  <c r="K122" i="53"/>
  <c r="J122" i="53"/>
  <c r="I122" i="53"/>
  <c r="H122" i="53"/>
  <c r="F122" i="53"/>
  <c r="E122" i="53"/>
  <c r="M121" i="53"/>
  <c r="L121" i="53"/>
  <c r="K121" i="53"/>
  <c r="J121" i="53"/>
  <c r="I121" i="53"/>
  <c r="H121" i="53"/>
  <c r="F121" i="53"/>
  <c r="E121" i="53"/>
  <c r="M120" i="53"/>
  <c r="L120" i="53"/>
  <c r="K120" i="53"/>
  <c r="J120" i="53"/>
  <c r="I120" i="53"/>
  <c r="H120" i="53"/>
  <c r="F120" i="53"/>
  <c r="E120" i="53"/>
  <c r="M119" i="53"/>
  <c r="L119" i="53"/>
  <c r="K119" i="53"/>
  <c r="J119" i="53"/>
  <c r="I119" i="53"/>
  <c r="H119" i="53"/>
  <c r="F119" i="53"/>
  <c r="E119" i="53"/>
  <c r="M118" i="53"/>
  <c r="L118" i="53"/>
  <c r="K118" i="53"/>
  <c r="J118" i="53"/>
  <c r="I118" i="53"/>
  <c r="H118" i="53"/>
  <c r="F118" i="53"/>
  <c r="E118" i="53"/>
  <c r="M117" i="53"/>
  <c r="L117" i="53"/>
  <c r="K117" i="53"/>
  <c r="J117" i="53"/>
  <c r="I117" i="53"/>
  <c r="H117" i="53"/>
  <c r="F117" i="53"/>
  <c r="E117" i="53"/>
  <c r="M116" i="53"/>
  <c r="L116" i="53"/>
  <c r="K116" i="53"/>
  <c r="J116" i="53"/>
  <c r="I116" i="53"/>
  <c r="H116" i="53"/>
  <c r="F116" i="53"/>
  <c r="E116" i="53"/>
  <c r="M115" i="53"/>
  <c r="L115" i="53"/>
  <c r="K115" i="53"/>
  <c r="J115" i="53"/>
  <c r="I115" i="53"/>
  <c r="H115" i="53"/>
  <c r="F115" i="53"/>
  <c r="E115" i="53"/>
  <c r="M114" i="53"/>
  <c r="L114" i="53"/>
  <c r="K114" i="53"/>
  <c r="J114" i="53"/>
  <c r="I114" i="53"/>
  <c r="H114" i="53"/>
  <c r="F114" i="53"/>
  <c r="E114" i="53"/>
  <c r="M113" i="53"/>
  <c r="L113" i="53"/>
  <c r="K113" i="53"/>
  <c r="J113" i="53"/>
  <c r="I113" i="53"/>
  <c r="H113" i="53"/>
  <c r="F113" i="53"/>
  <c r="E113" i="53"/>
  <c r="M112" i="53"/>
  <c r="L112" i="53"/>
  <c r="K112" i="53"/>
  <c r="J112" i="53"/>
  <c r="I112" i="53"/>
  <c r="H112" i="53"/>
  <c r="F112" i="53"/>
  <c r="E112" i="53"/>
  <c r="M111" i="53"/>
  <c r="L111" i="53"/>
  <c r="K111" i="53"/>
  <c r="J111" i="53"/>
  <c r="I111" i="53"/>
  <c r="H111" i="53"/>
  <c r="F111" i="53"/>
  <c r="E111" i="53"/>
  <c r="M110" i="53"/>
  <c r="L110" i="53"/>
  <c r="K110" i="53"/>
  <c r="J110" i="53"/>
  <c r="I110" i="53"/>
  <c r="H110" i="53"/>
  <c r="F110" i="53"/>
  <c r="E110" i="53"/>
  <c r="M109" i="53"/>
  <c r="L109" i="53"/>
  <c r="K109" i="53"/>
  <c r="J109" i="53"/>
  <c r="I109" i="53"/>
  <c r="H109" i="53"/>
  <c r="F109" i="53"/>
  <c r="E109" i="53"/>
  <c r="M108" i="53"/>
  <c r="L108" i="53"/>
  <c r="K108" i="53"/>
  <c r="J108" i="53"/>
  <c r="I108" i="53"/>
  <c r="H108" i="53"/>
  <c r="F108" i="53"/>
  <c r="E108" i="53"/>
  <c r="M107" i="53"/>
  <c r="L107" i="53"/>
  <c r="K107" i="53"/>
  <c r="J107" i="53"/>
  <c r="I107" i="53"/>
  <c r="H107" i="53"/>
  <c r="F107" i="53"/>
  <c r="E107" i="53"/>
  <c r="M106" i="53"/>
  <c r="L106" i="53"/>
  <c r="K106" i="53"/>
  <c r="J106" i="53"/>
  <c r="I106" i="53"/>
  <c r="H106" i="53"/>
  <c r="F106" i="53"/>
  <c r="E106" i="53"/>
  <c r="M105" i="53"/>
  <c r="L105" i="53"/>
  <c r="K105" i="53"/>
  <c r="J105" i="53"/>
  <c r="I105" i="53"/>
  <c r="H105" i="53"/>
  <c r="F105" i="53"/>
  <c r="E105" i="53"/>
  <c r="M104" i="53"/>
  <c r="L104" i="53"/>
  <c r="K104" i="53"/>
  <c r="J104" i="53"/>
  <c r="I104" i="53"/>
  <c r="H104" i="53"/>
  <c r="F104" i="53"/>
  <c r="E104" i="53"/>
  <c r="M103" i="53"/>
  <c r="L103" i="53"/>
  <c r="K103" i="53"/>
  <c r="J103" i="53"/>
  <c r="I103" i="53"/>
  <c r="H103" i="53"/>
  <c r="F103" i="53"/>
  <c r="E103" i="53"/>
  <c r="M102" i="53"/>
  <c r="L102" i="53"/>
  <c r="K102" i="53"/>
  <c r="J102" i="53"/>
  <c r="I102" i="53"/>
  <c r="H102" i="53"/>
  <c r="F102" i="53"/>
  <c r="E102" i="53"/>
  <c r="L97" i="53"/>
  <c r="K97" i="53"/>
  <c r="J97" i="53"/>
  <c r="I97" i="53"/>
  <c r="H97" i="53"/>
  <c r="G97" i="53"/>
  <c r="F97" i="53"/>
  <c r="E97" i="53"/>
  <c r="L96" i="53"/>
  <c r="K96" i="53"/>
  <c r="J96" i="53"/>
  <c r="I96" i="53"/>
  <c r="H96" i="53"/>
  <c r="G96" i="53"/>
  <c r="F96" i="53"/>
  <c r="E96" i="53"/>
  <c r="L95" i="53"/>
  <c r="K95" i="53"/>
  <c r="J95" i="53"/>
  <c r="I95" i="53"/>
  <c r="H95" i="53"/>
  <c r="G95" i="53"/>
  <c r="F95" i="53"/>
  <c r="E95" i="53"/>
  <c r="L94" i="53"/>
  <c r="K94" i="53"/>
  <c r="J94" i="53"/>
  <c r="I94" i="53"/>
  <c r="H94" i="53"/>
  <c r="G94" i="53"/>
  <c r="F94" i="53"/>
  <c r="E94" i="53"/>
  <c r="L93" i="53"/>
  <c r="K93" i="53"/>
  <c r="J93" i="53"/>
  <c r="I93" i="53"/>
  <c r="H93" i="53"/>
  <c r="G93" i="53"/>
  <c r="F93" i="53"/>
  <c r="E93" i="53"/>
  <c r="L92" i="53"/>
  <c r="K92" i="53"/>
  <c r="J92" i="53"/>
  <c r="I92" i="53"/>
  <c r="H92" i="53"/>
  <c r="G92" i="53"/>
  <c r="F92" i="53"/>
  <c r="E92" i="53"/>
  <c r="L91" i="53"/>
  <c r="K91" i="53"/>
  <c r="J91" i="53"/>
  <c r="I91" i="53"/>
  <c r="H91" i="53"/>
  <c r="G91" i="53"/>
  <c r="F91" i="53"/>
  <c r="E91" i="53"/>
  <c r="L90" i="53"/>
  <c r="K90" i="53"/>
  <c r="J90" i="53"/>
  <c r="I90" i="53"/>
  <c r="H90" i="53"/>
  <c r="G90" i="53"/>
  <c r="F90" i="53"/>
  <c r="E90" i="53"/>
  <c r="L89" i="53"/>
  <c r="K89" i="53"/>
  <c r="J89" i="53"/>
  <c r="I89" i="53"/>
  <c r="H89" i="53"/>
  <c r="G89" i="53"/>
  <c r="F89" i="53"/>
  <c r="E89" i="53"/>
  <c r="L88" i="53"/>
  <c r="K88" i="53"/>
  <c r="J88" i="53"/>
  <c r="I88" i="53"/>
  <c r="H88" i="53"/>
  <c r="G88" i="53"/>
  <c r="F88" i="53"/>
  <c r="E88" i="53"/>
  <c r="L87" i="53"/>
  <c r="K87" i="53"/>
  <c r="J87" i="53"/>
  <c r="I87" i="53"/>
  <c r="H87" i="53"/>
  <c r="G87" i="53"/>
  <c r="F87" i="53"/>
  <c r="E87" i="53"/>
  <c r="L86" i="53"/>
  <c r="K86" i="53"/>
  <c r="J86" i="53"/>
  <c r="I86" i="53"/>
  <c r="H86" i="53"/>
  <c r="G86" i="53"/>
  <c r="F86" i="53"/>
  <c r="E86" i="53"/>
  <c r="L85" i="53"/>
  <c r="K85" i="53"/>
  <c r="J85" i="53"/>
  <c r="I85" i="53"/>
  <c r="H85" i="53"/>
  <c r="G85" i="53"/>
  <c r="F85" i="53"/>
  <c r="E85" i="53"/>
  <c r="L84" i="53"/>
  <c r="K84" i="53"/>
  <c r="J84" i="53"/>
  <c r="I84" i="53"/>
  <c r="H84" i="53"/>
  <c r="G84" i="53"/>
  <c r="F84" i="53"/>
  <c r="E84" i="53"/>
  <c r="L83" i="53"/>
  <c r="K83" i="53"/>
  <c r="J83" i="53"/>
  <c r="I83" i="53"/>
  <c r="H83" i="53"/>
  <c r="G83" i="53"/>
  <c r="F83" i="53"/>
  <c r="E83" i="53"/>
  <c r="L82" i="53"/>
  <c r="K82" i="53"/>
  <c r="J82" i="53"/>
  <c r="I82" i="53"/>
  <c r="H82" i="53"/>
  <c r="G82" i="53"/>
  <c r="F82" i="53"/>
  <c r="E82" i="53"/>
  <c r="L81" i="53"/>
  <c r="K81" i="53"/>
  <c r="J81" i="53"/>
  <c r="I81" i="53"/>
  <c r="H81" i="53"/>
  <c r="G81" i="53"/>
  <c r="F81" i="53"/>
  <c r="E81" i="53"/>
  <c r="L80" i="53"/>
  <c r="K80" i="53"/>
  <c r="J80" i="53"/>
  <c r="I80" i="53"/>
  <c r="H80" i="53"/>
  <c r="G80" i="53"/>
  <c r="F80" i="53"/>
  <c r="E80" i="53"/>
  <c r="L79" i="53"/>
  <c r="K79" i="53"/>
  <c r="J79" i="53"/>
  <c r="I79" i="53"/>
  <c r="H79" i="53"/>
  <c r="G79" i="53"/>
  <c r="F79" i="53"/>
  <c r="E79" i="53"/>
  <c r="L78" i="53"/>
  <c r="K78" i="53"/>
  <c r="J78" i="53"/>
  <c r="I78" i="53"/>
  <c r="H78" i="53"/>
  <c r="G78" i="53"/>
  <c r="F78" i="53"/>
  <c r="E78" i="53"/>
  <c r="V101" i="14"/>
  <c r="V3" i="14"/>
  <c r="V4" i="14"/>
  <c r="V5" i="14"/>
  <c r="V6" i="14"/>
  <c r="V7" i="14"/>
  <c r="V8" i="14"/>
  <c r="V9" i="14"/>
  <c r="V10" i="14"/>
  <c r="V11" i="14"/>
  <c r="V12" i="14"/>
  <c r="V13" i="14"/>
  <c r="V14" i="14"/>
  <c r="V15" i="14"/>
  <c r="V16" i="14"/>
  <c r="V17" i="14"/>
  <c r="V18" i="14"/>
  <c r="V19" i="14"/>
  <c r="V20" i="14"/>
  <c r="V21" i="14"/>
  <c r="V22" i="14"/>
  <c r="V23" i="14"/>
  <c r="V24" i="14"/>
  <c r="V25" i="14"/>
  <c r="V26" i="14"/>
  <c r="V27" i="14"/>
  <c r="V28" i="14"/>
  <c r="V29" i="14"/>
  <c r="V30" i="14"/>
  <c r="V31" i="14"/>
  <c r="V32" i="14"/>
  <c r="V33" i="14"/>
  <c r="V34" i="14"/>
  <c r="V35" i="14"/>
  <c r="V36" i="14"/>
  <c r="V37" i="14"/>
  <c r="V38" i="14"/>
  <c r="V39" i="14"/>
  <c r="V40" i="14"/>
  <c r="V41" i="14"/>
  <c r="V42" i="14"/>
  <c r="V43" i="14"/>
  <c r="V44" i="14"/>
  <c r="V45" i="14"/>
  <c r="V46" i="14"/>
  <c r="V47" i="14"/>
  <c r="V48" i="14"/>
  <c r="V49" i="14"/>
  <c r="V50" i="14"/>
  <c r="V51" i="14"/>
  <c r="V52" i="14"/>
  <c r="V53" i="14"/>
  <c r="V54" i="14"/>
  <c r="V55" i="14"/>
  <c r="V56" i="14"/>
  <c r="V57" i="14"/>
  <c r="V58" i="14"/>
  <c r="V59" i="14"/>
  <c r="V60" i="14"/>
  <c r="V61" i="14"/>
  <c r="V62" i="14"/>
  <c r="V63" i="14"/>
  <c r="V64" i="14"/>
  <c r="V65" i="14"/>
  <c r="V66" i="14"/>
  <c r="V67" i="14"/>
  <c r="V68" i="14"/>
  <c r="V69" i="14"/>
  <c r="V70" i="14"/>
  <c r="V71" i="14"/>
  <c r="V72" i="14"/>
  <c r="V73" i="14"/>
  <c r="V74" i="14"/>
  <c r="V75" i="14"/>
  <c r="V76" i="14"/>
  <c r="V77" i="14"/>
  <c r="V78" i="14"/>
  <c r="V79" i="14"/>
  <c r="V80" i="14"/>
  <c r="V81" i="14"/>
  <c r="V82" i="14"/>
  <c r="V83" i="14"/>
  <c r="V84" i="14"/>
  <c r="V85" i="14"/>
  <c r="V86" i="14"/>
  <c r="V87" i="14"/>
  <c r="V88" i="14"/>
  <c r="V89" i="14"/>
  <c r="W89" i="14" s="1"/>
  <c r="V90" i="14"/>
  <c r="V91" i="14"/>
  <c r="V92" i="14"/>
  <c r="V93" i="14"/>
  <c r="V94" i="14"/>
  <c r="V95" i="14"/>
  <c r="V96" i="14"/>
  <c r="V97" i="14"/>
  <c r="V98" i="14"/>
  <c r="V99" i="14"/>
  <c r="V100" i="14"/>
  <c r="V2" i="14"/>
  <c r="R117" i="5"/>
  <c r="S117" i="5" s="1"/>
  <c r="T117" i="5" s="1"/>
  <c r="Q117" i="5"/>
  <c r="Q105" i="5"/>
  <c r="R105" i="5"/>
  <c r="S105" i="5" s="1"/>
  <c r="T105" i="5" s="1"/>
  <c r="R104" i="5"/>
  <c r="S104" i="5" s="1"/>
  <c r="T104" i="5" s="1"/>
  <c r="U104" i="5" s="1"/>
  <c r="Q104" i="5" s="1"/>
  <c r="R102" i="5"/>
  <c r="S102" i="5" s="1"/>
  <c r="T102" i="5" s="1"/>
  <c r="R100" i="5"/>
  <c r="S100" i="5" s="1"/>
  <c r="T100" i="5" s="1"/>
  <c r="U100" i="5" s="1"/>
  <c r="Q100" i="5" s="1"/>
  <c r="R97" i="5"/>
  <c r="S97" i="5" s="1"/>
  <c r="T97" i="5" s="1"/>
  <c r="U97" i="5" s="1"/>
  <c r="Q97" i="5" s="1"/>
  <c r="S89" i="5"/>
  <c r="R89" i="5"/>
  <c r="R82" i="5"/>
  <c r="S82" i="5" s="1"/>
  <c r="T82" i="5" s="1"/>
  <c r="R81" i="5"/>
  <c r="S81" i="5" s="1"/>
  <c r="T81" i="5" s="1"/>
  <c r="U81" i="5" s="1"/>
  <c r="Q81" i="5" s="1"/>
  <c r="R80" i="5"/>
  <c r="S80" i="5" s="1"/>
  <c r="T80" i="5" s="1"/>
  <c r="U80" i="5" s="1"/>
  <c r="Q80" i="5" s="1"/>
  <c r="R78" i="5"/>
  <c r="S78" i="5" s="1"/>
  <c r="T78" i="5" s="1"/>
  <c r="R71" i="5"/>
  <c r="S71" i="5" s="1"/>
  <c r="T71" i="5" s="1"/>
  <c r="U71" i="5" s="1"/>
  <c r="Q71" i="5" s="1"/>
  <c r="R70" i="5"/>
  <c r="S70" i="5" s="1"/>
  <c r="T70" i="5" s="1"/>
  <c r="R69" i="5"/>
  <c r="S69" i="5" s="1"/>
  <c r="T69" i="5" s="1"/>
  <c r="R68" i="5"/>
  <c r="S68" i="5" s="1"/>
  <c r="T68" i="5" s="1"/>
  <c r="R41" i="5"/>
  <c r="S41" i="5" s="1"/>
  <c r="T41" i="5" s="1"/>
  <c r="R40" i="5"/>
  <c r="S40" i="5" s="1"/>
  <c r="T40" i="5" s="1"/>
  <c r="W39" i="14" l="1"/>
  <c r="G224" i="53"/>
  <c r="J248" i="53"/>
  <c r="I248" i="53"/>
  <c r="W21" i="14"/>
  <c r="W77" i="14"/>
  <c r="W24" i="14"/>
  <c r="W63" i="14"/>
  <c r="W83" i="14"/>
  <c r="W60" i="14"/>
  <c r="W43" i="14"/>
  <c r="W90" i="14"/>
  <c r="W2" i="14"/>
  <c r="Q55" i="5" l="1"/>
  <c r="Q52" i="5"/>
  <c r="Q51" i="5"/>
  <c r="Q50" i="5"/>
  <c r="Q47" i="5"/>
  <c r="Q44" i="5"/>
  <c r="Q39" i="5"/>
  <c r="Q35" i="5"/>
  <c r="Q34" i="5"/>
  <c r="Q32" i="5"/>
  <c r="H78" i="9" l="1"/>
  <c r="L78" i="9"/>
  <c r="L79" i="9"/>
  <c r="L80" i="9"/>
  <c r="L81" i="9"/>
  <c r="L82" i="9"/>
  <c r="L83" i="9"/>
  <c r="L84" i="9"/>
  <c r="L85" i="9"/>
  <c r="L86" i="9"/>
  <c r="L87" i="9"/>
  <c r="L88" i="9"/>
  <c r="L89" i="9"/>
  <c r="L90" i="9"/>
  <c r="L91" i="9"/>
  <c r="L92" i="9"/>
  <c r="L93" i="9"/>
  <c r="L94" i="9"/>
  <c r="L95" i="9"/>
  <c r="L96" i="9"/>
  <c r="L97" i="9"/>
  <c r="K78" i="9"/>
  <c r="K79" i="9"/>
  <c r="K80" i="9"/>
  <c r="K81" i="9"/>
  <c r="K82" i="9"/>
  <c r="K83" i="9"/>
  <c r="K84" i="9"/>
  <c r="K85" i="9"/>
  <c r="K86" i="9"/>
  <c r="K87" i="9"/>
  <c r="K88" i="9"/>
  <c r="K89" i="9"/>
  <c r="K90" i="9"/>
  <c r="K91" i="9"/>
  <c r="K92" i="9"/>
  <c r="K93" i="9"/>
  <c r="K94" i="9"/>
  <c r="K95" i="9"/>
  <c r="K96" i="9"/>
  <c r="K97" i="9"/>
  <c r="J78" i="9"/>
  <c r="J79" i="9"/>
  <c r="J80" i="9"/>
  <c r="J81" i="9"/>
  <c r="J82" i="9"/>
  <c r="J83" i="9"/>
  <c r="J84" i="9"/>
  <c r="J85" i="9"/>
  <c r="J86" i="9"/>
  <c r="J87" i="9"/>
  <c r="J88" i="9"/>
  <c r="J89" i="9"/>
  <c r="J90" i="9"/>
  <c r="J91" i="9"/>
  <c r="J92" i="9"/>
  <c r="J93" i="9"/>
  <c r="J94" i="9"/>
  <c r="J95" i="9"/>
  <c r="J96" i="9"/>
  <c r="J97" i="9"/>
  <c r="I78" i="9"/>
  <c r="I79" i="9"/>
  <c r="I80" i="9"/>
  <c r="I81" i="9"/>
  <c r="I82" i="9"/>
  <c r="I83" i="9"/>
  <c r="I84" i="9"/>
  <c r="I85" i="9"/>
  <c r="I86" i="9"/>
  <c r="I87" i="9"/>
  <c r="I88" i="9"/>
  <c r="I89" i="9"/>
  <c r="I90" i="9"/>
  <c r="I91" i="9"/>
  <c r="I92" i="9"/>
  <c r="I93" i="9"/>
  <c r="I94" i="9"/>
  <c r="I95" i="9"/>
  <c r="I96" i="9"/>
  <c r="I97" i="9"/>
  <c r="H79" i="9"/>
  <c r="H80" i="9"/>
  <c r="H81" i="9"/>
  <c r="H82" i="9"/>
  <c r="H83" i="9"/>
  <c r="H84" i="9"/>
  <c r="H85" i="9"/>
  <c r="H86" i="9"/>
  <c r="H87" i="9"/>
  <c r="H88" i="9"/>
  <c r="H89" i="9"/>
  <c r="H90" i="9"/>
  <c r="H91" i="9"/>
  <c r="H92" i="9"/>
  <c r="H93" i="9"/>
  <c r="H94" i="9"/>
  <c r="H95" i="9"/>
  <c r="H96" i="9"/>
  <c r="H97" i="9"/>
  <c r="E78" i="9"/>
  <c r="G78" i="9"/>
  <c r="F78" i="9"/>
  <c r="F79" i="9"/>
  <c r="F80" i="9"/>
  <c r="F81" i="9"/>
  <c r="F82" i="9"/>
  <c r="F83" i="9"/>
  <c r="F84" i="9"/>
  <c r="F85" i="9"/>
  <c r="F86" i="9"/>
  <c r="F87" i="9"/>
  <c r="F88" i="9"/>
  <c r="F89" i="9"/>
  <c r="F90" i="9"/>
  <c r="F91" i="9"/>
  <c r="F92" i="9"/>
  <c r="F93" i="9"/>
  <c r="F94" i="9"/>
  <c r="F95" i="9"/>
  <c r="F96" i="9"/>
  <c r="F97" i="9"/>
  <c r="E79" i="9"/>
  <c r="E80" i="9"/>
  <c r="E81" i="9"/>
  <c r="E82" i="9"/>
  <c r="E83" i="9"/>
  <c r="E84" i="9"/>
  <c r="E85" i="9"/>
  <c r="E86" i="9"/>
  <c r="E87" i="9"/>
  <c r="E88" i="9"/>
  <c r="E89" i="9"/>
  <c r="E90" i="9"/>
  <c r="E91" i="9"/>
  <c r="E92" i="9"/>
  <c r="E93" i="9"/>
  <c r="E94" i="9"/>
  <c r="E95" i="9"/>
  <c r="E96" i="9"/>
  <c r="E97" i="9"/>
  <c r="C312" i="9"/>
  <c r="G79" i="9"/>
  <c r="G80" i="9"/>
  <c r="G81" i="9"/>
  <c r="G82" i="9"/>
  <c r="G83" i="9"/>
  <c r="G84" i="9"/>
  <c r="G85" i="9"/>
  <c r="G86" i="9"/>
  <c r="G87" i="9"/>
  <c r="G88" i="9"/>
  <c r="G89" i="9"/>
  <c r="G90" i="9"/>
  <c r="G91" i="9"/>
  <c r="G92" i="9"/>
  <c r="G93" i="9"/>
  <c r="G94" i="9"/>
  <c r="G95" i="9"/>
  <c r="G96" i="9"/>
  <c r="G97" i="9"/>
  <c r="E102" i="9"/>
  <c r="E103" i="9"/>
  <c r="E104" i="9"/>
  <c r="E105" i="9"/>
  <c r="E106" i="9"/>
  <c r="E107" i="9"/>
  <c r="E108" i="9"/>
  <c r="E109" i="9"/>
  <c r="E110" i="9"/>
  <c r="E111" i="9"/>
  <c r="E112" i="9"/>
  <c r="E113" i="9"/>
  <c r="E114" i="9"/>
  <c r="E115" i="9"/>
  <c r="E116" i="9"/>
  <c r="E117" i="9"/>
  <c r="E118" i="9"/>
  <c r="E119" i="9"/>
  <c r="E120" i="9"/>
  <c r="E121" i="9"/>
  <c r="E122" i="9"/>
  <c r="E79" i="14"/>
  <c r="E78" i="14"/>
  <c r="E60" i="14"/>
  <c r="L102" i="9"/>
  <c r="K102" i="9"/>
  <c r="J102" i="9"/>
  <c r="I102" i="9"/>
  <c r="M102" i="9" s="1"/>
  <c r="H102" i="9"/>
  <c r="F102" i="9"/>
  <c r="E108" i="14"/>
  <c r="V108" i="14"/>
  <c r="E109" i="14"/>
  <c r="V109" i="14"/>
  <c r="E106" i="14"/>
  <c r="V106" i="14"/>
  <c r="R103" i="14"/>
  <c r="V103" i="14" s="1"/>
  <c r="E99" i="14"/>
  <c r="X99" i="14"/>
  <c r="E100" i="14"/>
  <c r="X100" i="14"/>
  <c r="H97" i="14"/>
  <c r="H96" i="14"/>
  <c r="G96" i="14"/>
  <c r="I96" i="14"/>
  <c r="H95" i="14"/>
  <c r="X34" i="14"/>
  <c r="H87" i="14"/>
  <c r="H83" i="14"/>
  <c r="H82" i="14"/>
  <c r="H75" i="14"/>
  <c r="H74" i="14"/>
  <c r="H71" i="14"/>
  <c r="H70" i="14"/>
  <c r="H67" i="14"/>
  <c r="H62" i="14"/>
  <c r="H61" i="14"/>
  <c r="G56" i="14"/>
  <c r="H59" i="14"/>
  <c r="H57" i="14"/>
  <c r="H50" i="14"/>
  <c r="H48" i="14"/>
  <c r="H47" i="14"/>
  <c r="H46" i="14"/>
  <c r="H40" i="14"/>
  <c r="H38" i="14"/>
  <c r="H37" i="14"/>
  <c r="H35" i="14"/>
  <c r="E34" i="14"/>
  <c r="H33" i="14"/>
  <c r="H28" i="14"/>
  <c r="H25" i="14"/>
  <c r="H23" i="14"/>
  <c r="H22" i="14"/>
  <c r="H20" i="14"/>
  <c r="H19" i="14"/>
  <c r="H18" i="14"/>
  <c r="H17" i="14"/>
  <c r="H16" i="14"/>
  <c r="H15" i="14"/>
  <c r="H14" i="14"/>
  <c r="X106" i="14" l="1"/>
  <c r="X109" i="14"/>
  <c r="X108" i="14"/>
  <c r="H13" i="14"/>
  <c r="H12" i="14"/>
  <c r="H9" i="14"/>
  <c r="H8" i="14"/>
  <c r="H7" i="14"/>
  <c r="H5" i="14"/>
  <c r="H4" i="14"/>
  <c r="H3" i="14"/>
  <c r="H2" i="14"/>
  <c r="H36" i="14" l="1"/>
  <c r="X83" i="14" l="1"/>
  <c r="X86" i="14"/>
  <c r="X89" i="14"/>
  <c r="V102" i="14"/>
  <c r="V104" i="14"/>
  <c r="V105" i="14"/>
  <c r="V107" i="14"/>
  <c r="V110" i="14"/>
  <c r="V111" i="14"/>
  <c r="V112" i="14"/>
  <c r="V113" i="14"/>
  <c r="W102" i="14" l="1"/>
  <c r="X91" i="14"/>
  <c r="X84" i="14"/>
  <c r="X87" i="14"/>
  <c r="X112" i="14"/>
  <c r="X80" i="14"/>
  <c r="X90" i="14"/>
  <c r="X103" i="14"/>
  <c r="X93" i="14"/>
  <c r="X45" i="14"/>
  <c r="L103" i="9" l="1"/>
  <c r="L104" i="9"/>
  <c r="L105" i="9"/>
  <c r="L106" i="9"/>
  <c r="L107" i="9"/>
  <c r="L108" i="9"/>
  <c r="L109" i="9"/>
  <c r="L110" i="9"/>
  <c r="L111" i="9"/>
  <c r="L112" i="9"/>
  <c r="L113" i="9"/>
  <c r="L114" i="9"/>
  <c r="L115" i="9"/>
  <c r="L116" i="9"/>
  <c r="L117" i="9"/>
  <c r="L118" i="9"/>
  <c r="L119" i="9"/>
  <c r="L120" i="9"/>
  <c r="L121" i="9"/>
  <c r="L122" i="9"/>
  <c r="K103" i="9"/>
  <c r="K104" i="9"/>
  <c r="K105" i="9"/>
  <c r="K106" i="9"/>
  <c r="K107" i="9"/>
  <c r="K108" i="9"/>
  <c r="K109" i="9"/>
  <c r="K110" i="9"/>
  <c r="K111" i="9"/>
  <c r="K112" i="9"/>
  <c r="K113" i="9"/>
  <c r="K114" i="9"/>
  <c r="K115" i="9"/>
  <c r="K116" i="9"/>
  <c r="K117" i="9"/>
  <c r="K118" i="9"/>
  <c r="K119" i="9"/>
  <c r="K120" i="9"/>
  <c r="K121" i="9"/>
  <c r="K122" i="9"/>
  <c r="J103" i="9"/>
  <c r="J104" i="9"/>
  <c r="J105" i="9"/>
  <c r="J106" i="9"/>
  <c r="J107" i="9"/>
  <c r="J108" i="9"/>
  <c r="J109" i="9"/>
  <c r="J110" i="9"/>
  <c r="J111" i="9"/>
  <c r="J112" i="9"/>
  <c r="J113" i="9"/>
  <c r="J114" i="9"/>
  <c r="J115" i="9"/>
  <c r="J116" i="9"/>
  <c r="J117" i="9"/>
  <c r="J118" i="9"/>
  <c r="J119" i="9"/>
  <c r="J120" i="9"/>
  <c r="J121" i="9"/>
  <c r="J122" i="9"/>
  <c r="I103" i="9"/>
  <c r="I104" i="9"/>
  <c r="I105" i="9"/>
  <c r="I106" i="9"/>
  <c r="I107" i="9"/>
  <c r="I108" i="9"/>
  <c r="I109" i="9"/>
  <c r="I110" i="9"/>
  <c r="I111" i="9"/>
  <c r="I112" i="9"/>
  <c r="I113" i="9"/>
  <c r="I114" i="9"/>
  <c r="I115" i="9"/>
  <c r="I116" i="9"/>
  <c r="I117" i="9"/>
  <c r="I118" i="9"/>
  <c r="I119" i="9"/>
  <c r="I120" i="9"/>
  <c r="I121" i="9"/>
  <c r="I122" i="9"/>
  <c r="H103" i="9"/>
  <c r="H104" i="9"/>
  <c r="H105" i="9"/>
  <c r="H106" i="9"/>
  <c r="H107" i="9"/>
  <c r="H108" i="9"/>
  <c r="H109" i="9"/>
  <c r="H110" i="9"/>
  <c r="H111" i="9"/>
  <c r="H112" i="9"/>
  <c r="H113" i="9"/>
  <c r="H114" i="9"/>
  <c r="H115" i="9"/>
  <c r="H116" i="9"/>
  <c r="H117" i="9"/>
  <c r="H118" i="9"/>
  <c r="H119" i="9"/>
  <c r="H120" i="9"/>
  <c r="H121" i="9"/>
  <c r="H122" i="9"/>
  <c r="E90" i="14"/>
  <c r="E23" i="14"/>
  <c r="F122" i="9"/>
  <c r="M122" i="9"/>
  <c r="M121" i="9"/>
  <c r="F121" i="9"/>
  <c r="M120" i="9"/>
  <c r="F120" i="9"/>
  <c r="M119" i="9"/>
  <c r="F119" i="9"/>
  <c r="M118" i="9"/>
  <c r="F118" i="9"/>
  <c r="M117" i="9"/>
  <c r="F117" i="9"/>
  <c r="M116" i="9"/>
  <c r="F116" i="9"/>
  <c r="M115" i="9"/>
  <c r="F115" i="9"/>
  <c r="M114" i="9"/>
  <c r="F114" i="9"/>
  <c r="M113" i="9"/>
  <c r="F113" i="9"/>
  <c r="M112" i="9"/>
  <c r="F112" i="9"/>
  <c r="M111" i="9"/>
  <c r="F111" i="9"/>
  <c r="M110" i="9"/>
  <c r="F110" i="9"/>
  <c r="M109" i="9"/>
  <c r="F109" i="9"/>
  <c r="M108" i="9"/>
  <c r="F108" i="9"/>
  <c r="M107" i="9"/>
  <c r="F107" i="9"/>
  <c r="M106" i="9"/>
  <c r="F106" i="9"/>
  <c r="M105" i="9"/>
  <c r="F105" i="9"/>
  <c r="M104" i="9"/>
  <c r="F104" i="9"/>
  <c r="M103" i="9"/>
  <c r="F103" i="9"/>
  <c r="E2" i="14"/>
  <c r="E3" i="14"/>
  <c r="E4" i="14"/>
  <c r="E5" i="14"/>
  <c r="E6" i="14"/>
  <c r="E7" i="14"/>
  <c r="E8" i="14"/>
  <c r="E9" i="14"/>
  <c r="E10" i="14"/>
  <c r="E11" i="14"/>
  <c r="E12" i="14"/>
  <c r="E13" i="14"/>
  <c r="E14" i="14"/>
  <c r="E15" i="14"/>
  <c r="E16" i="14"/>
  <c r="E17" i="14"/>
  <c r="E18" i="14"/>
  <c r="E19" i="14"/>
  <c r="E20" i="14"/>
  <c r="E21" i="14"/>
  <c r="E22" i="14"/>
  <c r="E24" i="14"/>
  <c r="E25" i="14"/>
  <c r="E26" i="14"/>
  <c r="E27" i="14"/>
  <c r="E28" i="14"/>
  <c r="E29" i="14"/>
  <c r="E30" i="14"/>
  <c r="E31" i="14"/>
  <c r="E32" i="14"/>
  <c r="E33" i="14"/>
  <c r="E35" i="14"/>
  <c r="E36" i="14"/>
  <c r="E37" i="14"/>
  <c r="E38" i="14"/>
  <c r="E39" i="14"/>
  <c r="E40" i="14"/>
  <c r="E41" i="14"/>
  <c r="E42" i="14"/>
  <c r="E43" i="14"/>
  <c r="E44" i="14"/>
  <c r="E45" i="14"/>
  <c r="E46" i="14"/>
  <c r="E47" i="14"/>
  <c r="E48" i="14"/>
  <c r="E49" i="14"/>
  <c r="E50" i="14"/>
  <c r="E51" i="14"/>
  <c r="E52" i="14"/>
  <c r="E53" i="14"/>
  <c r="E54" i="14"/>
  <c r="E55" i="14"/>
  <c r="E56" i="14"/>
  <c r="E57" i="14"/>
  <c r="E58" i="14"/>
  <c r="E59" i="14"/>
  <c r="E61" i="14"/>
  <c r="E62" i="14"/>
  <c r="E63" i="14"/>
  <c r="E64" i="14"/>
  <c r="E65" i="14"/>
  <c r="E66" i="14"/>
  <c r="E67" i="14"/>
  <c r="E68" i="14"/>
  <c r="E69" i="14"/>
  <c r="E70" i="14"/>
  <c r="E71" i="14"/>
  <c r="E72" i="14"/>
  <c r="E73" i="14"/>
  <c r="E74" i="14"/>
  <c r="E75" i="14"/>
  <c r="E76" i="14"/>
  <c r="E77" i="14"/>
  <c r="E80" i="14"/>
  <c r="E81" i="14"/>
  <c r="E82" i="14"/>
  <c r="E83" i="14"/>
  <c r="E84" i="14"/>
  <c r="E85" i="14"/>
  <c r="E86" i="14"/>
  <c r="E87" i="14"/>
  <c r="E88" i="14"/>
  <c r="E89" i="14"/>
  <c r="E91" i="14"/>
  <c r="E92" i="14"/>
  <c r="E93" i="14"/>
  <c r="E94" i="14"/>
  <c r="E95" i="14"/>
  <c r="E96" i="14"/>
  <c r="E97" i="14"/>
  <c r="E98" i="14"/>
  <c r="E101" i="14"/>
  <c r="E102" i="14"/>
  <c r="E103" i="14"/>
  <c r="E104" i="14"/>
  <c r="E105" i="14"/>
  <c r="E107" i="14"/>
  <c r="E110" i="14"/>
  <c r="E111" i="14"/>
  <c r="E112" i="14"/>
  <c r="E113" i="14"/>
  <c r="L20" i="5"/>
  <c r="P20" i="5" s="1"/>
  <c r="O20" i="5" l="1"/>
  <c r="M20" i="5"/>
  <c r="N20" i="5"/>
  <c r="M10" i="5"/>
  <c r="N10" i="5" s="1"/>
  <c r="O10" i="5" s="1"/>
  <c r="P10" i="5" s="1"/>
  <c r="L24" i="14" l="1"/>
  <c r="K24" i="14"/>
  <c r="J24" i="14"/>
  <c r="I24" i="14"/>
  <c r="G24" i="14"/>
  <c r="P13" i="5" l="1"/>
  <c r="O13" i="5"/>
  <c r="N13" i="5"/>
  <c r="M13" i="5"/>
  <c r="L13" i="5"/>
  <c r="K13" i="5"/>
  <c r="L11" i="5"/>
  <c r="X102" i="14" l="1"/>
  <c r="X97" i="14"/>
  <c r="X77" i="14"/>
  <c r="X76" i="14"/>
  <c r="X73" i="14"/>
  <c r="X69" i="14"/>
  <c r="X63" i="14"/>
  <c r="X60" i="14"/>
  <c r="X59" i="14"/>
  <c r="X58" i="14"/>
  <c r="X51" i="14"/>
  <c r="X43" i="14"/>
  <c r="X41" i="14"/>
  <c r="X39" i="14"/>
  <c r="X35" i="14"/>
  <c r="X33" i="14"/>
  <c r="X29" i="14"/>
  <c r="X24" i="14"/>
  <c r="X23" i="14"/>
  <c r="X22" i="14"/>
  <c r="X21" i="14"/>
  <c r="X12" i="14"/>
  <c r="X6" i="14"/>
  <c r="X4" i="14"/>
  <c r="X2" i="14"/>
  <c r="X3" i="14"/>
  <c r="L69" i="14" l="1"/>
  <c r="K69" i="14"/>
  <c r="J69" i="14"/>
  <c r="H69" i="14" l="1"/>
  <c r="B48" i="17"/>
  <c r="B49" i="17"/>
  <c r="B50" i="17"/>
  <c r="B51" i="17"/>
  <c r="B52" i="17"/>
  <c r="B53" i="17"/>
  <c r="B54" i="17"/>
  <c r="B55" i="17"/>
  <c r="J226" i="9" l="1"/>
  <c r="J225" i="9"/>
  <c r="H225" i="9"/>
  <c r="I225" i="9" s="1"/>
  <c r="H226" i="9"/>
  <c r="I226" i="9" s="1"/>
  <c r="H227" i="9" l="1"/>
  <c r="J227" i="9" l="1"/>
  <c r="J228" i="9"/>
  <c r="J229" i="9"/>
  <c r="J230" i="9"/>
  <c r="J231" i="9"/>
  <c r="J232" i="9"/>
  <c r="J233" i="9"/>
  <c r="J234" i="9"/>
  <c r="J235" i="9"/>
  <c r="J236" i="9"/>
  <c r="J237" i="9"/>
  <c r="J238" i="9"/>
  <c r="J239" i="9"/>
  <c r="J240" i="9"/>
  <c r="J241" i="9"/>
  <c r="J242" i="9"/>
  <c r="J243" i="9"/>
  <c r="J244" i="9"/>
  <c r="F221" i="9"/>
  <c r="D221" i="9"/>
  <c r="H228" i="9" l="1"/>
  <c r="H229" i="9"/>
  <c r="H230" i="9"/>
  <c r="H231" i="9"/>
  <c r="H232" i="9"/>
  <c r="H233" i="9"/>
  <c r="H234" i="9"/>
  <c r="H235" i="9"/>
  <c r="H236" i="9"/>
  <c r="H237" i="9"/>
  <c r="H238" i="9"/>
  <c r="H239" i="9"/>
  <c r="H240" i="9"/>
  <c r="H241" i="9"/>
  <c r="H242" i="9"/>
  <c r="H243" i="9"/>
  <c r="H244" i="9"/>
  <c r="I227" i="9" l="1"/>
  <c r="I228" i="9"/>
  <c r="I229" i="9"/>
  <c r="I230" i="9"/>
  <c r="I231" i="9"/>
  <c r="I232" i="9"/>
  <c r="I233" i="9"/>
  <c r="I234" i="9"/>
  <c r="I235" i="9"/>
  <c r="I236" i="9"/>
  <c r="I237" i="9"/>
  <c r="I238" i="9"/>
  <c r="I239" i="9"/>
  <c r="I240" i="9"/>
  <c r="I241" i="9"/>
  <c r="I242" i="9"/>
  <c r="I243" i="9"/>
  <c r="I244" i="9"/>
  <c r="D161" i="9" l="1"/>
  <c r="E129" i="9"/>
  <c r="D162" i="9"/>
  <c r="D163" i="9"/>
  <c r="D164" i="9"/>
  <c r="D165" i="9"/>
  <c r="D166" i="9"/>
  <c r="D167" i="9"/>
  <c r="D171" i="9"/>
  <c r="D172" i="9"/>
  <c r="D173" i="9"/>
  <c r="D174" i="9"/>
  <c r="D175" i="9"/>
  <c r="D176" i="9"/>
  <c r="D177" i="9"/>
  <c r="E130" i="9" l="1"/>
  <c r="E131" i="9"/>
  <c r="E132" i="9"/>
  <c r="E133" i="9"/>
  <c r="E134" i="9"/>
  <c r="E135" i="9"/>
  <c r="E136" i="9"/>
  <c r="E220" i="9" l="1"/>
  <c r="E219" i="9"/>
  <c r="E218" i="9"/>
  <c r="E217" i="9"/>
  <c r="G217" i="9" s="1"/>
  <c r="E216" i="9"/>
  <c r="E215" i="9"/>
  <c r="E214" i="9"/>
  <c r="G214" i="9" s="1"/>
  <c r="E213" i="9"/>
  <c r="G213" i="9" s="1"/>
  <c r="G215" i="9"/>
  <c r="G216" i="9"/>
  <c r="G218" i="9"/>
  <c r="G219" i="9"/>
  <c r="G220" i="9"/>
  <c r="G221" i="9" l="1"/>
  <c r="J245" i="9" l="1"/>
  <c r="C300" i="9" l="1"/>
  <c r="C276" i="9"/>
  <c r="F245" i="9"/>
  <c r="E245" i="9"/>
  <c r="I245" i="9"/>
  <c r="M187" i="9"/>
  <c r="M185" i="9"/>
  <c r="M184" i="9"/>
  <c r="M183" i="9"/>
  <c r="M182" i="9"/>
  <c r="M181" i="9"/>
  <c r="Q39" i="7"/>
  <c r="P39" i="7"/>
  <c r="O39" i="7"/>
  <c r="N39" i="7"/>
  <c r="M39" i="7"/>
  <c r="L39" i="7"/>
  <c r="K39" i="7"/>
  <c r="J39" i="7"/>
  <c r="R29" i="7"/>
  <c r="H24" i="7"/>
  <c r="I23" i="7"/>
  <c r="H23" i="7"/>
  <c r="H21" i="7"/>
  <c r="H20" i="7"/>
  <c r="H19" i="7"/>
  <c r="H18" i="7"/>
  <c r="H17" i="7"/>
  <c r="H16" i="7"/>
  <c r="H15" i="7"/>
  <c r="N14" i="7"/>
  <c r="M14" i="7"/>
  <c r="L14" i="7"/>
  <c r="K14" i="7"/>
  <c r="J14" i="7"/>
  <c r="H14" i="7"/>
  <c r="N11" i="7"/>
  <c r="M11" i="7"/>
  <c r="L11" i="7"/>
  <c r="K11" i="7"/>
  <c r="J11" i="7"/>
  <c r="H11" i="7"/>
  <c r="S10" i="7"/>
  <c r="H10" i="7"/>
  <c r="H9" i="7"/>
  <c r="H8" i="7"/>
  <c r="S7" i="7"/>
  <c r="H16" i="6"/>
  <c r="S14" i="6"/>
  <c r="R14" i="6"/>
  <c r="S13" i="6"/>
  <c r="R13" i="6"/>
  <c r="H11" i="6"/>
  <c r="H9" i="6"/>
  <c r="P88" i="5"/>
  <c r="O88" i="5"/>
  <c r="N88" i="5"/>
  <c r="M88" i="5"/>
  <c r="L88" i="5"/>
  <c r="J73" i="5"/>
  <c r="K72" i="5"/>
  <c r="J72" i="5"/>
  <c r="J70" i="5"/>
  <c r="J69" i="5"/>
  <c r="J68" i="5"/>
  <c r="J67" i="5"/>
  <c r="J66" i="5"/>
  <c r="J65" i="5"/>
  <c r="J64" i="5"/>
  <c r="P63" i="5"/>
  <c r="O63" i="5"/>
  <c r="N63" i="5"/>
  <c r="M63" i="5"/>
  <c r="L63" i="5"/>
  <c r="J63" i="5"/>
  <c r="P60" i="5"/>
  <c r="O60" i="5"/>
  <c r="N60" i="5"/>
  <c r="M60" i="5"/>
  <c r="L60" i="5"/>
  <c r="J60" i="5"/>
  <c r="J59" i="5"/>
  <c r="J58" i="5"/>
  <c r="J57" i="5"/>
  <c r="J43" i="5"/>
  <c r="J38" i="5"/>
  <c r="J36" i="5"/>
  <c r="AA20" i="5"/>
  <c r="AA12" i="5"/>
  <c r="AC12" i="5" s="1"/>
  <c r="AA11" i="5"/>
  <c r="AC11"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Diego Alejandro Calle Mazo</author>
    <author>Marcela Buitrago Monsalve</author>
  </authors>
  <commentList>
    <comment ref="E1" authorId="0" shapeId="0" xr:uid="{00000000-0006-0000-1700-000001000000}">
      <text>
        <r>
          <rPr>
            <b/>
            <sz val="9"/>
            <color indexed="81"/>
            <rFont val="Tahoma"/>
            <family val="2"/>
          </rPr>
          <t>FP:</t>
        </r>
        <r>
          <rPr>
            <sz val="9"/>
            <color indexed="81"/>
            <rFont val="Tahoma"/>
            <family val="2"/>
          </rPr>
          <t xml:space="preserve">
Factor prestacional</t>
        </r>
      </text>
    </comment>
    <comment ref="F1" authorId="0" shapeId="0" xr:uid="{3C094C84-7D91-45D9-8B56-16E1375DD621}">
      <text>
        <r>
          <rPr>
            <b/>
            <sz val="9"/>
            <color indexed="81"/>
            <rFont val="Tahoma"/>
            <family val="2"/>
          </rPr>
          <t>FP:</t>
        </r>
        <r>
          <rPr>
            <sz val="9"/>
            <color indexed="81"/>
            <rFont val="Tahoma"/>
            <family val="2"/>
          </rPr>
          <t xml:space="preserve">
Factor prestacional</t>
        </r>
      </text>
    </comment>
    <comment ref="G1" authorId="0" shapeId="0" xr:uid="{6977DD2D-7FF4-4E9A-892F-736263B4CA1F}">
      <text>
        <r>
          <rPr>
            <b/>
            <sz val="9"/>
            <color indexed="81"/>
            <rFont val="Tahoma"/>
            <family val="2"/>
          </rPr>
          <t>FP:</t>
        </r>
        <r>
          <rPr>
            <sz val="9"/>
            <color indexed="81"/>
            <rFont val="Tahoma"/>
            <family val="2"/>
          </rPr>
          <t xml:space="preserve">
Factor prestacional</t>
        </r>
      </text>
    </comment>
    <comment ref="G2" authorId="1" shapeId="0" xr:uid="{5CDB6C92-15FA-4BE6-85AB-4F37663A6640}">
      <text>
        <r>
          <rPr>
            <b/>
            <sz val="9"/>
            <color indexed="81"/>
            <rFont val="Tahoma"/>
            <family val="2"/>
          </rPr>
          <t>Asistencial</t>
        </r>
        <r>
          <rPr>
            <sz val="9"/>
            <color indexed="81"/>
            <rFont val="Tahoma"/>
            <family val="2"/>
          </rPr>
          <t xml:space="preserve">
</t>
        </r>
      </text>
    </comment>
    <comment ref="E3" authorId="1" shapeId="0" xr:uid="{3EE28EA0-0AB5-466F-82CD-418E3FD7C5A0}">
      <text>
        <r>
          <rPr>
            <b/>
            <sz val="9"/>
            <color indexed="81"/>
            <rFont val="Tahoma"/>
            <family val="2"/>
          </rPr>
          <t>Asistencial</t>
        </r>
        <r>
          <rPr>
            <sz val="9"/>
            <color indexed="81"/>
            <rFont val="Tahoma"/>
            <family val="2"/>
          </rPr>
          <t xml:space="preserve">
</t>
        </r>
      </text>
    </comment>
    <comment ref="F3" authorId="1" shapeId="0" xr:uid="{6AAC7B2F-1556-4813-922C-80EE6D4B9FBD}">
      <text>
        <r>
          <rPr>
            <b/>
            <sz val="9"/>
            <color indexed="81"/>
            <rFont val="Tahoma"/>
            <family val="2"/>
          </rPr>
          <t>Asistencial</t>
        </r>
        <r>
          <rPr>
            <sz val="9"/>
            <color indexed="81"/>
            <rFont val="Tahoma"/>
            <family val="2"/>
          </rPr>
          <t xml:space="preserve">
</t>
        </r>
      </text>
    </comment>
    <comment ref="G3" authorId="1" shapeId="0" xr:uid="{0191A1B0-7634-414A-9A82-26D572E135EB}">
      <text>
        <r>
          <rPr>
            <b/>
            <sz val="9"/>
            <color indexed="81"/>
            <rFont val="Tahoma"/>
            <family val="2"/>
          </rPr>
          <t>Técnico</t>
        </r>
      </text>
    </comment>
    <comment ref="E4" authorId="1" shapeId="0" xr:uid="{492F5965-6FBA-4E94-9BEE-3C4FCC5C1736}">
      <text>
        <r>
          <rPr>
            <b/>
            <sz val="9"/>
            <color indexed="81"/>
            <rFont val="Tahoma"/>
            <family val="2"/>
          </rPr>
          <t>Técnico</t>
        </r>
      </text>
    </comment>
    <comment ref="F4" authorId="1" shapeId="0" xr:uid="{1645E867-44F7-4F32-9046-C4105F0F398B}">
      <text>
        <r>
          <rPr>
            <b/>
            <sz val="9"/>
            <color indexed="81"/>
            <rFont val="Tahoma"/>
            <family val="2"/>
          </rPr>
          <t>Técnico</t>
        </r>
      </text>
    </comment>
    <comment ref="G4" authorId="1" shapeId="0" xr:uid="{94AF8FBA-D92C-45F0-BE6D-0BE42B53744B}">
      <text>
        <r>
          <rPr>
            <b/>
            <sz val="9"/>
            <color indexed="81"/>
            <rFont val="Tahoma"/>
            <family val="2"/>
          </rPr>
          <t>Tecnólogo</t>
        </r>
        <r>
          <rPr>
            <sz val="9"/>
            <color indexed="81"/>
            <rFont val="Tahoma"/>
            <family val="2"/>
          </rPr>
          <t xml:space="preserve">
</t>
        </r>
      </text>
    </comment>
    <comment ref="E5" authorId="1" shapeId="0" xr:uid="{5F794873-0C83-4E74-8857-12922C4E17C0}">
      <text>
        <r>
          <rPr>
            <b/>
            <sz val="9"/>
            <color indexed="81"/>
            <rFont val="Tahoma"/>
            <family val="2"/>
          </rPr>
          <t>Tecnólogo sin experiencia</t>
        </r>
        <r>
          <rPr>
            <sz val="9"/>
            <color indexed="81"/>
            <rFont val="Tahoma"/>
            <family val="2"/>
          </rPr>
          <t xml:space="preserve">
</t>
        </r>
      </text>
    </comment>
    <comment ref="F5" authorId="1" shapeId="0" xr:uid="{0A0904AE-46A2-412D-BC7D-F28915061280}">
      <text>
        <r>
          <rPr>
            <b/>
            <sz val="9"/>
            <color indexed="81"/>
            <rFont val="Tahoma"/>
            <family val="2"/>
          </rPr>
          <t>Tecnólogo sin experiencia</t>
        </r>
        <r>
          <rPr>
            <sz val="9"/>
            <color indexed="81"/>
            <rFont val="Tahoma"/>
            <family val="2"/>
          </rPr>
          <t xml:space="preserve">
</t>
        </r>
      </text>
    </comment>
    <comment ref="G5" authorId="1" shapeId="0" xr:uid="{F6FE113E-9BC9-44F0-90EE-8268812721CC}">
      <text>
        <r>
          <rPr>
            <b/>
            <sz val="9"/>
            <color indexed="81"/>
            <rFont val="Tahoma"/>
            <family val="2"/>
          </rPr>
          <t>Profesional</t>
        </r>
      </text>
    </comment>
    <comment ref="E6" authorId="1" shapeId="0" xr:uid="{59541AD7-9B4F-49E9-9EED-47D2CBA61BC1}">
      <text>
        <r>
          <rPr>
            <b/>
            <sz val="9"/>
            <color indexed="81"/>
            <rFont val="Tahoma"/>
            <family val="2"/>
          </rPr>
          <t>Tecnólogo con experiencia</t>
        </r>
        <r>
          <rPr>
            <sz val="9"/>
            <color indexed="81"/>
            <rFont val="Tahoma"/>
            <family val="2"/>
          </rPr>
          <t xml:space="preserve">
</t>
        </r>
      </text>
    </comment>
    <comment ref="F6" authorId="1" shapeId="0" xr:uid="{9BFB0413-4ACD-4D00-8A9D-33DD6E3A6133}">
      <text>
        <r>
          <rPr>
            <b/>
            <sz val="9"/>
            <color indexed="81"/>
            <rFont val="Tahoma"/>
            <family val="2"/>
          </rPr>
          <t>Tecnólogo con experiencia</t>
        </r>
        <r>
          <rPr>
            <sz val="9"/>
            <color indexed="81"/>
            <rFont val="Tahoma"/>
            <family val="2"/>
          </rPr>
          <t xml:space="preserve">
</t>
        </r>
      </text>
    </comment>
    <comment ref="G6" authorId="1" shapeId="0" xr:uid="{0038D0DC-4C98-4AC4-B092-C3FE050EC445}">
      <text>
        <r>
          <rPr>
            <b/>
            <sz val="9"/>
            <color indexed="81"/>
            <rFont val="Tahoma"/>
            <family val="2"/>
          </rPr>
          <t>Profesional especializado con experiencia mínima de 6 meses</t>
        </r>
        <r>
          <rPr>
            <sz val="9"/>
            <color indexed="81"/>
            <rFont val="Tahoma"/>
            <family val="2"/>
          </rPr>
          <t xml:space="preserve">
</t>
        </r>
      </text>
    </comment>
    <comment ref="E7" authorId="1" shapeId="0" xr:uid="{B82815CE-8A1B-42A6-A68C-949F18E1B323}">
      <text>
        <r>
          <rPr>
            <b/>
            <sz val="9"/>
            <color indexed="81"/>
            <rFont val="Tahoma"/>
            <family val="2"/>
          </rPr>
          <t>Profesional sin experiencia</t>
        </r>
        <r>
          <rPr>
            <sz val="9"/>
            <color indexed="81"/>
            <rFont val="Tahoma"/>
            <family val="2"/>
          </rPr>
          <t xml:space="preserve">
</t>
        </r>
      </text>
    </comment>
    <comment ref="F7" authorId="1" shapeId="0" xr:uid="{0FC6A35E-D22F-458A-B4BE-EF3A4F8C264F}">
      <text>
        <r>
          <rPr>
            <b/>
            <sz val="9"/>
            <color indexed="81"/>
            <rFont val="Tahoma"/>
            <family val="2"/>
          </rPr>
          <t>Profesional sin experiencia</t>
        </r>
        <r>
          <rPr>
            <sz val="9"/>
            <color indexed="81"/>
            <rFont val="Tahoma"/>
            <family val="2"/>
          </rPr>
          <t xml:space="preserve">
</t>
        </r>
      </text>
    </comment>
    <comment ref="G7" authorId="1" shapeId="0" xr:uid="{AC2C33B1-9AA5-4F4F-AD03-497F533FD6C1}">
      <text>
        <r>
          <rPr>
            <b/>
            <sz val="9"/>
            <color indexed="81"/>
            <rFont val="Tahoma"/>
            <family val="2"/>
          </rPr>
          <t>Asesor o coordinador</t>
        </r>
        <r>
          <rPr>
            <sz val="9"/>
            <color indexed="81"/>
            <rFont val="Tahoma"/>
            <family val="2"/>
          </rPr>
          <t xml:space="preserve">
</t>
        </r>
      </text>
    </comment>
    <comment ref="E8" authorId="1" shapeId="0" xr:uid="{1EB4C26E-20FF-4802-97FD-743BE15C1491}">
      <text>
        <r>
          <rPr>
            <b/>
            <sz val="9"/>
            <color indexed="81"/>
            <rFont val="Tahoma"/>
            <family val="2"/>
          </rPr>
          <t>Profesional especializado con experiencia</t>
        </r>
        <r>
          <rPr>
            <sz val="9"/>
            <color indexed="81"/>
            <rFont val="Tahoma"/>
            <family val="2"/>
          </rPr>
          <t xml:space="preserve">
</t>
        </r>
      </text>
    </comment>
    <comment ref="F8" authorId="1" shapeId="0" xr:uid="{E295E43B-51AE-4C18-AAB8-8EC0AD67048B}">
      <text>
        <r>
          <rPr>
            <b/>
            <sz val="9"/>
            <color indexed="81"/>
            <rFont val="Tahoma"/>
            <family val="2"/>
          </rPr>
          <t>Profesional especializado con experiencia</t>
        </r>
        <r>
          <rPr>
            <sz val="9"/>
            <color indexed="81"/>
            <rFont val="Tahoma"/>
            <family val="2"/>
          </rPr>
          <t xml:space="preserve">
</t>
        </r>
      </text>
    </comment>
    <comment ref="E9" authorId="1" shapeId="0" xr:uid="{4FA9A56C-AFA2-4148-9BD9-87C379641BD9}">
      <text>
        <r>
          <rPr>
            <b/>
            <sz val="9"/>
            <color indexed="81"/>
            <rFont val="Tahoma"/>
            <family val="2"/>
          </rPr>
          <t>Asesor</t>
        </r>
        <r>
          <rPr>
            <sz val="9"/>
            <color indexed="81"/>
            <rFont val="Tahoma"/>
            <family val="2"/>
          </rPr>
          <t xml:space="preserve">
</t>
        </r>
      </text>
    </comment>
    <comment ref="F9" authorId="1" shapeId="0" xr:uid="{09BB7B6F-53FA-4DB2-A6E5-9C604F78CC29}">
      <text>
        <r>
          <rPr>
            <b/>
            <sz val="9"/>
            <color indexed="81"/>
            <rFont val="Tahoma"/>
            <family val="2"/>
          </rPr>
          <t>Asesor</t>
        </r>
        <r>
          <rPr>
            <sz val="9"/>
            <color indexed="81"/>
            <rFont val="Tahoma"/>
            <family val="2"/>
          </rPr>
          <t xml:space="preserve">
</t>
        </r>
      </text>
    </comment>
    <comment ref="B37" authorId="0" shapeId="0" xr:uid="{FF902B78-639D-4C92-8D89-89BFFF965B11}">
      <text>
        <r>
          <rPr>
            <b/>
            <sz val="9"/>
            <color indexed="81"/>
            <rFont val="Tahoma"/>
            <family val="2"/>
          </rPr>
          <t>2024-01-15.</t>
        </r>
        <r>
          <rPr>
            <sz val="9"/>
            <color indexed="81"/>
            <rFont val="Tahoma"/>
            <family val="2"/>
          </rPr>
          <t xml:space="preserve"> Gloria Liliana Gutiérrez Ortiz</t>
        </r>
      </text>
    </comment>
    <comment ref="C47" authorId="0" shapeId="0" xr:uid="{00000000-0006-0000-1700-000003000000}">
      <text>
        <r>
          <rPr>
            <b/>
            <sz val="9"/>
            <color indexed="81"/>
            <rFont val="Tahoma"/>
            <family val="2"/>
          </rPr>
          <t>Valores tomados de la hoja "Jornal" del formato Componente Financiero EP (F-PGC-21)</t>
        </r>
      </text>
    </comment>
    <comment ref="A52" authorId="2" shapeId="0" xr:uid="{00000000-0006-0000-1700-000004000000}">
      <text>
        <r>
          <rPr>
            <sz val="9"/>
            <color indexed="81"/>
            <rFont val="Tahoma"/>
            <family val="2"/>
          </rPr>
          <t xml:space="preserve">
Al auxilio de transporte tiene derecho todo trabajador que tenga un sueldo de hasta dos salarios mínimos mensuales (Ley 15 de 1959).</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Vanessa Mayo Gómez</author>
  </authors>
  <commentList>
    <comment ref="C65" authorId="0" shapeId="0" xr:uid="{00000000-0006-0000-0700-000001000000}">
      <text>
        <r>
          <rPr>
            <b/>
            <sz val="9"/>
            <color indexed="81"/>
            <rFont val="Tahoma"/>
            <family val="2"/>
          </rPr>
          <t>Vanessa Mayo Gómez:</t>
        </r>
        <r>
          <rPr>
            <sz val="9"/>
            <color indexed="81"/>
            <rFont val="Tahoma"/>
            <family val="2"/>
          </rPr>
          <t xml:space="preserve">
Población objetivo, entables de beneficio de oro ubicados en el casco urbano Segovia</t>
        </r>
      </text>
    </comment>
    <comment ref="C66" authorId="0" shapeId="0" xr:uid="{00000000-0006-0000-0700-000002000000}">
      <text>
        <r>
          <rPr>
            <b/>
            <sz val="9"/>
            <color indexed="81"/>
            <rFont val="Tahoma"/>
            <family val="2"/>
          </rPr>
          <t>Vanessa Mayo Gómez:</t>
        </r>
        <r>
          <rPr>
            <sz val="9"/>
            <color indexed="81"/>
            <rFont val="Tahoma"/>
            <family val="2"/>
          </rPr>
          <t xml:space="preserve">
Población objetivo, entables de beneficio de oro ubicados en el casco urbano Segovia</t>
        </r>
      </text>
    </comment>
    <comment ref="C67" authorId="0" shapeId="0" xr:uid="{00000000-0006-0000-0700-000003000000}">
      <text>
        <r>
          <rPr>
            <b/>
            <sz val="9"/>
            <color indexed="81"/>
            <rFont val="Tahoma"/>
            <family val="2"/>
          </rPr>
          <t>Vanessa Mayo Gómez:</t>
        </r>
        <r>
          <rPr>
            <sz val="9"/>
            <color indexed="81"/>
            <rFont val="Tahoma"/>
            <family val="2"/>
          </rPr>
          <t xml:space="preserve">
Población objetivo, entables de beneficio de oro ubicados en el casco urbano Segovia</t>
        </r>
      </text>
    </comment>
    <comment ref="C68" authorId="0" shapeId="0" xr:uid="{00000000-0006-0000-0700-000004000000}">
      <text>
        <r>
          <rPr>
            <b/>
            <sz val="9"/>
            <color indexed="81"/>
            <rFont val="Tahoma"/>
            <family val="2"/>
          </rPr>
          <t>Vanessa Mayo Gómez:</t>
        </r>
        <r>
          <rPr>
            <sz val="9"/>
            <color indexed="81"/>
            <rFont val="Tahoma"/>
            <family val="2"/>
          </rPr>
          <t xml:space="preserve">
Población objetivo, entables de beneficio de oro ubicados en el casco urbano Segovia</t>
        </r>
      </text>
    </comment>
    <comment ref="C69" authorId="0" shapeId="0" xr:uid="{00000000-0006-0000-0700-000005000000}">
      <text>
        <r>
          <rPr>
            <b/>
            <sz val="9"/>
            <color indexed="81"/>
            <rFont val="Tahoma"/>
            <family val="2"/>
          </rPr>
          <t>Vanessa Mayo Gómez:</t>
        </r>
        <r>
          <rPr>
            <sz val="9"/>
            <color indexed="81"/>
            <rFont val="Tahoma"/>
            <family val="2"/>
          </rPr>
          <t xml:space="preserve">
Población ibjetiivo zona del Aporriado, veredas: Marmajillo, La Cianurada, El Aporriado y Juan Brand</t>
        </r>
      </text>
    </comment>
    <comment ref="C70" authorId="0" shapeId="0" xr:uid="{00000000-0006-0000-0700-000006000000}">
      <text>
        <r>
          <rPr>
            <b/>
            <sz val="9"/>
            <color indexed="81"/>
            <rFont val="Tahoma"/>
            <family val="2"/>
          </rPr>
          <t>Vanessa Mayo Gómez:</t>
        </r>
        <r>
          <rPr>
            <sz val="9"/>
            <color indexed="81"/>
            <rFont val="Tahoma"/>
            <family val="2"/>
          </rPr>
          <t xml:space="preserve">
Población ibjetiivo zona del Aporriado, veredas: Marmajillo, La Cianurada, El Aporriado y Juan Brand</t>
        </r>
      </text>
    </comment>
    <comment ref="C71" authorId="0" shapeId="0" xr:uid="{00000000-0006-0000-0700-000007000000}">
      <text>
        <r>
          <rPr>
            <b/>
            <sz val="9"/>
            <color indexed="81"/>
            <rFont val="Tahoma"/>
            <family val="2"/>
          </rPr>
          <t>Vanessa Mayo Gómez:</t>
        </r>
        <r>
          <rPr>
            <sz val="9"/>
            <color indexed="81"/>
            <rFont val="Tahoma"/>
            <family val="2"/>
          </rPr>
          <t xml:space="preserve">
Población ibjetiivo zona del Aporriado, veredas: Marmajillo, La Cianurada, El Aporriado y Juan Brand</t>
        </r>
      </text>
    </comment>
    <comment ref="C72" authorId="0" shapeId="0" xr:uid="{00000000-0006-0000-0700-000008000000}">
      <text>
        <r>
          <rPr>
            <b/>
            <sz val="9"/>
            <color indexed="81"/>
            <rFont val="Tahoma"/>
            <family val="2"/>
          </rPr>
          <t>Vanessa Mayo Gómez:</t>
        </r>
        <r>
          <rPr>
            <sz val="9"/>
            <color indexed="81"/>
            <rFont val="Tahoma"/>
            <family val="2"/>
          </rPr>
          <t xml:space="preserve">
Población ibjetiivo zona del Aporriado, veredas: Marmajillo, La Cianurada, El Aporriado y Juan Brand</t>
        </r>
      </text>
    </comment>
    <comment ref="C73" authorId="0" shapeId="0" xr:uid="{00000000-0006-0000-0700-000009000000}">
      <text>
        <r>
          <rPr>
            <b/>
            <sz val="9"/>
            <color indexed="81"/>
            <rFont val="Tahoma"/>
            <family val="2"/>
          </rPr>
          <t>Vanessa Mayo Gómez:</t>
        </r>
        <r>
          <rPr>
            <sz val="9"/>
            <color indexed="81"/>
            <rFont val="Tahoma"/>
            <family val="2"/>
          </rPr>
          <t xml:space="preserve">
segovia</t>
        </r>
      </text>
    </comment>
    <comment ref="C74" authorId="0" shapeId="0" xr:uid="{00000000-0006-0000-0700-00000A000000}">
      <text>
        <r>
          <rPr>
            <b/>
            <sz val="9"/>
            <color indexed="81"/>
            <rFont val="Tahoma"/>
            <family val="2"/>
          </rPr>
          <t>Vanessa Mayo Gómez:</t>
        </r>
        <r>
          <rPr>
            <sz val="9"/>
            <color indexed="81"/>
            <rFont val="Tahoma"/>
            <family val="2"/>
          </rPr>
          <t xml:space="preserve">
segovia</t>
        </r>
      </text>
    </comment>
    <comment ref="C75" authorId="0" shapeId="0" xr:uid="{00000000-0006-0000-0700-00000B000000}">
      <text>
        <r>
          <rPr>
            <b/>
            <sz val="9"/>
            <color indexed="81"/>
            <rFont val="Tahoma"/>
            <family val="2"/>
          </rPr>
          <t>Vanessa Mayo Gómez:</t>
        </r>
        <r>
          <rPr>
            <sz val="9"/>
            <color indexed="81"/>
            <rFont val="Tahoma"/>
            <family val="2"/>
          </rPr>
          <t xml:space="preserve">
segovia</t>
        </r>
      </text>
    </comment>
    <comment ref="D189" authorId="0" shapeId="0" xr:uid="{00000000-0006-0000-0700-00000C000000}">
      <text>
        <r>
          <rPr>
            <b/>
            <sz val="9"/>
            <color indexed="81"/>
            <rFont val="Tahoma"/>
            <family val="2"/>
          </rPr>
          <t>Vanessa Mayo Gómez:</t>
        </r>
        <r>
          <rPr>
            <sz val="9"/>
            <color indexed="81"/>
            <rFont val="Tahoma"/>
            <family val="2"/>
          </rPr>
          <t xml:space="preserve">
Camilo C, El Cedro, La Clarita, Piedecuesta, La Chuscala, La Quiebra, Salinas, Raizal, El Corcovado, Minas, La Ferrería y La Estación</t>
        </r>
      </text>
    </comment>
    <comment ref="E189" authorId="0" shapeId="0" xr:uid="{00000000-0006-0000-0700-00000D000000}">
      <text>
        <r>
          <rPr>
            <b/>
            <sz val="9"/>
            <color indexed="81"/>
            <rFont val="Tahoma"/>
            <family val="2"/>
          </rPr>
          <t>Vanessa Mayo Gómez:</t>
        </r>
        <r>
          <rPr>
            <sz val="9"/>
            <color indexed="81"/>
            <rFont val="Tahoma"/>
            <family val="2"/>
          </rPr>
          <t xml:space="preserve">
Camilo C, El Cedro, La Clarita, Piedecuesta, La Chuscala, La Quiebra, Salinas, Raizal, El Corcovado, Minas, La Ferrería y La Estación</t>
        </r>
      </text>
    </comment>
    <comment ref="C274" authorId="0" shapeId="0" xr:uid="{00000000-0006-0000-0700-00000E000000}">
      <text>
        <r>
          <rPr>
            <b/>
            <sz val="9"/>
            <color indexed="81"/>
            <rFont val="Tahoma"/>
            <family val="2"/>
          </rPr>
          <t>Vanessa Mayo Gómez:</t>
        </r>
        <r>
          <rPr>
            <sz val="9"/>
            <color indexed="81"/>
            <rFont val="Tahoma"/>
            <family val="2"/>
          </rPr>
          <t xml:space="preserve">
</t>
        </r>
        <r>
          <rPr>
            <sz val="11"/>
            <color indexed="81"/>
            <rFont val="Tahoma"/>
            <family val="2"/>
          </rPr>
          <t>Las actividades descritas a continuación se deben llevar a cabo en las veredas de los municipios de San Pedro de los Milagros y San Jerónimo  que se encuentran sobre los 2.000 msnm y por fuera de las áreas protegidas declaradas: DMI Divisoria Valle de Aburra Rio Cauca y el DMI Sistema de Paramos y Bosques Altoandinos del Noroccidente Medio Antioqueño.</t>
        </r>
      </text>
    </comment>
    <comment ref="C277" authorId="0" shapeId="0" xr:uid="{00000000-0006-0000-0700-00000F000000}">
      <text>
        <r>
          <rPr>
            <b/>
            <sz val="9"/>
            <color indexed="81"/>
            <rFont val="Tahoma"/>
            <family val="2"/>
          </rPr>
          <t>Vanessa Mayo Gómez:</t>
        </r>
        <r>
          <rPr>
            <sz val="9"/>
            <color indexed="81"/>
            <rFont val="Tahoma"/>
            <family val="2"/>
          </rPr>
          <t xml:space="preserve">
</t>
        </r>
        <r>
          <rPr>
            <sz val="12"/>
            <color indexed="81"/>
            <rFont val="Tahoma"/>
            <family val="2"/>
          </rPr>
          <t>población objetivo para el proyecto se constituye en los areneros de la zona, ubicados principalmente en las veredas Río Verde, Loma Hermosa, Tafetanes, La Puerta y Llano de Montaña ubicadas en el límite entre los municipios de San Jerónimo y Sopetrán. Además de las veredas El Rodeo y Los Almendros pertenecientes al municipio de Sopetrán</t>
        </r>
        <r>
          <rPr>
            <sz val="9"/>
            <color indexed="81"/>
            <rFont val="Tahoma"/>
            <family val="2"/>
          </rPr>
          <t>.</t>
        </r>
      </text>
    </comment>
    <comment ref="C278" authorId="0" shapeId="0" xr:uid="{00000000-0006-0000-0700-000010000000}">
      <text>
        <r>
          <rPr>
            <b/>
            <sz val="9"/>
            <color indexed="81"/>
            <rFont val="Tahoma"/>
            <family val="2"/>
          </rPr>
          <t>Vanessa Mayo Gómez:</t>
        </r>
        <r>
          <rPr>
            <sz val="9"/>
            <color indexed="81"/>
            <rFont val="Tahoma"/>
            <family val="2"/>
          </rPr>
          <t xml:space="preserve">
</t>
        </r>
        <r>
          <rPr>
            <sz val="12"/>
            <color indexed="81"/>
            <rFont val="Tahoma"/>
            <family val="2"/>
          </rPr>
          <t>población objetivo para el proyecto se constituye en los areneros de la zona, ubicados principalmente en las veredas Río Verde, Loma Hermosa, Tafetanes, La Puerta y Llano de Montaña ubicadas en el límite entre los municipios de San Jerónimo y Sopetrán. Además de las veredas El Rodeo y Los Almendros pertenecientes al municipio de Sopetrán</t>
        </r>
        <r>
          <rPr>
            <sz val="9"/>
            <color indexed="81"/>
            <rFont val="Tahoma"/>
            <family val="2"/>
          </rPr>
          <t>.</t>
        </r>
      </text>
    </comment>
    <comment ref="C279" authorId="0" shapeId="0" xr:uid="{00000000-0006-0000-0700-000011000000}">
      <text>
        <r>
          <rPr>
            <b/>
            <sz val="9"/>
            <color indexed="81"/>
            <rFont val="Tahoma"/>
            <family val="2"/>
          </rPr>
          <t>Vanessa Mayo Gómez:</t>
        </r>
        <r>
          <rPr>
            <sz val="9"/>
            <color indexed="81"/>
            <rFont val="Tahoma"/>
            <family val="2"/>
          </rPr>
          <t xml:space="preserve">
</t>
        </r>
        <r>
          <rPr>
            <sz val="12"/>
            <color indexed="81"/>
            <rFont val="Tahoma"/>
            <family val="2"/>
          </rPr>
          <t>población objetivo para el proyecto se constituye en los areneros de la zona, ubicados principalmente en las veredas Río Verde, Loma Hermosa, Tafetanes, La Puerta y Llano de Montaña ubicadas en el límite entre los municipios de San Jerónimo y Sopetrán. Además de las veredas El Rodeo y Los Almendros pertenecientes al municipio de Sopetrán</t>
        </r>
        <r>
          <rPr>
            <sz val="9"/>
            <color indexed="81"/>
            <rFont val="Tahoma"/>
            <family val="2"/>
          </rPr>
          <t>.</t>
        </r>
      </text>
    </comment>
    <comment ref="C353" authorId="0" shapeId="0" xr:uid="{00000000-0006-0000-0700-000012000000}">
      <text>
        <r>
          <rPr>
            <b/>
            <sz val="9"/>
            <color rgb="FF000000"/>
            <rFont val="Tahoma"/>
            <family val="2"/>
          </rPr>
          <t>Vanessa Mayo Gómez:</t>
        </r>
        <r>
          <rPr>
            <sz val="9"/>
            <color rgb="FF000000"/>
            <rFont val="Tahoma"/>
            <family val="2"/>
          </rPr>
          <t xml:space="preserve">
</t>
        </r>
        <r>
          <rPr>
            <sz val="9"/>
            <color rgb="FF000000"/>
            <rFont val="Tahoma"/>
            <family val="2"/>
          </rPr>
          <t>Población ibjetiivo zona del Aporriado, veredas: Marmajillo, La Cianurada, El Aporriado y Juan Brand</t>
        </r>
      </text>
    </comment>
    <comment ref="C354" authorId="0" shapeId="0" xr:uid="{00000000-0006-0000-0700-000013000000}">
      <text>
        <r>
          <rPr>
            <b/>
            <sz val="9"/>
            <color rgb="FF000000"/>
            <rFont val="Tahoma"/>
            <family val="2"/>
          </rPr>
          <t>Vanessa Mayo Gómez:</t>
        </r>
        <r>
          <rPr>
            <sz val="9"/>
            <color rgb="FF000000"/>
            <rFont val="Tahoma"/>
            <family val="2"/>
          </rPr>
          <t xml:space="preserve">
</t>
        </r>
        <r>
          <rPr>
            <sz val="9"/>
            <color rgb="FF000000"/>
            <rFont val="Tahoma"/>
            <family val="2"/>
          </rPr>
          <t>Población ibjetiivo zona del Aporriado, veredas: Marmajillo, La Cianurada, El Aporriado y Juan Brand</t>
        </r>
      </text>
    </comment>
    <comment ref="C355" authorId="0" shapeId="0" xr:uid="{00000000-0006-0000-0700-000014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56" authorId="0" shapeId="0" xr:uid="{00000000-0006-0000-0700-000015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57" authorId="0" shapeId="0" xr:uid="{00000000-0006-0000-0700-000016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58" authorId="0" shapeId="0" xr:uid="{00000000-0006-0000-0700-000017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59" authorId="0" shapeId="0" xr:uid="{00000000-0006-0000-0700-000018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60" authorId="0" shapeId="0" xr:uid="{00000000-0006-0000-0700-000019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61" authorId="0" shapeId="0" xr:uid="{00000000-0006-0000-0700-00001A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B604" authorId="0" shapeId="0" xr:uid="{00000000-0006-0000-0700-00001B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 ref="B605" authorId="0" shapeId="0" xr:uid="{00000000-0006-0000-0700-00001C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 ref="B606" authorId="0" shapeId="0" xr:uid="{00000000-0006-0000-0700-00001D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 ref="B607" authorId="0" shapeId="0" xr:uid="{00000000-0006-0000-0700-00001E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 ref="B608" authorId="0" shapeId="0" xr:uid="{00000000-0006-0000-0700-00001F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 ref="B609" authorId="0" shapeId="0" xr:uid="{00000000-0006-0000-0700-000020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F7" authorId="0" shapeId="0" xr:uid="{00000000-0006-0000-0200-000001000000}">
      <text>
        <r>
          <rPr>
            <sz val="9"/>
            <color indexed="81"/>
            <rFont val="Tahoma"/>
            <family val="2"/>
          </rPr>
          <t xml:space="preserve">
Incorpora: Mejora en la calidad del agua y menor pérdida de ecosistemas, uso eficiente de la energía proveniente de la leña, negocios verdes y bioeconomía 
Condición final / condición inicial 
Se escogen sitios tipo</t>
        </r>
      </text>
    </comment>
    <comment ref="F16" authorId="0" shapeId="0" xr:uid="{00000000-0006-0000-0200-000002000000}">
      <text>
        <r>
          <rPr>
            <b/>
            <sz val="9"/>
            <color indexed="81"/>
            <rFont val="Tahoma"/>
            <family val="2"/>
          </rPr>
          <t xml:space="preserve">Nota: </t>
        </r>
        <r>
          <rPr>
            <sz val="9"/>
            <color indexed="81"/>
            <rFont val="Tahoma"/>
            <family val="2"/>
          </rPr>
          <t>Este indicador hace parte también de la línea 3, componente 9, reto 1</t>
        </r>
      </text>
    </comment>
    <comment ref="F19" authorId="0" shapeId="0" xr:uid="{00000000-0006-0000-0200-000003000000}">
      <text>
        <r>
          <rPr>
            <b/>
            <sz val="9"/>
            <color indexed="81"/>
            <rFont val="Tahoma"/>
            <family val="2"/>
          </rPr>
          <t>Fórmula:</t>
        </r>
        <r>
          <rPr>
            <sz val="9"/>
            <color indexed="81"/>
            <rFont val="Tahoma"/>
            <family val="2"/>
          </rPr>
          <t xml:space="preserve"> Reducción consumo sectorial anual de agua en m</t>
        </r>
        <r>
          <rPr>
            <vertAlign val="superscript"/>
            <sz val="9"/>
            <color indexed="81"/>
            <rFont val="Tahoma"/>
            <family val="2"/>
          </rPr>
          <t>3</t>
        </r>
        <r>
          <rPr>
            <sz val="9"/>
            <color indexed="81"/>
            <rFont val="Tahoma"/>
            <family val="2"/>
          </rPr>
          <t xml:space="preserve"> / unidad de PIB sectorial</t>
        </r>
      </text>
    </comment>
    <comment ref="F24" authorId="0" shapeId="0" xr:uid="{00000000-0006-0000-0200-000004000000}">
      <text>
        <r>
          <rPr>
            <sz val="9"/>
            <color indexed="81"/>
            <rFont val="Tahoma"/>
            <family val="2"/>
          </rPr>
          <t>(mejoramiento del suelo, mantenimiento de la riqueza de biodiversidad en la unidad de producción, relación de la unidad de producción con la alimentación cotidiana, mantenimiento de la capacidad de cosecha en lo extractivo, minería artesanal formalizada, entre otros)</t>
        </r>
      </text>
    </comment>
    <comment ref="F25" authorId="0" shapeId="0" xr:uid="{00000000-0006-0000-0200-000005000000}">
      <text>
        <r>
          <rPr>
            <b/>
            <sz val="9"/>
            <color indexed="81"/>
            <rFont val="Tahoma"/>
            <family val="2"/>
          </rPr>
          <t xml:space="preserve">Fórmula: </t>
        </r>
        <r>
          <rPr>
            <sz val="9"/>
            <color indexed="81"/>
            <rFont val="Tahoma"/>
            <family val="2"/>
          </rPr>
          <t>Productos de la economía propia generados o con aumento del valor económico  / Productos identificados y priorizados para generación o aumento de valor agregado en lo ambiental.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D10" authorId="0" shapeId="0" xr:uid="{00000000-0006-0000-0300-000001000000}">
      <text>
        <r>
          <rPr>
            <b/>
            <sz val="9"/>
            <color indexed="81"/>
            <rFont val="Tahoma"/>
            <family val="2"/>
          </rPr>
          <t xml:space="preserve">Antes: </t>
        </r>
        <r>
          <rPr>
            <sz val="9"/>
            <color indexed="81"/>
            <rFont val="Tahoma"/>
            <family val="2"/>
          </rPr>
          <t>Disminuir las toneladas de residuos sólidos en los sitios de aprovechamiento, tratamiento y disposición de residuos ordinarios, especiales y peligrosos</t>
        </r>
      </text>
    </comment>
    <comment ref="F14" authorId="0" shapeId="0" xr:uid="{00000000-0006-0000-0300-000002000000}">
      <text>
        <r>
          <rPr>
            <b/>
            <sz val="9"/>
            <color indexed="81"/>
            <rFont val="Tahoma"/>
            <family val="2"/>
          </rPr>
          <t xml:space="preserve">Nota: </t>
        </r>
        <r>
          <rPr>
            <sz val="9"/>
            <color indexed="81"/>
            <rFont val="Tahoma"/>
            <family val="2"/>
          </rPr>
          <t>Este indicador hace parte también de la línea 2, componente 6, reto 16</t>
        </r>
      </text>
    </comment>
    <comment ref="Q24" authorId="0" shapeId="0" xr:uid="{00000000-0006-0000-0300-000003000000}">
      <text>
        <r>
          <rPr>
            <b/>
            <sz val="9"/>
            <color indexed="81"/>
            <rFont val="Tahoma"/>
            <family val="2"/>
          </rPr>
          <t xml:space="preserve">Verificar la meta con la autoridad sanitaria DSSA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F6" authorId="0" shapeId="0" xr:uid="{00000000-0006-0000-0400-000001000000}">
      <text>
        <r>
          <rPr>
            <sz val="9"/>
            <color indexed="81"/>
            <rFont val="Tahoma"/>
            <family val="2"/>
          </rPr>
          <t xml:space="preserve">Organizaciones fortalecidas: juntas de acción comunal, asociaciones de acueductos, grupos organizados en materia ambiental 
</t>
        </r>
        <r>
          <rPr>
            <b/>
            <sz val="9"/>
            <color indexed="81"/>
            <rFont val="Tahoma"/>
            <family val="2"/>
          </rPr>
          <t>Variables:</t>
        </r>
        <r>
          <rPr>
            <sz val="9"/>
            <color indexed="81"/>
            <rFont val="Tahoma"/>
            <family val="2"/>
          </rPr>
          <t xml:space="preserve"> información suficiente, capacitación efectiva, rutas de atención efectiva, rutas de financiación claras y accesibles, generación de redes  
</t>
        </r>
        <r>
          <rPr>
            <b/>
            <sz val="9"/>
            <color indexed="81"/>
            <rFont val="Tahoma"/>
            <family val="2"/>
          </rPr>
          <t>Nota:</t>
        </r>
        <r>
          <rPr>
            <sz val="9"/>
            <color indexed="81"/>
            <rFont val="Tahoma"/>
            <family val="2"/>
          </rPr>
          <t xml:space="preserve"> Encuesta permanente abierta</t>
        </r>
      </text>
    </comment>
    <comment ref="F7" authorId="0" shapeId="0" xr:uid="{00000000-0006-0000-0400-000002000000}">
      <text>
        <r>
          <rPr>
            <b/>
            <sz val="9"/>
            <color indexed="81"/>
            <rFont val="Tahoma"/>
            <family val="2"/>
          </rPr>
          <t xml:space="preserve">
Variables: </t>
        </r>
        <r>
          <rPr>
            <sz val="9"/>
            <color indexed="81"/>
            <rFont val="Tahoma"/>
            <family val="2"/>
          </rPr>
          <t xml:space="preserve">Acceso a información, respuesta a iniciativas, llamados a la ciudadanía: campañas, convocatorias, participación en decisiones de la Corporación que pueden afectarles </t>
        </r>
      </text>
    </comment>
    <comment ref="F8" authorId="0" shapeId="0" xr:uid="{00000000-0006-0000-0400-000003000000}">
      <text>
        <r>
          <rPr>
            <b/>
            <sz val="9"/>
            <color indexed="81"/>
            <rFont val="Tahoma"/>
            <family val="2"/>
          </rPr>
          <t xml:space="preserve">Variables: </t>
        </r>
        <r>
          <rPr>
            <sz val="9"/>
            <color indexed="81"/>
            <rFont val="Tahoma"/>
            <family val="2"/>
          </rPr>
          <t>información suficiente, rutas de atención efectiva (canal en doble vía y automatización de procesos)</t>
        </r>
      </text>
    </comment>
    <comment ref="F10" authorId="0" shapeId="0" xr:uid="{00000000-0006-0000-0400-000004000000}">
      <text>
        <r>
          <rPr>
            <b/>
            <sz val="9"/>
            <color indexed="81"/>
            <rFont val="Tahoma"/>
            <family val="2"/>
          </rPr>
          <t xml:space="preserve">Fórmula:
</t>
        </r>
        <r>
          <rPr>
            <sz val="9"/>
            <color indexed="81"/>
            <rFont val="Tahoma"/>
            <family val="2"/>
          </rPr>
          <t>Número de componentes programáticos de instrumentos de planificación armonizados / Instrumentos de planificación publica institucional en la jurisdicción priorizados</t>
        </r>
        <r>
          <rPr>
            <b/>
            <sz val="9"/>
            <color indexed="81"/>
            <rFont val="Tahoma"/>
            <family val="2"/>
          </rPr>
          <t xml:space="preserve">
Ej.: </t>
        </r>
        <r>
          <rPr>
            <sz val="9"/>
            <color indexed="81"/>
            <rFont val="Tahoma"/>
            <family val="2"/>
          </rPr>
          <t>Planes de desarrollo departamental, POTA, POD, Plan de extensión agropecuaria, la agenda integrada de competitividad, PGAR, Plan de acción de la Corporación</t>
        </r>
      </text>
    </comment>
    <comment ref="F12" authorId="0" shapeId="0" xr:uid="{00000000-0006-0000-0400-000005000000}">
      <text>
        <r>
          <rPr>
            <b/>
            <sz val="9"/>
            <color indexed="81"/>
            <rFont val="Tahoma"/>
            <family val="2"/>
          </rPr>
          <t xml:space="preserve">
Incluye: </t>
        </r>
        <r>
          <rPr>
            <sz val="9"/>
            <color indexed="81"/>
            <rFont val="Tahoma"/>
            <family val="2"/>
          </rPr>
          <t xml:space="preserve">Aportes en recurso financiero y en meta cumplida. 
</t>
        </r>
      </text>
    </comment>
    <comment ref="F13" authorId="0" shapeId="0" xr:uid="{00000000-0006-0000-0400-000006000000}">
      <text>
        <r>
          <rPr>
            <b/>
            <sz val="9"/>
            <color indexed="81"/>
            <rFont val="Tahoma"/>
            <family val="2"/>
          </rPr>
          <t xml:space="preserve">Incluye: </t>
        </r>
        <r>
          <rPr>
            <sz val="9"/>
            <color indexed="81"/>
            <rFont val="Tahoma"/>
            <family val="2"/>
          </rPr>
          <t xml:space="preserve">Acuerdos, arreglos, agenda compartida, injerencia en las decisiones que intervienen el territorio </t>
        </r>
      </text>
    </comment>
    <comment ref="F23" authorId="0" shapeId="0" xr:uid="{00000000-0006-0000-0400-000007000000}">
      <text>
        <r>
          <rPr>
            <b/>
            <sz val="9"/>
            <color indexed="81"/>
            <rFont val="Tahoma"/>
            <family val="2"/>
          </rPr>
          <t xml:space="preserve">Fórmula: </t>
        </r>
        <r>
          <rPr>
            <sz val="9"/>
            <color indexed="81"/>
            <rFont val="Tahoma"/>
            <family val="2"/>
          </rPr>
          <t xml:space="preserve">(Número de conflictos ambientales con rutas de gestión / conflictos ambientales identificados)*100  </t>
        </r>
      </text>
    </comment>
    <comment ref="F31" authorId="0" shapeId="0" xr:uid="{00000000-0006-0000-0400-000008000000}">
      <text>
        <r>
          <rPr>
            <sz val="9"/>
            <color indexed="81"/>
            <rFont val="Tahoma"/>
            <family val="2"/>
          </rPr>
          <t xml:space="preserve">Acciones coordinadas efectivamente/acciones identificadas para la coordinación </t>
        </r>
      </text>
    </comment>
    <comment ref="F33" authorId="0" shapeId="0" xr:uid="{00000000-0006-0000-0400-000009000000}">
      <text>
        <r>
          <rPr>
            <sz val="9"/>
            <color indexed="81"/>
            <rFont val="Tahoma"/>
            <family val="2"/>
          </rPr>
          <t xml:space="preserve">Desarrollo tecnológico del manejo de información que soporte la gestión ambiental con enfoque étnico, soportado en conocimientos, pedagogía y prácticas ancestrales culturales espirituales (número)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Diego Alejandro Calle Mazo</author>
    <author>Pablo Andrés Barrera Bolaños</author>
    <author>Usuario</author>
    <author>Administrador</author>
    <author>Carlos Andrés Zuluaga Torres</author>
    <author xml:space="preserve">Pablo Barrera </author>
    <author>Pablo Barrera</author>
    <author>Jorge Ignacio Gaviria</author>
  </authors>
  <commentList>
    <comment ref="A1" authorId="0" shapeId="0" xr:uid="{83D4BFD6-BD75-4FD3-AC7F-86B312A62D4D}">
      <text>
        <r>
          <rPr>
            <b/>
            <sz val="9"/>
            <color rgb="FF000000"/>
            <rFont val="Tahoma"/>
            <family val="2"/>
          </rPr>
          <t>Programa:</t>
        </r>
        <r>
          <rPr>
            <sz val="9"/>
            <color rgb="FF000000"/>
            <rFont val="Tahoma"/>
            <family val="2"/>
          </rPr>
          <t xml:space="preserve">
</t>
        </r>
        <r>
          <rPr>
            <sz val="9"/>
            <color rgb="FF000000"/>
            <rFont val="Tahoma"/>
            <family val="2"/>
          </rPr>
          <t xml:space="preserve"> Un grupo de proyectos y actividades de programas relacionados cuya gestión se realiza de manera coordinada para obtener beneficios que no se obtendrían si se gestionaran en forma individual.
</t>
        </r>
        <r>
          <rPr>
            <sz val="9"/>
            <color rgb="FF000000"/>
            <rFont val="Tahoma"/>
            <family val="2"/>
          </rPr>
          <t xml:space="preserve">
</t>
        </r>
        <r>
          <rPr>
            <sz val="9"/>
            <color rgb="FF000000"/>
            <rFont val="Tahoma"/>
            <family val="2"/>
          </rPr>
          <t>2013 Project Management Institute. Guía de los Fundamentos para la Dirección de Proyectos (Guía del PMBOK®) — Quinta edición</t>
        </r>
      </text>
    </comment>
    <comment ref="B1" authorId="0" shapeId="0" xr:uid="{37E0DBF9-4980-4880-A75F-13B9D85FAEE5}">
      <text>
        <r>
          <rPr>
            <b/>
            <sz val="9"/>
            <color rgb="FF000000"/>
            <rFont val="Tahoma"/>
            <family val="2"/>
          </rPr>
          <t>Proyecto:</t>
        </r>
        <r>
          <rPr>
            <sz val="9"/>
            <color rgb="FF000000"/>
            <rFont val="Tahoma"/>
            <family val="2"/>
          </rPr>
          <t xml:space="preserve"> Un esfuerzo temporal que se lleva a cabo para crear un producto, servicio o resultado único.
</t>
        </r>
        <r>
          <rPr>
            <sz val="9"/>
            <color rgb="FF000000"/>
            <rFont val="Tahoma"/>
            <family val="2"/>
          </rPr>
          <t xml:space="preserve">
</t>
        </r>
        <r>
          <rPr>
            <sz val="9"/>
            <color rgb="FF000000"/>
            <rFont val="Tahoma"/>
            <family val="2"/>
          </rPr>
          <t>2013 Project Management Institute. Guía de los Fundamentos para la Dirección de Proyectos (Guía del PMBOK®) — Quinta edición</t>
        </r>
      </text>
    </comment>
    <comment ref="D1" authorId="0" shapeId="0" xr:uid="{BF2D1DF8-0F8C-459B-9BBD-6CC001C28833}">
      <text>
        <r>
          <rPr>
            <b/>
            <sz val="9"/>
            <color rgb="FF000000"/>
            <rFont val="Tahoma"/>
            <family val="2"/>
          </rPr>
          <t>Actividad:</t>
        </r>
        <r>
          <rPr>
            <sz val="9"/>
            <color rgb="FF000000"/>
            <rFont val="Tahoma"/>
            <family val="2"/>
          </rPr>
          <t xml:space="preserve"> Una porción definida y planificada de trabajo ejecutado durante el curso de un proyecto.
</t>
        </r>
        <r>
          <rPr>
            <sz val="9"/>
            <color rgb="FF000000"/>
            <rFont val="Tahoma"/>
            <family val="2"/>
          </rPr>
          <t xml:space="preserve">
</t>
        </r>
        <r>
          <rPr>
            <sz val="9"/>
            <color rgb="FF000000"/>
            <rFont val="Tahoma"/>
            <family val="2"/>
          </rPr>
          <t xml:space="preserve">2013 Project Management Institute. Guía de los Fundamentos para la Dirección de Proyectos (Guía del PMBOK®) — Quinta edición
</t>
        </r>
      </text>
    </comment>
    <comment ref="H1" authorId="0" shapeId="0" xr:uid="{E3532D3C-7E24-4954-9CCA-D98843E78390}">
      <text>
        <r>
          <rPr>
            <b/>
            <sz val="9"/>
            <color indexed="81"/>
            <rFont val="Tahoma"/>
            <family val="2"/>
          </rPr>
          <t>2024-05-31.</t>
        </r>
        <r>
          <rPr>
            <sz val="9"/>
            <color indexed="81"/>
            <rFont val="Tahoma"/>
            <family val="2"/>
          </rPr>
          <t xml:space="preserve"> Las metas sombreadas en color verde no hacen parte directa del Plan de Acción 2024-2027
</t>
        </r>
      </text>
    </comment>
    <comment ref="M1" authorId="0" shapeId="0" xr:uid="{00000000-0006-0000-0500-000006000000}">
      <text>
        <r>
          <rPr>
            <b/>
            <sz val="9"/>
            <color indexed="81"/>
            <rFont val="Tahoma"/>
            <family val="2"/>
          </rPr>
          <t>https://colaboracion.dnp.gov.co/CDT/Sinergia/Documentos/Indicadores_Globales_ODS_oficial.pdf
https://www.ods.gov.co/es</t>
        </r>
        <r>
          <rPr>
            <sz val="9"/>
            <color indexed="81"/>
            <rFont val="Tahoma"/>
            <family val="2"/>
          </rPr>
          <t xml:space="preserve">
</t>
        </r>
      </text>
    </comment>
    <comment ref="N1" authorId="0" shapeId="0" xr:uid="{00000000-0006-0000-0500-000007000000}">
      <text>
        <r>
          <rPr>
            <b/>
            <sz val="9"/>
            <color indexed="81"/>
            <rFont val="Tahoma"/>
            <family val="2"/>
          </rPr>
          <t>Objetivos de desarrollo sostenible</t>
        </r>
        <r>
          <rPr>
            <sz val="9"/>
            <color indexed="81"/>
            <rFont val="Tahoma"/>
            <family val="2"/>
          </rPr>
          <t xml:space="preserve">
</t>
        </r>
      </text>
    </comment>
    <comment ref="O1" authorId="0" shapeId="0" xr:uid="{00000000-0006-0000-0500-000008000000}">
      <text>
        <r>
          <rPr>
            <b/>
            <sz val="9"/>
            <color indexed="81"/>
            <rFont val="Tahoma"/>
            <family val="2"/>
          </rPr>
          <t>Sistema de gestión integral</t>
        </r>
        <r>
          <rPr>
            <sz val="9"/>
            <color indexed="81"/>
            <rFont val="Tahoma"/>
            <family val="2"/>
          </rPr>
          <t xml:space="preserve">
</t>
        </r>
      </text>
    </comment>
    <comment ref="A2" authorId="1" shapeId="0" xr:uid="{6DB93962-C780-4C0A-936B-87D38C158624}">
      <text>
        <r>
          <rPr>
            <b/>
            <sz val="9"/>
            <color indexed="81"/>
            <rFont val="Tahoma"/>
            <family val="2"/>
          </rPr>
          <t xml:space="preserve">Objetivo: </t>
        </r>
        <r>
          <rPr>
            <sz val="9"/>
            <color indexed="81"/>
            <rFont val="Tahoma"/>
            <family val="2"/>
          </rPr>
          <t>Orientar el uso del territorio desde la base natural para su adecuada ocupación, a través de la formulación y ejecución integrada de las Determinantes Ambientales y su articulación al Ordenamiento Territorial.</t>
        </r>
      </text>
    </comment>
    <comment ref="B2" authorId="1" shapeId="0" xr:uid="{9C76A653-C637-497C-ACC7-50C0B283DB2D}">
      <text>
        <r>
          <rPr>
            <b/>
            <sz val="9"/>
            <color indexed="81"/>
            <rFont val="Tahoma"/>
            <family val="2"/>
          </rPr>
          <t xml:space="preserve">Objetivo del proyecto.
</t>
        </r>
        <r>
          <rPr>
            <sz val="9"/>
            <color indexed="81"/>
            <rFont val="Tahoma"/>
            <family val="2"/>
          </rPr>
          <t xml:space="preserve">Consolidar el sistema regional de áreas protegidas y otras estrategias de conservación, para garantizar la disponibilidad del patrimonio ambiental a generaciones presentes y futuras, a través de su declaratoria y administración articulada con los entes territoriales, las instituciones y la comunidad
Programa de Inversión Pública:
3202 – Conservación de la biodiversidad y sus servicios ecosistémicos.
Política Pública:
Política de Bosques
Política Nacional para Humedales
Política Ambiental para la Gestión de Residuos o Desechos Peligrosos
Política Nacional para la Gestión integral de la Biodiversidad y sus Servicios Ecosistémicos
</t>
        </r>
      </text>
    </comment>
    <comment ref="D2" authorId="1" shapeId="0" xr:uid="{CD51BB7B-E233-4690-8833-CA85F352556A}">
      <text>
        <r>
          <rPr>
            <b/>
            <sz val="9"/>
            <color indexed="81"/>
            <rFont val="Tahoma"/>
            <family val="2"/>
          </rPr>
          <t>Nota:</t>
        </r>
        <r>
          <rPr>
            <sz val="9"/>
            <color indexed="81"/>
            <rFont val="Tahoma"/>
            <family val="2"/>
          </rPr>
          <t xml:space="preserve"> Orientado a la declaratoria de nuevas áreas protegidas
</t>
        </r>
      </text>
    </comment>
    <comment ref="Q2" authorId="1" shapeId="0" xr:uid="{072E9DF0-572E-4C89-BA15-7A40D4B01EA8}">
      <text>
        <r>
          <rPr>
            <b/>
            <sz val="9"/>
            <color indexed="81"/>
            <rFont val="Tahoma"/>
            <family val="2"/>
          </rPr>
          <t>Serranía Buriticá y  Ciénaga Colombia Nota: se requieren recursos de cooperación por 1.200 millones</t>
        </r>
        <r>
          <rPr>
            <sz val="9"/>
            <color indexed="81"/>
            <rFont val="Tahoma"/>
            <family val="2"/>
          </rPr>
          <t xml:space="preserve">
</t>
        </r>
      </text>
    </comment>
    <comment ref="D3" authorId="1" shapeId="0" xr:uid="{5E61621B-1CD3-4337-810D-766048962635}">
      <text>
        <r>
          <rPr>
            <b/>
            <sz val="9"/>
            <color indexed="81"/>
            <rFont val="Tahoma"/>
            <family val="2"/>
          </rPr>
          <t xml:space="preserve">Nota: </t>
        </r>
        <r>
          <rPr>
            <sz val="9"/>
            <color indexed="81"/>
            <rFont val="Tahoma"/>
            <family val="2"/>
          </rPr>
          <t xml:space="preserve">Orientado a la modificación de las categorías de áreas protegidas existentes en la jurisdicción que requieren análisis para el cambio de la categoría de conservación </t>
        </r>
      </text>
    </comment>
    <comment ref="F3" authorId="2" shapeId="0" xr:uid="{00000000-0006-0000-0500-00000F000000}">
      <text>
        <r>
          <rPr>
            <sz val="9"/>
            <color rgb="FF000000"/>
            <rFont val="Tahoma"/>
            <family val="2"/>
          </rPr>
          <t>Notas: 
* Resolución 667. Indicador % de superficie de áreas protegidas regionales declaradas, homologadas o recategorizadas inscritas en el RUNAP.
* PND 2018-2022: 
* Áreas bajo sistemas sostenibles de conservación (restauración*, sistemas agroforestales, manejo forestal sostenible)
* % de ecosistemas o unidades de análisis ecosistémicas no representados o subrepresentados incluidos en el SINAP en el cuatrienio.
Porcentaje de la superficie de áreas protegidas regionales declaradas, homologadas o recategorizadas, inscritas en el RUNAP (Resolución 667 de 2016)</t>
        </r>
      </text>
    </comment>
    <comment ref="M3" authorId="0" shapeId="0" xr:uid="{00000000-0006-0000-0500-000010000000}">
      <text>
        <r>
          <rPr>
            <b/>
            <sz val="9"/>
            <color rgb="FF000000"/>
            <rFont val="Tahoma"/>
            <family val="2"/>
          </rPr>
          <t>PND 2018-2022:</t>
        </r>
        <r>
          <rPr>
            <sz val="9"/>
            <color rgb="FF000000"/>
            <rFont val="Tahoma"/>
            <family val="2"/>
          </rPr>
          <t xml:space="preserve">
</t>
        </r>
        <r>
          <rPr>
            <sz val="9"/>
            <color rgb="FF000000"/>
            <rFont val="Tahoma"/>
            <family val="2"/>
          </rPr>
          <t xml:space="preserve">Áreas bajo sistemas sostenibles de conservación (restauración*, sistemas agroforestales, manejo forestal sostenible)
</t>
        </r>
        <r>
          <rPr>
            <sz val="9"/>
            <color rgb="FF000000"/>
            <rFont val="Tahoma"/>
            <family val="2"/>
          </rPr>
          <t xml:space="preserve">
</t>
        </r>
        <r>
          <rPr>
            <sz val="9"/>
            <color rgb="FF000000"/>
            <rFont val="Tahoma"/>
            <family val="2"/>
          </rPr>
          <t>Porcentaje de ecosistemas o unidades de análisis ecosistémicas no representados o subrepresentados incluidos en el SINAP en el cuatrienio</t>
        </r>
      </text>
    </comment>
    <comment ref="Q3" authorId="1" shapeId="0" xr:uid="{D61846CE-49E3-41D2-8CC5-48C34540A616}">
      <text>
        <r>
          <rPr>
            <b/>
            <sz val="9"/>
            <color indexed="81"/>
            <rFont val="Tahoma"/>
            <family val="2"/>
          </rPr>
          <t>Farallones y Cerro Bravo-Nota: se requieren recursos de cooperación por 250 millones</t>
        </r>
        <r>
          <rPr>
            <sz val="9"/>
            <color indexed="81"/>
            <rFont val="Tahoma"/>
            <family val="2"/>
          </rPr>
          <t xml:space="preserve">
</t>
        </r>
      </text>
    </comment>
    <comment ref="V3" authorId="3" shapeId="0" xr:uid="{00000000-0006-0000-0500-000011000000}">
      <text>
        <r>
          <rPr>
            <b/>
            <sz val="9"/>
            <color rgb="FF000000"/>
            <rFont val="Tahoma"/>
            <family val="2"/>
          </rPr>
          <t>Usuario:</t>
        </r>
        <r>
          <rPr>
            <sz val="9"/>
            <color rgb="FF000000"/>
            <rFont val="Tahoma"/>
            <family val="2"/>
          </rPr>
          <t xml:space="preserve">
</t>
        </r>
        <r>
          <rPr>
            <sz val="9"/>
            <color rgb="FF000000"/>
            <rFont val="Tahoma"/>
            <family val="2"/>
          </rPr>
          <t>Incluye inversiones por 234.091.077 + viáticos por 5 millones</t>
        </r>
      </text>
    </comment>
    <comment ref="D4" authorId="1" shapeId="0" xr:uid="{83C12B34-4302-440F-B7F5-F24D719BCF74}">
      <text>
        <r>
          <rPr>
            <b/>
            <sz val="9"/>
            <color indexed="81"/>
            <rFont val="Tahoma"/>
            <family val="2"/>
          </rPr>
          <t xml:space="preserve">Nota: </t>
        </r>
        <r>
          <rPr>
            <sz val="9"/>
            <color indexed="81"/>
            <rFont val="Tahoma"/>
            <family val="2"/>
          </rPr>
          <t xml:space="preserve">Orientado a la formulación participativa de los planes de manejo de áreas protegidas que por norma se debe realizar al año siguiente a la declaratoria y a la actualización de los planes de manejo que debe realizarse por normatividad cada 5 años. 
</t>
        </r>
      </text>
    </comment>
    <comment ref="F4" authorId="4" shapeId="0" xr:uid="{00000000-0006-0000-0500-000014000000}">
      <text>
        <r>
          <rPr>
            <b/>
            <sz val="9"/>
            <color rgb="FF000000"/>
            <rFont val="Tahoma"/>
            <family val="2"/>
          </rPr>
          <t>Incluye la elaboración o actualización de los necesarios</t>
        </r>
        <r>
          <rPr>
            <sz val="9"/>
            <color rgb="FF000000"/>
            <rFont val="Tahoma"/>
            <family val="2"/>
          </rPr>
          <t xml:space="preserve">
</t>
        </r>
      </text>
    </comment>
    <comment ref="Q4" authorId="1" shapeId="0" xr:uid="{96D1920C-C25A-4DFE-B9EB-6589E5307E06}">
      <text>
        <r>
          <rPr>
            <b/>
            <sz val="9"/>
            <color indexed="81"/>
            <rFont val="Tahoma"/>
            <family val="2"/>
          </rPr>
          <t>Plan de Manejo Bajo Cauca</t>
        </r>
      </text>
    </comment>
    <comment ref="V4" authorId="3" shapeId="0" xr:uid="{00000000-0006-0000-0500-00001A000000}">
      <text>
        <r>
          <rPr>
            <b/>
            <sz val="9"/>
            <color rgb="FF000000"/>
            <rFont val="Tahoma"/>
            <family val="2"/>
          </rPr>
          <t>Usuario:</t>
        </r>
        <r>
          <rPr>
            <sz val="9"/>
            <color rgb="FF000000"/>
            <rFont val="Tahoma"/>
            <family val="2"/>
          </rPr>
          <t xml:space="preserve">
En el año 2020 se ajustan 4 planes de manejo. Y el DRMI de corrales. Incluye inversión por 600 millones de pesos  + 10.980.000 pesos para viáticos + recursos para gastos financieros 8636118,5481668+ para contratar personal 59.950.000+  recursos para practicantes  31.800.000</t>
        </r>
      </text>
    </comment>
    <comment ref="D5" authorId="1" shapeId="0" xr:uid="{89D62ECD-3330-4038-B93C-04B25C536EF6}">
      <text>
        <r>
          <rPr>
            <b/>
            <sz val="9"/>
            <color indexed="81"/>
            <rFont val="Tahoma"/>
            <family val="2"/>
          </rPr>
          <t xml:space="preserve">Nota: </t>
        </r>
        <r>
          <rPr>
            <sz val="9"/>
            <color indexed="81"/>
            <rFont val="Tahoma"/>
            <family val="2"/>
          </rPr>
          <t xml:space="preserve">Orientado a la formulación participativa de los planes de manejo de áreas protegidas que por norma se debe realizar al año siguiente a la declaratoria y a la actualización de los planes de manejo que debe realizarse por normatividad cada 5 años. 
</t>
        </r>
      </text>
    </comment>
    <comment ref="F5" authorId="0" shapeId="0" xr:uid="{00000000-0006-0000-0500-00001E000000}">
      <text>
        <r>
          <rPr>
            <b/>
            <sz val="9"/>
            <color indexed="81"/>
            <rFont val="Tahoma"/>
            <family val="2"/>
          </rPr>
          <t xml:space="preserve">
Nota: 
</t>
        </r>
        <r>
          <rPr>
            <sz val="9"/>
            <color indexed="81"/>
            <rFont val="Tahoma"/>
            <family val="2"/>
          </rPr>
          <t xml:space="preserve">▪ En este indicador se declarará el 40% de las ha que se identifiquen como susceptibles de proteger.
▪ Formula: Hectáreas ecosistemas protegidas desde el gobierno propio en territorio titulado y ancestrales / hectáreas identificadas de ecosistemas a proteger en territorios étnicos
</t>
        </r>
      </text>
    </comment>
    <comment ref="Q5" authorId="1" shapeId="0" xr:uid="{F278606C-136B-4385-9EFF-47EAF6F4C6EB}">
      <text>
        <r>
          <rPr>
            <b/>
            <sz val="9"/>
            <color indexed="81"/>
            <rFont val="Tahoma"/>
            <family val="2"/>
          </rPr>
          <t>Las áreas se definirán con el indicador de efectividad</t>
        </r>
        <r>
          <rPr>
            <sz val="9"/>
            <color indexed="81"/>
            <rFont val="Tahoma"/>
            <family val="2"/>
          </rPr>
          <t xml:space="preserve">
</t>
        </r>
      </text>
    </comment>
    <comment ref="V5" authorId="3" shapeId="0" xr:uid="{00000000-0006-0000-0500-00001F000000}">
      <text>
        <r>
          <rPr>
            <b/>
            <sz val="9"/>
            <color rgb="FF000000"/>
            <rFont val="Tahoma"/>
            <family val="2"/>
          </rPr>
          <t>Usuario:</t>
        </r>
        <r>
          <rPr>
            <sz val="9"/>
            <color rgb="FF000000"/>
            <rFont val="Tahoma"/>
            <family val="2"/>
          </rPr>
          <t xml:space="preserve">
</t>
        </r>
        <r>
          <rPr>
            <sz val="9"/>
            <color rgb="FF000000"/>
            <rFont val="Tahoma"/>
            <family val="2"/>
          </rPr>
          <t>250 millones de inversión  + 5.060.000 de viáticos</t>
        </r>
      </text>
    </comment>
    <comment ref="D6" authorId="1" shapeId="0" xr:uid="{07D7E123-8E0A-4435-A827-BCFB5B7C0972}">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F6" authorId="0" shapeId="0" xr:uid="{00000000-0006-0000-0500-000020000000}">
      <text>
        <r>
          <rPr>
            <b/>
            <sz val="9"/>
            <color indexed="81"/>
            <rFont val="Tahoma"/>
            <family val="2"/>
          </rPr>
          <t xml:space="preserve">Nota: 
</t>
        </r>
        <r>
          <rPr>
            <sz val="9"/>
            <color indexed="81"/>
            <rFont val="Tahoma"/>
            <family val="2"/>
          </rPr>
          <t xml:space="preserve">En este indicador se realizaran acciones de manejo en el 40% de las ha declaradas en el indicador anterior.
Hectáreas manejadas de ecosistemas a proteger en territorios étnicos/ Hectáreas ecosistemas protegidos desde el gobierno propio en territorio titulado y ancestrales 
</t>
        </r>
      </text>
    </comment>
    <comment ref="Q6" authorId="1" shapeId="0" xr:uid="{3831CE33-D95C-4D32-AA9F-007E44ACA4B7}">
      <text>
        <r>
          <rPr>
            <b/>
            <sz val="9"/>
            <color indexed="81"/>
            <rFont val="Tahoma"/>
            <family val="2"/>
          </rPr>
          <t>Del indicador 1.3.4 viene con designación especifica forestal $401.000.001para ser invertidos en DRMIs :  Barbacoas y Chiqueros
Tienen destinación  termoeléctricas, para ser invertidos en DRMIs :  Barbacoas y Chiqueros $402.445.691</t>
        </r>
        <r>
          <rPr>
            <sz val="9"/>
            <color indexed="81"/>
            <rFont val="Tahoma"/>
            <family val="2"/>
          </rPr>
          <t xml:space="preserve">
</t>
        </r>
      </text>
    </comment>
    <comment ref="V6" authorId="3" shapeId="0" xr:uid="{00000000-0006-0000-0500-000021000000}">
      <text>
        <r>
          <rPr>
            <b/>
            <sz val="9"/>
            <color rgb="FF000000"/>
            <rFont val="Tahoma"/>
            <family val="2"/>
          </rPr>
          <t>Usuario:</t>
        </r>
        <r>
          <rPr>
            <sz val="9"/>
            <color rgb="FF000000"/>
            <rFont val="Tahoma"/>
            <family val="2"/>
          </rPr>
          <t xml:space="preserve">
</t>
        </r>
        <r>
          <rPr>
            <sz val="9"/>
            <color rgb="FF000000"/>
            <rFont val="Tahoma"/>
            <family val="2"/>
          </rPr>
          <t>Incluye 477.801.229,51 de inversión y 5 millones de viáticos</t>
        </r>
      </text>
    </comment>
    <comment ref="D7" authorId="1" shapeId="0" xr:uid="{E7C588A0-C2EF-4A8B-A673-859DC1823224}">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Q7" authorId="1" shapeId="0" xr:uid="{5D027C74-DADA-4129-8CF1-C4035442A898}">
      <text>
        <r>
          <rPr>
            <b/>
            <sz val="9"/>
            <color indexed="81"/>
            <rFont val="Tahoma"/>
            <family val="2"/>
          </rPr>
          <t>Valoración de 150 guardabosques, 12 meses en las áreas protegidas a partir de 2025. por $ 8.775 , sin embargo el valor presupuestado corresponde a las disponibilidades para cada vigencia</t>
        </r>
      </text>
    </comment>
    <comment ref="D8" authorId="1" shapeId="0" xr:uid="{3D426717-373C-4A88-A511-90CF1A5BA5AC}">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Q8" authorId="1" shapeId="0" xr:uid="{631B8090-D78D-4041-9543-1ACEF68AF6E5}">
      <text>
        <r>
          <rPr>
            <b/>
            <sz val="9"/>
            <color indexed="81"/>
            <rFont val="Tahoma"/>
            <family val="2"/>
          </rPr>
          <t>Prestación de Servicios</t>
        </r>
        <r>
          <rPr>
            <sz val="9"/>
            <color indexed="81"/>
            <rFont val="Tahoma"/>
            <family val="2"/>
          </rPr>
          <t xml:space="preserve">
</t>
        </r>
      </text>
    </comment>
    <comment ref="V8" authorId="3" shapeId="0" xr:uid="{00000000-0006-0000-0500-000029000000}">
      <text>
        <r>
          <rPr>
            <b/>
            <sz val="9"/>
            <color rgb="FF000000"/>
            <rFont val="Tahoma"/>
            <family val="2"/>
          </rPr>
          <t>Usuario:</t>
        </r>
        <r>
          <rPr>
            <sz val="9"/>
            <color rgb="FF000000"/>
            <rFont val="Tahoma"/>
            <family val="2"/>
          </rPr>
          <t xml:space="preserve">
Inversiones por 780 millones de pesos, dentro de los cuales se incluye 145.000.000 de comunicaciones + viáticos por 12.560.000 + gastos financieros del proyecto 11.684.067</t>
        </r>
      </text>
    </comment>
    <comment ref="D9" authorId="1" shapeId="0" xr:uid="{17C0BADE-0E1E-47D7-ACC8-6D75C3E49DE6}">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F9" authorId="0" shapeId="0" xr:uid="{00000000-0006-0000-0500-00002A000000}">
      <text>
        <r>
          <rPr>
            <b/>
            <sz val="9"/>
            <color rgb="FF000000"/>
            <rFont val="Tahoma"/>
            <family val="2"/>
          </rPr>
          <t>Indicadores de impacto, eficiencia y efectividad que permitan cuantificar las actividades desarrolladas en los humedales priorizados, al interior de los complejos de humedales de la jurisdicción</t>
        </r>
        <r>
          <rPr>
            <sz val="9"/>
            <color rgb="FF000000"/>
            <rFont val="Tahoma"/>
            <family val="2"/>
          </rPr>
          <t xml:space="preserve">
</t>
        </r>
      </text>
    </comment>
    <comment ref="Q9" authorId="1" shapeId="0" xr:uid="{36ADBC69-9496-4FE9-A506-440AED5FB18B}">
      <text>
        <r>
          <rPr>
            <b/>
            <sz val="9"/>
            <color indexed="81"/>
            <rFont val="Tahoma"/>
            <family val="2"/>
          </rPr>
          <t>Se tienen en cuenta 4 planes para formular</t>
        </r>
        <r>
          <rPr>
            <sz val="9"/>
            <color indexed="81"/>
            <rFont val="Tahoma"/>
            <family val="2"/>
          </rPr>
          <t xml:space="preserve">
</t>
        </r>
      </text>
    </comment>
    <comment ref="V9" authorId="3" shapeId="0" xr:uid="{00000000-0006-0000-0500-00002B000000}">
      <text>
        <r>
          <rPr>
            <b/>
            <sz val="9"/>
            <color rgb="FF000000"/>
            <rFont val="Tahoma"/>
            <family val="2"/>
          </rPr>
          <t>Usuario:</t>
        </r>
        <r>
          <rPr>
            <sz val="9"/>
            <color rgb="FF000000"/>
            <rFont val="Tahoma"/>
            <family val="2"/>
          </rPr>
          <t xml:space="preserve">
</t>
        </r>
        <r>
          <rPr>
            <sz val="9"/>
            <color rgb="FF000000"/>
            <rFont val="Tahoma"/>
            <family val="2"/>
          </rPr>
          <t>Inversión por 440924682,89 + 8 millones de viáticos</t>
        </r>
      </text>
    </comment>
    <comment ref="D10" authorId="1" shapeId="0" xr:uid="{CB0AFE62-20B8-484C-BEC1-B8DDA07F4095}">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F10" authorId="2" shapeId="0" xr:uid="{00000000-0006-0000-0500-00002D000000}">
      <text>
        <r>
          <rPr>
            <b/>
            <sz val="9"/>
            <color rgb="FF000000"/>
            <rFont val="Tahoma"/>
            <family val="2"/>
          </rPr>
          <t>Notas:</t>
        </r>
        <r>
          <rPr>
            <sz val="9"/>
            <color rgb="FF000000"/>
            <rFont val="Tahoma"/>
            <family val="2"/>
          </rPr>
          <t xml:space="preserve">
PND 2018-2022:
* Áreas bajo sistemas sostenibles de conservación (restauración*, sistemas agroforestales, manejo forestal sostenible)
* % de ecosistemas o unidades de Análisis ecosistémicas no representados o subrepresentados incluidos en el SINAP en el cuatrienio
Estrategias complementarias de conservación, por ejemplo predios de la sociedad (No hay sugerencias) que no caen en el polígono de áreas protegidas.</t>
        </r>
      </text>
    </comment>
    <comment ref="M10" authorId="0" shapeId="0" xr:uid="{00000000-0006-0000-0500-00002F000000}">
      <text>
        <r>
          <rPr>
            <b/>
            <sz val="9"/>
            <color rgb="FF000000"/>
            <rFont val="Tahoma"/>
            <family val="2"/>
          </rPr>
          <t>PND 2018-2022:</t>
        </r>
        <r>
          <rPr>
            <sz val="9"/>
            <color rgb="FF000000"/>
            <rFont val="Tahoma"/>
            <family val="2"/>
          </rPr>
          <t xml:space="preserve"> 
</t>
        </r>
        <r>
          <rPr>
            <sz val="9"/>
            <color rgb="FF000000"/>
            <rFont val="Tahoma"/>
            <family val="2"/>
          </rPr>
          <t xml:space="preserve">Áreas bajo sistemas sostenibles de conservación (restauración*, sistemas agroforestales, manejo forestal sostenible)
</t>
        </r>
        <r>
          <rPr>
            <sz val="9"/>
            <color rgb="FF000000"/>
            <rFont val="Tahoma"/>
            <family val="2"/>
          </rPr>
          <t xml:space="preserve">
</t>
        </r>
        <r>
          <rPr>
            <sz val="9"/>
            <color rgb="FF000000"/>
            <rFont val="Tahoma"/>
            <family val="2"/>
          </rPr>
          <t>Porcentaje de ecosistemas o unidades de Análisis ecosistémicas no representados o subrepresentados incluidos en el SINAP en el cuatrienio</t>
        </r>
      </text>
    </comment>
    <comment ref="Q10" authorId="1" shapeId="0" xr:uid="{08F8FAFF-9B1B-47D7-A168-56806A32E8C3}">
      <text>
        <r>
          <rPr>
            <b/>
            <sz val="9"/>
            <color indexed="81"/>
            <rFont val="Tahoma"/>
            <family val="2"/>
          </rPr>
          <t>Prestación de Servicios</t>
        </r>
        <r>
          <rPr>
            <sz val="9"/>
            <color indexed="81"/>
            <rFont val="Tahoma"/>
            <family val="2"/>
          </rPr>
          <t xml:space="preserve">
</t>
        </r>
      </text>
    </comment>
    <comment ref="V10" authorId="3" shapeId="0" xr:uid="{00000000-0006-0000-0500-000030000000}">
      <text>
        <r>
          <rPr>
            <b/>
            <sz val="9"/>
            <color rgb="FF000000"/>
            <rFont val="Tahoma"/>
            <family val="2"/>
          </rPr>
          <t>Usuario:</t>
        </r>
        <r>
          <rPr>
            <sz val="9"/>
            <color rgb="FF000000"/>
            <rFont val="Tahoma"/>
            <family val="2"/>
          </rPr>
          <t xml:space="preserve">
</t>
        </r>
        <r>
          <rPr>
            <sz val="9"/>
            <color rgb="FF000000"/>
            <rFont val="Tahoma"/>
            <family val="2"/>
          </rPr>
          <t>Inversión por valor de 368646327+ viáticos por valor de 5 millones</t>
        </r>
      </text>
    </comment>
    <comment ref="D11" authorId="1" shapeId="0" xr:uid="{B9F3B621-648F-45A1-B1E9-ECC50F43943B}">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F11" authorId="0" shapeId="0" xr:uid="{00000000-0006-0000-0500-000033000000}">
      <text>
        <r>
          <rPr>
            <b/>
            <sz val="9"/>
            <color rgb="FF000000"/>
            <rFont val="Tahoma"/>
            <family val="2"/>
          </rPr>
          <t xml:space="preserve">(PSA)
Nota:
PND 2018-2022:
</t>
        </r>
        <r>
          <rPr>
            <sz val="9"/>
            <color rgb="FF000000"/>
            <rFont val="Tahoma"/>
            <family val="2"/>
          </rPr>
          <t>Áreas bajo esquemas de Pagos por Servicios Ambientales (PSA) e incentivos a la conservación</t>
        </r>
        <r>
          <rPr>
            <b/>
            <sz val="9"/>
            <color rgb="FF000000"/>
            <rFont val="Tahoma"/>
            <family val="2"/>
          </rPr>
          <t xml:space="preserve">
De periodos anteriores y nuevas área</t>
        </r>
      </text>
    </comment>
    <comment ref="Q11" authorId="1" shapeId="0" xr:uid="{BA89DFE2-C0F1-479D-B05F-FE197D7A4198}">
      <text>
        <r>
          <rPr>
            <b/>
            <sz val="9"/>
            <color indexed="81"/>
            <rFont val="Tahoma"/>
            <family val="2"/>
          </rPr>
          <t>Puesta en marcha de los esquemas de gobernanza de las 20 áreas protegidas</t>
        </r>
        <r>
          <rPr>
            <sz val="9"/>
            <color indexed="81"/>
            <rFont val="Tahoma"/>
            <family val="2"/>
          </rPr>
          <t xml:space="preserve">
</t>
        </r>
      </text>
    </comment>
    <comment ref="D12" authorId="1" shapeId="0" xr:uid="{B337E0B4-92ED-4155-A26F-C22A1DEF1C6E}">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2" authorId="0" shapeId="0" xr:uid="{00000000-0006-0000-0500-000036000000}">
      <text>
        <r>
          <rPr>
            <b/>
            <sz val="9"/>
            <color rgb="FF000000"/>
            <rFont val="Tahoma"/>
            <family val="2"/>
          </rPr>
          <t>De periodos anteriores y nuevas áreas</t>
        </r>
      </text>
    </comment>
    <comment ref="P12" authorId="0" shapeId="0" xr:uid="{00000000-0006-0000-0500-00003C000000}">
      <text>
        <r>
          <rPr>
            <b/>
            <sz val="9"/>
            <color indexed="81"/>
            <rFont val="Tahoma"/>
            <family val="2"/>
          </rPr>
          <t>Apoyo: Subdirección de Gestión Ambiental</t>
        </r>
        <r>
          <rPr>
            <sz val="9"/>
            <color indexed="81"/>
            <rFont val="Tahoma"/>
            <family val="2"/>
          </rPr>
          <t xml:space="preserve">
</t>
        </r>
      </text>
    </comment>
    <comment ref="Q12" authorId="1" shapeId="0" xr:uid="{9861C181-9AB1-4EE0-8B10-EB80B4FDFA32}">
      <text>
        <r>
          <rPr>
            <b/>
            <sz val="9"/>
            <color indexed="81"/>
            <rFont val="Tahoma"/>
            <family val="2"/>
          </rPr>
          <t>Corresponde a tres SILAP (Uno por Año)</t>
        </r>
        <r>
          <rPr>
            <sz val="9"/>
            <color indexed="81"/>
            <rFont val="Tahoma"/>
            <family val="2"/>
          </rPr>
          <t xml:space="preserve">
</t>
        </r>
      </text>
    </comment>
    <comment ref="V12" authorId="3" shapeId="0" xr:uid="{00000000-0006-0000-0500-00003D000000}">
      <text>
        <r>
          <rPr>
            <b/>
            <sz val="9"/>
            <color rgb="FF000000"/>
            <rFont val="Tahoma"/>
            <family val="2"/>
          </rPr>
          <t>Usuario:</t>
        </r>
        <r>
          <rPr>
            <sz val="9"/>
            <color rgb="FF000000"/>
            <rFont val="Tahoma"/>
            <family val="2"/>
          </rPr>
          <t xml:space="preserve">
</t>
        </r>
        <r>
          <rPr>
            <sz val="9"/>
            <color rgb="FF000000"/>
            <rFont val="Tahoma"/>
            <family val="2"/>
          </rPr>
          <t>Inversión 100 millones de pesos + 4 millones de pesos de viáticos</t>
        </r>
      </text>
    </comment>
    <comment ref="D13" authorId="1" shapeId="0" xr:uid="{6720DBF9-C5AF-4410-BAC9-5C2F1CA3B4ED}">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P13" authorId="0" shapeId="0" xr:uid="{00000000-0006-0000-0500-00003E000000}">
      <text>
        <r>
          <rPr>
            <b/>
            <sz val="9"/>
            <color rgb="FF000000"/>
            <rFont val="Tahoma"/>
            <family val="2"/>
          </rPr>
          <t>Apoyo:</t>
        </r>
        <r>
          <rPr>
            <sz val="9"/>
            <color rgb="FF000000"/>
            <rFont val="Tahoma"/>
            <family val="2"/>
          </rPr>
          <t xml:space="preserve"> Subdirección de Ecosistemas
</t>
        </r>
      </text>
    </comment>
    <comment ref="Q13" authorId="1" shapeId="0" xr:uid="{A3916B50-2CF5-46DE-91C5-40363E24272A}">
      <text>
        <r>
          <rPr>
            <b/>
            <sz val="9"/>
            <color indexed="81"/>
            <rFont val="Tahoma"/>
            <family val="2"/>
          </rPr>
          <t>Corresponde a ejecución de acciones de SILAP, reservas de la sociedad civil, entre otras.</t>
        </r>
        <r>
          <rPr>
            <sz val="9"/>
            <color indexed="81"/>
            <rFont val="Tahoma"/>
            <family val="2"/>
          </rPr>
          <t xml:space="preserve">
</t>
        </r>
      </text>
    </comment>
    <comment ref="D14" authorId="1" shapeId="0" xr:uid="{C510A3D5-A33F-450D-9928-818DB7129D96}">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4" authorId="0" shapeId="0" xr:uid="{00000000-0006-0000-0500-00003F000000}">
      <text>
        <r>
          <rPr>
            <b/>
            <sz val="9"/>
            <color rgb="FF000000"/>
            <rFont val="Tahoma"/>
            <family val="2"/>
          </rPr>
          <t xml:space="preserve">Notas.
PND 2018-2022:
</t>
        </r>
        <r>
          <rPr>
            <sz val="9"/>
            <color rgb="FF000000"/>
            <rFont val="Tahoma"/>
            <family val="2"/>
          </rPr>
          <t>* Reducir la tendencia de crecimiento de la deforestación proyectada por el IDEAM. Línea base, deforestación 2018: 9860 ha</t>
        </r>
        <r>
          <rPr>
            <b/>
            <sz val="9"/>
            <color rgb="FF000000"/>
            <rFont val="Tahoma"/>
            <family val="2"/>
          </rPr>
          <t xml:space="preserve">
Indicador PGAR no considerado:</t>
        </r>
        <r>
          <rPr>
            <sz val="9"/>
            <color rgb="FF000000"/>
            <rFont val="Tahoma"/>
            <family val="2"/>
          </rPr>
          <t xml:space="preserve"> Hectáreas deforestadas  en áreas de ecosistemas naturales corporativos (ha)
</t>
        </r>
        <r>
          <rPr>
            <b/>
            <sz val="9"/>
            <color rgb="FF000000"/>
            <rFont val="Tahoma"/>
            <family val="2"/>
          </rPr>
          <t>Razón:</t>
        </r>
        <r>
          <rPr>
            <sz val="9"/>
            <color rgb="FF000000"/>
            <rFont val="Tahoma"/>
            <family val="2"/>
          </rPr>
          <t xml:space="preserve"> La denominación del indicador debe ser ha recuperadas con el fin de guardar lógica con la meta.
Antes 20-04-17
Número de ha de deforestación evitadas en ecosistemas naturales.
</t>
        </r>
        <r>
          <rPr>
            <b/>
            <sz val="9"/>
            <color rgb="FF000000"/>
            <rFont val="Tahoma"/>
            <family val="2"/>
          </rPr>
          <t>Fórmula:</t>
        </r>
        <r>
          <rPr>
            <sz val="9"/>
            <color rgb="FF000000"/>
            <rFont val="Tahoma"/>
            <family val="2"/>
          </rPr>
          <t xml:space="preserve">
Hectáreas ecosistemas protegidas desde el gobierno propio en territorio titulado y ancestrales / hectáreas  identificadas de ecosistemas a proteger en territorios étnicos
</t>
        </r>
        <r>
          <rPr>
            <b/>
            <sz val="9"/>
            <color rgb="FF000000"/>
            <rFont val="Tahoma"/>
            <family val="2"/>
          </rPr>
          <t>Nota:</t>
        </r>
        <r>
          <rPr>
            <sz val="9"/>
            <color rgb="FF000000"/>
            <rFont val="Tahoma"/>
            <family val="2"/>
          </rPr>
          <t xml:space="preserve"> 
▪ En este indicador se declarará el 40% de las ha que se identifiquen como susceptibles de proteger. </t>
        </r>
      </text>
    </comment>
    <comment ref="M14" authorId="0" shapeId="0" xr:uid="{00000000-0006-0000-0500-000040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Q14" authorId="1" shapeId="0" xr:uid="{12915297-A939-400B-9573-4CF1361282AF}">
      <text>
        <r>
          <rPr>
            <b/>
            <sz val="9"/>
            <color indexed="81"/>
            <rFont val="Tahoma"/>
            <family val="2"/>
          </rPr>
          <t>Acciones para generación de ecosistemas protegidos desde comunidades étnicas, lo óptimo son 1.500 millones para alcanzar la meta de 4000 ha</t>
        </r>
        <r>
          <rPr>
            <sz val="9"/>
            <color indexed="81"/>
            <rFont val="Tahoma"/>
            <family val="2"/>
          </rPr>
          <t xml:space="preserve">
</t>
        </r>
      </text>
    </comment>
    <comment ref="V14" authorId="3" shapeId="0" xr:uid="{00000000-0006-0000-0500-000041000000}">
      <text>
        <r>
          <rPr>
            <b/>
            <sz val="9"/>
            <color rgb="FF000000"/>
            <rFont val="Tahoma"/>
            <family val="2"/>
          </rPr>
          <t>Usuario:</t>
        </r>
        <r>
          <rPr>
            <sz val="9"/>
            <color rgb="FF000000"/>
            <rFont val="Tahoma"/>
            <family val="2"/>
          </rPr>
          <t xml:space="preserve">
</t>
        </r>
        <r>
          <rPr>
            <sz val="9"/>
            <color rgb="FF000000"/>
            <rFont val="Tahoma"/>
            <family val="2"/>
          </rPr>
          <t>Inversión por valor de 50 millones + viáticos por un millón ochocientos mil pesos</t>
        </r>
      </text>
    </comment>
    <comment ref="D15" authorId="1" shapeId="0" xr:uid="{C8113B42-0A17-4171-B43C-0BD1BA8A7D77}">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5" authorId="0" shapeId="0" xr:uid="{00000000-0006-0000-0500-000043000000}">
      <text>
        <r>
          <rPr>
            <b/>
            <sz val="9"/>
            <color rgb="FF000000"/>
            <rFont val="Tahoma"/>
            <family val="2"/>
          </rPr>
          <t xml:space="preserve">Antes 2020-04-17: </t>
        </r>
        <r>
          <rPr>
            <sz val="9"/>
            <color rgb="FF000000"/>
            <rFont val="Tahoma"/>
            <family val="2"/>
          </rPr>
          <t xml:space="preserve">% áreas protegidas con estrategia de apropiación socio-cultural
</t>
        </r>
      </text>
    </comment>
    <comment ref="M15" authorId="0" shapeId="0" xr:uid="{00000000-0006-0000-0500-000045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Q15" authorId="1" shapeId="0" xr:uid="{76E85D51-DA28-4C4F-9CD4-69BCDEF83D43}">
      <text>
        <r>
          <rPr>
            <b/>
            <sz val="9"/>
            <color indexed="81"/>
            <rFont val="Tahoma"/>
            <family val="2"/>
          </rPr>
          <t>Realización de acciones de conservación para la meta de 4000 ha se requieren 4.500 millones</t>
        </r>
        <r>
          <rPr>
            <sz val="9"/>
            <color indexed="81"/>
            <rFont val="Tahoma"/>
            <family val="2"/>
          </rPr>
          <t xml:space="preserve">
</t>
        </r>
      </text>
    </comment>
    <comment ref="D16" authorId="1" shapeId="0" xr:uid="{1779F78E-DBF2-4E56-827C-ADD5E0C0D8F0}">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6" authorId="0" shapeId="0" xr:uid="{00000000-0006-0000-0500-000047000000}">
      <text>
        <r>
          <rPr>
            <b/>
            <sz val="9"/>
            <color rgb="FF000000"/>
            <rFont val="Tahoma"/>
            <family val="2"/>
          </rPr>
          <t xml:space="preserve">
Antes: </t>
        </r>
        <r>
          <rPr>
            <sz val="9"/>
            <color rgb="FF000000"/>
            <rFont val="Tahoma"/>
            <family val="2"/>
          </rPr>
          <t>Actualización del plan de manejo ambiental de páramos delimitados por el Min Ambiente</t>
        </r>
        <r>
          <rPr>
            <b/>
            <sz val="9"/>
            <color rgb="FF000000"/>
            <rFont val="Tahoma"/>
            <family val="2"/>
          </rPr>
          <t xml:space="preserve">
Antes 2020-04-17:</t>
        </r>
        <r>
          <rPr>
            <sz val="9"/>
            <color rgb="FF000000"/>
            <rFont val="Tahoma"/>
            <family val="2"/>
          </rPr>
          <t xml:space="preserve"> % áreas protegidas con estrategia de apropiación socio-cultural</t>
        </r>
      </text>
    </comment>
    <comment ref="M16" authorId="0" shapeId="0" xr:uid="{00000000-0006-0000-0500-000048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Q16" authorId="1" shapeId="0" xr:uid="{D5290487-6745-485A-B85B-75622C68B590}">
      <text>
        <r>
          <rPr>
            <b/>
            <sz val="9"/>
            <color indexed="81"/>
            <rFont val="Tahoma"/>
            <family val="2"/>
          </rPr>
          <t>Corresponde a los planes de manejo de 4 paramos</t>
        </r>
        <r>
          <rPr>
            <sz val="9"/>
            <color indexed="81"/>
            <rFont val="Tahoma"/>
            <family val="2"/>
          </rPr>
          <t xml:space="preserve">
</t>
        </r>
      </text>
    </comment>
    <comment ref="D17" authorId="1" shapeId="0" xr:uid="{F752822E-8E97-4B7E-B096-CE888F2EDD43}">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Q17" authorId="1" shapeId="0" xr:uid="{700BD160-D3B4-49D4-8900-EA9578691C54}">
      <text>
        <r>
          <rPr>
            <b/>
            <sz val="9"/>
            <color indexed="81"/>
            <rFont val="Tahoma"/>
            <family val="2"/>
          </rPr>
          <t>Todas las acciones realizadas en paramos (se puede hacer con funcionarios de planta)</t>
        </r>
        <r>
          <rPr>
            <sz val="9"/>
            <color indexed="81"/>
            <rFont val="Tahoma"/>
            <family val="2"/>
          </rPr>
          <t xml:space="preserve">
</t>
        </r>
      </text>
    </comment>
    <comment ref="D18" authorId="1" shapeId="0" xr:uid="{1D62DED2-C798-4267-8C00-52C81DD48B07}">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8" authorId="0" shapeId="0" xr:uid="{00000000-0006-0000-0500-000051000000}">
      <text>
        <r>
          <rPr>
            <b/>
            <sz val="9"/>
            <color indexed="81"/>
            <rFont val="Tahoma"/>
            <family val="2"/>
          </rPr>
          <t xml:space="preserve">Nota. 
PND 2018-2022: </t>
        </r>
        <r>
          <rPr>
            <sz val="9"/>
            <color indexed="81"/>
            <rFont val="Tahoma"/>
            <family val="2"/>
          </rPr>
          <t>Áreas afectadas por el desarrollo de actividades ilegales en proceso de restauración.</t>
        </r>
      </text>
    </comment>
    <comment ref="M18" authorId="0" shapeId="0" xr:uid="{00000000-0006-0000-0500-000053000000}">
      <text>
        <r>
          <rPr>
            <b/>
            <sz val="9"/>
            <color rgb="FF000000"/>
            <rFont val="Tahoma"/>
            <family val="2"/>
          </rPr>
          <t>PND 2018-2022:</t>
        </r>
        <r>
          <rPr>
            <sz val="9"/>
            <color rgb="FF000000"/>
            <rFont val="Tahoma"/>
            <family val="2"/>
          </rPr>
          <t xml:space="preserve"> Áreas afectadas por el desarrollo de actividades ilegales en proceso de restauración</t>
        </r>
      </text>
    </comment>
    <comment ref="Q18" authorId="1" shapeId="0" xr:uid="{5DFD2478-B96E-4A52-89BA-466E600E969C}">
      <text>
        <r>
          <rPr>
            <b/>
            <sz val="9"/>
            <color indexed="81"/>
            <rFont val="Tahoma"/>
            <family val="2"/>
          </rPr>
          <t xml:space="preserve">Pueden tener destinación especifica Magdalena Medio (termo)  
Pensar en proyecto Bajo Cauca Humedales
</t>
        </r>
        <r>
          <rPr>
            <sz val="9"/>
            <color indexed="81"/>
            <rFont val="Tahoma"/>
            <family val="2"/>
          </rPr>
          <t xml:space="preserve">
</t>
        </r>
      </text>
    </comment>
    <comment ref="V18" authorId="3" shapeId="0" xr:uid="{00000000-0006-0000-0500-000054000000}">
      <text>
        <r>
          <rPr>
            <b/>
            <sz val="9"/>
            <color rgb="FF000000"/>
            <rFont val="Tahoma"/>
            <family val="2"/>
          </rPr>
          <t>Usuario:</t>
        </r>
        <r>
          <rPr>
            <sz val="9"/>
            <color rgb="FF000000"/>
            <rFont val="Tahoma"/>
            <family val="2"/>
          </rPr>
          <t xml:space="preserve">
Inversión 200 millones + viáticos por 3 millones
</t>
        </r>
        <r>
          <rPr>
            <b/>
            <sz val="9"/>
            <color rgb="FF000000"/>
            <rFont val="Tahoma"/>
            <family val="2"/>
          </rPr>
          <t xml:space="preserve">2020-04-22: </t>
        </r>
        <r>
          <rPr>
            <sz val="9"/>
            <color rgb="FF000000"/>
            <rFont val="Tahoma"/>
            <family val="2"/>
          </rPr>
          <t>Ajuste para coherencia con presupuesto asignado</t>
        </r>
      </text>
    </comment>
    <comment ref="D19" authorId="1" shapeId="0" xr:uid="{592FBE8C-7AE2-476A-AECB-A5152D44EDB9}">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9" authorId="0" shapeId="0" xr:uid="{00000000-0006-0000-0500-000058000000}">
      <text>
        <r>
          <rPr>
            <b/>
            <sz val="9"/>
            <color indexed="81"/>
            <rFont val="Tahoma"/>
            <family val="2"/>
          </rPr>
          <t xml:space="preserve">Nota.
PND 2018-2022: </t>
        </r>
        <r>
          <rPr>
            <sz val="9"/>
            <color indexed="81"/>
            <rFont val="Tahoma"/>
            <family val="2"/>
          </rPr>
          <t xml:space="preserve">Áreas bajo sistemas sostenibles de conservación (restauración*, sistemas agroforestales, manejo forestal sostenible)
</t>
        </r>
      </text>
    </comment>
    <comment ref="M19" authorId="0" shapeId="0" xr:uid="{00000000-0006-0000-0500-00005A000000}">
      <text>
        <r>
          <rPr>
            <b/>
            <sz val="9"/>
            <color rgb="FF000000"/>
            <rFont val="Tahoma"/>
            <family val="2"/>
          </rPr>
          <t>PND 2018-2022:</t>
        </r>
        <r>
          <rPr>
            <sz val="9"/>
            <color rgb="FF000000"/>
            <rFont val="Tahoma"/>
            <family val="2"/>
          </rPr>
          <t xml:space="preserve"> Áreas bajo sistemas sostenibles de conservación (restauración*, sistemas agroforestales, manejo forestal sostenible)
</t>
        </r>
      </text>
    </comment>
    <comment ref="P19" authorId="0" shapeId="0" xr:uid="{00000000-0006-0000-0500-00005B000000}">
      <text>
        <r>
          <rPr>
            <b/>
            <sz val="9"/>
            <color rgb="FF000000"/>
            <rFont val="Tahoma"/>
            <family val="2"/>
          </rPr>
          <t>Apoyo:</t>
        </r>
        <r>
          <rPr>
            <sz val="9"/>
            <color rgb="FF000000"/>
            <rFont val="Tahoma"/>
            <family val="2"/>
          </rPr>
          <t xml:space="preserve"> Subdirección de Ecosistemas
</t>
        </r>
      </text>
    </comment>
    <comment ref="Q19" authorId="1" shapeId="0" xr:uid="{A969107F-FDDA-4466-B49D-C8731F8377B2}">
      <text>
        <r>
          <rPr>
            <b/>
            <sz val="9"/>
            <color indexed="81"/>
            <rFont val="Tahoma"/>
            <family val="2"/>
          </rPr>
          <t>Se debe justificar el cambio del indicador de: 
"(PGAR)  Hectáreas de cobertura boscosa en cuencas abastecedoras de acueductos y en ecosistemas estratégicos"
a
"Has restauradas en cuencas abastecedoras"</t>
        </r>
        <r>
          <rPr>
            <sz val="9"/>
            <color indexed="81"/>
            <rFont val="Tahoma"/>
            <family val="2"/>
          </rPr>
          <t xml:space="preserve">
</t>
        </r>
      </text>
    </comment>
    <comment ref="D20" authorId="1" shapeId="0" xr:uid="{EE34127B-A793-47DA-8246-515A6D519480}">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20" authorId="5" shapeId="0" xr:uid="{3A20B09E-D850-4715-A58C-6FC4CE068C64}">
      <text>
        <r>
          <rPr>
            <b/>
            <sz val="9"/>
            <color indexed="81"/>
            <rFont val="Tahoma"/>
            <family val="2"/>
          </rPr>
          <t>Indicador R2.5 del PGAR</t>
        </r>
        <r>
          <rPr>
            <sz val="9"/>
            <color indexed="81"/>
            <rFont val="Tahoma"/>
            <family val="2"/>
          </rPr>
          <t xml:space="preserve">
</t>
        </r>
      </text>
    </comment>
    <comment ref="Q20" authorId="1" shapeId="0" xr:uid="{22161A27-3093-453D-A245-041DEF726FB0}">
      <text>
        <r>
          <rPr>
            <b/>
            <sz val="9"/>
            <color indexed="81"/>
            <rFont val="Tahoma"/>
            <family val="2"/>
          </rPr>
          <t>Se debe justificar el cambio del indicador de: 
"(PGAR)  Hectáreas de cobertura boscosa en cuencas abastecedoras de acueductos y en ecosistemas estratégicos"
a
"Has restauradas en cuencas abastecedoras"</t>
        </r>
        <r>
          <rPr>
            <sz val="9"/>
            <color indexed="81"/>
            <rFont val="Tahoma"/>
            <family val="2"/>
          </rPr>
          <t xml:space="preserve">
</t>
        </r>
      </text>
    </comment>
    <comment ref="V20" authorId="3" shapeId="0" xr:uid="{00000000-0006-0000-0500-00005F000000}">
      <text>
        <r>
          <rPr>
            <b/>
            <sz val="9"/>
            <color rgb="FF000000"/>
            <rFont val="Tahoma"/>
            <family val="2"/>
          </rPr>
          <t>Usuario:</t>
        </r>
        <r>
          <rPr>
            <sz val="9"/>
            <color rgb="FF000000"/>
            <rFont val="Tahoma"/>
            <family val="2"/>
          </rPr>
          <t xml:space="preserve">
</t>
        </r>
        <r>
          <rPr>
            <sz val="9"/>
            <color rgb="FF000000"/>
            <rFont val="Tahoma"/>
            <family val="2"/>
          </rPr>
          <t xml:space="preserve">Inversión por 406 millones  + viáticos por 3 millones </t>
        </r>
      </text>
    </comment>
    <comment ref="B21" authorId="1" shapeId="0" xr:uid="{8BA27A40-6FEB-4F24-B572-8F9898EFCAF2}">
      <text>
        <r>
          <rPr>
            <b/>
            <sz val="9"/>
            <color indexed="81"/>
            <rFont val="Tahoma"/>
            <family val="2"/>
          </rPr>
          <t xml:space="preserve">Objetivo del proyecto.
</t>
        </r>
        <r>
          <rPr>
            <sz val="9"/>
            <color indexed="81"/>
            <rFont val="Tahoma"/>
            <family val="2"/>
          </rPr>
          <t xml:space="preserve">Realizar acciones en caminadas a la conservación de la biodiversidad, para la protección y el manejo efectivo  a través de la ejecución de los objetivos y las metas nacionales establecidas en el plan de acción de biodiversidad y plan nacional de restauración 
Programa de Inversión Pública: 3202 – Conservación de la biodiversidad y sus servicios ecosistémicos.
Programa del Proyecto de Plan de Desarrollo Departamental:
Programa 4.1.4. Conservación de la biodiversidad y sus servicios 
ecosistémicos
Política Pública:
Política para la Gestión Sostenible del Suelo
Política para la Gestión Ambiental de la Fauna Silvestre
Política Nacional para la Gestión del Recurso Hídrico
</t>
        </r>
      </text>
    </comment>
    <comment ref="D21" authorId="1" shapeId="0" xr:uid="{23C7DE11-6B6B-4896-903A-A03F0EBF8289}">
      <text>
        <r>
          <rPr>
            <b/>
            <sz val="9"/>
            <color indexed="81"/>
            <rFont val="Tahoma"/>
            <family val="2"/>
          </rPr>
          <t xml:space="preserve">Nota: </t>
        </r>
        <r>
          <rPr>
            <sz val="9"/>
            <color indexed="81"/>
            <rFont val="Tahoma"/>
            <family val="2"/>
          </rPr>
          <t xml:space="preserve">En el PGAR se cuenta con especies priorizadas de flora y fauna las cuales se debe tener particularidades en el manejo, se requiere actualizar la línea base de PGAR, de acuerdo con el estudio realizado para la actualización del acuerdo de vedas corporativas 040-RES2402-468 y 040-RES2312--6645.
</t>
        </r>
      </text>
    </comment>
    <comment ref="F21" authorId="4" shapeId="0" xr:uid="{00000000-0006-0000-0500-000062000000}">
      <text>
        <r>
          <rPr>
            <b/>
            <sz val="9"/>
            <color rgb="FF000000"/>
            <rFont val="Tahoma"/>
            <family val="2"/>
          </rPr>
          <t>Seguimiento:</t>
        </r>
        <r>
          <rPr>
            <sz val="9"/>
            <color rgb="FF000000"/>
            <rFont val="Tahoma"/>
            <family val="2"/>
          </rPr>
          <t xml:space="preserve"> Ecosistemas
</t>
        </r>
        <r>
          <rPr>
            <b/>
            <sz val="9"/>
            <color rgb="FF000000"/>
            <rFont val="Tahoma"/>
            <family val="2"/>
          </rPr>
          <t xml:space="preserve">Control: </t>
        </r>
        <r>
          <rPr>
            <sz val="9"/>
            <color rgb="FF000000"/>
            <rFont val="Tahoma"/>
            <family val="2"/>
          </rPr>
          <t>Regionalización</t>
        </r>
      </text>
    </comment>
    <comment ref="N21" authorId="0" shapeId="0" xr:uid="{75E45D6C-7A59-46EE-9965-1F3425FCDF18}">
      <text>
        <r>
          <rPr>
            <b/>
            <sz val="9"/>
            <color indexed="81"/>
            <rFont val="Tahoma"/>
            <family val="2"/>
          </rPr>
          <t>ODS 15 Proteger, restablecer y promover el uso sostenible de los ecosistemas terrestres, gestionar sosteniblemente los bosques, luchar contra la desertificación, detener e invertir la degradación de las tierras y detener la pérdida de biodiversidad</t>
        </r>
      </text>
    </comment>
    <comment ref="Q21" authorId="1" shapeId="0" xr:uid="{994A18F2-45F5-410F-9CD8-133B9C292ACF}">
      <text>
        <r>
          <rPr>
            <b/>
            <sz val="9"/>
            <color indexed="81"/>
            <rFont val="Tahoma"/>
            <family val="2"/>
          </rPr>
          <t>Corresponde a los recursos necesarios para operar, los convenios de fauna y viveros</t>
        </r>
        <r>
          <rPr>
            <sz val="9"/>
            <color indexed="81"/>
            <rFont val="Tahoma"/>
            <family val="2"/>
          </rPr>
          <t xml:space="preserve">
</t>
        </r>
      </text>
    </comment>
    <comment ref="D22" authorId="1" shapeId="0" xr:uid="{0F9F39B3-321E-41F3-8690-ACF92F0ADADD}">
      <text>
        <r>
          <rPr>
            <b/>
            <sz val="9"/>
            <color indexed="81"/>
            <rFont val="Tahoma"/>
            <family val="2"/>
          </rPr>
          <t>Nota:</t>
        </r>
        <r>
          <rPr>
            <sz val="9"/>
            <color indexed="81"/>
            <rFont val="Tahoma"/>
            <family val="2"/>
          </rPr>
          <t xml:space="preserve"> Se realizarán acciones de restauración fortaleciendo la participación ciudadana y apropiación en los territorios, para garantizar la adecuada admiración del recurso natural. Con estrategias corporativas como guardabosques y Guardaciénagas, orientando las acciones en el fortalecimiento de los ecosistemas estratégicos del territorio.
</t>
        </r>
      </text>
    </comment>
    <comment ref="F22" authorId="0" shapeId="0" xr:uid="{00000000-0006-0000-0500-000065000000}">
      <text>
        <r>
          <rPr>
            <b/>
            <sz val="9"/>
            <color indexed="81"/>
            <rFont val="Tahoma"/>
            <family val="2"/>
          </rPr>
          <t xml:space="preserve">
Nota: </t>
        </r>
        <r>
          <rPr>
            <sz val="9"/>
            <color indexed="81"/>
            <rFont val="Tahoma"/>
            <family val="2"/>
          </rPr>
          <t>% de avance en la formulación del plan de ordenación forestal
(POF)</t>
        </r>
      </text>
    </comment>
    <comment ref="Q22" authorId="1" shapeId="0" xr:uid="{9A6849AC-8AB9-4F7D-B35B-C883CA51EFE1}">
      <text>
        <r>
          <rPr>
            <b/>
            <sz val="9"/>
            <color indexed="81"/>
            <rFont val="Tahoma"/>
            <family val="2"/>
          </rPr>
          <t xml:space="preserve">El reto 6 identifica un total de 14285 hectáreas de suelos degradados por minería y no se tiene una medición de información de referencia del total de suelos degradados en la jurisdicción
Se identificaron 160.000 hectáreas salen con base en mapa de suelos degradados 2010-2011 del IDEAM 
</t>
        </r>
        <r>
          <rPr>
            <sz val="9"/>
            <color indexed="81"/>
            <rFont val="Tahoma"/>
            <family val="2"/>
          </rPr>
          <t xml:space="preserve">
</t>
        </r>
      </text>
    </comment>
    <comment ref="V22" authorId="3" shapeId="0" xr:uid="{00000000-0006-0000-0500-000068000000}">
      <text>
        <r>
          <rPr>
            <b/>
            <sz val="9"/>
            <color rgb="FF000000"/>
            <rFont val="Tahoma"/>
            <family val="2"/>
          </rPr>
          <t>Usuario:</t>
        </r>
        <r>
          <rPr>
            <sz val="9"/>
            <color rgb="FF000000"/>
            <rFont val="Tahoma"/>
            <family val="2"/>
          </rPr>
          <t xml:space="preserve">
</t>
        </r>
        <r>
          <rPr>
            <sz val="9"/>
            <color rgb="FF000000"/>
            <rFont val="Tahoma"/>
            <family val="2"/>
          </rPr>
          <t>Inversión por valor de 85528507,024 + viáticos por valor de 5 millones de pesos</t>
        </r>
      </text>
    </comment>
    <comment ref="D23" authorId="1" shapeId="0" xr:uid="{75A743E6-B012-47C3-BF89-78E7442F4570}">
      <text>
        <r>
          <rPr>
            <b/>
            <sz val="9"/>
            <color indexed="81"/>
            <rFont val="Tahoma"/>
            <family val="2"/>
          </rPr>
          <t xml:space="preserve">Nota:  </t>
        </r>
        <r>
          <rPr>
            <sz val="9"/>
            <color indexed="81"/>
            <rFont val="Tahoma"/>
            <family val="2"/>
          </rPr>
          <t xml:space="preserve">De acuerdo a los lineamientos y la guía para la ordenación forestal en Colombia del MADS, se definen 6 etapas, de las cuales actualmente la corporación de encuentra en la etapa de caracterización y diagnóstico y se debe continuar con la prospectiva y plan de ordenación forestal; formulación y adopción; implementación y seguimiento y evaluación 
</t>
        </r>
      </text>
    </comment>
    <comment ref="F23" authorId="6" shapeId="0" xr:uid="{00000000-0006-0000-0500-00006A000000}">
      <text>
        <r>
          <rPr>
            <b/>
            <sz val="10"/>
            <color rgb="FF000000"/>
            <rFont val="Calibri"/>
            <family val="2"/>
          </rPr>
          <t>Especies priorizadas:</t>
        </r>
        <r>
          <rPr>
            <sz val="10"/>
            <color rgb="FF000000"/>
            <rFont val="Calibri"/>
            <family val="2"/>
          </rPr>
          <t xml:space="preserve"> especies de fauna y flora definidas como priorizadas considerando como parámetros, aspectos como categoría de amenaza, endemismo, inclusión en la Cites, haber sido considerada como objeto de conservación en alguna de las áreas de reserva corporativas, haber sido aproximada por la Corporación tanto en su conocimiento o conservación, incluida o ser objeto en una de estrategias de conservación existentes a nivel nacional, regional o Corporativa, ser especie sobrilla, bandera, carismática o de importancia ecológica o haber sido consideradas en los anteriores planes de acción (principalmente en el Plan de Acción 2016-2019). Elaboración propia.
</t>
        </r>
      </text>
    </comment>
    <comment ref="Q23" authorId="1" shapeId="0" xr:uid="{31F370ED-389B-4420-AC6E-1B7123640811}">
      <text>
        <r>
          <rPr>
            <b/>
            <sz val="9"/>
            <color indexed="81"/>
            <rFont val="Tahoma"/>
            <family val="2"/>
          </rPr>
          <t xml:space="preserve">En este indicador se pueden asignar los recursos de destinación especifica de tasa por aprovechamiento forestal 
En la fase de prospectiva y plan de ordenación forestal, se definen unidades de manejo y ordenación forestal, para llegar a la etapa de formulación y adopción. 
Al momento se han definido 6 unidades de manejo, las cuales pueden variar en el avance de la formulación del plan. 
Dentro de estas 6 unidades de manejo de acuerdo a la guía del 2020, se deberá continuar con la fase de la formulación del plan, la cual implica realizar los inventarios forestales respectivos. Para llegar a la formulación y adopción. </t>
        </r>
        <r>
          <rPr>
            <sz val="9"/>
            <color indexed="81"/>
            <rFont val="Tahoma"/>
            <family val="2"/>
          </rPr>
          <t xml:space="preserve">
</t>
        </r>
      </text>
    </comment>
    <comment ref="V23" authorId="3" shapeId="0" xr:uid="{00000000-0006-0000-0500-000070000000}">
      <text>
        <r>
          <rPr>
            <sz val="9"/>
            <color rgb="FF000000"/>
            <rFont val="Tahoma"/>
            <family val="2"/>
          </rPr>
          <t>INVERSION por valor de 54,000,000 +  Gastos financieros 8785432 + viáticos por 6 millones de pesos  + contratación personal 120.900.000</t>
        </r>
      </text>
    </comment>
    <comment ref="B24" authorId="1" shapeId="0" xr:uid="{3B086825-BA77-43AB-A77F-BF95D8AFCE22}">
      <text>
        <r>
          <rPr>
            <b/>
            <sz val="9"/>
            <color indexed="81"/>
            <rFont val="Tahoma"/>
            <family val="2"/>
          </rPr>
          <t xml:space="preserve">Objetivo del proyecto.
</t>
        </r>
        <r>
          <rPr>
            <sz val="9"/>
            <color indexed="81"/>
            <rFont val="Tahoma"/>
            <family val="2"/>
          </rPr>
          <t xml:space="preserve">Ordenar ambientalmente el Territorio alrededor de la Cuenca para su adecuado uso, a través de la  formulación e incorporación de las determinantes ambientales en los planes de ordenamiento y desarrollo territorial y la apropiación por la comunidad
Programa de Inversión Pública:
3203 – Gestión integral del recurso hídrico.
3205 – Ordenamiento ambiental territorial.
Programa del Proyecto de Plan de Desarrollo Departamental:
Programa 2.1.2. Salud mental: Ambientes saludables y protectores
Programa 3.1.1. Urbanismo para el Desarrollo
Programa 3.1.4. Energía Accesible y No Contaminante
Programa 4.1.1. Gestión integral del recurso hídrico
Programa 4.2.1. Estrategias para la gestión territorial
Programa 4.2.2. Gestión del riesgo de desastres
Política Pública:
Política nacional de gestión del riesgo de desastres. 
Política de Gestión Ambiental Urbana
Política Nacional de Espacio Público
Política Nacional para la Gestión del Recurso Hídrico
</t>
        </r>
      </text>
    </comment>
    <comment ref="D24" authorId="1" shapeId="0" xr:uid="{27BB251F-AE01-4854-8191-7B4469EE5588}">
      <text>
        <r>
          <rPr>
            <b/>
            <sz val="9"/>
            <color indexed="81"/>
            <rFont val="Tahoma"/>
            <family val="2"/>
          </rPr>
          <t xml:space="preserve">Nota: </t>
        </r>
        <r>
          <rPr>
            <sz val="9"/>
            <color indexed="81"/>
            <rFont val="Tahoma"/>
            <family val="2"/>
          </rPr>
          <t>Se dará prioridad a un POMCA para trabajarlo de manera articulada con el nivel nacional como piloto aportando a la redefinición de la Guía POMCAS.</t>
        </r>
      </text>
    </comment>
    <comment ref="H24" authorId="1" shapeId="0" xr:uid="{569EEDDD-3AE3-49C8-8B33-19ACA840EBA2}">
      <text>
        <r>
          <rPr>
            <b/>
            <sz val="9"/>
            <color indexed="81"/>
            <rFont val="Tahoma"/>
            <family val="2"/>
          </rPr>
          <t xml:space="preserve">2024-04-18. </t>
        </r>
        <r>
          <rPr>
            <sz val="9"/>
            <color indexed="81"/>
            <rFont val="Tahoma"/>
            <family val="2"/>
          </rPr>
          <t>De conformidad con el acuerdo 180-ACU2404-676 la meta para este cuatrienio se fijó en 4 POMCAS</t>
        </r>
      </text>
    </comment>
    <comment ref="Q24" authorId="1" shapeId="0" xr:uid="{8E964862-B60B-44A5-98FF-C8C574AE530F}">
      <text>
        <r>
          <rPr>
            <b/>
            <sz val="9"/>
            <color indexed="81"/>
            <rFont val="Tahoma"/>
            <family val="2"/>
          </rPr>
          <t>Se redefinió la meta con la directora para realizar un piloto con el ministerio.</t>
        </r>
        <r>
          <rPr>
            <sz val="9"/>
            <color indexed="81"/>
            <rFont val="Tahoma"/>
            <family val="2"/>
          </rPr>
          <t xml:space="preserve">
</t>
        </r>
      </text>
    </comment>
    <comment ref="V24" authorId="3" shapeId="0" xr:uid="{00000000-0006-0000-0500-000077000000}">
      <text>
        <r>
          <rPr>
            <b/>
            <sz val="9"/>
            <color rgb="FF000000"/>
            <rFont val="Tahoma"/>
            <family val="2"/>
          </rPr>
          <t>Usuario:</t>
        </r>
        <r>
          <rPr>
            <sz val="9"/>
            <color rgb="FF000000"/>
            <rFont val="Tahoma"/>
            <family val="2"/>
          </rPr>
          <t xml:space="preserve">
</t>
        </r>
        <r>
          <rPr>
            <sz val="9"/>
            <color rgb="FF000000"/>
            <rFont val="Tahoma"/>
            <family val="2"/>
          </rPr>
          <t>Inversión por valor de 54.000.00 + viáticos por 4 millones</t>
        </r>
      </text>
    </comment>
    <comment ref="D25" authorId="1" shapeId="0" xr:uid="{F72EC0A5-3442-4CCB-89B4-881CD2F3F9A4}">
      <text>
        <r>
          <rPr>
            <b/>
            <sz val="9"/>
            <color indexed="81"/>
            <rFont val="Tahoma"/>
            <family val="2"/>
          </rPr>
          <t xml:space="preserve">Nota: </t>
        </r>
        <r>
          <rPr>
            <sz val="9"/>
            <color indexed="81"/>
            <rFont val="Tahoma"/>
            <family val="2"/>
          </rPr>
          <t xml:space="preserve">Se dará prioridad a un POMCA para trabajarlo de manera articulada con el nivel nacional como piloto aportando a la redefinición de la Guía POMCAS.
</t>
        </r>
      </text>
    </comment>
    <comment ref="V25" authorId="3" shapeId="0" xr:uid="{00000000-0006-0000-0500-00007E000000}">
      <text>
        <r>
          <rPr>
            <b/>
            <sz val="9"/>
            <color rgb="FF000000"/>
            <rFont val="Tahoma"/>
            <family val="2"/>
          </rPr>
          <t xml:space="preserve">Usuario:
</t>
        </r>
        <r>
          <rPr>
            <b/>
            <sz val="9"/>
            <color rgb="FF000000"/>
            <rFont val="Tahoma"/>
            <family val="2"/>
          </rPr>
          <t xml:space="preserve">Inversión por valor de 343.000.000 + viáticos por 5.900.000
</t>
        </r>
        <r>
          <rPr>
            <b/>
            <sz val="9"/>
            <color rgb="FF000000"/>
            <rFont val="Tahoma"/>
            <family val="2"/>
          </rPr>
          <t xml:space="preserve">
</t>
        </r>
        <r>
          <rPr>
            <sz val="9"/>
            <color rgb="FF000000"/>
            <rFont val="Tahoma"/>
            <family val="2"/>
          </rPr>
          <t>193.000.000 de la actividad 13.1 y 150 actividad 13.2</t>
        </r>
      </text>
    </comment>
    <comment ref="D26" authorId="1" shapeId="0" xr:uid="{1822F8B1-FCCC-4C52-ACFD-6B293062E7A5}">
      <text>
        <r>
          <rPr>
            <b/>
            <sz val="9"/>
            <color indexed="81"/>
            <rFont val="Tahoma"/>
            <family val="2"/>
          </rPr>
          <t xml:space="preserve">Nota: </t>
        </r>
        <r>
          <rPr>
            <sz val="9"/>
            <color indexed="81"/>
            <rFont val="Tahoma"/>
            <family val="2"/>
          </rPr>
          <t xml:space="preserve">Se dará prioridad a un POMCA para trabajarlo de manera articulada con el nivel nacional como piloto aportando a la redefinición de la Guía POMCAS.
</t>
        </r>
      </text>
    </comment>
    <comment ref="F26" authorId="7" shapeId="0" xr:uid="{00000000-0006-0000-0500-000081000000}">
      <text>
        <r>
          <rPr>
            <b/>
            <sz val="10"/>
            <color rgb="FF000000"/>
            <rFont val="Tahoma"/>
            <family val="2"/>
          </rPr>
          <t xml:space="preserve">22_03_2020
</t>
        </r>
        <r>
          <rPr>
            <b/>
            <sz val="10"/>
            <color rgb="FF000000"/>
            <rFont val="Tahoma"/>
            <family val="2"/>
          </rPr>
          <t xml:space="preserve">
</t>
        </r>
        <r>
          <rPr>
            <sz val="10"/>
            <color rgb="FF000000"/>
            <rFont val="Tahoma"/>
            <family val="2"/>
          </rPr>
          <t>Número de actores que participan de manera corresponsable en la conectividad de corredores biológicos y sus ecosistemas</t>
        </r>
      </text>
    </comment>
    <comment ref="H26" authorId="0" shapeId="0" xr:uid="{9D8A1C32-EA48-43F8-A921-3B07AAD6AB63}">
      <text>
        <r>
          <rPr>
            <b/>
            <sz val="9"/>
            <color indexed="81"/>
            <rFont val="Tahoma"/>
            <family val="2"/>
          </rPr>
          <t>(Cartama o Proyecto U de A)</t>
        </r>
      </text>
    </comment>
    <comment ref="M26" authorId="0" shapeId="0" xr:uid="{00000000-0006-0000-0500-000084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D27" authorId="1" shapeId="0" xr:uid="{8652EF4B-4384-408C-A452-EAACDD95C7BA}">
      <text>
        <r>
          <rPr>
            <b/>
            <sz val="9"/>
            <color indexed="81"/>
            <rFont val="Tahoma"/>
            <family val="2"/>
          </rPr>
          <t xml:space="preserve">Nota: </t>
        </r>
        <r>
          <rPr>
            <sz val="9"/>
            <color indexed="81"/>
            <rFont val="Tahoma"/>
            <family val="2"/>
          </rPr>
          <t xml:space="preserve">Se dará prioridad a un POMCA para trabajarlo de manera articulada con el nivel nacional como piloto aportando a la redefinición de la Guía POMCAS.
</t>
        </r>
      </text>
    </comment>
    <comment ref="F27" authorId="0" shapeId="0" xr:uid="{00000000-0006-0000-0500-00008A000000}">
      <text>
        <r>
          <rPr>
            <b/>
            <sz val="9"/>
            <color indexed="81"/>
            <rFont val="Tahoma"/>
            <family val="2"/>
          </rPr>
          <t xml:space="preserve">Nota: </t>
        </r>
        <r>
          <rPr>
            <sz val="9"/>
            <color indexed="81"/>
            <rFont val="Tahoma"/>
            <family val="2"/>
          </rPr>
          <t>Resolución 667. % de cuerpos de agua con reglamentación del uso de las aguas.</t>
        </r>
      </text>
    </comment>
    <comment ref="P27" authorId="0" shapeId="0" xr:uid="{00000000-0006-0000-0500-00008D000000}">
      <text>
        <r>
          <rPr>
            <b/>
            <sz val="9"/>
            <color rgb="FF000000"/>
            <rFont val="Tahoma"/>
            <family val="2"/>
          </rPr>
          <t>Apoyo:</t>
        </r>
        <r>
          <rPr>
            <sz val="9"/>
            <color rgb="FF000000"/>
            <rFont val="Tahoma"/>
            <family val="2"/>
          </rPr>
          <t xml:space="preserve"> Subdirección de Gestión Ambiental
</t>
        </r>
      </text>
    </comment>
    <comment ref="Q27" authorId="1" shapeId="0" xr:uid="{6088AB10-5C9D-4EAF-961E-C150BE653663}">
      <text>
        <r>
          <rPr>
            <b/>
            <sz val="9"/>
            <color indexed="81"/>
            <rFont val="Tahoma"/>
            <family val="2"/>
          </rPr>
          <t>PMAM Rio San Andrés</t>
        </r>
        <r>
          <rPr>
            <sz val="9"/>
            <color indexed="81"/>
            <rFont val="Tahoma"/>
            <family val="2"/>
          </rPr>
          <t xml:space="preserve">
</t>
        </r>
      </text>
    </comment>
    <comment ref="D28" authorId="1" shapeId="0" xr:uid="{4F10EE67-2745-4B5D-A05A-7D9CF6B7F0AB}">
      <text>
        <r>
          <rPr>
            <b/>
            <sz val="9"/>
            <color indexed="81"/>
            <rFont val="Tahoma"/>
            <family val="2"/>
          </rPr>
          <t xml:space="preserve">Nota: </t>
        </r>
        <r>
          <rPr>
            <sz val="9"/>
            <color indexed="81"/>
            <rFont val="Tahoma"/>
            <family val="2"/>
          </rPr>
          <t xml:space="preserve">Se dará prioridad a un POMCA para trabajarlo de manera articulada con el nivel nacional como piloto aportando a la redefinición de la Guía POMCAS.
</t>
        </r>
      </text>
    </comment>
    <comment ref="F28" authorId="6" shapeId="0" xr:uid="{00000000-0006-0000-0500-00008E000000}">
      <text>
        <r>
          <rPr>
            <b/>
            <sz val="10"/>
            <color rgb="FF000000"/>
            <rFont val="Tahoma"/>
            <family val="2"/>
          </rPr>
          <t xml:space="preserve">Nota: </t>
        </r>
        <r>
          <rPr>
            <sz val="10"/>
            <color rgb="FF000000"/>
            <rFont val="Tahoma"/>
            <family val="2"/>
          </rPr>
          <t>Resolución 667. % de avance en la formulación y/o ajuste de los POMCA, PMA, PMM</t>
        </r>
        <r>
          <rPr>
            <b/>
            <sz val="10"/>
            <color rgb="FF000000"/>
            <rFont val="Tahoma"/>
            <family val="2"/>
          </rPr>
          <t xml:space="preserve">
Antes 2020-04-20
</t>
        </r>
        <r>
          <rPr>
            <sz val="10"/>
            <color rgb="FF000000"/>
            <rFont val="Tahoma"/>
            <family val="2"/>
          </rPr>
          <t xml:space="preserve">% de cuerpos de agua con Plan de Ordenamiento y Manejo de Cuenca adoptados (POMCA)
</t>
        </r>
      </text>
    </comment>
    <comment ref="G28" authorId="0" shapeId="0" xr:uid="{CC31D6A7-7E01-4F5C-98F9-8A10D76D749E}">
      <text>
        <r>
          <rPr>
            <b/>
            <sz val="9"/>
            <color indexed="81"/>
            <rFont val="Tahoma"/>
            <family val="2"/>
          </rPr>
          <t>12 rondas (en ejecución del Plan anterior)</t>
        </r>
        <r>
          <rPr>
            <sz val="9"/>
            <color indexed="81"/>
            <rFont val="Tahoma"/>
            <family val="2"/>
          </rPr>
          <t xml:space="preserve">
</t>
        </r>
      </text>
    </comment>
    <comment ref="Q28" authorId="1" shapeId="0" xr:uid="{135BD3BB-D2B6-4122-8496-555BC2A663F0}">
      <text>
        <r>
          <rPr>
            <b/>
            <sz val="9"/>
            <color indexed="81"/>
            <rFont val="Tahoma"/>
            <family val="2"/>
          </rPr>
          <t xml:space="preserve">Para 2024 se atenderá sentencia de corriente Santo Domingo de Barbosa, trabajando de manera articulada con el ministerio la metodología, y parta los años siguientes se buscará que se pueda realizar con recursos de particulares.
</t>
        </r>
        <r>
          <rPr>
            <sz val="9"/>
            <color indexed="81"/>
            <rFont val="Tahoma"/>
            <family val="2"/>
          </rPr>
          <t xml:space="preserve">
</t>
        </r>
      </text>
    </comment>
    <comment ref="D29" authorId="1" shapeId="0" xr:uid="{EF85FFFF-1F88-46BB-80BE-AFD338B2E5DB}">
      <text>
        <r>
          <rPr>
            <b/>
            <sz val="9"/>
            <color indexed="81"/>
            <rFont val="Tahoma"/>
            <family val="2"/>
          </rPr>
          <t xml:space="preserve">Nota: </t>
        </r>
        <r>
          <rPr>
            <sz val="9"/>
            <color indexed="81"/>
            <rFont val="Tahoma"/>
            <family val="2"/>
          </rPr>
          <t>Se trabajará la ejecución desde los componentes programáticos de los Instrumentos articulado a las prioridades de los Planes de Ordenamiento y Desarrollo Municipales.</t>
        </r>
      </text>
    </comment>
    <comment ref="F29" authorId="0" shapeId="0" xr:uid="{00000000-0006-0000-0500-000096000000}">
      <text>
        <r>
          <rPr>
            <b/>
            <sz val="9"/>
            <color indexed="81"/>
            <rFont val="Tahoma"/>
            <family val="2"/>
          </rPr>
          <t xml:space="preserve">Nota: 
</t>
        </r>
        <r>
          <rPr>
            <sz val="9"/>
            <color indexed="81"/>
            <rFont val="Tahoma"/>
            <family val="2"/>
          </rPr>
          <t>Resolución 667. % de cuerpos de agua con PORH adoptados.
(PORH) 
Nota: 100% (corresponde a lo priorizado en cada vigencia)</t>
        </r>
      </text>
    </comment>
    <comment ref="D30" authorId="1" shapeId="0" xr:uid="{7985FC36-1C97-40D6-8C3C-C7348CDD421D}">
      <text>
        <r>
          <rPr>
            <b/>
            <sz val="9"/>
            <color indexed="81"/>
            <rFont val="Tahoma"/>
            <family val="2"/>
          </rPr>
          <t xml:space="preserve">Nota: </t>
        </r>
        <r>
          <rPr>
            <sz val="9"/>
            <color indexed="81"/>
            <rFont val="Tahoma"/>
            <family val="2"/>
          </rPr>
          <t>Se trabajará la ejecución desde los componentes programáticos de los Instrumentos articulado a las prioridades de los Planes de Ordenamiento y Desarrollo Municipales.</t>
        </r>
      </text>
    </comment>
    <comment ref="F30" authorId="0" shapeId="0" xr:uid="{00000000-0006-0000-0500-00009E000000}">
      <text>
        <r>
          <rPr>
            <b/>
            <sz val="9"/>
            <color indexed="81"/>
            <rFont val="Tahoma"/>
            <family val="2"/>
          </rPr>
          <t xml:space="preserve">Nota: </t>
        </r>
        <r>
          <rPr>
            <sz val="9"/>
            <color indexed="81"/>
            <rFont val="Tahoma"/>
            <family val="2"/>
          </rPr>
          <t>Resolución 667. % de avance en la formulación y/o ajuste de los POMCA, PMA, PMM</t>
        </r>
      </text>
    </comment>
    <comment ref="D31" authorId="1" shapeId="0" xr:uid="{4E12845A-0B01-4B8F-92EB-7456B4342E6C}">
      <text>
        <r>
          <rPr>
            <b/>
            <sz val="9"/>
            <color indexed="81"/>
            <rFont val="Tahoma"/>
            <family val="2"/>
          </rPr>
          <t xml:space="preserve">Nota: </t>
        </r>
        <r>
          <rPr>
            <sz val="9"/>
            <color indexed="81"/>
            <rFont val="Tahoma"/>
            <family val="2"/>
          </rPr>
          <t>Se trabajará la ejecución desde los componentes programáticos de los Instrumentos articulado a las prioridades de los Planes de Ordenamiento y Desarrollo Municipales.</t>
        </r>
      </text>
    </comment>
    <comment ref="F31" authorId="0" shapeId="0" xr:uid="{00000000-0006-0000-0500-0000A6000000}">
      <text>
        <r>
          <rPr>
            <b/>
            <sz val="9"/>
            <color indexed="81"/>
            <rFont val="Tahoma"/>
            <family val="2"/>
          </rPr>
          <t xml:space="preserve">Nota: </t>
        </r>
        <r>
          <rPr>
            <sz val="9"/>
            <color indexed="81"/>
            <rFont val="Tahoma"/>
            <family val="2"/>
          </rPr>
          <t xml:space="preserve">Resolución 667. % de avance en la formulación y/o ajuste de los POMCA, PMA, PMM
</t>
        </r>
      </text>
    </comment>
    <comment ref="D32" authorId="1" shapeId="0" xr:uid="{2C3665EA-C3BF-4474-8895-2505771313C7}">
      <text>
        <r>
          <rPr>
            <b/>
            <sz val="9"/>
            <color indexed="81"/>
            <rFont val="Tahoma"/>
            <family val="2"/>
          </rPr>
          <t xml:space="preserve">Nota: </t>
        </r>
        <r>
          <rPr>
            <sz val="9"/>
            <color indexed="81"/>
            <rFont val="Tahoma"/>
            <family val="2"/>
          </rPr>
          <t>Se trabajará la ejecución desde los componentes programáticos de los Instrumentos articulado a las prioridades de los Planes de Ordenamiento y Desarrollo Municipales.</t>
        </r>
      </text>
    </comment>
    <comment ref="F32" authorId="0" shapeId="0" xr:uid="{76E416C7-78F7-4903-9794-3BF7A55013B9}">
      <text>
        <r>
          <rPr>
            <b/>
            <sz val="9"/>
            <color indexed="81"/>
            <rFont val="Tahoma"/>
            <family val="2"/>
          </rPr>
          <t>Nota: 100% (corresponde a lo priorizado en cada vigencia)</t>
        </r>
        <r>
          <rPr>
            <sz val="9"/>
            <color indexed="81"/>
            <rFont val="Tahoma"/>
            <family val="2"/>
          </rPr>
          <t xml:space="preserve">
</t>
        </r>
      </text>
    </comment>
    <comment ref="D33" authorId="1" shapeId="0" xr:uid="{5066EC2B-320A-4312-B0B3-2CD93194A6F8}">
      <text>
        <r>
          <rPr>
            <b/>
            <sz val="9"/>
            <color indexed="81"/>
            <rFont val="Tahoma"/>
            <family val="2"/>
          </rPr>
          <t>Nota:</t>
        </r>
        <r>
          <rPr>
            <sz val="9"/>
            <color indexed="81"/>
            <rFont val="Tahoma"/>
            <family val="2"/>
          </rPr>
          <t xml:space="preserve"> Incluye la coordinación interinstitucional para el acompañamiento y asesoría a los Entes Territoriales, Concejos Municipales y Consejos Territoriales de Planeación, en el formulación, ejecución y seguimiento a los instrumentos de ordenamiento (Planes de Ordenamiento Territorial, Planes Parciales y Unidades de Planificación Rural). Adicionalmente, el acompañamiento interinstitucional a los municipios para la disposición de los POT en el aplicativo nacional Colombia OT, para garantizar su divulgación, conocimiento y apropiación por la comunidad.</t>
        </r>
      </text>
    </comment>
    <comment ref="F33" authorId="6" shapeId="0" xr:uid="{00000000-0006-0000-0500-0000AF000000}">
      <text>
        <r>
          <rPr>
            <b/>
            <sz val="10"/>
            <color rgb="FF000000"/>
            <rFont val="Tahoma"/>
            <family val="2"/>
          </rPr>
          <t>Nota:</t>
        </r>
        <r>
          <rPr>
            <sz val="10"/>
            <color rgb="FF000000"/>
            <rFont val="Tahoma"/>
            <family val="2"/>
          </rPr>
          <t xml:space="preserve"> Resolución 667. % de Planes de Ordenación y Manejo de Cuencas (POMCAS), Planes de Manejo de Acuíferos (PMA) y Planes de Manejo de Microcuencas (PMM) en ejecución.
</t>
        </r>
        <r>
          <rPr>
            <b/>
            <sz val="10"/>
            <color rgb="FF000000"/>
            <rFont val="Tahoma"/>
            <family val="2"/>
          </rPr>
          <t>PND 2018-2022:</t>
        </r>
        <r>
          <rPr>
            <sz val="10"/>
            <color rgb="FF000000"/>
            <rFont val="Tahoma"/>
            <family val="2"/>
          </rPr>
          <t xml:space="preserve"> Plataformas colaborativas conformadas para la articulación de las inversiones y acciones públicas y privadas alrededor de las cuencas hidrográficas
Se elimina la nota: 
Nota: Resolución 667. % de avance en la formulación y/o ajuste de los POMCA, PMA, PMM en ejecución</t>
        </r>
      </text>
    </comment>
    <comment ref="D35" authorId="1" shapeId="0" xr:uid="{4F37DE19-B8F8-440C-859A-60430688BEC8}">
      <text>
        <r>
          <rPr>
            <b/>
            <sz val="9"/>
            <color indexed="81"/>
            <rFont val="Tahoma"/>
            <family val="2"/>
          </rPr>
          <t>Nota:</t>
        </r>
        <r>
          <rPr>
            <sz val="9"/>
            <color indexed="81"/>
            <rFont val="Tahoma"/>
            <family val="2"/>
          </rPr>
          <t xml:space="preserve"> Se articulará con la Gestión del Riesgo de los POMCA.
</t>
        </r>
      </text>
    </comment>
    <comment ref="F35" authorId="0" shapeId="0" xr:uid="{00000000-0006-0000-0500-0000B3000000}">
      <text>
        <r>
          <rPr>
            <b/>
            <sz val="9"/>
            <color indexed="81"/>
            <rFont val="Tahoma"/>
            <family val="2"/>
          </rPr>
          <t xml:space="preserve"> (PORH)</t>
        </r>
        <r>
          <rPr>
            <sz val="9"/>
            <color indexed="81"/>
            <rFont val="Tahoma"/>
            <family val="2"/>
          </rPr>
          <t xml:space="preserve">
</t>
        </r>
      </text>
    </comment>
    <comment ref="G35" authorId="0" shapeId="0" xr:uid="{0F28DF92-49C1-4379-8DF5-35BC6B5F8E79}">
      <text>
        <r>
          <rPr>
            <b/>
            <sz val="9"/>
            <color indexed="81"/>
            <rFont val="Tahoma"/>
            <family val="2"/>
          </rPr>
          <t xml:space="preserve">EDANA: </t>
        </r>
        <r>
          <rPr>
            <sz val="9"/>
            <color indexed="81"/>
            <rFont val="Tahoma"/>
            <family val="2"/>
          </rPr>
          <t>Donmatías, Jardín, Pollocoa</t>
        </r>
      </text>
    </comment>
    <comment ref="Q35" authorId="1" shapeId="0" xr:uid="{5671DD60-546A-4A2D-BD86-8BC6F440AC9B}">
      <text>
        <r>
          <rPr>
            <b/>
            <sz val="9"/>
            <color indexed="81"/>
            <rFont val="Tahoma"/>
            <family val="2"/>
          </rPr>
          <t>No requiere dinero, se realiza con personal y consiste en realizar informe aplicando metodología del ministerio</t>
        </r>
        <r>
          <rPr>
            <sz val="9"/>
            <color indexed="81"/>
            <rFont val="Tahoma"/>
            <family val="2"/>
          </rPr>
          <t xml:space="preserve">
</t>
        </r>
      </text>
    </comment>
    <comment ref="D36" authorId="1" shapeId="0" xr:uid="{1372DA2C-3271-4A6E-ADF3-28EC5E871B00}">
      <text>
        <r>
          <rPr>
            <b/>
            <sz val="9"/>
            <color indexed="81"/>
            <rFont val="Tahoma"/>
            <family val="2"/>
          </rPr>
          <t>Nota:</t>
        </r>
        <r>
          <rPr>
            <sz val="9"/>
            <color indexed="81"/>
            <rFont val="Tahoma"/>
            <family val="2"/>
          </rPr>
          <t xml:space="preserve"> Se articulará con la Gestión del Riesgo de los POMCA.
</t>
        </r>
      </text>
    </comment>
    <comment ref="G36" authorId="0" shapeId="0" xr:uid="{A173D51A-F54F-4476-8279-7CCC14E21B71}">
      <text>
        <r>
          <rPr>
            <b/>
            <sz val="9"/>
            <color indexed="81"/>
            <rFont val="Tahoma"/>
            <family val="2"/>
          </rPr>
          <t xml:space="preserve"> Estudios recibidos desde 2019</t>
        </r>
        <r>
          <rPr>
            <sz val="9"/>
            <color indexed="81"/>
            <rFont val="Tahoma"/>
            <family val="2"/>
          </rPr>
          <t xml:space="preserve">
</t>
        </r>
      </text>
    </comment>
    <comment ref="Q36" authorId="1" shapeId="0" xr:uid="{D081D108-D070-4748-B8C4-8E30321BB925}">
      <text>
        <r>
          <rPr>
            <b/>
            <sz val="9"/>
            <color indexed="81"/>
            <rFont val="Tahoma"/>
            <family val="2"/>
          </rPr>
          <t>Visitas técnicas de seguimiento a puntos críticos, normalmente lo hace un geólogo del tecnológico de Antioquia, adicionalmente se hacen estudios de detalle de riesgos</t>
        </r>
        <r>
          <rPr>
            <sz val="9"/>
            <color indexed="81"/>
            <rFont val="Tahoma"/>
            <family val="2"/>
          </rPr>
          <t xml:space="preserve">
</t>
        </r>
      </text>
    </comment>
    <comment ref="D37" authorId="1" shapeId="0" xr:uid="{C0E6644F-A87B-4F80-868E-40C40AA0AA7D}">
      <text>
        <r>
          <rPr>
            <b/>
            <sz val="9"/>
            <color indexed="81"/>
            <rFont val="Tahoma"/>
            <family val="2"/>
          </rPr>
          <t>Nota:</t>
        </r>
        <r>
          <rPr>
            <sz val="9"/>
            <color indexed="81"/>
            <rFont val="Tahoma"/>
            <family val="2"/>
          </rPr>
          <t xml:space="preserve"> Se articulará con la Gestión del Riesgo de los POMCA.
</t>
        </r>
      </text>
    </comment>
    <comment ref="F37" authorId="0" shapeId="0" xr:uid="{00000000-0006-0000-0500-0000BA000000}">
      <text>
        <r>
          <rPr>
            <b/>
            <sz val="9"/>
            <color indexed="81"/>
            <rFont val="Tahoma"/>
            <family val="2"/>
          </rPr>
          <t xml:space="preserve">Nota: </t>
        </r>
        <r>
          <rPr>
            <sz val="9"/>
            <color indexed="81"/>
            <rFont val="Tahoma"/>
            <family val="2"/>
          </rPr>
          <t xml:space="preserve">las acciones de reforestación en cuencas abastecedoras se realizaran a través del proyecto 2. Conectando ecosistemas naturales.
</t>
        </r>
      </text>
    </comment>
    <comment ref="G37" authorId="0" shapeId="0" xr:uid="{64D34B4C-8B3D-47E0-B506-D6B097A253CA}">
      <text>
        <r>
          <rPr>
            <b/>
            <sz val="9"/>
            <color indexed="81"/>
            <rFont val="Tahoma"/>
            <family val="2"/>
          </rPr>
          <t>Obras, limpiezas y SAT recibidos desde 2019</t>
        </r>
      </text>
    </comment>
    <comment ref="Q37" authorId="1" shapeId="0" xr:uid="{14FBCBA1-D19A-4595-9211-7DC079A8E424}">
      <text>
        <r>
          <rPr>
            <b/>
            <sz val="9"/>
            <color indexed="81"/>
            <rFont val="Tahoma"/>
            <family val="2"/>
          </rPr>
          <t>Son obras, sistemas de alertas tempranas, dotación a cuerpo de bomberos</t>
        </r>
        <r>
          <rPr>
            <sz val="9"/>
            <color indexed="81"/>
            <rFont val="Tahoma"/>
            <family val="2"/>
          </rPr>
          <t xml:space="preserve">
</t>
        </r>
      </text>
    </comment>
    <comment ref="D38" authorId="1" shapeId="0" xr:uid="{1464E3BA-8CDD-465D-91A1-1720985BF5D8}">
      <text>
        <r>
          <rPr>
            <b/>
            <sz val="9"/>
            <color indexed="81"/>
            <rFont val="Tahoma"/>
            <family val="2"/>
          </rPr>
          <t>Nota:</t>
        </r>
        <r>
          <rPr>
            <sz val="9"/>
            <color indexed="81"/>
            <rFont val="Tahoma"/>
            <family val="2"/>
          </rPr>
          <t xml:space="preserve"> Se articulará con la Gestión del Riesgo de los POMCA.
</t>
        </r>
      </text>
    </comment>
    <comment ref="F38" authorId="0" shapeId="0" xr:uid="{68C65600-601A-4774-83F9-DB14F76D83D3}">
      <text>
        <r>
          <rPr>
            <b/>
            <sz val="9"/>
            <color indexed="81"/>
            <rFont val="Tahoma"/>
            <family val="2"/>
          </rPr>
          <t>(Meta en definición)</t>
        </r>
        <r>
          <rPr>
            <sz val="9"/>
            <color indexed="81"/>
            <rFont val="Tahoma"/>
            <family val="2"/>
          </rPr>
          <t xml:space="preserve">
</t>
        </r>
      </text>
    </comment>
    <comment ref="Q38" authorId="1" shapeId="0" xr:uid="{09BBDBD8-B133-4ABE-9DDB-8DF8FF0D07E7}">
      <text>
        <r>
          <rPr>
            <b/>
            <sz val="9"/>
            <color indexed="81"/>
            <rFont val="Tahoma"/>
            <family val="2"/>
          </rPr>
          <t>Asociado a convenio con la unidad nacional de gestión del riesgo</t>
        </r>
        <r>
          <rPr>
            <sz val="9"/>
            <color indexed="81"/>
            <rFont val="Tahoma"/>
            <family val="2"/>
          </rPr>
          <t xml:space="preserve">
</t>
        </r>
      </text>
    </comment>
    <comment ref="A39" authorId="1" shapeId="0" xr:uid="{EFEED1F6-1AB2-4633-95AE-754413997F88}">
      <text>
        <r>
          <rPr>
            <b/>
            <sz val="9"/>
            <color indexed="81"/>
            <rFont val="Tahoma"/>
            <family val="2"/>
          </rPr>
          <t>Objetivo</t>
        </r>
        <r>
          <rPr>
            <sz val="9"/>
            <color indexed="81"/>
            <rFont val="Tahoma"/>
            <family val="2"/>
          </rPr>
          <t xml:space="preserve">: Promover la disponibilidad del patrimonio ambiental de las generaciones presentes y futuras mediante el desarrollo de trámites ambientales, el fomento a la legalidad y el control y seguimiento por unidad territorial acorde con las determinantes ambientales, el ordenamiento territorial y el control social.
</t>
        </r>
      </text>
    </comment>
    <comment ref="B39" authorId="1" shapeId="0" xr:uid="{8D5533DB-92FA-4068-83B2-64DDD79D42DF}">
      <text>
        <r>
          <rPr>
            <b/>
            <sz val="9"/>
            <color indexed="81"/>
            <rFont val="Tahoma"/>
            <family val="2"/>
          </rPr>
          <t xml:space="preserve">Objetivo del proyecto.
</t>
        </r>
        <r>
          <rPr>
            <sz val="9"/>
            <color indexed="81"/>
            <rFont val="Tahoma"/>
            <family val="2"/>
          </rPr>
          <t xml:space="preserve">Promover la cultura de la legalidad ambiental para disminuir el deterioro de los recursos naturales renovables en el territorio, a través de acciones de formación, formalización y acompañamiento a los actores estratégicos con corresponsabilidad y control social.
Programa de Inversión Pública:
3299 – Fortalecimiento de la gestión y dirección del Sector Ambiente y Desarrollo Sostenible.
</t>
        </r>
      </text>
    </comment>
    <comment ref="D39" authorId="1" shapeId="0" xr:uid="{F132BA05-9F4B-4D93-96C1-972AB711A8E8}">
      <text>
        <r>
          <rPr>
            <b/>
            <sz val="9"/>
            <color indexed="81"/>
            <rFont val="Tahoma"/>
            <family val="2"/>
          </rPr>
          <t xml:space="preserve">
Nota: </t>
        </r>
        <r>
          <rPr>
            <sz val="9"/>
            <color indexed="81"/>
            <rFont val="Tahoma"/>
            <family val="2"/>
          </rPr>
          <t xml:space="preserve">Se trabajará acorde con las actividades priorizadas para cada territorio, en articulación interinstitucional teniendo en cuenta las competencias de cada entidad. Son 8 actores estratégicos cada año, 1 priorizado por Oficina Territorial
</t>
        </r>
      </text>
    </comment>
    <comment ref="F39" authorId="4" shapeId="0" xr:uid="{00000000-0006-0000-0500-0000C0000000}">
      <text>
        <r>
          <rPr>
            <b/>
            <sz val="9"/>
            <color rgb="FF000000"/>
            <rFont val="Tahoma"/>
            <family val="2"/>
          </rPr>
          <t xml:space="preserve">Revisar si se concreta más el indicador como por ejemplo sistemas de tratamiento de agua potable implementados en comunidades étnicas.
</t>
        </r>
        <r>
          <rPr>
            <b/>
            <sz val="9"/>
            <color rgb="FF000000"/>
            <rFont val="Tahoma"/>
            <family val="2"/>
          </rPr>
          <t xml:space="preserve">
</t>
        </r>
        <r>
          <rPr>
            <b/>
            <sz val="9"/>
            <color rgb="FF000000"/>
            <rFont val="Tahoma"/>
            <family val="2"/>
          </rPr>
          <t>Antes:</t>
        </r>
        <r>
          <rPr>
            <sz val="9"/>
            <color rgb="FF000000"/>
            <rFont val="Tahoma"/>
            <family val="2"/>
          </rPr>
          <t xml:space="preserve"> Acceso agua potable en asentamientos étnicos (%)
</t>
        </r>
      </text>
    </comment>
    <comment ref="D40" authorId="1" shapeId="0" xr:uid="{CC7802F3-D77A-4732-A642-EFC95DB8A459}">
      <text>
        <r>
          <rPr>
            <b/>
            <sz val="9"/>
            <color indexed="81"/>
            <rFont val="Tahoma"/>
            <family val="2"/>
          </rPr>
          <t xml:space="preserve">
Nota: </t>
        </r>
        <r>
          <rPr>
            <sz val="9"/>
            <color indexed="81"/>
            <rFont val="Tahoma"/>
            <family val="2"/>
          </rPr>
          <t xml:space="preserve">Se trabajará acorde con las actividades priorizadas para cada territorio, en articulación interinstitucional teniendo en cuenta las competencias de cada entidad. Son 8 actores estratégicos cada año, 1 priorizado por Oficina Territorial
</t>
        </r>
      </text>
    </comment>
    <comment ref="N40" authorId="0" shapeId="0" xr:uid="{8A1005EE-FA83-4C68-AC05-F378C9EE11D8}">
      <text>
        <r>
          <rPr>
            <b/>
            <sz val="9"/>
            <color indexed="81"/>
            <rFont val="Tahoma"/>
            <family val="2"/>
          </rPr>
          <t>ODS 8. Promover el crecimiento económico sostenido, inclusivo y sostenible, el empleo pleno y productivo y el trabajo decente para todos</t>
        </r>
      </text>
    </comment>
    <comment ref="D41" authorId="1" shapeId="0" xr:uid="{A6509106-123B-4664-8AD4-7EF3D4FE0687}">
      <text>
        <r>
          <rPr>
            <b/>
            <sz val="9"/>
            <color indexed="81"/>
            <rFont val="Tahoma"/>
            <family val="2"/>
          </rPr>
          <t xml:space="preserve">Nota: </t>
        </r>
        <r>
          <rPr>
            <sz val="9"/>
            <color indexed="81"/>
            <rFont val="Tahoma"/>
            <family val="2"/>
          </rPr>
          <t xml:space="preserve">Se trabajará en articulación interinstitucional teniendo en cuenta las competencias de cada entidad, con protocolos de atención definidos y formando a la población para la prevención y el control social.
</t>
        </r>
      </text>
    </comment>
    <comment ref="Q41" authorId="1" shapeId="0" xr:uid="{383CAABB-3B92-4451-BC26-041BC619756D}">
      <text>
        <r>
          <rPr>
            <b/>
            <sz val="9"/>
            <color indexed="81"/>
            <rFont val="Tahoma"/>
            <family val="2"/>
          </rPr>
          <t>Nota: Responsable toda la entidad con el liderazgo de la Subdirección de Ecosistemas.</t>
        </r>
        <r>
          <rPr>
            <sz val="9"/>
            <color indexed="81"/>
            <rFont val="Tahoma"/>
            <family val="2"/>
          </rPr>
          <t xml:space="preserve">
</t>
        </r>
      </text>
    </comment>
    <comment ref="D42" authorId="1" shapeId="0" xr:uid="{CC369478-6A63-4014-AF84-CAAC9074A2F9}">
      <text>
        <r>
          <rPr>
            <b/>
            <sz val="9"/>
            <color indexed="81"/>
            <rFont val="Tahoma"/>
            <family val="2"/>
          </rPr>
          <t xml:space="preserve">Nota: </t>
        </r>
        <r>
          <rPr>
            <sz val="9"/>
            <color indexed="81"/>
            <rFont val="Tahoma"/>
            <family val="2"/>
          </rPr>
          <t xml:space="preserve">Se trabajará en articulación interinstitucional teniendo en cuenta las competencias de cada entidad, con protocolos de atención definidos y formando a la población para la prevención y el control social.
</t>
        </r>
      </text>
    </comment>
    <comment ref="Q42" authorId="1" shapeId="0" xr:uid="{02B95EA3-C67F-407A-A322-B005C79FC2EF}">
      <text>
        <r>
          <rPr>
            <b/>
            <sz val="9"/>
            <color indexed="81"/>
            <rFont val="Tahoma"/>
            <family val="2"/>
          </rPr>
          <t>Nota: Se priorizan 3 situaciones críticas por año.
Nota: Armonizar con el indicador:  [PGAR] Situaciones críticas en lo ambiental atendidas efectivamente mediante acciones de control articuladas (%)</t>
        </r>
        <r>
          <rPr>
            <sz val="9"/>
            <color indexed="81"/>
            <rFont val="Tahoma"/>
            <family val="2"/>
          </rPr>
          <t xml:space="preserve">
</t>
        </r>
      </text>
    </comment>
    <comment ref="B43" authorId="1" shapeId="0" xr:uid="{683138AE-F5B9-4D05-BCC7-8E00A78C22DA}">
      <text>
        <r>
          <rPr>
            <b/>
            <sz val="9"/>
            <color indexed="81"/>
            <rFont val="Tahoma"/>
            <family val="2"/>
          </rPr>
          <t xml:space="preserve">Objetivo del proyecto.
</t>
        </r>
        <r>
          <rPr>
            <sz val="9"/>
            <color indexed="81"/>
            <rFont val="Tahoma"/>
            <family val="2"/>
          </rPr>
          <t xml:space="preserve">Administrar el uso, goce y aprovechamiento de los recursos naturales renovables para su disponibilidad presente y futura, a través de la ejecución de trámites e instrumentos ambientales y el control y seguimiento con énfasis en Unidades Territoriales, fomentando la corresponsabilidad y el control social.
Programa de Inversión Pública:
3299 – Fortalecimiento de la gestión y dirección del Sector Ambiente y Desarrollo Sostenible.
</t>
        </r>
      </text>
    </comment>
    <comment ref="D43" authorId="1" shapeId="0" xr:uid="{2760866C-341E-4EC4-8618-A2D40C5C25E5}">
      <text>
        <r>
          <rPr>
            <b/>
            <sz val="9"/>
            <color indexed="81"/>
            <rFont val="Tahoma"/>
            <family val="2"/>
          </rPr>
          <t xml:space="preserve">Nota: </t>
        </r>
        <r>
          <rPr>
            <sz val="9"/>
            <color indexed="81"/>
            <rFont val="Tahoma"/>
            <family val="2"/>
          </rPr>
          <t>Se hará énfasis en cuencas abastecedoras de acueductos y en el fomento al programa de uso eficiente y ahorro del agua – PUEAA, formando a la comunidad para veeduría ciudadana o control social. Se trabajará en la actualización de 2 reglamentaciones existentes.</t>
        </r>
      </text>
    </comment>
    <comment ref="D44" authorId="1" shapeId="0" xr:uid="{1337113B-0F71-42FC-8779-6EC62162818D}">
      <text>
        <r>
          <rPr>
            <b/>
            <sz val="9"/>
            <color indexed="81"/>
            <rFont val="Tahoma"/>
            <family val="2"/>
          </rPr>
          <t xml:space="preserve">Nota: </t>
        </r>
        <r>
          <rPr>
            <sz val="9"/>
            <color indexed="81"/>
            <rFont val="Tahoma"/>
            <family val="2"/>
          </rPr>
          <t>Se hará énfasis en cuencas abastecedoras de acueductos y en el fomento al programa de uso eficiente y ahorro del agua – PUEAA, formando a la comunidad para veeduría ciudadana o control social. Se trabajará en la actualización de 2 reglamentaciones existentes.</t>
        </r>
      </text>
    </comment>
    <comment ref="F44" authorId="0" shapeId="0" xr:uid="{00000000-0006-0000-0500-0000CA000000}">
      <text>
        <r>
          <rPr>
            <b/>
            <sz val="9"/>
            <color indexed="81"/>
            <rFont val="Tahoma"/>
            <family val="2"/>
          </rPr>
          <t xml:space="preserve"> (PUEAA) </t>
        </r>
        <r>
          <rPr>
            <sz val="9"/>
            <color indexed="81"/>
            <rFont val="Tahoma"/>
            <family val="2"/>
          </rPr>
          <t xml:space="preserve">
</t>
        </r>
      </text>
    </comment>
    <comment ref="D45" authorId="1" shapeId="0" xr:uid="{48EA3647-09C0-4DCA-A5DB-A7919FDE7C27}">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D46" authorId="1" shapeId="0" xr:uid="{7A703D10-0B6E-420A-A69A-0DEB0AEB02D7}">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F46" authorId="4" shapeId="0" xr:uid="{00000000-0006-0000-0500-0000D0000000}">
      <text>
        <r>
          <rPr>
            <b/>
            <sz val="9"/>
            <color rgb="FF000000"/>
            <rFont val="Tahoma"/>
            <family val="2"/>
          </rPr>
          <t>2020-03-09:</t>
        </r>
        <r>
          <rPr>
            <sz val="9"/>
            <color rgb="FF000000"/>
            <rFont val="Tahoma"/>
            <family val="2"/>
          </rPr>
          <t xml:space="preserve"> En reuniones con expertos técnicos se sugirió llevarlo al proyecto Planificando nuestro territorio, se mantiene en este proyecto de conformidad con el Decreto 2245 y la Guía técnica de rondas hídricas.
</t>
        </r>
      </text>
    </comment>
    <comment ref="P46" authorId="0" shapeId="0" xr:uid="{00000000-0006-0000-0500-0000D1000000}">
      <text>
        <r>
          <rPr>
            <b/>
            <sz val="9"/>
            <color rgb="FF000000"/>
            <rFont val="Tahoma"/>
            <family val="2"/>
          </rPr>
          <t>Subdirección de Planeación, Subdirección de Ecosistemas</t>
        </r>
      </text>
    </comment>
    <comment ref="D47" authorId="1" shapeId="0" xr:uid="{283E42BD-DFD8-4283-98B7-DB37A1611E95}">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W47" authorId="0" shapeId="0" xr:uid="{00000000-0006-0000-0500-0000D7000000}">
      <text>
        <r>
          <rPr>
            <b/>
            <sz val="9"/>
            <color rgb="FF000000"/>
            <rFont val="Tahoma"/>
            <family val="2"/>
          </rPr>
          <t>Por parte de Planeación:</t>
        </r>
        <r>
          <rPr>
            <sz val="9"/>
            <color rgb="FF000000"/>
            <rFont val="Tahoma"/>
            <family val="2"/>
          </rPr>
          <t xml:space="preserve"> Esta estrategia será definida e implementada desde la Subdirección de Cultura Ambiental, con personal de planta de la Corporación, con el fin de dejar capacidad instalada en los funcionarios y se coordinará con la Subdirección de Planeación, por lo tanto no requiere recursos para contratación de personal.
</t>
        </r>
      </text>
    </comment>
    <comment ref="D48" authorId="1" shapeId="0" xr:uid="{DEA442CB-85B2-45A3-ACE5-A5EE68B921A2}">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D49" authorId="1" shapeId="0" xr:uid="{27F005F4-F64E-4491-B39E-2E4052B60CDD}">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D50" authorId="1" shapeId="0" xr:uid="{7A631C6A-C9F6-41DA-893B-709ED3230993}">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F50" authorId="4" shapeId="0" xr:uid="{00000000-0006-0000-0500-0000E3000000}">
      <text>
        <r>
          <rPr>
            <b/>
            <sz val="9"/>
            <color rgb="FF000000"/>
            <rFont val="Tahoma"/>
            <family val="2"/>
          </rPr>
          <t xml:space="preserve">Nota: </t>
        </r>
        <r>
          <rPr>
            <sz val="9"/>
            <color rgb="FF000000"/>
            <rFont val="Tahoma"/>
            <family val="2"/>
          </rPr>
          <t xml:space="preserve">Resolución 667 de 2016. % de municipios asesorados o asistidos en la incorporación del componente ambiental en los procesos de planificación y ordenamiento territorial, con énfasis en la incorporación de las determinantes ambientales para la revisión y ajuste de los POT.
</t>
        </r>
        <r>
          <rPr>
            <b/>
            <sz val="9"/>
            <color rgb="FF000000"/>
            <rFont val="Tahoma"/>
            <family val="2"/>
          </rPr>
          <t xml:space="preserve">
Indicador corresponde al indicador PGAR:
"Municipios priorizados con modelos de ocupación que contienen el escenario de sostenibilidad, protegen su patrimonio ecológico municipal, integran planificación de grupos étnicos y aportan a la consolidación del escenario de sostenibilidad regional del PGAR (%)"</t>
        </r>
      </text>
    </comment>
    <comment ref="F51" authorId="0" shapeId="0" xr:uid="{1B771D85-8A8E-459E-8735-0710A3DC7820}">
      <text>
        <r>
          <rPr>
            <b/>
            <sz val="9"/>
            <color indexed="81"/>
            <rFont val="Tahoma"/>
            <family val="2"/>
          </rPr>
          <t>(Pendiente por definir según orientación de Minambiente)</t>
        </r>
        <r>
          <rPr>
            <sz val="9"/>
            <color indexed="81"/>
            <rFont val="Tahoma"/>
            <family val="2"/>
          </rPr>
          <t xml:space="preserve">
</t>
        </r>
      </text>
    </comment>
    <comment ref="D52" authorId="1" shapeId="0" xr:uid="{25D04D2C-E384-4147-B935-16F2A664C83C}">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F52" authorId="4" shapeId="0" xr:uid="{00000000-0006-0000-0500-0000E5000000}">
      <text>
        <r>
          <rPr>
            <b/>
            <sz val="9"/>
            <color rgb="FF000000"/>
            <rFont val="Tahoma"/>
            <family val="2"/>
          </rPr>
          <t>Diseñar un sistema de información que permita hacer seguimiento y monitoreo a los instrumentos de planificación
(Pendiente por definir según orientación de Minambiente)</t>
        </r>
      </text>
    </comment>
    <comment ref="D53" authorId="1" shapeId="0" xr:uid="{4B9251DE-9BCF-44BE-8511-6D4D533F640B}">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F53" authorId="0" shapeId="0" xr:uid="{00000000-0006-0000-0500-0000EE000000}">
      <text>
        <r>
          <rPr>
            <b/>
            <sz val="9"/>
            <color indexed="81"/>
            <rFont val="Tahoma"/>
            <family val="2"/>
          </rPr>
          <t xml:space="preserve">Nota: </t>
        </r>
        <r>
          <rPr>
            <sz val="9"/>
            <color indexed="81"/>
            <rFont val="Tahoma"/>
            <family val="2"/>
          </rPr>
          <t>aplica para los instrumentos de planificación de Corantioquia, los cuales pueden ser propios o compartidos (comisiones conjuntas).
(Pendiente por definir según orientación de Minambiente)</t>
        </r>
      </text>
    </comment>
    <comment ref="V53" authorId="6" shapeId="0" xr:uid="{00000000-0006-0000-0500-0000F0000000}">
      <text>
        <r>
          <rPr>
            <sz val="10"/>
            <color rgb="FF000000"/>
            <rFont val="Tahoma"/>
            <family val="2"/>
          </rPr>
          <t>En este año se considere la contratación de un estudio de líneas base para los indicadores del plan. Inicialmente se planeta un recurso de $100.000.000</t>
        </r>
      </text>
    </comment>
    <comment ref="D54" authorId="1" shapeId="0" xr:uid="{88D455E2-BF0E-4F56-A7DF-39B441B8A5F7}">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D55" authorId="1" shapeId="0" xr:uid="{56ED5C4F-58CE-4497-998C-C9D6EE5A646E}">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Q55" authorId="1" shapeId="0" xr:uid="{1F6A4E72-D334-4BB2-B8EA-479BB30D66BC}">
      <text>
        <r>
          <rPr>
            <b/>
            <sz val="9"/>
            <color indexed="81"/>
            <rFont val="Tahoma"/>
            <family val="2"/>
          </rPr>
          <t>Planeación liderará la definición</t>
        </r>
        <r>
          <rPr>
            <sz val="9"/>
            <color indexed="81"/>
            <rFont val="Tahoma"/>
            <family val="2"/>
          </rPr>
          <t xml:space="preserve">
</t>
        </r>
      </text>
    </comment>
    <comment ref="V55" authorId="3" shapeId="0" xr:uid="{00000000-0006-0000-0500-0000F4000000}">
      <text>
        <r>
          <rPr>
            <b/>
            <sz val="9"/>
            <color rgb="FF000000"/>
            <rFont val="Tahoma"/>
            <family val="2"/>
          </rPr>
          <t>Usuario:</t>
        </r>
        <r>
          <rPr>
            <sz val="9"/>
            <color rgb="FF000000"/>
            <rFont val="Tahoma"/>
            <family val="2"/>
          </rPr>
          <t xml:space="preserve">
</t>
        </r>
        <r>
          <rPr>
            <sz val="9"/>
            <color rgb="FF000000"/>
            <rFont val="Tahoma"/>
            <family val="2"/>
          </rPr>
          <t>incluye 298.400.000 de inversiones + viatico por 4.240.000 + gastos financieros por valor  2.189.193</t>
        </r>
      </text>
    </comment>
    <comment ref="D56" authorId="1" shapeId="0" xr:uid="{EC2119C4-D6A3-4D2C-8343-5B7B5E9FA313}">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F56" authorId="0" shapeId="0" xr:uid="{00000000-0006-0000-0500-0000FD000000}">
      <text>
        <r>
          <rPr>
            <b/>
            <sz val="9"/>
            <color rgb="FF000000"/>
            <rFont val="Tahoma"/>
            <family val="2"/>
          </rPr>
          <t xml:space="preserve">
Nota: 
PND 2018-2022. </t>
        </r>
        <r>
          <rPr>
            <sz val="9"/>
            <color rgb="FF000000"/>
            <rFont val="Tahoma"/>
            <family val="2"/>
          </rPr>
          <t>Porcentaje de departamentos que implementan iniciativas de adaptación al cambio climático orientadas por las autoridades ambientales
Resolución 667 % de entes territoriales asesorados en la incorporación, planificación y ejecución de acciones relacionadas con cambio climático en el marco de los instrumentos de planificación territorial</t>
        </r>
        <r>
          <rPr>
            <b/>
            <sz val="9"/>
            <color rgb="FF000000"/>
            <rFont val="Tahoma"/>
            <family val="2"/>
          </rPr>
          <t xml:space="preserve">
Revisar entiendo que no deben formularlo sino incorporar los regionales</t>
        </r>
      </text>
    </comment>
    <comment ref="G56" authorId="0" shapeId="0" xr:uid="{66A8EFDC-4A3A-4B18-8186-20026819FD6F}">
      <text>
        <r>
          <rPr>
            <b/>
            <sz val="9"/>
            <color indexed="81"/>
            <rFont val="Tahoma"/>
            <family val="2"/>
          </rPr>
          <t>10 conflictos en línea base:</t>
        </r>
        <r>
          <rPr>
            <sz val="9"/>
            <color indexed="81"/>
            <rFont val="Tahoma"/>
            <family val="2"/>
          </rPr>
          <t xml:space="preserve"> Véase 140-MEM2308-5576 "Reporte sobre identificación de problemas y conflictos ambientales en la jurisdicción de corantioquia, y rutas de gestión de conflictos"
</t>
        </r>
      </text>
    </comment>
    <comment ref="M56" authorId="0" shapeId="0" xr:uid="{00000000-0006-0000-0500-0000FF000000}">
      <text>
        <r>
          <rPr>
            <b/>
            <sz val="9"/>
            <color rgb="FF000000"/>
            <rFont val="Tahoma"/>
            <family val="2"/>
          </rPr>
          <t>PND 2018-2022:</t>
        </r>
        <r>
          <rPr>
            <sz val="9"/>
            <color rgb="FF000000"/>
            <rFont val="Tahoma"/>
            <family val="2"/>
          </rPr>
          <t xml:space="preserve"> Porcentaje de departamentos que implementan iniciativas de adaptación al cambio climático orientadas por las autoridades ambientales
</t>
        </r>
      </text>
    </comment>
    <comment ref="V56" authorId="3" shapeId="0" xr:uid="{00000000-0006-0000-0500-000000010000}">
      <text>
        <r>
          <rPr>
            <b/>
            <sz val="9"/>
            <color rgb="FF000000"/>
            <rFont val="Tahoma"/>
            <family val="2"/>
          </rPr>
          <t>Usuario:</t>
        </r>
        <r>
          <rPr>
            <sz val="9"/>
            <color rgb="FF000000"/>
            <rFont val="Tahoma"/>
            <family val="2"/>
          </rPr>
          <t xml:space="preserve">
</t>
        </r>
        <r>
          <rPr>
            <sz val="9"/>
            <color rgb="FF000000"/>
            <rFont val="Tahoma"/>
            <family val="2"/>
          </rPr>
          <t xml:space="preserve">Incluye Inversiones por 398 millones y viáticos por 6.876.000
</t>
        </r>
      </text>
    </comment>
    <comment ref="D57" authorId="1" shapeId="0" xr:uid="{03634D2A-FBE0-4AFE-B95E-59F725551724}">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F57" authorId="0" shapeId="0" xr:uid="{ACD4563D-5305-4CE8-AE3E-6BC69CE8041C}">
      <text>
        <r>
          <rPr>
            <b/>
            <sz val="9"/>
            <color indexed="81"/>
            <rFont val="Tahoma"/>
            <family val="2"/>
          </rPr>
          <t>Nota: Es responsabilidad de varias dependencias y lo lidera Gestión Ambiental. Sujeto a modificación por la dependencia que lidera.
Se propone como Identificación de sujetos pasivos para el cobro de la TUA y TR: Número de usuarios identificados vs usuarios con cobro.</t>
        </r>
      </text>
    </comment>
    <comment ref="V57" authorId="3" shapeId="0" xr:uid="{00000000-0006-0000-0500-000006010000}">
      <text>
        <r>
          <rPr>
            <sz val="9"/>
            <color indexed="81"/>
            <rFont val="Tahoma"/>
            <family val="2"/>
          </rPr>
          <t xml:space="preserve">Usuario: 748493009,00945 para inversiones, dentro de los cuales se incluyeron 57.000.000 para comunicaciones </t>
        </r>
        <r>
          <rPr>
            <b/>
            <sz val="9"/>
            <color indexed="81"/>
            <rFont val="Tahoma"/>
            <family val="2"/>
          </rPr>
          <t xml:space="preserve">+ </t>
        </r>
        <r>
          <rPr>
            <sz val="9"/>
            <color indexed="81"/>
            <rFont val="Tahoma"/>
            <family val="2"/>
          </rPr>
          <t xml:space="preserve">
Incluye viatico por 8.480.000 +  Gastos financieros por valor de 4246045</t>
        </r>
      </text>
    </comment>
    <comment ref="D58" authorId="1" shapeId="0" xr:uid="{9603C9B4-787B-4F9D-AE22-6665BE09C199}">
      <text>
        <r>
          <rPr>
            <b/>
            <sz val="9"/>
            <color indexed="81"/>
            <rFont val="Tahoma"/>
            <family val="2"/>
          </rPr>
          <t xml:space="preserve">Nota:  </t>
        </r>
        <r>
          <rPr>
            <sz val="9"/>
            <color indexed="81"/>
            <rFont val="Tahoma"/>
            <family val="2"/>
          </rPr>
          <t xml:space="preserve">Se brindará información y capacitación a la comunidad para fortalecer su papel de veeduría ciudadana o control social, fortaleciendo canales de comunicación efectivos para denuncias ciudadanas y control a prácticas de corrupción.
</t>
        </r>
      </text>
    </comment>
    <comment ref="F58" authorId="7" shapeId="0" xr:uid="{00000000-0006-0000-0500-00000E010000}">
      <text>
        <r>
          <rPr>
            <b/>
            <sz val="10"/>
            <color rgb="FF000000"/>
            <rFont val="Tahoma"/>
            <family val="2"/>
          </rPr>
          <t xml:space="preserve">22_03_2020
</t>
        </r>
        <r>
          <rPr>
            <sz val="10"/>
            <color rgb="FF000000"/>
            <rFont val="Tahoma"/>
            <family val="2"/>
          </rPr>
          <t>Número de actores que implementan acciones para la adaptación al cambio climático y la gestión del riesgo
Nota: 1.532 procesos sancionatorios pendientes por resolver.</t>
        </r>
      </text>
    </comment>
    <comment ref="Q58" authorId="1" shapeId="0" xr:uid="{31C46E5C-6C46-4040-948F-AC16378BD455}">
      <text>
        <r>
          <rPr>
            <b/>
            <sz val="9"/>
            <color indexed="81"/>
            <rFont val="Tahoma"/>
            <family val="2"/>
          </rPr>
          <t>Fortalecer los equipos para implementar los procesos. Nunca se ha cumplido con el IMG de Procesos sancionatorios resueltos debido a la capacidad.</t>
        </r>
        <r>
          <rPr>
            <sz val="9"/>
            <color indexed="81"/>
            <rFont val="Tahoma"/>
            <family val="2"/>
          </rPr>
          <t xml:space="preserve">
</t>
        </r>
      </text>
    </comment>
    <comment ref="V58" authorId="0" shapeId="0" xr:uid="{00000000-0006-0000-0500-000010010000}">
      <text>
        <r>
          <rPr>
            <b/>
            <sz val="9"/>
            <color rgb="FF000000"/>
            <rFont val="Tahoma"/>
            <family val="2"/>
          </rPr>
          <t>Antes 2020-04-14:</t>
        </r>
        <r>
          <rPr>
            <sz val="9"/>
            <color rgb="FF000000"/>
            <rFont val="Tahoma"/>
            <family val="2"/>
          </rPr>
          <t xml:space="preserve"> 300.000.000</t>
        </r>
      </text>
    </comment>
    <comment ref="W58" authorId="0" shapeId="0" xr:uid="{00000000-0006-0000-0500-000014010000}">
      <text>
        <r>
          <rPr>
            <b/>
            <sz val="9"/>
            <color rgb="FF000000"/>
            <rFont val="Tahoma"/>
            <family val="2"/>
          </rPr>
          <t>Antes 2020-04-14:</t>
        </r>
        <r>
          <rPr>
            <sz val="9"/>
            <color rgb="FF000000"/>
            <rFont val="Tahoma"/>
            <family val="2"/>
          </rPr>
          <t xml:space="preserve"> Se analizó como base el valor de las actividades similares realizadas en el pasado plan de acción y entre año y año se contempla un aumento en los costos de aproximadamente el 10%. 
</t>
        </r>
      </text>
    </comment>
    <comment ref="D59" authorId="1" shapeId="0" xr:uid="{3CB4FC6F-2A66-4E1E-A63B-22D2AA0D7B6E}">
      <text>
        <r>
          <rPr>
            <b/>
            <sz val="9"/>
            <color indexed="81"/>
            <rFont val="Tahoma"/>
            <family val="2"/>
          </rPr>
          <t xml:space="preserve">Nota: </t>
        </r>
        <r>
          <rPr>
            <sz val="9"/>
            <color indexed="81"/>
            <rFont val="Tahoma"/>
            <family val="2"/>
          </rPr>
          <t>Aplicación de la metodología para la identificación y gestión de los pasivos ambientales.</t>
        </r>
      </text>
    </comment>
    <comment ref="A60" authorId="1" shapeId="0" xr:uid="{0CDCCBC5-80D7-432C-B8D7-255C88A4AB49}">
      <text>
        <r>
          <rPr>
            <b/>
            <sz val="9"/>
            <color indexed="81"/>
            <rFont val="Tahoma"/>
            <family val="2"/>
          </rPr>
          <t xml:space="preserve">Objetivo: </t>
        </r>
        <r>
          <rPr>
            <sz val="9"/>
            <color indexed="81"/>
            <rFont val="Tahoma"/>
            <family val="2"/>
          </rPr>
          <t xml:space="preserve">Promover la implementación de prácticas sostenibles en los sectores productivos y otros actores estratégicos para el uso responsable del patrimonio ambiental y la mitigación y adaptación al cambio climático mediante la articulación interinstitucional.
</t>
        </r>
      </text>
    </comment>
    <comment ref="B60" authorId="1" shapeId="0" xr:uid="{531B8C42-43C1-4936-BCFF-8442207434EA}">
      <text>
        <r>
          <rPr>
            <b/>
            <sz val="9"/>
            <color indexed="81"/>
            <rFont val="Tahoma"/>
            <family val="2"/>
          </rPr>
          <t xml:space="preserve">Objetivo del proyecto.
</t>
        </r>
        <r>
          <rPr>
            <sz val="9"/>
            <color indexed="81"/>
            <rFont val="Tahoma"/>
            <family val="2"/>
          </rPr>
          <t>Promover la implementación de medidas de mitigación y adaptación al cambio climático para aportar a un hábitat resiliente, a través de la aplicación y seguimiento a acciones articuladas con las entidades territoriales, sectores productivos y otros actores estratégicos
Programa de Inversión Pública:
3206 – Gestión del cambio climático para un desarrollo bajo en carbono y resiliente al clima.
Programa del Proyecto de Plan de Desarrollo Departamental
Programa 4.2.3. Gestión integral del cambio climático
Política Pública:
Política nacional de cambio climático.</t>
        </r>
      </text>
    </comment>
    <comment ref="D60" authorId="1" shapeId="0" xr:uid="{84D19773-A2E2-498B-9153-3D11A5870DF8}">
      <text>
        <r>
          <rPr>
            <b/>
            <sz val="9"/>
            <color indexed="81"/>
            <rFont val="Tahoma"/>
            <family val="2"/>
          </rPr>
          <t xml:space="preserve">PIGCCT. </t>
        </r>
        <r>
          <rPr>
            <sz val="9"/>
            <color indexed="81"/>
            <rFont val="Tahoma"/>
            <family val="2"/>
          </rPr>
          <t xml:space="preserve">Plan integral de gestión del cambio climático territorial </t>
        </r>
        <r>
          <rPr>
            <b/>
            <sz val="9"/>
            <color indexed="81"/>
            <rFont val="Tahoma"/>
            <family val="2"/>
          </rPr>
          <t xml:space="preserve">
Nota: </t>
        </r>
        <r>
          <rPr>
            <sz val="9"/>
            <color indexed="81"/>
            <rFont val="Tahoma"/>
            <family val="2"/>
          </rPr>
          <t>Implica inicialmente el trabajo articulado con la Gobernación de Antioquia para la revisión y actualización del Plan que permitirá posteriormente la implementación de medidas allí definidas. Se articularán las medidas del Plan, con las diferentes metas del Plan de Acción, definidas para los programas.</t>
        </r>
        <r>
          <rPr>
            <b/>
            <sz val="9"/>
            <color indexed="81"/>
            <rFont val="Tahoma"/>
            <family val="2"/>
          </rPr>
          <t xml:space="preserve">
</t>
        </r>
        <r>
          <rPr>
            <sz val="9"/>
            <color indexed="81"/>
            <rFont val="Tahoma"/>
            <family val="2"/>
          </rPr>
          <t xml:space="preserve">
</t>
        </r>
        <r>
          <rPr>
            <b/>
            <sz val="9"/>
            <color indexed="81"/>
            <rFont val="Tahoma"/>
            <family val="2"/>
          </rPr>
          <t>Completa.</t>
        </r>
        <r>
          <rPr>
            <sz val="9"/>
            <color indexed="81"/>
            <rFont val="Tahoma"/>
            <family val="2"/>
          </rPr>
          <t xml:space="preserve"> Aportar a la implementación interinstitucional del Plan integral de gestión del cambio climático territorial del Departamento de Antioquia PIGCCT en articulación con los demás programas del Plan de Acción y con las Entidades territoriales el sector productivo y otros actores estratégicos de la jurisdicción</t>
        </r>
      </text>
    </comment>
    <comment ref="F60" authorId="0" shapeId="0" xr:uid="{00000000-0006-0000-0500-000016010000}">
      <text>
        <r>
          <rPr>
            <b/>
            <sz val="9"/>
            <color indexed="81"/>
            <rFont val="Tahoma"/>
            <family val="2"/>
          </rPr>
          <t xml:space="preserve">Nota: </t>
        </r>
        <r>
          <rPr>
            <sz val="9"/>
            <color indexed="81"/>
            <rFont val="Tahoma"/>
            <family val="2"/>
          </rPr>
          <t xml:space="preserve">incluye la adaptación al cambio climático.
</t>
        </r>
      </text>
    </comment>
    <comment ref="I60" authorId="0" shapeId="0" xr:uid="{E4DCB5A5-B182-45DB-A5D3-4D69E48FB996}">
      <text>
        <r>
          <rPr>
            <b/>
            <sz val="9"/>
            <color indexed="81"/>
            <rFont val="Tahoma"/>
            <family val="2"/>
          </rPr>
          <t>Medidas priorizadas en ejecución</t>
        </r>
        <r>
          <rPr>
            <sz val="9"/>
            <color indexed="81"/>
            <rFont val="Tahoma"/>
            <family val="2"/>
          </rPr>
          <t xml:space="preserve">
</t>
        </r>
      </text>
    </comment>
    <comment ref="Q60" authorId="1" shapeId="0" xr:uid="{FD9EDE7E-A420-4908-B66C-C11424405F39}">
      <text>
        <r>
          <rPr>
            <b/>
            <sz val="9"/>
            <color indexed="81"/>
            <rFont val="Tahoma"/>
            <family val="2"/>
          </rPr>
          <t xml:space="preserve">Se toma acá el indicador 6.5.1  del PA anterior 
</t>
        </r>
        <r>
          <rPr>
            <sz val="9"/>
            <color indexed="81"/>
            <rFont val="Tahoma"/>
            <family val="2"/>
          </rPr>
          <t xml:space="preserve">
</t>
        </r>
      </text>
    </comment>
    <comment ref="V60" authorId="3" shapeId="0" xr:uid="{00000000-0006-0000-0500-00001B010000}">
      <text>
        <r>
          <rPr>
            <b/>
            <sz val="9"/>
            <color rgb="FF000000"/>
            <rFont val="Tahoma"/>
            <family val="2"/>
          </rPr>
          <t>Usuario:</t>
        </r>
        <r>
          <rPr>
            <sz val="9"/>
            <color rgb="FF000000"/>
            <rFont val="Tahoma"/>
            <family val="2"/>
          </rPr>
          <t xml:space="preserve">
</t>
        </r>
        <r>
          <rPr>
            <sz val="9"/>
            <color rgb="FF000000"/>
            <rFont val="Tahoma"/>
            <family val="2"/>
          </rPr>
          <t xml:space="preserve">Incluye inversión por 496304796,17945 +  viáticos por 2.544.000+ gastos financieros por 2.000.000
</t>
        </r>
      </text>
    </comment>
    <comment ref="D61" authorId="1" shapeId="0" xr:uid="{AC99895D-AD60-4ECF-99F3-E68EBA5CF845}">
      <text>
        <r>
          <rPr>
            <b/>
            <sz val="9"/>
            <color indexed="81"/>
            <rFont val="Tahoma"/>
            <family val="2"/>
          </rPr>
          <t xml:space="preserve">PIGCCT. </t>
        </r>
        <r>
          <rPr>
            <sz val="9"/>
            <color indexed="81"/>
            <rFont val="Tahoma"/>
            <family val="2"/>
          </rPr>
          <t xml:space="preserve">Plan integral de gestión del cambio climático territorial </t>
        </r>
        <r>
          <rPr>
            <b/>
            <sz val="9"/>
            <color indexed="81"/>
            <rFont val="Tahoma"/>
            <family val="2"/>
          </rPr>
          <t xml:space="preserve">
Nota: </t>
        </r>
        <r>
          <rPr>
            <sz val="9"/>
            <color indexed="81"/>
            <rFont val="Tahoma"/>
            <family val="2"/>
          </rPr>
          <t>Implica inicialmente el trabajo articulado con la Gobernación de Antioquia para la revisión y actualización del Plan que permitirá posteriormente la implementación de medidas allí definidas. Se articularán las medidas del Plan, con las diferentes metas del Plan de Acción, definidas para los programas.</t>
        </r>
        <r>
          <rPr>
            <b/>
            <sz val="9"/>
            <color indexed="81"/>
            <rFont val="Tahoma"/>
            <family val="2"/>
          </rPr>
          <t xml:space="preserve">
</t>
        </r>
        <r>
          <rPr>
            <sz val="9"/>
            <color indexed="81"/>
            <rFont val="Tahoma"/>
            <family val="2"/>
          </rPr>
          <t xml:space="preserve">
</t>
        </r>
        <r>
          <rPr>
            <b/>
            <sz val="9"/>
            <color indexed="81"/>
            <rFont val="Tahoma"/>
            <family val="2"/>
          </rPr>
          <t>Completa.</t>
        </r>
        <r>
          <rPr>
            <sz val="9"/>
            <color indexed="81"/>
            <rFont val="Tahoma"/>
            <family val="2"/>
          </rPr>
          <t xml:space="preserve"> Aportar a la implementación interinstitucional del Plan integral de gestión del cambio climático territorial del Departamento de Antioquia PIGCCT en articulación con los demás programas del Plan de Acción y con las Entidades territoriales el sector productivo y otros actores estratégicos de la jurisdicción</t>
        </r>
      </text>
    </comment>
    <comment ref="G61" authorId="0" shapeId="0" xr:uid="{16A50C48-40D8-4C08-8DB9-4A71784DD1F0}">
      <text>
        <r>
          <rPr>
            <b/>
            <sz val="9"/>
            <color indexed="81"/>
            <rFont val="Tahoma"/>
            <family val="2"/>
          </rPr>
          <t>Municipios</t>
        </r>
      </text>
    </comment>
    <comment ref="P61" authorId="0" shapeId="0" xr:uid="{00000000-0006-0000-0500-000021010000}">
      <text>
        <r>
          <rPr>
            <b/>
            <sz val="9"/>
            <color indexed="81"/>
            <rFont val="Tahoma"/>
            <family val="2"/>
          </rPr>
          <t>Apoyo:</t>
        </r>
        <r>
          <rPr>
            <sz val="9"/>
            <color indexed="81"/>
            <rFont val="Tahoma"/>
            <family val="2"/>
          </rPr>
          <t xml:space="preserve"> Subdirección de Gestión Ambiental
</t>
        </r>
      </text>
    </comment>
    <comment ref="Q61" authorId="1" shapeId="0" xr:uid="{8DFF3B9E-A2BA-4AB3-86A8-FA30513B3FBC}">
      <text>
        <r>
          <rPr>
            <b/>
            <sz val="9"/>
            <color indexed="81"/>
            <rFont val="Tahoma"/>
            <family val="2"/>
          </rPr>
          <t xml:space="preserve">Se toma acá el indicador 6.5.2  del PA anterior 
</t>
        </r>
        <r>
          <rPr>
            <sz val="9"/>
            <color indexed="81"/>
            <rFont val="Tahoma"/>
            <family val="2"/>
          </rPr>
          <t xml:space="preserve">
</t>
        </r>
      </text>
    </comment>
    <comment ref="D62" authorId="1" shapeId="0" xr:uid="{75D9C0FE-B4C5-4B1A-B1D1-1A432EC3F954}">
      <text>
        <r>
          <rPr>
            <b/>
            <sz val="9"/>
            <color indexed="81"/>
            <rFont val="Tahoma"/>
            <family val="2"/>
          </rPr>
          <t xml:space="preserve">PIGCCT. </t>
        </r>
        <r>
          <rPr>
            <sz val="9"/>
            <color indexed="81"/>
            <rFont val="Tahoma"/>
            <family val="2"/>
          </rPr>
          <t xml:space="preserve">Plan integral de gestión del cambio climático territorial </t>
        </r>
        <r>
          <rPr>
            <b/>
            <sz val="9"/>
            <color indexed="81"/>
            <rFont val="Tahoma"/>
            <family val="2"/>
          </rPr>
          <t xml:space="preserve">
Nota: </t>
        </r>
        <r>
          <rPr>
            <sz val="9"/>
            <color indexed="81"/>
            <rFont val="Tahoma"/>
            <family val="2"/>
          </rPr>
          <t>Implica inicialmente el trabajo articulado con la Gobernación de Antioquia para la revisión y actualización del Plan que permitirá posteriormente la implementación de medidas allí definidas. Se articularán las medidas del Plan, con las diferentes metas del Plan de Acción, definidas para los programas.</t>
        </r>
        <r>
          <rPr>
            <b/>
            <sz val="9"/>
            <color indexed="81"/>
            <rFont val="Tahoma"/>
            <family val="2"/>
          </rPr>
          <t xml:space="preserve">
</t>
        </r>
        <r>
          <rPr>
            <sz val="9"/>
            <color indexed="81"/>
            <rFont val="Tahoma"/>
            <family val="2"/>
          </rPr>
          <t xml:space="preserve">
</t>
        </r>
        <r>
          <rPr>
            <b/>
            <sz val="9"/>
            <color indexed="81"/>
            <rFont val="Tahoma"/>
            <family val="2"/>
          </rPr>
          <t>Completa.</t>
        </r>
        <r>
          <rPr>
            <sz val="9"/>
            <color indexed="81"/>
            <rFont val="Tahoma"/>
            <family val="2"/>
          </rPr>
          <t xml:space="preserve"> Aportar a la implementación interinstitucional del Plan integral de gestión del cambio climático territorial del Departamento de Antioquia PIGCCT en articulación con los demás programas del Plan de Acción y con las Entidades territoriales el sector productivo y otros actores estratégicos de la jurisdicción</t>
        </r>
      </text>
    </comment>
    <comment ref="P62" authorId="0" shapeId="0" xr:uid="{00000000-0006-0000-0500-000024010000}">
      <text>
        <r>
          <rPr>
            <b/>
            <sz val="9"/>
            <color indexed="81"/>
            <rFont val="Tahoma"/>
            <family val="2"/>
          </rPr>
          <t>- Subdirección de Cultura Ambiental</t>
        </r>
      </text>
    </comment>
    <comment ref="Q62" authorId="1" shapeId="0" xr:uid="{13FE1E0F-F33F-47FC-A55E-6FAF1FF3D607}">
      <text>
        <r>
          <rPr>
            <b/>
            <sz val="9"/>
            <color indexed="81"/>
            <rFont val="Tahoma"/>
            <family val="2"/>
          </rPr>
          <t xml:space="preserve">Ya se definió en el  indicador 1.3.4 </t>
        </r>
        <r>
          <rPr>
            <sz val="9"/>
            <color indexed="81"/>
            <rFont val="Tahoma"/>
            <family val="2"/>
          </rPr>
          <t xml:space="preserve">
</t>
        </r>
      </text>
    </comment>
    <comment ref="B63" authorId="1" shapeId="0" xr:uid="{03A484D2-DA58-4800-9C1F-96E56DA0AD73}">
      <text>
        <r>
          <rPr>
            <b/>
            <sz val="9"/>
            <color indexed="81"/>
            <rFont val="Tahoma"/>
            <family val="2"/>
          </rPr>
          <t xml:space="preserve">Objetivo del proyecto.
</t>
        </r>
        <r>
          <rPr>
            <sz val="9"/>
            <color indexed="81"/>
            <rFont val="Tahoma"/>
            <family val="2"/>
          </rPr>
          <t>Fomentar prácticas sostenibles en los sectores productivos y otros actores estratégicos para el uso sostenible de los recursos naturales y adecuado manejo de residuos, a través de procesos formativos, intercambio de conocimiento, acompañamiento en su aplicación y apropiación, en articulación con los demás programas del Plan
Programa de Inversión Pública:
3201 – Fortalecimiento del desempeño ambiental de los sectores productivos.
Programa del Proyecto de Plan de Desarrollo Departamental:
Programa 1.3.5. Movilidad segura y sostenible
Programa 3.2.5. Reconversión productiva hacia la sostenibilidad
Programa 4.2.5. Agua potable y manejo de aguas residuales sostenible y eficiente para Antioquia
Programa 4.2.6. Gestión Integral de Residuos Sólidos
Política Pública:
Política mejoramiento de la calidad del aire
Política Nacional para la Gestión Integral de Residuos Sólidos
Política para el suministro de agua potable y saneamiento básico en la zona rural
Política nacional de Consumo Sostenible</t>
        </r>
      </text>
    </comment>
    <comment ref="D63" authorId="1" shapeId="0" xr:uid="{A6AE43B4-AA9B-4202-85F2-AB8AB39C88DB}">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P63" authorId="0" shapeId="0" xr:uid="{00000000-0006-0000-0500-000027010000}">
      <text>
        <r>
          <rPr>
            <b/>
            <sz val="9"/>
            <color indexed="81"/>
            <rFont val="Tahoma"/>
            <family val="2"/>
          </rPr>
          <t>Apoyo:</t>
        </r>
        <r>
          <rPr>
            <sz val="9"/>
            <color indexed="81"/>
            <rFont val="Tahoma"/>
            <family val="2"/>
          </rPr>
          <t xml:space="preserve"> Subdirección de Cultura Ambiental
</t>
        </r>
      </text>
    </comment>
    <comment ref="Q63" authorId="1" shapeId="0" xr:uid="{9A9A6663-9DA3-44D2-A2C8-D8662CC2A2A1}">
      <text>
        <r>
          <rPr>
            <b/>
            <sz val="9"/>
            <color indexed="81"/>
            <rFont val="Tahoma"/>
            <family val="2"/>
          </rPr>
          <t>Ajustar Indicador PGAR que estaba en número.</t>
        </r>
        <r>
          <rPr>
            <sz val="9"/>
            <color indexed="81"/>
            <rFont val="Tahoma"/>
            <family val="2"/>
          </rPr>
          <t xml:space="preserve">
</t>
        </r>
      </text>
    </comment>
    <comment ref="D64" authorId="1" shapeId="0" xr:uid="{1CC8B0C0-9847-4D65-A8F3-3EE281A36E80}">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F64" authorId="4" shapeId="0" xr:uid="{00000000-0006-0000-0500-000029010000}">
      <text>
        <r>
          <rPr>
            <b/>
            <sz val="9"/>
            <color rgb="FF000000"/>
            <rFont val="Tahoma"/>
            <family val="2"/>
          </rPr>
          <t xml:space="preserve">Público
</t>
        </r>
        <r>
          <rPr>
            <b/>
            <sz val="9"/>
            <color rgb="FF000000"/>
            <rFont val="Tahoma"/>
            <family val="2"/>
          </rPr>
          <t xml:space="preserve">Construcción
</t>
        </r>
        <r>
          <rPr>
            <b/>
            <sz val="9"/>
            <color rgb="FF000000"/>
            <rFont val="Tahoma"/>
            <family val="2"/>
          </rPr>
          <t xml:space="preserve">Manufacturero
</t>
        </r>
        <r>
          <rPr>
            <b/>
            <sz val="9"/>
            <color rgb="FF000000"/>
            <rFont val="Tahoma"/>
            <family val="2"/>
          </rPr>
          <t xml:space="preserve">Agroindustria
</t>
        </r>
        <r>
          <rPr>
            <b/>
            <sz val="9"/>
            <color rgb="FF000000"/>
            <rFont val="Tahoma"/>
            <family val="2"/>
          </rPr>
          <t xml:space="preserve">Turismo
</t>
        </r>
        <r>
          <rPr>
            <b/>
            <sz val="9"/>
            <color rgb="FF000000"/>
            <rFont val="Tahoma"/>
            <family val="2"/>
          </rPr>
          <t>Alimentos ecológicos</t>
        </r>
        <r>
          <rPr>
            <sz val="9"/>
            <color rgb="FF000000"/>
            <rFont val="Tahoma"/>
            <family val="2"/>
          </rPr>
          <t xml:space="preserve">
</t>
        </r>
        <r>
          <rPr>
            <sz val="9"/>
            <color rgb="FF000000"/>
            <rFont val="Tahoma"/>
            <family val="2"/>
          </rPr>
          <t xml:space="preserve">
</t>
        </r>
        <r>
          <rPr>
            <sz val="9"/>
            <color rgb="FF000000"/>
            <rFont val="Tahoma"/>
            <family val="2"/>
          </rPr>
          <t xml:space="preserve">Considerar compras sostenibles
</t>
        </r>
        <r>
          <rPr>
            <sz val="9"/>
            <color rgb="FF000000"/>
            <rFont val="Tahoma"/>
            <family val="2"/>
          </rPr>
          <t xml:space="preserve">Disposición de residuos
</t>
        </r>
        <r>
          <rPr>
            <sz val="9"/>
            <color rgb="FF000000"/>
            <rFont val="Tahoma"/>
            <family val="2"/>
          </rPr>
          <t>Reúso</t>
        </r>
      </text>
    </comment>
    <comment ref="P64" authorId="0" shapeId="0" xr:uid="{00000000-0006-0000-0500-00002B010000}">
      <text>
        <r>
          <rPr>
            <b/>
            <sz val="9"/>
            <color indexed="81"/>
            <rFont val="Tahoma"/>
            <family val="2"/>
          </rPr>
          <t>Apoyo:</t>
        </r>
        <r>
          <rPr>
            <sz val="9"/>
            <color indexed="81"/>
            <rFont val="Tahoma"/>
            <family val="2"/>
          </rPr>
          <t xml:space="preserve"> Subdirección de Regionalización
</t>
        </r>
      </text>
    </comment>
    <comment ref="D65" authorId="1" shapeId="0" xr:uid="{CA775729-C198-482A-A3DD-3FBC1116CD16}">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F65" authorId="0" shapeId="0" xr:uid="{00000000-0006-0000-0500-00002E010000}">
      <text>
        <r>
          <rPr>
            <b/>
            <sz val="9"/>
            <color indexed="81"/>
            <rFont val="Tahoma"/>
            <family val="2"/>
          </rPr>
          <t xml:space="preserve">Nota:
</t>
        </r>
        <r>
          <rPr>
            <sz val="9"/>
            <color indexed="81"/>
            <rFont val="Tahoma"/>
            <family val="2"/>
          </rPr>
          <t xml:space="preserve">▪ PND 2018-2022: Negocios verdes verificados
</t>
        </r>
      </text>
    </comment>
    <comment ref="D66" authorId="1" shapeId="0" xr:uid="{F49F79C5-A553-4C85-BD0B-4996E616D3E6}">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F66" authorId="4" shapeId="0" xr:uid="{00000000-0006-0000-0500-000031010000}">
      <text>
        <r>
          <rPr>
            <sz val="9"/>
            <color rgb="FF000000"/>
            <rFont val="Tahoma"/>
            <family val="2"/>
          </rPr>
          <t xml:space="preserve">Considerar compras sostenibles
</t>
        </r>
        <r>
          <rPr>
            <sz val="9"/>
            <color rgb="FF000000"/>
            <rFont val="Tahoma"/>
            <family val="2"/>
          </rPr>
          <t xml:space="preserve">Disposición de residuos
</t>
        </r>
        <r>
          <rPr>
            <sz val="9"/>
            <color rgb="FF000000"/>
            <rFont val="Tahoma"/>
            <family val="2"/>
          </rPr>
          <t>reúso</t>
        </r>
      </text>
    </comment>
    <comment ref="Q66" authorId="1" shapeId="0" xr:uid="{519EE162-5402-40F4-B44C-34E345653A84}">
      <text>
        <r>
          <rPr>
            <b/>
            <sz val="9"/>
            <color indexed="81"/>
            <rFont val="Tahoma"/>
            <family val="2"/>
          </rPr>
          <t>Asociado al programa 2 en la formalización de actores de</t>
        </r>
        <r>
          <rPr>
            <sz val="9"/>
            <color indexed="81"/>
            <rFont val="Tahoma"/>
            <family val="2"/>
          </rPr>
          <t xml:space="preserve">
</t>
        </r>
      </text>
    </comment>
    <comment ref="D67" authorId="1" shapeId="0" xr:uid="{386785EB-4919-46D5-9E35-8EADF01FCB03}">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D68" authorId="1" shapeId="0" xr:uid="{3DE710D9-F029-4734-A60C-A088EADF52DD}">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F68" authorId="7" shapeId="0" xr:uid="{00000000-0006-0000-0500-000038010000}">
      <text>
        <r>
          <rPr>
            <b/>
            <sz val="10"/>
            <color rgb="FF000000"/>
            <rFont val="Tahoma"/>
            <family val="2"/>
          </rPr>
          <t xml:space="preserve">22_03_2020
</t>
        </r>
        <r>
          <rPr>
            <b/>
            <sz val="10"/>
            <color rgb="FF000000"/>
            <rFont val="Tahoma"/>
            <family val="2"/>
          </rPr>
          <t xml:space="preserve">
</t>
        </r>
        <r>
          <rPr>
            <sz val="10"/>
            <color rgb="FF000000"/>
            <rFont val="Tahoma"/>
            <family val="2"/>
          </rPr>
          <t>Número de sectores acompañados desde lo socio-cultural para consolidar escenarios económicos locales y regionales sostenibles</t>
        </r>
      </text>
    </comment>
    <comment ref="D69" authorId="1" shapeId="0" xr:uid="{58899C7B-EBC9-4C29-82FB-C66805E6BC48}">
      <text>
        <r>
          <rPr>
            <b/>
            <sz val="9"/>
            <color indexed="81"/>
            <rFont val="Tahoma"/>
            <family val="2"/>
          </rPr>
          <t xml:space="preserve">Nota: </t>
        </r>
        <r>
          <rPr>
            <sz val="9"/>
            <color indexed="81"/>
            <rFont val="Tahoma"/>
            <family val="2"/>
          </rPr>
          <t xml:space="preserve">En su ejecución se fomentará el programa de Uso Eficiente y Ahorro del Agua – PUEAA y estrategias innovadoras de soluciones basadas en la naturaleza (aprovechamiento agua lluvia, cultura del reciclaje, baños secos, composteras, abonos naturales, etc.), así como la implementación del comparendo ambiental.
</t>
        </r>
      </text>
    </comment>
    <comment ref="F69" authorId="6" shapeId="0" xr:uid="{00000000-0006-0000-0500-00003C010000}">
      <text>
        <r>
          <rPr>
            <b/>
            <sz val="10"/>
            <color rgb="FF000000"/>
            <rFont val="Tahoma"/>
            <family val="2"/>
          </rPr>
          <t xml:space="preserve">antes 2020-04-15
</t>
        </r>
        <r>
          <rPr>
            <b/>
            <sz val="10"/>
            <color rgb="FF000000"/>
            <rFont val="Tahoma"/>
            <family val="2"/>
          </rPr>
          <t xml:space="preserve">
</t>
        </r>
        <r>
          <rPr>
            <b/>
            <sz val="10"/>
            <color rgb="FF000000"/>
            <rFont val="Tahoma"/>
            <family val="2"/>
          </rPr>
          <t xml:space="preserve">se elimina </t>
        </r>
        <r>
          <rPr>
            <sz val="10"/>
            <color rgb="FF000000"/>
            <rFont val="Tahoma"/>
            <family val="2"/>
          </rPr>
          <t>: "que pueden ser incluidos como condiciones de compra"</t>
        </r>
      </text>
    </comment>
    <comment ref="P69" authorId="0" shapeId="0" xr:uid="{00000000-0006-0000-0500-00003D010000}">
      <text>
        <r>
          <rPr>
            <b/>
            <sz val="9"/>
            <color rgb="FF000000"/>
            <rFont val="Tahoma"/>
            <family val="2"/>
          </rPr>
          <t>Apoyo:</t>
        </r>
        <r>
          <rPr>
            <sz val="9"/>
            <color rgb="FF000000"/>
            <rFont val="Tahoma"/>
            <family val="2"/>
          </rPr>
          <t xml:space="preserve"> Subdirección de Gestión Ambiental
</t>
        </r>
      </text>
    </comment>
    <comment ref="V69" authorId="6" shapeId="0" xr:uid="{00000000-0006-0000-0500-00003E010000}">
      <text>
        <r>
          <rPr>
            <sz val="10"/>
            <color rgb="FF000000"/>
            <rFont val="Tahoma"/>
            <family val="2"/>
          </rPr>
          <t xml:space="preserve">Antes2020-04-15
</t>
        </r>
        <r>
          <rPr>
            <sz val="10"/>
            <color rgb="FF000000"/>
            <rFont val="Tahoma"/>
            <family val="2"/>
          </rPr>
          <t xml:space="preserve">
</t>
        </r>
        <r>
          <rPr>
            <sz val="10"/>
            <color rgb="FF000000"/>
            <rFont val="Tahoma"/>
            <family val="2"/>
          </rPr>
          <t>$1.584.040.327</t>
        </r>
      </text>
    </comment>
    <comment ref="D70" authorId="1" shapeId="0" xr:uid="{E4222B06-32DB-4787-829B-F4AC3D4F613B}">
      <text>
        <r>
          <rPr>
            <b/>
            <sz val="9"/>
            <color indexed="81"/>
            <rFont val="Tahoma"/>
            <family val="2"/>
          </rPr>
          <t xml:space="preserve">Nota: </t>
        </r>
        <r>
          <rPr>
            <sz val="9"/>
            <color indexed="81"/>
            <rFont val="Tahoma"/>
            <family val="2"/>
          </rPr>
          <t xml:space="preserve">En su ejecución se fomentará el programa de Uso Eficiente y Ahorro del Agua – PUEAA y estrategias innovadoras de soluciones basadas en la naturaleza (aprovechamiento agua lluvia, cultura del reciclaje, baños secos, composteras, abonos naturales, etc.), así como la implementación del comparendo ambiental.
</t>
        </r>
      </text>
    </comment>
    <comment ref="F70" authorId="0" shapeId="0" xr:uid="{00000000-0006-0000-0500-000043010000}">
      <text>
        <r>
          <rPr>
            <b/>
            <sz val="9"/>
            <color indexed="81"/>
            <rFont val="Tahoma"/>
            <family val="2"/>
          </rPr>
          <t>(Se plantea hacer 8 sistemas en el cuatrienio)</t>
        </r>
      </text>
    </comment>
    <comment ref="M70" authorId="0" shapeId="0" xr:uid="{00000000-0006-0000-0500-000045010000}">
      <text>
        <r>
          <rPr>
            <b/>
            <sz val="9"/>
            <color indexed="81"/>
            <rFont val="Tahoma"/>
            <family val="2"/>
          </rPr>
          <t xml:space="preserve">PND 2018-2022: </t>
        </r>
        <r>
          <rPr>
            <sz val="9"/>
            <color indexed="81"/>
            <rFont val="Tahoma"/>
            <family val="2"/>
          </rPr>
          <t>Acuerdos y agendas interministeriales y productivos implementados</t>
        </r>
      </text>
    </comment>
    <comment ref="P70" authorId="0" shapeId="0" xr:uid="{00000000-0006-0000-0500-000046010000}">
      <text>
        <r>
          <rPr>
            <b/>
            <sz val="9"/>
            <color rgb="FF000000"/>
            <rFont val="Tahoma"/>
            <family val="2"/>
          </rPr>
          <t>Apoyo:</t>
        </r>
        <r>
          <rPr>
            <sz val="9"/>
            <color rgb="FF000000"/>
            <rFont val="Tahoma"/>
            <family val="2"/>
          </rPr>
          <t xml:space="preserve">  - Subdirección de Regionalización - Subdirección de Ecosistemas
</t>
        </r>
      </text>
    </comment>
    <comment ref="Q70" authorId="1" shapeId="0" xr:uid="{28D8D5D4-6940-4828-819E-ED8AD6D818AF}">
      <text>
        <r>
          <rPr>
            <sz val="9"/>
            <color indexed="81"/>
            <rFont val="Tahoma"/>
            <family val="2"/>
          </rPr>
          <t>Nota: Revisar si se realizará optimización según directriz de la dirección.</t>
        </r>
      </text>
    </comment>
    <comment ref="D71" authorId="1" shapeId="0" xr:uid="{FB9523E5-AFE5-4A5C-8D33-E7D192F8CCE2}">
      <text>
        <r>
          <rPr>
            <b/>
            <sz val="9"/>
            <color indexed="81"/>
            <rFont val="Tahoma"/>
            <family val="2"/>
          </rPr>
          <t xml:space="preserve">Nota: </t>
        </r>
        <r>
          <rPr>
            <sz val="9"/>
            <color indexed="81"/>
            <rFont val="Tahoma"/>
            <family val="2"/>
          </rPr>
          <t xml:space="preserve">En su ejecución se fomentará el programa de Uso Eficiente y Ahorro del Agua – PUEAA y estrategias innovadoras de soluciones basadas en la naturaleza (aprovechamiento agua lluvia, cultura del reciclaje, baños secos, composteras, abonos naturales, etc.), así como la implementación del comparendo ambiental.
</t>
        </r>
      </text>
    </comment>
    <comment ref="F71" authorId="4" shapeId="0" xr:uid="{00000000-0006-0000-0500-000049010000}">
      <text>
        <r>
          <rPr>
            <b/>
            <sz val="9"/>
            <color rgb="FF000000"/>
            <rFont val="Tahoma"/>
            <family val="2"/>
          </rPr>
          <t>Diseñar un sistema de información que permita hacer seguimiento y monitoreo a los instrumentos de planificación</t>
        </r>
      </text>
    </comment>
    <comment ref="P71" authorId="0" shapeId="0" xr:uid="{00000000-0006-0000-0500-00004A010000}">
      <text>
        <r>
          <rPr>
            <b/>
            <sz val="9"/>
            <color indexed="81"/>
            <rFont val="Tahoma"/>
            <family val="2"/>
          </rPr>
          <t>Apoyo:</t>
        </r>
        <r>
          <rPr>
            <sz val="9"/>
            <color indexed="81"/>
            <rFont val="Tahoma"/>
            <family val="2"/>
          </rPr>
          <t xml:space="preserve"> Subdirección de Regionalización
</t>
        </r>
      </text>
    </comment>
    <comment ref="Q71" authorId="1" shapeId="0" xr:uid="{F6D53EE4-E500-47CA-A1D3-95DE88B980FA}">
      <text>
        <r>
          <rPr>
            <sz val="9"/>
            <color indexed="81"/>
            <rFont val="Tahoma"/>
            <family val="2"/>
          </rPr>
          <t>Nota: Dos plantas para el cuatrienio</t>
        </r>
      </text>
    </comment>
    <comment ref="D72" authorId="1" shapeId="0" xr:uid="{385BFD65-ED3C-46C3-AD20-6D63237181EB}">
      <text>
        <r>
          <rPr>
            <b/>
            <sz val="9"/>
            <color indexed="81"/>
            <rFont val="Tahoma"/>
            <family val="2"/>
          </rPr>
          <t xml:space="preserve">Nota: </t>
        </r>
        <r>
          <rPr>
            <sz val="9"/>
            <color indexed="81"/>
            <rFont val="Tahoma"/>
            <family val="2"/>
          </rPr>
          <t xml:space="preserve">En su ejecución se fomentará el programa de Uso Eficiente y Ahorro del Agua – PUEAA y estrategias innovadoras de soluciones basadas en la naturaleza (aprovechamiento agua lluvia, cultura del reciclaje, baños secos, composteras, abonos naturales, etc.), así como la implementación del comparendo ambiental.
</t>
        </r>
      </text>
    </comment>
    <comment ref="N72" authorId="0" shapeId="0" xr:uid="{49B27D4A-91BE-42BC-B9A2-892778BA86C6}">
      <text>
        <r>
          <rPr>
            <b/>
            <sz val="9"/>
            <color indexed="81"/>
            <rFont val="Tahoma"/>
            <family val="2"/>
          </rPr>
          <t>ODS. 6 Garantizar la disponibilidad y la gestión sostenible del agua y el saneamiento para todos</t>
        </r>
        <r>
          <rPr>
            <sz val="9"/>
            <color indexed="81"/>
            <rFont val="Tahoma"/>
            <family val="2"/>
          </rPr>
          <t xml:space="preserve">
</t>
        </r>
      </text>
    </comment>
    <comment ref="Q72" authorId="1" shapeId="0" xr:uid="{5B1E9C68-379F-4029-8E03-966E29E52696}">
      <text>
        <r>
          <rPr>
            <sz val="9"/>
            <color indexed="81"/>
            <rFont val="Tahoma"/>
            <family val="2"/>
          </rPr>
          <t>La misión de la corporación va orientada a la descontaminación hídrica, no a proveer el saneamiento de los municipios, por lo que, el inventario de saneamiento corresponde a funciones del municipio.
Implica construir un inventario del estado del saneamiento por municipio, en articulación con la Gobernación y los municipios. 
El sistema municipal tendrá en cuenta:, plantas de tratamiento de aguas potables y residuales, , PSMV, sistemas sépticos, sistemas de acueducto y alcantarillado. 
Indicador propuesto ya que el de redes se planteará de forma general</t>
        </r>
      </text>
    </comment>
    <comment ref="D73" authorId="1" shapeId="0" xr:uid="{BC91F281-4710-418E-B53A-53E2371D508D}">
      <text>
        <r>
          <rPr>
            <b/>
            <sz val="9"/>
            <color indexed="81"/>
            <rFont val="Tahoma"/>
            <family val="2"/>
          </rPr>
          <t xml:space="preserve">Nota: </t>
        </r>
        <r>
          <rPr>
            <sz val="9"/>
            <color indexed="81"/>
            <rFont val="Tahoma"/>
            <family val="2"/>
          </rPr>
          <t xml:space="preserve">La Corporación cuenta con el Plan RESPEL que busca la promoción de la gestión integral de los residuos peligrosos 2023-2030 de CORANTIOQUIA. Al hablar de los PGIRS se tienen en cuenta tanto los municipales como los regionales.
</t>
        </r>
      </text>
    </comment>
    <comment ref="F73" authorId="4" shapeId="0" xr:uid="{00000000-0006-0000-0500-00004D010000}">
      <text>
        <r>
          <rPr>
            <b/>
            <sz val="9"/>
            <color rgb="FF000000"/>
            <rFont val="Tahoma"/>
            <family val="2"/>
          </rPr>
          <t xml:space="preserve">Hasta 2020-04-07: </t>
        </r>
        <r>
          <rPr>
            <sz val="9"/>
            <color rgb="FF000000"/>
            <rFont val="Tahoma"/>
            <family val="2"/>
          </rPr>
          <t xml:space="preserve">Municipios intervenidos con elementos naturales del espacio público verde
</t>
        </r>
        <r>
          <rPr>
            <sz val="9"/>
            <color rgb="FF000000"/>
            <rFont val="Tahoma"/>
            <family val="2"/>
          </rPr>
          <t xml:space="preserve">
</t>
        </r>
        <r>
          <rPr>
            <b/>
            <sz val="9"/>
            <color rgb="FF000000"/>
            <rFont val="Tahoma"/>
            <family val="2"/>
          </rPr>
          <t xml:space="preserve">
</t>
        </r>
        <r>
          <rPr>
            <b/>
            <sz val="9"/>
            <color rgb="FF000000"/>
            <rFont val="Tahoma"/>
            <family val="2"/>
          </rPr>
          <t xml:space="preserve">Se argumenta que no es pertinente para este proyecto:
</t>
        </r>
        <r>
          <rPr>
            <b/>
            <sz val="9"/>
            <color rgb="FF000000"/>
            <rFont val="Tahoma"/>
            <family val="2"/>
          </rPr>
          <t xml:space="preserve">Es un punto en la red de conectividad
</t>
        </r>
        <r>
          <rPr>
            <b/>
            <sz val="9"/>
            <color rgb="FF000000"/>
            <rFont val="Tahoma"/>
            <family val="2"/>
          </rPr>
          <t xml:space="preserve">Es muy costoso
</t>
        </r>
        <r>
          <rPr>
            <b/>
            <sz val="9"/>
            <color rgb="FF000000"/>
            <rFont val="Tahoma"/>
            <family val="2"/>
          </rPr>
          <t>Es un riesgo por las especies invasoras</t>
        </r>
        <r>
          <rPr>
            <sz val="9"/>
            <color rgb="FF000000"/>
            <rFont val="Tahoma"/>
            <family val="2"/>
          </rPr>
          <t xml:space="preserve">
</t>
        </r>
      </text>
    </comment>
    <comment ref="G73" authorId="0" shapeId="0" xr:uid="{B44C1D9A-9801-4E9A-BA2F-FC945E5D237D}">
      <text>
        <r>
          <rPr>
            <b/>
            <sz val="9"/>
            <color indexed="81"/>
            <rFont val="Tahoma"/>
            <family val="2"/>
          </rPr>
          <t>a 2023</t>
        </r>
        <r>
          <rPr>
            <sz val="9"/>
            <color indexed="81"/>
            <rFont val="Tahoma"/>
            <family val="2"/>
          </rPr>
          <t xml:space="preserve">
</t>
        </r>
      </text>
    </comment>
    <comment ref="V73" authorId="3" shapeId="0" xr:uid="{00000000-0006-0000-0500-00004E010000}">
      <text>
        <r>
          <rPr>
            <b/>
            <sz val="9"/>
            <color rgb="FF000000"/>
            <rFont val="Tahoma"/>
            <family val="2"/>
          </rPr>
          <t>Usuario:</t>
        </r>
        <r>
          <rPr>
            <sz val="9"/>
            <color rgb="FF000000"/>
            <rFont val="Tahoma"/>
            <family val="2"/>
          </rPr>
          <t xml:space="preserve">
</t>
        </r>
        <r>
          <rPr>
            <sz val="9"/>
            <color rgb="FF000000"/>
            <rFont val="Tahoma"/>
            <family val="2"/>
          </rPr>
          <t>Inversión por valor de 1.784.000.00 + Gastos financieros por  10.198.677 +  contratación de personal 319650000</t>
        </r>
      </text>
    </comment>
    <comment ref="D74" authorId="1" shapeId="0" xr:uid="{BBB9AFD7-F161-430C-A2F3-0A2FDEA94955}">
      <text>
        <r>
          <rPr>
            <b/>
            <sz val="9"/>
            <color indexed="81"/>
            <rFont val="Tahoma"/>
            <family val="2"/>
          </rPr>
          <t xml:space="preserve">Nota: </t>
        </r>
        <r>
          <rPr>
            <sz val="9"/>
            <color indexed="81"/>
            <rFont val="Tahoma"/>
            <family val="2"/>
          </rPr>
          <t xml:space="preserve">La Corporación cuenta con el Plan RESPEL que busca la promoción de la gestión integral de los residuos peligrosos 2023-2030 de CORANTIOQUIA. Al hablar de los PGIRS se tienen en cuenta tanto los municipales como los regionales.
</t>
        </r>
      </text>
    </comment>
    <comment ref="D75" authorId="1" shapeId="0" xr:uid="{8C481649-1DF1-471D-94A9-59054A8C231B}">
      <text>
        <r>
          <rPr>
            <b/>
            <sz val="9"/>
            <color indexed="81"/>
            <rFont val="Tahoma"/>
            <family val="2"/>
          </rPr>
          <t xml:space="preserve">Nota: </t>
        </r>
        <r>
          <rPr>
            <sz val="9"/>
            <color indexed="81"/>
            <rFont val="Tahoma"/>
            <family val="2"/>
          </rPr>
          <t xml:space="preserve">La Corporación cuenta con el Plan RESPEL que busca la promoción de la gestión integral de los residuos peligrosos 2023-2030 de CORANTIOQUIA. Al hablar de los PGIRS se tienen en cuenta tanto los municipales como los regionales.
</t>
        </r>
      </text>
    </comment>
    <comment ref="P75" authorId="0" shapeId="0" xr:uid="{00000000-0006-0000-0500-000056010000}">
      <text>
        <r>
          <rPr>
            <b/>
            <sz val="9"/>
            <color rgb="FF000000"/>
            <rFont val="Tahoma"/>
            <family val="2"/>
          </rPr>
          <t>Apoyo:</t>
        </r>
        <r>
          <rPr>
            <sz val="9"/>
            <color rgb="FF000000"/>
            <rFont val="Tahoma"/>
            <family val="2"/>
          </rPr>
          <t xml:space="preserve"> Subdirección Administrativa
</t>
        </r>
      </text>
    </comment>
    <comment ref="D76" authorId="1" shapeId="0" xr:uid="{FA0E8C48-4D56-4D67-AE69-3B9F9E39E117}">
      <text>
        <r>
          <rPr>
            <b/>
            <sz val="9"/>
            <color indexed="81"/>
            <rFont val="Tahoma"/>
            <family val="2"/>
          </rPr>
          <t xml:space="preserve">Nota: </t>
        </r>
        <r>
          <rPr>
            <sz val="9"/>
            <color indexed="81"/>
            <rFont val="Tahoma"/>
            <family val="2"/>
          </rPr>
          <t xml:space="preserve">Se articula con el Programa de administración de los recursos naturales y para su ejecución se fortalecerá la articulación interinstitucional. Incluye el Plan de Movilidad Organizacional Sostenible - PMOS de Corantioquia
</t>
        </r>
      </text>
    </comment>
    <comment ref="F76" authorId="0" shapeId="0" xr:uid="{00000000-0006-0000-0500-000059010000}">
      <text>
        <r>
          <rPr>
            <b/>
            <sz val="9"/>
            <color indexed="81"/>
            <rFont val="Tahoma"/>
            <family val="2"/>
          </rPr>
          <t>PGIRS</t>
        </r>
      </text>
    </comment>
    <comment ref="N76" authorId="0" shapeId="0" xr:uid="{C8CEB464-D551-4506-A265-BAC74894F393}">
      <text>
        <r>
          <rPr>
            <b/>
            <sz val="9"/>
            <color indexed="81"/>
            <rFont val="Tahoma"/>
            <family val="2"/>
          </rPr>
          <t>ODS 11.6 De aquí a 2030, reducir el impacto ambiental negativo per cápita de las ciudades, incluso prestando especial atención a la calidad del aire y la gestión de los desechos municipales y de otro tipo</t>
        </r>
      </text>
    </comment>
    <comment ref="Q76" authorId="1" shapeId="0" xr:uid="{9CFDE840-AAF7-4E6A-8212-01621718BF36}">
      <text>
        <r>
          <rPr>
            <sz val="9"/>
            <color indexed="81"/>
            <rFont val="Tahoma"/>
            <family val="2"/>
          </rPr>
          <t>Proyección medidas de contingencia, fuentes móviles</t>
        </r>
      </text>
    </comment>
    <comment ref="A77" authorId="1" shapeId="0" xr:uid="{5DEF30FA-A993-4136-BEC9-AAA57BAAE5CA}">
      <text>
        <r>
          <rPr>
            <b/>
            <sz val="9"/>
            <color indexed="81"/>
            <rFont val="Tahoma"/>
            <family val="2"/>
          </rPr>
          <t>Objetivo:</t>
        </r>
        <r>
          <rPr>
            <sz val="9"/>
            <color indexed="81"/>
            <rFont val="Tahoma"/>
            <family val="2"/>
          </rPr>
          <t xml:space="preserve"> Fortalecer la Integración de los Actores Estratégicos para mejorar el impacto de la Gestión Ambiental en el Territorio, mediante la articulación de Esfuerzos de Cooperación y el fortalecimiento de sus capacidades.
</t>
        </r>
      </text>
    </comment>
    <comment ref="B77" authorId="1" shapeId="0" xr:uid="{DAE8DD2A-BDA7-4BA0-8966-A58899E9FCE4}">
      <text>
        <r>
          <rPr>
            <b/>
            <sz val="9"/>
            <color indexed="81"/>
            <rFont val="Tahoma"/>
            <family val="2"/>
          </rPr>
          <t xml:space="preserve">Objetivo del proyecto.
</t>
        </r>
        <r>
          <rPr>
            <sz val="9"/>
            <color indexed="81"/>
            <rFont val="Tahoma"/>
            <family val="2"/>
          </rPr>
          <t>Fortalecer la articulación de la gestión ambiental con las comunidades étnicas y campesinas de la jurisdicción para mejorar el impacto ambiental en el territorio, a través del desarrollo de acciones conjuntas desde la corresponsabilidad
Programa del Proyecto del Plan de Desarrollo Departamental:
Programa 1.2.4. Gobierno propio, hábitat y territorios indígenas
Programa 5.2.4. Relacionamiento Estado – Ciudadanía
Programa de Inversión Pública:
3299 – Fortalecimiento de la gestión y dirección del Sector Ambiente y Desarrollo Sostenible.</t>
        </r>
      </text>
    </comment>
    <comment ref="D77" authorId="1" shapeId="0" xr:uid="{30A3ED8A-BDA6-4BD2-927F-65A7E1CF7181}">
      <text>
        <r>
          <rPr>
            <b/>
            <sz val="9"/>
            <color indexed="81"/>
            <rFont val="Tahoma"/>
            <family val="2"/>
          </rPr>
          <t xml:space="preserve">Nota: </t>
        </r>
        <r>
          <rPr>
            <sz val="9"/>
            <color indexed="81"/>
            <rFont val="Tahoma"/>
            <family val="2"/>
          </rPr>
          <t xml:space="preserve">Se fomentará el intercambio de saberes ancestrales con énfasis en agroecología para la producción de alimentos de autoabastecimiento, en articulación con los demás programas del Plan de Acción.
</t>
        </r>
      </text>
    </comment>
    <comment ref="D78" authorId="1" shapeId="0" xr:uid="{C540D04E-2C75-4452-861C-08613BD94C16}">
      <text>
        <r>
          <rPr>
            <b/>
            <sz val="9"/>
            <color indexed="81"/>
            <rFont val="Tahoma"/>
            <family val="2"/>
          </rPr>
          <t xml:space="preserve">Nota: </t>
        </r>
        <r>
          <rPr>
            <sz val="9"/>
            <color indexed="81"/>
            <rFont val="Tahoma"/>
            <family val="2"/>
          </rPr>
          <t xml:space="preserve">Se fomentará el intercambio de saberes ancestrales con énfasis en agroecología para la producción de alimentos de autoabastecimiento, en articulación con los demás programas del Plan de Acción.
</t>
        </r>
      </text>
    </comment>
    <comment ref="F78" authorId="0" shapeId="0" xr:uid="{6A092330-8D13-47BF-ABD5-C2BF27C4E160}">
      <text>
        <r>
          <rPr>
            <b/>
            <sz val="9"/>
            <color indexed="81"/>
            <rFont val="Tahoma"/>
            <family val="2"/>
          </rPr>
          <t>(8 oficinas territoriales cada año)</t>
        </r>
        <r>
          <rPr>
            <sz val="9"/>
            <color indexed="81"/>
            <rFont val="Tahoma"/>
            <family val="2"/>
          </rPr>
          <t xml:space="preserve">
</t>
        </r>
      </text>
    </comment>
    <comment ref="D79" authorId="1" shapeId="0" xr:uid="{C9767735-C152-4F9C-A3FA-81E218587AD6}">
      <text>
        <r>
          <rPr>
            <b/>
            <sz val="9"/>
            <color indexed="81"/>
            <rFont val="Tahoma"/>
            <family val="2"/>
          </rPr>
          <t xml:space="preserve">Nota: </t>
        </r>
        <r>
          <rPr>
            <sz val="9"/>
            <color indexed="81"/>
            <rFont val="Tahoma"/>
            <family val="2"/>
          </rPr>
          <t xml:space="preserve">Se fomentará el intercambio de saberes ancestrales con énfasis en agroecología para la producción de alimentos de autoabastecimiento, en articulación con los demás programas del Plan de Acción.
</t>
        </r>
      </text>
    </comment>
    <comment ref="G79" authorId="0" shapeId="0" xr:uid="{596A5F4B-8247-439D-97F9-C65FCFFD1750}">
      <text>
        <r>
          <rPr>
            <b/>
            <sz val="9"/>
            <color indexed="81"/>
            <rFont val="Tahoma"/>
            <family val="2"/>
          </rPr>
          <t>mecanismos a 2023</t>
        </r>
      </text>
    </comment>
    <comment ref="P79" authorId="0" shapeId="0" xr:uid="{00000000-0006-0000-0500-000061010000}">
      <text>
        <r>
          <rPr>
            <b/>
            <sz val="9"/>
            <color indexed="81"/>
            <rFont val="Tahoma"/>
            <family val="2"/>
          </rPr>
          <t>Apoyo:</t>
        </r>
        <r>
          <rPr>
            <sz val="9"/>
            <color indexed="81"/>
            <rFont val="Tahoma"/>
            <family val="2"/>
          </rPr>
          <t xml:space="preserve"> Subdirección de Gestión Ambiental 
</t>
        </r>
      </text>
    </comment>
    <comment ref="V79" authorId="0" shapeId="0" xr:uid="{00000000-0006-0000-0500-000062010000}">
      <text>
        <r>
          <rPr>
            <b/>
            <sz val="9"/>
            <color rgb="FF000000"/>
            <rFont val="Tahoma"/>
            <family val="2"/>
          </rPr>
          <t>Antes de 2020-04-14:</t>
        </r>
        <r>
          <rPr>
            <sz val="9"/>
            <color rgb="FF000000"/>
            <rFont val="Tahoma"/>
            <family val="2"/>
          </rPr>
          <t xml:space="preserve"> $ 600.000.000
</t>
        </r>
      </text>
    </comment>
    <comment ref="W79" authorId="0" shapeId="0" xr:uid="{00000000-0006-0000-0500-000066010000}">
      <text>
        <r>
          <rPr>
            <b/>
            <sz val="9"/>
            <color indexed="81"/>
            <rFont val="Tahoma"/>
            <family val="2"/>
          </rPr>
          <t>Antes 2020-04-14:</t>
        </r>
        <r>
          <rPr>
            <sz val="9"/>
            <color indexed="81"/>
            <rFont val="Tahoma"/>
            <family val="2"/>
          </rPr>
          <t xml:space="preserve"> Contratos y/o convenios
</t>
        </r>
      </text>
    </comment>
    <comment ref="D80" authorId="1" shapeId="0" xr:uid="{0DBA5783-07D3-4AC3-81E9-D3FEB3CD4727}">
      <text>
        <r>
          <rPr>
            <b/>
            <sz val="9"/>
            <color indexed="81"/>
            <rFont val="Tahoma"/>
            <family val="2"/>
          </rPr>
          <t xml:space="preserve">Nota: </t>
        </r>
        <r>
          <rPr>
            <sz val="9"/>
            <color indexed="81"/>
            <rFont val="Tahoma"/>
            <family val="2"/>
          </rPr>
          <t xml:space="preserve">Las prácticas que se implementen estarán articuladas a las determinantes ambientales y para los territorios étnicos se tendrá en cuenta lo definido por los planes de etnodesarrollo y planes de vida y se ejecutarán en articulación con los demás programas del Plan de Acción.
</t>
        </r>
      </text>
    </comment>
    <comment ref="Q80" authorId="1" shapeId="0" xr:uid="{00F886F2-9BDA-4B27-A1B4-FD2911464A34}">
      <text>
        <r>
          <rPr>
            <sz val="9"/>
            <color indexed="81"/>
            <rFont val="Tahoma"/>
            <family val="2"/>
          </rPr>
          <t>Articulado con Gestión Ambiental
se propone especificar el indicador en este sentido "Número de acciones articuladas para la implementación de prácticas ambientales con comunidades étnicas"</t>
        </r>
      </text>
    </comment>
    <comment ref="V80" authorId="6" shapeId="0" xr:uid="{00000000-0006-0000-0500-00006B010000}">
      <text>
        <r>
          <rPr>
            <b/>
            <sz val="10"/>
            <color rgb="FF000000"/>
            <rFont val="Tahoma"/>
            <family val="2"/>
          </rPr>
          <t>Antes 2020-04-15:</t>
        </r>
        <r>
          <rPr>
            <sz val="10"/>
            <color rgb="FF000000"/>
            <rFont val="Tahoma"/>
            <family val="2"/>
          </rPr>
          <t xml:space="preserve"> $1.190.649.465,22132</t>
        </r>
      </text>
    </comment>
    <comment ref="D81" authorId="1" shapeId="0" xr:uid="{F19A53C9-B2D4-4B9F-941C-9A241990887B}">
      <text>
        <r>
          <rPr>
            <b/>
            <sz val="9"/>
            <color indexed="81"/>
            <rFont val="Tahoma"/>
            <family val="2"/>
          </rPr>
          <t xml:space="preserve">Nota: </t>
        </r>
        <r>
          <rPr>
            <sz val="9"/>
            <color indexed="81"/>
            <rFont val="Tahoma"/>
            <family val="2"/>
          </rPr>
          <t xml:space="preserve">Las prácticas que se implementen estarán articuladas a las determinantes ambientales y para los territorios étnicos se tendrá en cuenta lo definido por los planes de etnodesarrollo y planes de vida y se ejecutarán en articulación con los demás programas del Plan de Acción.
</t>
        </r>
      </text>
    </comment>
    <comment ref="F81" authorId="8" shapeId="0" xr:uid="{00000000-0006-0000-0500-00006F010000}">
      <text>
        <r>
          <rPr>
            <b/>
            <sz val="9"/>
            <color rgb="FF000000"/>
            <rFont val="Tahoma"/>
            <family val="2"/>
          </rPr>
          <t xml:space="preserve">
Nota: </t>
        </r>
        <r>
          <rPr>
            <sz val="9"/>
            <color rgb="FF000000"/>
            <rFont val="Tahoma"/>
            <family val="2"/>
          </rPr>
          <t>Resolución 667 de 2016</t>
        </r>
        <r>
          <rPr>
            <b/>
            <sz val="9"/>
            <color rgb="FF000000"/>
            <rFont val="Tahoma"/>
            <family val="2"/>
          </rPr>
          <t xml:space="preserve">
Jorge Ignacio Gaviria:</t>
        </r>
        <r>
          <rPr>
            <sz val="9"/>
            <color rgb="FF000000"/>
            <rFont val="Tahoma"/>
            <family val="2"/>
          </rPr>
          <t xml:space="preserve">
A la fecha no se tiene red ni estaciones en residuos y suelo</t>
        </r>
      </text>
    </comment>
    <comment ref="D82" authorId="1" shapeId="0" xr:uid="{1089BD08-A88C-4E86-AE82-75D9583B8B84}">
      <text>
        <r>
          <rPr>
            <b/>
            <sz val="9"/>
            <color indexed="81"/>
            <rFont val="Tahoma"/>
            <family val="2"/>
          </rPr>
          <t xml:space="preserve">Nota: </t>
        </r>
        <r>
          <rPr>
            <sz val="9"/>
            <color indexed="81"/>
            <rFont val="Tahoma"/>
            <family val="2"/>
          </rPr>
          <t xml:space="preserve">Las prácticas que se implementen estarán articuladas a las determinantes ambientales y para los territorios étnicos se tendrá en cuenta lo definido por los planes de etnodesarrollo y planes de vida y se ejecutarán en articulación con los demás programas del Plan de Acción.
</t>
        </r>
      </text>
    </comment>
    <comment ref="F82" authorId="0" shapeId="0" xr:uid="{00000000-0006-0000-0500-000076010000}">
      <text>
        <r>
          <rPr>
            <b/>
            <sz val="9"/>
            <color indexed="81"/>
            <rFont val="Tahoma"/>
            <family val="2"/>
          </rPr>
          <t xml:space="preserve">Nota: </t>
        </r>
        <r>
          <rPr>
            <sz val="9"/>
            <color indexed="81"/>
            <rFont val="Tahoma"/>
            <family val="2"/>
          </rPr>
          <t>PGAR 2020-2031. Modelo de atención con enfoque étnico diferencial en procedimientos de Corantioquia.</t>
        </r>
      </text>
    </comment>
    <comment ref="P82" authorId="4" shapeId="0" xr:uid="{00000000-0006-0000-0500-000077010000}">
      <text>
        <r>
          <rPr>
            <b/>
            <sz val="9"/>
            <color indexed="81"/>
            <rFont val="Tahoma"/>
            <family val="2"/>
          </rPr>
          <t>Apoyo a este proceso: Subdirección de Planeación - Secretaría General - Subdirección de Cultura Ambiental</t>
        </r>
      </text>
    </comment>
    <comment ref="B83" authorId="1" shapeId="0" xr:uid="{6B9FFB7A-7EBD-43C5-BD1B-EC2AA250DD8E}">
      <text>
        <r>
          <rPr>
            <b/>
            <sz val="9"/>
            <color indexed="81"/>
            <rFont val="Tahoma"/>
            <family val="2"/>
          </rPr>
          <t xml:space="preserve">Objetivo del proyecto.
</t>
        </r>
        <r>
          <rPr>
            <sz val="9"/>
            <color indexed="81"/>
            <rFont val="Tahoma"/>
            <family val="2"/>
          </rPr>
          <t>Fortalecer la cultura ambiental de los actores estratégicos para mejorar el impacto de la gestión ambiental desde la corresponsabilidad, a través de la promoción de la participación, educación ambiental y el fortalecimiento de redes y alianzas
Programa de Inversión Pública:
3208 – Educación Ambiental.
Programa del Proyecto del Plan de Desarrollo Departamental:
Programa 1.1.1. Fortalecimiento de la participación ciudadana en la gestión pública
Programa 3.2.2. Sistema de producción de agricultura campesina, familiar, 
étnica y comunitaria
Programa 4.1.3. Educación ambiental</t>
        </r>
      </text>
    </comment>
    <comment ref="D83" authorId="1" shapeId="0" xr:uid="{EC9B0F0C-5C91-431F-8019-C020A0D56DCE}">
      <text>
        <r>
          <rPr>
            <b/>
            <sz val="9"/>
            <color indexed="81"/>
            <rFont val="Tahoma"/>
            <family val="2"/>
          </rPr>
          <t xml:space="preserve">Nota: </t>
        </r>
        <r>
          <rPr>
            <sz val="9"/>
            <color indexed="81"/>
            <rFont val="Tahoma"/>
            <family val="2"/>
          </rPr>
          <t xml:space="preserve">Al interior de la Corporación se consolidará la mesa articuladora y a nivel externo se tendrá en cuenta: Mesas de Participación y Concertación Territoriales (040-RES1908-4412), veedurías ambientales, Consejos de cuenca, Mesas Ambientales, Piragüeros, Concejos municipales, Consejos Territoriales de Planeación, redes de liderazgo juvenil, Guardianes de la Naturaleza, ecoescuelas, guardaciénagas, guardabosques, mujeres, tierra y vida), juntas de acción comunal y juntas de acueducto veredal. </t>
        </r>
        <r>
          <rPr>
            <b/>
            <sz val="9"/>
            <color indexed="81"/>
            <rFont val="Tahoma"/>
            <family val="2"/>
          </rPr>
          <t xml:space="preserve">
</t>
        </r>
        <r>
          <rPr>
            <sz val="9"/>
            <color indexed="81"/>
            <rFont val="Tahoma"/>
            <family val="2"/>
          </rPr>
          <t xml:space="preserve">
</t>
        </r>
      </text>
    </comment>
    <comment ref="F83" authorId="0" shapeId="0" xr:uid="{00000000-0006-0000-0500-000079010000}">
      <text>
        <r>
          <rPr>
            <b/>
            <sz val="9"/>
            <color rgb="FF000000"/>
            <rFont val="Tahoma"/>
            <family val="2"/>
          </rPr>
          <t xml:space="preserve">Nota: </t>
        </r>
        <r>
          <rPr>
            <sz val="9"/>
            <color rgb="FF000000"/>
            <rFont val="Tahoma"/>
            <family val="2"/>
          </rPr>
          <t>Indicador PND "Autoridades ambientales que adoptan la Metodología de Evaluación de Daños y Análisis de Necesidades Ambientales"</t>
        </r>
        <r>
          <rPr>
            <b/>
            <sz val="9"/>
            <color rgb="FF000000"/>
            <rFont val="Tahoma"/>
            <family val="2"/>
          </rPr>
          <t xml:space="preserve">
Línea base 0</t>
        </r>
      </text>
    </comment>
    <comment ref="Q83" authorId="1" shapeId="0" xr:uid="{6A5FD53C-0A47-46C7-8880-BBB352762DBA}">
      <text>
        <r>
          <rPr>
            <sz val="9"/>
            <color indexed="81"/>
            <rFont val="Tahoma"/>
            <family val="2"/>
          </rPr>
          <t>Actores que incidan en los instrumentos planificación
Se busca la creación de enlaces territoriales que generen confianza y armonía con actores representativos del territorio a partir del modelo de Gobernanza Territorial Ambiental – GOTA, para facilitar la ejecución y seguimiento al plan de acción, en articulación con los demás programas, permitiendo la incorporación a la gestión institucional, por meritocracia, de personas formadas por la Corporación, creando banco de hojas de vida para la gestión ambiental.
Nota del indicador: Se especificará en al Hoja Metodológica que corresponde a "Número de acciones desarrolladas para el fortalecimiento de la gobernanza ambiental (GOTA) con actores priorizados"</t>
        </r>
      </text>
    </comment>
    <comment ref="D84" authorId="1" shapeId="0" xr:uid="{67C8A642-6704-4999-8B0C-A49E04C801D0}">
      <text>
        <r>
          <rPr>
            <b/>
            <sz val="9"/>
            <color indexed="81"/>
            <rFont val="Tahoma"/>
            <family val="2"/>
          </rPr>
          <t xml:space="preserve">Nota: </t>
        </r>
        <r>
          <rPr>
            <sz val="9"/>
            <color indexed="81"/>
            <rFont val="Tahoma"/>
            <family val="2"/>
          </rPr>
          <t xml:space="preserve">Se buscará la apropiación y continuidad de la inversión ambiental en el territorio garantizando procesos de formación de promotores ambientales, teniendo en cuenta el diálogo intercultural y la creación de escuela de formación de líderes ambientales en asocio con otras entidades como el SENA y universidades, con la estrategia de aprender haciendo y fortaleciendo el programa Piragua.
Se elaborará un inventario, caracterización y estrategia de comunicación que permita la interacción periódica con estos actores estratégicos a través de todos los programas del Plan de Acción.
</t>
        </r>
      </text>
    </comment>
    <comment ref="Q84" authorId="1" shapeId="0" xr:uid="{8BC9CC50-1AD8-4289-8052-8034196C3180}">
      <text>
        <r>
          <rPr>
            <sz val="9"/>
            <color indexed="81"/>
            <rFont val="Tahoma"/>
            <family val="2"/>
          </rPr>
          <t>Articulación con los otros 4 programas 
Nota: Se especificará en la Hoja metodológica que corresponde a "Número de programas y proyectos corporativos que implementan acciones de educación ambiental"</t>
        </r>
      </text>
    </comment>
    <comment ref="D85" authorId="1" shapeId="0" xr:uid="{AAA21E0F-B5C0-4FDD-9060-72B6FC1CC777}">
      <text>
        <r>
          <rPr>
            <b/>
            <sz val="9"/>
            <color indexed="81"/>
            <rFont val="Tahoma"/>
            <family val="2"/>
          </rPr>
          <t xml:space="preserve">Nota: </t>
        </r>
        <r>
          <rPr>
            <sz val="9"/>
            <color indexed="81"/>
            <rFont val="Tahoma"/>
            <family val="2"/>
          </rPr>
          <t xml:space="preserve">Se buscará la apropiación y continuidad de la inversión ambiental en el territorio garantizando procesos de formación de promotores ambientales, teniendo en cuenta el diálogo intercultural y la creación de escuela de formación de líderes ambientales en asocio con otras entidades como el SENA y universidades, con la estrategia de aprender haciendo y fortaleciendo el programa Piragua.
Se elaborará un inventario, caracterización y estrategia de comunicación que permita la interacción periódica con estos actores estratégicos a través de todos los programas del Plan de Acción.
</t>
        </r>
      </text>
    </comment>
    <comment ref="D86" authorId="1" shapeId="0" xr:uid="{8A2490B2-BA96-44FB-B563-C0F8E68AD7F9}">
      <text>
        <r>
          <rPr>
            <b/>
            <sz val="9"/>
            <color indexed="81"/>
            <rFont val="Tahoma"/>
            <family val="2"/>
          </rPr>
          <t xml:space="preserve">Nota: </t>
        </r>
        <r>
          <rPr>
            <sz val="9"/>
            <color indexed="81"/>
            <rFont val="Tahoma"/>
            <family val="2"/>
          </rPr>
          <t xml:space="preserve">Se buscará incidir en el currículo escolar y universitario para incorporar la educación ambiental, a través de estrategias interinstitucionales como Plan de educación ambiental municipal -PEAM, Proyecto Ambiental Escolar - PRAE, Proyecto Ciudadano de Educación Ambiental - PROCEDA, Comité Interinstitucional de Educación Ambiental - CIDEAM, entre otros; garantizando procesos de formación de promotores ambientales teniendo en cuenta el diálogo intercultural.
</t>
        </r>
      </text>
    </comment>
    <comment ref="G86" authorId="0" shapeId="0" xr:uid="{0D7233DF-1994-4684-9C87-5F8D3FCD3A1D}">
      <text>
        <r>
          <rPr>
            <b/>
            <sz val="9"/>
            <color indexed="81"/>
            <rFont val="Tahoma"/>
            <family val="2"/>
          </rPr>
          <t>58 acciones de educación ambiental</t>
        </r>
      </text>
    </comment>
    <comment ref="P86" authorId="0" shapeId="0" xr:uid="{00000000-0006-0000-0500-00007C010000}">
      <text>
        <r>
          <rPr>
            <b/>
            <sz val="9"/>
            <color indexed="81"/>
            <rFont val="Tahoma"/>
            <family val="2"/>
          </rPr>
          <t>Secretaría General</t>
        </r>
        <r>
          <rPr>
            <sz val="9"/>
            <color indexed="81"/>
            <rFont val="Tahoma"/>
            <family val="2"/>
          </rPr>
          <t xml:space="preserve">
</t>
        </r>
      </text>
    </comment>
    <comment ref="Q86" authorId="1" shapeId="0" xr:uid="{C2D0A5CF-532B-4DA6-856D-0BA0FECD6F20}">
      <text>
        <r>
          <rPr>
            <sz val="9"/>
            <color indexed="81"/>
            <rFont val="Tahoma"/>
            <family val="2"/>
          </rPr>
          <t>Se especificará en la Hoja Metodológica que corresponde a "Número de estrategias de educación ambiental implementadas"</t>
        </r>
      </text>
    </comment>
    <comment ref="D87" authorId="1" shapeId="0" xr:uid="{AE4E2BB1-F8AD-457C-814F-311CA6BDEC36}">
      <text>
        <r>
          <rPr>
            <b/>
            <sz val="9"/>
            <color indexed="81"/>
            <rFont val="Tahoma"/>
            <family val="2"/>
          </rPr>
          <t xml:space="preserve">Nota: </t>
        </r>
        <r>
          <rPr>
            <sz val="9"/>
            <color indexed="81"/>
            <rFont val="Tahoma"/>
            <family val="2"/>
          </rPr>
          <t>Se consolidará una agenda institucional del proceso de educomunicación para conocimiento interno y externo con estrategias y canales de comunicación masiva y a partir de un lenguaje claro y que permita construir puentes entre funcionarios y comunidad, difundiendo periódicamente los programas, proyectos y actividades que se realizan.</t>
        </r>
        <r>
          <rPr>
            <b/>
            <sz val="9"/>
            <color indexed="81"/>
            <rFont val="Tahoma"/>
            <family val="2"/>
          </rPr>
          <t xml:space="preserve">
</t>
        </r>
        <r>
          <rPr>
            <sz val="9"/>
            <color indexed="81"/>
            <rFont val="Tahoma"/>
            <family val="2"/>
          </rPr>
          <t xml:space="preserve">
</t>
        </r>
      </text>
    </comment>
    <comment ref="F87" authorId="0" shapeId="0" xr:uid="{00000000-0006-0000-0500-00007D010000}">
      <text>
        <r>
          <rPr>
            <b/>
            <sz val="9"/>
            <color indexed="81"/>
            <rFont val="Tahoma"/>
            <family val="2"/>
          </rPr>
          <t xml:space="preserve">Nota: </t>
        </r>
        <r>
          <rPr>
            <sz val="9"/>
            <color indexed="81"/>
            <rFont val="Tahoma"/>
            <family val="2"/>
          </rPr>
          <t xml:space="preserve">Indicador PGAR con fórmula "Acciones coordinadas efectivamente con autoridades étnicas/acciones identificadas para la coordinación".
</t>
        </r>
      </text>
    </comment>
    <comment ref="P87" authorId="0" shapeId="0" xr:uid="{00000000-0006-0000-0500-00007F010000}">
      <text>
        <r>
          <rPr>
            <b/>
            <sz val="9"/>
            <color indexed="81"/>
            <rFont val="Tahoma"/>
            <family val="2"/>
          </rPr>
          <t xml:space="preserve">Apoyo: </t>
        </r>
        <r>
          <rPr>
            <sz val="9"/>
            <color indexed="81"/>
            <rFont val="Tahoma"/>
            <family val="2"/>
          </rPr>
          <t>Subdirección de Cultura Ambiental</t>
        </r>
      </text>
    </comment>
    <comment ref="Q87" authorId="1" shapeId="0" xr:uid="{C22903AD-9C25-4CA8-8BE4-45A3CCE23922}">
      <text>
        <r>
          <rPr>
            <sz val="9"/>
            <color indexed="81"/>
            <rFont val="Tahoma"/>
            <family val="2"/>
          </rPr>
          <t>Al pto 2024 se le disminuyó plan de medios por $ 521.190.229, pues en el presupuesto actual asignado a la dependencia no existe este monto y el que se otorga es el saldo actual</t>
        </r>
      </text>
    </comment>
    <comment ref="D88" authorId="1" shapeId="0" xr:uid="{88A94939-900E-4B22-8BE6-7F9F9234D160}">
      <text>
        <r>
          <rPr>
            <b/>
            <sz val="9"/>
            <color indexed="81"/>
            <rFont val="Tahoma"/>
            <family val="2"/>
          </rPr>
          <t xml:space="preserve">Nota: </t>
        </r>
        <r>
          <rPr>
            <sz val="9"/>
            <color indexed="81"/>
            <rFont val="Tahoma"/>
            <family val="2"/>
          </rPr>
          <t>Se consolidará una agenda institucional del proceso de educomunicación para conocimiento interno y externo con estrategias y canales de comunicación masiva y a partir de un lenguaje claro y que permita construir puentes entre funcionarios y comunidad, difundiendo periódicamente los programas, proyectos y actividades que se realizan.</t>
        </r>
        <r>
          <rPr>
            <b/>
            <sz val="9"/>
            <color indexed="81"/>
            <rFont val="Tahoma"/>
            <family val="2"/>
          </rPr>
          <t xml:space="preserve">
</t>
        </r>
        <r>
          <rPr>
            <sz val="9"/>
            <color indexed="81"/>
            <rFont val="Tahoma"/>
            <family val="2"/>
          </rPr>
          <t xml:space="preserve">
</t>
        </r>
      </text>
    </comment>
    <comment ref="F88" authorId="0" shapeId="0" xr:uid="{00000000-0006-0000-0500-000081010000}">
      <text>
        <r>
          <rPr>
            <b/>
            <sz val="9"/>
            <color rgb="FF000000"/>
            <rFont val="Tahoma"/>
            <family val="2"/>
          </rPr>
          <t>Marlo Giovanny Florez Mejia:</t>
        </r>
        <r>
          <rPr>
            <sz val="9"/>
            <color rgb="FF000000"/>
            <rFont val="Tahoma"/>
            <family val="2"/>
          </rPr>
          <t xml:space="preserve">
</t>
        </r>
        <r>
          <rPr>
            <sz val="9"/>
            <color rgb="FF000000"/>
            <rFont val="Tahoma"/>
            <family val="2"/>
          </rPr>
          <t>no es la atención de un evento. Es la atención integral de una situación que se presenta en uno o varios sitios simultáneamente</t>
        </r>
      </text>
    </comment>
    <comment ref="Q88" authorId="1" shapeId="0" xr:uid="{98AC26FF-81EF-42D2-8589-2CCB7E8CE676}">
      <text>
        <r>
          <rPr>
            <sz val="9"/>
            <color indexed="81"/>
            <rFont val="Tahoma"/>
            <family val="2"/>
          </rPr>
          <t>Al pto 2024 se le disminuyó plan de medios por $ 521.190.229, pues en el presupuesto actual asignado a la dependencia no existe este monto y el que se otorga es el saldo actual</t>
        </r>
      </text>
    </comment>
    <comment ref="A89" authorId="1" shapeId="0" xr:uid="{E7F422DA-2685-4F22-ABA4-2A32CF0998E0}">
      <text>
        <r>
          <rPr>
            <b/>
            <sz val="9"/>
            <color indexed="81"/>
            <rFont val="Tahoma"/>
            <family val="2"/>
          </rPr>
          <t>Objetivo:</t>
        </r>
        <r>
          <rPr>
            <sz val="9"/>
            <color indexed="81"/>
            <rFont val="Tahoma"/>
            <family val="2"/>
          </rPr>
          <t xml:space="preserve"> Fortalecer la gestión institucional para mejorar el impacto en la administración del Patrimonio Ambiental, orientando el Talento Humano, los Procesos, la Información, el conocimiento, la innovación, la infraestructura y la Tecnología hacia la ejecución de la estrategia institucional.</t>
        </r>
      </text>
    </comment>
    <comment ref="B89" authorId="1" shapeId="0" xr:uid="{E03296B9-1A7C-49DE-983A-ACB05929D0F3}">
      <text>
        <r>
          <rPr>
            <b/>
            <sz val="9"/>
            <color indexed="81"/>
            <rFont val="Tahoma"/>
            <family val="2"/>
          </rPr>
          <t xml:space="preserve">Objetivo del proyecto.
</t>
        </r>
        <r>
          <rPr>
            <sz val="9"/>
            <color indexed="81"/>
            <rFont val="Tahoma"/>
            <family val="2"/>
          </rPr>
          <t>Fortalecer las capacidades humanas y técnicas del talento humano corporativo para facilitar la gestión y el logro de los objetivos institucionales aportando a la ocupación sostenible del territorio, a través de la apropiación del compromiso ambiental, el mejoramiento de su bienestar laboral y competencias, durante su ciclo de vida en la institución
Programa de Inversión Pública:
3299 – Fortalecimiento de la gestión y dirección del Sector Ambiente y Desarrollo Sostenible.</t>
        </r>
      </text>
    </comment>
    <comment ref="D89" authorId="1" shapeId="0" xr:uid="{A98B66DB-FE02-4219-8008-E629153608A5}">
      <text>
        <r>
          <rPr>
            <b/>
            <sz val="9"/>
            <color indexed="81"/>
            <rFont val="Tahoma"/>
            <family val="2"/>
          </rPr>
          <t>Nota:</t>
        </r>
        <r>
          <rPr>
            <sz val="9"/>
            <color indexed="81"/>
            <rFont val="Tahoma"/>
            <family val="2"/>
          </rPr>
          <t xml:space="preserve"> Se tendrán en cuenta los planes que se incorporan en el Plan Estratégico del Talento Humano Decreto 612 de 2018 (Plan Anual de Vacantes, Plan de Previsión de Recursos Humanos, Plan Estratégico de Talento Humano, Plan Institucional de Capacitación, Plan de Incentivos Institucionales y Plan de Trabajo Anual en Seguridad y Salud en el Trabajo).</t>
        </r>
      </text>
    </comment>
    <comment ref="F89" authorId="4" shapeId="0" xr:uid="{00000000-0006-0000-0500-000087010000}">
      <text>
        <r>
          <rPr>
            <b/>
            <sz val="9"/>
            <color rgb="FF000000"/>
            <rFont val="Tahoma"/>
            <family val="2"/>
          </rPr>
          <t>Medido a través de la ejecución de los cinco planes.</t>
        </r>
      </text>
    </comment>
    <comment ref="P89" authorId="0" shapeId="0" xr:uid="{00000000-0006-0000-0500-000088010000}">
      <text>
        <r>
          <rPr>
            <b/>
            <sz val="9"/>
            <color indexed="81"/>
            <rFont val="Tahoma"/>
            <family val="2"/>
          </rPr>
          <t xml:space="preserve">Apoyo: </t>
        </r>
        <r>
          <rPr>
            <sz val="9"/>
            <color indexed="81"/>
            <rFont val="Tahoma"/>
            <family val="2"/>
          </rPr>
          <t>Subdirección de Cultura Ambiental</t>
        </r>
      </text>
    </comment>
    <comment ref="Q89" authorId="1" shapeId="0" xr:uid="{40131194-43F6-4478-A6C4-EB6B1A87767F}">
      <text>
        <r>
          <rPr>
            <sz val="9"/>
            <color indexed="81"/>
            <rFont val="Tahoma"/>
            <family val="2"/>
          </rPr>
          <t>incluye PS, apoyo educ formal, bonos de incentivos, capacitaciones, seguridad y salud en el trabajo y bienestar.</t>
        </r>
      </text>
    </comment>
    <comment ref="B90" authorId="1" shapeId="0" xr:uid="{D5DCB7D1-BEB5-4223-A3FA-48E6E242844A}">
      <text>
        <r>
          <rPr>
            <b/>
            <sz val="9"/>
            <color indexed="81"/>
            <rFont val="Tahoma"/>
            <family val="2"/>
          </rPr>
          <t xml:space="preserve">Objetivo del proyecto.
</t>
        </r>
        <r>
          <rPr>
            <sz val="9"/>
            <color indexed="81"/>
            <rFont val="Tahoma"/>
            <family val="2"/>
          </rPr>
          <t>Mejorar las capacidades operativas, financieras y de innovación corporativas para facilitar la gestión y el logro de los objetivos institucionales aportando a la ocupación sostenible del territorio a través del fortalecimiento de su estructura organizacional, la cooperación internacional, el desarrollo de productos de innovación y orientación de los procesos e infraestructura.
Programa de Inversión Pública:
3299 – Fortalecimiento de la gestión y dirección del Sector Ambiente y Desarrollo Sostenible.
Programa del Proyecto de Plan de Desarrollo Departamental:
Programa 4.2.4. Bienestar animal
Programa 5.1.1. Gestión de recursos de cooperación
Programa 5.1.3. Alianzas y asociatividad territorial</t>
        </r>
      </text>
    </comment>
    <comment ref="D90" authorId="1" shapeId="0" xr:uid="{B9A20584-5F42-4DB0-B4A6-D148522635FA}">
      <text>
        <r>
          <rPr>
            <b/>
            <sz val="9"/>
            <color indexed="81"/>
            <rFont val="Tahoma"/>
            <family val="2"/>
          </rPr>
          <t xml:space="preserve">Nota: </t>
        </r>
        <r>
          <rPr>
            <sz val="9"/>
            <color indexed="81"/>
            <rFont val="Tahoma"/>
            <family val="2"/>
          </rPr>
          <t xml:space="preserve">El estudio se realizará de manera articulada con la revisión de los procesos corporativos, el Diagnóstico del Centro de Monitoreo para la Administración de los Recursos Naturales y el Plan Integral de Infraestructura Institucional
</t>
        </r>
      </text>
    </comment>
    <comment ref="F90" authorId="4" shapeId="0" xr:uid="{00000000-0006-0000-0500-00008A010000}">
      <text>
        <r>
          <rPr>
            <b/>
            <sz val="9"/>
            <color rgb="FF000000"/>
            <rFont val="Tahoma"/>
            <family val="2"/>
          </rPr>
          <t xml:space="preserve">El control y seguimiento:
</t>
        </r>
        <r>
          <rPr>
            <b/>
            <sz val="9"/>
            <color rgb="FF000000"/>
            <rFont val="Tahoma"/>
            <family val="2"/>
          </rPr>
          <t xml:space="preserve">Al expediente
</t>
        </r>
        <r>
          <rPr>
            <b/>
            <sz val="9"/>
            <color rgb="FF000000"/>
            <rFont val="Tahoma"/>
            <family val="2"/>
          </rPr>
          <t xml:space="preserve">Al territorio
</t>
        </r>
        <r>
          <rPr>
            <b/>
            <sz val="9"/>
            <color rgb="FF000000"/>
            <rFont val="Tahoma"/>
            <family val="2"/>
          </rPr>
          <t>A los procesos sancionatorios (no autorizados)</t>
        </r>
        <r>
          <rPr>
            <sz val="9"/>
            <color rgb="FF000000"/>
            <rFont val="Tahoma"/>
            <family val="2"/>
          </rPr>
          <t xml:space="preserve">
</t>
        </r>
      </text>
    </comment>
    <comment ref="G90" authorId="0" shapeId="0" xr:uid="{ED731C79-6B03-4159-9704-54E68B9E2D82}">
      <text>
        <r>
          <rPr>
            <b/>
            <sz val="9"/>
            <color indexed="81"/>
            <rFont val="Tahoma"/>
            <family val="2"/>
          </rPr>
          <t>461 cargos a 2023</t>
        </r>
      </text>
    </comment>
    <comment ref="P90" authorId="0" shapeId="0" xr:uid="{00000000-0006-0000-0500-00008C010000}">
      <text>
        <r>
          <rPr>
            <b/>
            <sz val="9"/>
            <color rgb="FF000000"/>
            <rFont val="Tahoma"/>
            <family val="2"/>
          </rPr>
          <t xml:space="preserve"> - Subdirección de Cultura Ambiental</t>
        </r>
      </text>
    </comment>
    <comment ref="D91" authorId="1" shapeId="0" xr:uid="{E5511A8B-43CB-4595-9001-AA5DF9CF4636}">
      <text>
        <r>
          <rPr>
            <b/>
            <sz val="9"/>
            <color indexed="81"/>
            <rFont val="Tahoma"/>
            <family val="2"/>
          </rPr>
          <t xml:space="preserve">Nota: </t>
        </r>
        <r>
          <rPr>
            <sz val="9"/>
            <color indexed="81"/>
            <rFont val="Tahoma"/>
            <family val="2"/>
          </rPr>
          <t xml:space="preserve">Se incluye Sede Central, Oficinas Territoriales, Centro de Conservación de la Biodiversidad, Vivero El Pedral, Hogar de Paso, Laboratorio Ambiental, Predios corporativos, Unidades móviles y parque automotor. Implica una gestión interinstitucional para acercar la entidad a propuestas innovadoras de edificaciones sostenibles y que a su vez respondan a necesidades de personas con movilidad reducida.
</t>
        </r>
        <r>
          <rPr>
            <b/>
            <sz val="9"/>
            <color indexed="81"/>
            <rFont val="Tahoma"/>
            <family val="2"/>
          </rPr>
          <t xml:space="preserve">Completo: </t>
        </r>
        <r>
          <rPr>
            <sz val="9"/>
            <color indexed="81"/>
            <rFont val="Tahoma"/>
            <family val="2"/>
          </rPr>
          <t xml:space="preserve">Administración de los bienes y servicios modernización de la infraestructura y equipamiento de los centros de trabajo corporativos siendo referentes en seguridad confort tecnologías y prácticas ambientales tanto para usuarios internos como externos y para otras entidades
</t>
        </r>
      </text>
    </comment>
    <comment ref="F91" authorId="0" shapeId="0" xr:uid="{00000000-0006-0000-0500-00008E010000}">
      <text>
        <r>
          <rPr>
            <b/>
            <sz val="9"/>
            <color rgb="FF000000"/>
            <rFont val="Tahoma"/>
            <family val="2"/>
          </rPr>
          <t>Con este Plan, Colombia daría cumplimento a la ley 1658 de 2013 y los compromisos internacionales que Colombia ha adquirido como lo son el convenio de Minambiente y el Acuerdo de París.</t>
        </r>
      </text>
    </comment>
    <comment ref="P91" authorId="0" shapeId="0" xr:uid="{00000000-0006-0000-0500-000090010000}">
      <text>
        <r>
          <rPr>
            <b/>
            <sz val="9"/>
            <color indexed="81"/>
            <rFont val="Tahoma"/>
            <family val="2"/>
          </rPr>
          <t>Apoyo:</t>
        </r>
        <r>
          <rPr>
            <sz val="9"/>
            <color indexed="81"/>
            <rFont val="Tahoma"/>
            <family val="2"/>
          </rPr>
          <t xml:space="preserve"> Subdirección de Regionalización
</t>
        </r>
      </text>
    </comment>
    <comment ref="D92" authorId="1" shapeId="0" xr:uid="{BC1EB82C-F46A-4C5F-95B6-5858ECFD5FE1}">
      <text>
        <r>
          <rPr>
            <b/>
            <sz val="9"/>
            <color indexed="81"/>
            <rFont val="Tahoma"/>
            <family val="2"/>
          </rPr>
          <t xml:space="preserve">Nota: </t>
        </r>
        <r>
          <rPr>
            <sz val="9"/>
            <color indexed="81"/>
            <rFont val="Tahoma"/>
            <family val="2"/>
          </rPr>
          <t xml:space="preserve">Se incluye Sede Central, Oficinas Territoriales, Centro de Conservación de la Biodiversidad, Vivero El Pedral, Hogar de Paso, Laboratorio Ambiental, Predios corporativos, Unidades móviles y parque automotor. Implica una gestión interinstitucional para acercar la entidad a propuestas innovadoras de edificaciones sostenibles y que a su vez respondan a necesidades de personas con movilidad reducida.
</t>
        </r>
      </text>
    </comment>
    <comment ref="F92" authorId="0" shapeId="0" xr:uid="{00000000-0006-0000-0500-000093010000}">
      <text>
        <r>
          <rPr>
            <b/>
            <sz val="9"/>
            <color rgb="FF000000"/>
            <rFont val="Tahoma"/>
            <family val="2"/>
          </rPr>
          <t>Línea base 75%</t>
        </r>
      </text>
    </comment>
    <comment ref="D93" authorId="1" shapeId="0" xr:uid="{BC116D92-86B6-49C1-B9A9-94950D975693}">
      <text>
        <r>
          <rPr>
            <b/>
            <sz val="9"/>
            <color indexed="81"/>
            <rFont val="Tahoma"/>
            <family val="2"/>
          </rPr>
          <t xml:space="preserve">Nota: </t>
        </r>
        <r>
          <rPr>
            <sz val="9"/>
            <color indexed="81"/>
            <rFont val="Tahoma"/>
            <family val="2"/>
          </rPr>
          <t xml:space="preserve">Incluye transferencias, Venta de bienes y servicios, recuperación de cartera, tasas, al igual que los ingresos fruto de la cooperación a través de gestión de recursos con otras entidades. Se tendrán en cuenta Proyectos Regionales gestionados con Esquemas Asociativos y Nivel Nacional.
</t>
        </r>
      </text>
    </comment>
    <comment ref="Q93" authorId="1" shapeId="0" xr:uid="{B7CAC7C9-BF88-46A1-A224-6C60F5AE3534}">
      <text>
        <r>
          <rPr>
            <sz val="9"/>
            <color indexed="81"/>
            <rFont val="Tahoma"/>
            <family val="2"/>
          </rPr>
          <t>Incluye PS, apoyo educ formal, bonos de incentivos, capacitaciones, seguridad y salud en el trabajo y bienestar.</t>
        </r>
      </text>
    </comment>
    <comment ref="D94" authorId="1" shapeId="0" xr:uid="{3CDE8430-F5DF-471E-824C-B12ECA3D624B}">
      <text>
        <r>
          <rPr>
            <b/>
            <sz val="9"/>
            <color indexed="81"/>
            <rFont val="Tahoma"/>
            <family val="2"/>
          </rPr>
          <t xml:space="preserve">Nota: </t>
        </r>
        <r>
          <rPr>
            <sz val="9"/>
            <color indexed="81"/>
            <rFont val="Tahoma"/>
            <family val="2"/>
          </rPr>
          <t xml:space="preserve">Incluye transferencias, Venta de bienes y servicios, recuperación de cartera, tasas, al igual que los ingresos fruto de la cooperación a través de gestión de recursos con otras entidades. Se tendrán en cuenta Proyectos Regionales gestionados con Esquemas Asociativos y Nivel Nacional.
</t>
        </r>
      </text>
    </comment>
    <comment ref="N94" authorId="0" shapeId="0" xr:uid="{6BCA5DF6-F156-4986-A897-D01E8B0B7781}">
      <text>
        <r>
          <rPr>
            <b/>
            <sz val="9"/>
            <color indexed="81"/>
            <rFont val="Tahoma"/>
            <family val="2"/>
          </rPr>
          <t>ODS 17 Alianzas para lograr los objetivos</t>
        </r>
        <r>
          <rPr>
            <sz val="9"/>
            <color indexed="81"/>
            <rFont val="Tahoma"/>
            <family val="2"/>
          </rPr>
          <t xml:space="preserve">
</t>
        </r>
      </text>
    </comment>
    <comment ref="D95" authorId="1" shapeId="0" xr:uid="{CE430E9A-5775-441F-A9F3-D006E22AA11F}">
      <text>
        <r>
          <rPr>
            <b/>
            <sz val="9"/>
            <color indexed="81"/>
            <rFont val="Tahoma"/>
            <family val="2"/>
          </rPr>
          <t xml:space="preserve">Nota: </t>
        </r>
        <r>
          <rPr>
            <sz val="9"/>
            <color indexed="81"/>
            <rFont val="Tahoma"/>
            <family val="2"/>
          </rPr>
          <t xml:space="preserve">Incluye transferencias, Venta de bienes y servicios, recuperación de cartera, tasas, al igual que los ingresos fruto de la cooperación a través de gestión de recursos con otras entidades. Se tendrán en cuenta Proyectos Regionales gestionados con Esquemas Asociativos y Nivel Nacional.
</t>
        </r>
      </text>
    </comment>
    <comment ref="Q95" authorId="1" shapeId="0" xr:uid="{2AB5D390-28CC-4625-8655-EC866ED01BEC}">
      <text>
        <r>
          <rPr>
            <sz val="9"/>
            <color indexed="81"/>
            <rFont val="Tahoma"/>
            <family val="2"/>
          </rPr>
          <t>Se busca fortalecer la presencia y el servicio de Corantioquia en el territorio más allá de los trámites ambientales, utilizando canales de comunicación efectivos y evaluar la posibilidad de nuevas sedes locales disminuyendo la rotación del personal, garantizando los perfiles requeridos para el manejo integral del territorio y desde la meritocracia permitir el ingreso de personas que han sido formadas por la Corporación, creando banco de hojas de vida. (este indicador es de cumplimiento no lleva dinero)</t>
        </r>
      </text>
    </comment>
    <comment ref="D96" authorId="1" shapeId="0" xr:uid="{10C11A62-BD66-46EA-A1FA-3DE4544B090F}">
      <text>
        <r>
          <rPr>
            <b/>
            <sz val="9"/>
            <color indexed="81"/>
            <rFont val="Tahoma"/>
            <family val="2"/>
          </rPr>
          <t xml:space="preserve">Nota: </t>
        </r>
        <r>
          <rPr>
            <sz val="9"/>
            <color indexed="81"/>
            <rFont val="Tahoma"/>
            <family val="2"/>
          </rPr>
          <t xml:space="preserve">Incluye transferencias, Venta de bienes y servicios, recuperación de cartera, tasas, al igual que los ingresos fruto de la cooperación a través de gestión de recursos con otras entidades. Se tendrán en cuenta Proyectos Regionales gestionados con Esquemas Asociativos y Nivel Nacional.
</t>
        </r>
      </text>
    </comment>
    <comment ref="F96" authorId="7" shapeId="0" xr:uid="{00000000-0006-0000-0500-000099010000}">
      <text>
        <r>
          <rPr>
            <b/>
            <sz val="10"/>
            <color rgb="FF000000"/>
            <rFont val="Tahoma"/>
            <family val="2"/>
          </rPr>
          <t xml:space="preserve">22_03_2020
</t>
        </r>
        <r>
          <rPr>
            <b/>
            <sz val="10"/>
            <color rgb="FF000000"/>
            <rFont val="Tahoma"/>
            <family val="2"/>
          </rPr>
          <t xml:space="preserve">
</t>
        </r>
        <r>
          <rPr>
            <sz val="10"/>
            <color rgb="FF000000"/>
            <rFont val="Tahoma"/>
            <family val="2"/>
          </rPr>
          <t>Número de actores con apropiación y colaboración social en la administración ambiental</t>
        </r>
      </text>
    </comment>
    <comment ref="Q96" authorId="1" shapeId="0" xr:uid="{69BA09A0-8EAB-4E9B-9CBF-FC34AED89E9B}">
      <text>
        <r>
          <rPr>
            <sz val="9"/>
            <color indexed="81"/>
            <rFont val="Tahoma"/>
            <family val="2"/>
          </rPr>
          <t>Incluye Laboratorio</t>
        </r>
      </text>
    </comment>
    <comment ref="C97" authorId="4" shapeId="0" xr:uid="{4B2381B8-F106-4C08-92E5-84F367E5410C}">
      <text>
        <r>
          <rPr>
            <b/>
            <sz val="9"/>
            <color rgb="FF000000"/>
            <rFont val="Tahoma"/>
            <family val="2"/>
          </rPr>
          <t xml:space="preserve">Incluye:
</t>
        </r>
        <r>
          <rPr>
            <b/>
            <sz val="9"/>
            <color rgb="FF000000"/>
            <rFont val="Tahoma"/>
            <family val="2"/>
          </rPr>
          <t xml:space="preserve">* Definición de línea base Municipios con capacidad alta para la gestión ambiental
</t>
        </r>
        <r>
          <rPr>
            <b/>
            <sz val="9"/>
            <color rgb="FF000000"/>
            <rFont val="Tahoma"/>
            <family val="2"/>
          </rPr>
          <t xml:space="preserve">* Definición de línea base Percepción de las organizaciones respecto al nivel de fortalecimiento de su capacidad instalada
</t>
        </r>
        <r>
          <rPr>
            <b/>
            <sz val="9"/>
            <color rgb="FF000000"/>
            <rFont val="Tahoma"/>
            <family val="2"/>
          </rPr>
          <t xml:space="preserve">* Definición de línea base Percepción de ciudadanos respecto al nivel de fortalecimiento de su capacidad instalada
</t>
        </r>
        <r>
          <rPr>
            <b/>
            <sz val="9"/>
            <color rgb="FF000000"/>
            <rFont val="Tahoma"/>
            <family val="2"/>
          </rPr>
          <t xml:space="preserve">* Definición de línea base Percepción de usuarios respecto al nivel de fortalecimiento de su capacidad instalada
</t>
        </r>
        <r>
          <rPr>
            <b/>
            <sz val="9"/>
            <color rgb="FF000000"/>
            <rFont val="Tahoma"/>
            <family val="2"/>
          </rPr>
          <t xml:space="preserve">* Implementar acciones para incluir el enfoque étnico, de género e intergeneracional en los procesos de educación ambiental.
</t>
        </r>
        <r>
          <rPr>
            <b/>
            <sz val="9"/>
            <color rgb="FF000000"/>
            <rFont val="Tahoma"/>
            <family val="2"/>
          </rPr>
          <t>* Priorizar acciones de en territorios colectivos y con grupos étnicos de a los compromisos de PND.</t>
        </r>
        <r>
          <rPr>
            <sz val="9"/>
            <color rgb="FF000000"/>
            <rFont val="Tahoma"/>
            <family val="2"/>
          </rPr>
          <t xml:space="preserve">
</t>
        </r>
      </text>
    </comment>
    <comment ref="D97" authorId="1" shapeId="0" xr:uid="{1442A0A6-39C7-47AC-9B37-A39B931AC7B4}">
      <text>
        <r>
          <rPr>
            <b/>
            <sz val="9"/>
            <color indexed="81"/>
            <rFont val="Tahoma"/>
            <family val="2"/>
          </rPr>
          <t xml:space="preserve">Nota: </t>
        </r>
        <r>
          <rPr>
            <sz val="9"/>
            <color indexed="81"/>
            <rFont val="Tahoma"/>
            <family val="2"/>
          </rPr>
          <t>se hará énfasis en el rediseño y automatización de los procesos y en la evaluación periódica por parte de los ciudadanos, para el mejoramiento continuo en la prestación efectiva del servicio, en el marco del Programa de Transparencia y Ética Pública, y la Política de Compras Públicas (Decreto 612 de 2018). El rediseño de procesos se articulará con los modelos corporativos existentes y con el fortaleciendo del talento humano y su compromiso ambiental.
Para la evaluación del servicio se establecerá una muestra anual a la cual se le solicite la evaluación.</t>
        </r>
      </text>
    </comment>
    <comment ref="P97" authorId="4" shapeId="0" xr:uid="{00000000-0006-0000-0500-00009E010000}">
      <text>
        <r>
          <rPr>
            <b/>
            <sz val="9"/>
            <color rgb="FF000000"/>
            <rFont val="Tahoma"/>
            <family val="2"/>
          </rPr>
          <t xml:space="preserve">Apoyo:
</t>
        </r>
        <r>
          <rPr>
            <sz val="9"/>
            <color rgb="FF000000"/>
            <rFont val="Tahoma"/>
            <family val="2"/>
          </rPr>
          <t xml:space="preserve">
</t>
        </r>
        <r>
          <rPr>
            <sz val="9"/>
            <color rgb="FF000000"/>
            <rFont val="Tahoma"/>
            <family val="2"/>
          </rPr>
          <t xml:space="preserve"> - Subdirección de Planeación
</t>
        </r>
        <r>
          <rPr>
            <sz val="9"/>
            <color rgb="FF000000"/>
            <rFont val="Tahoma"/>
            <family val="2"/>
          </rPr>
          <t xml:space="preserve"> - Subdirección de Cultura</t>
        </r>
      </text>
    </comment>
    <comment ref="D98" authorId="1" shapeId="0" xr:uid="{CDD61BE7-A722-4006-8377-52FB479D09BD}">
      <text>
        <r>
          <rPr>
            <b/>
            <sz val="9"/>
            <color indexed="81"/>
            <rFont val="Tahoma"/>
            <family val="2"/>
          </rPr>
          <t xml:space="preserve">Nota: </t>
        </r>
        <r>
          <rPr>
            <sz val="9"/>
            <color indexed="81"/>
            <rFont val="Tahoma"/>
            <family val="2"/>
          </rPr>
          <t>se hará énfasis en el rediseño y automatización de los procesos y en la evaluación periódica por parte de los ciudadanos, para el mejoramiento continuo en la prestación efectiva del servicio, en el marco del Programa de Transparencia y Ética Pública, y la Política de Compras Públicas (Decreto 612 de 2018). El rediseño de procesos se articulará con los modelos corporativos existentes y con el fortaleciendo del talento humano y su compromiso ambiental.
Para la evaluación del servicio se establecerá una muestra anual a la cual se le solicite la evaluación.</t>
        </r>
      </text>
    </comment>
    <comment ref="P98" authorId="0" shapeId="0" xr:uid="{00000000-0006-0000-0500-00009F010000}">
      <text>
        <r>
          <rPr>
            <b/>
            <sz val="9"/>
            <color rgb="FF000000"/>
            <rFont val="Tahoma"/>
            <family val="2"/>
          </rPr>
          <t>Apoyo:</t>
        </r>
        <r>
          <rPr>
            <sz val="9"/>
            <color rgb="FF000000"/>
            <rFont val="Tahoma"/>
            <family val="2"/>
          </rPr>
          <t xml:space="preserve"> Subdirección de Planeación
</t>
        </r>
      </text>
    </comment>
    <comment ref="Q98" authorId="1" shapeId="0" xr:uid="{EAB0544A-A50B-452E-9209-E40BF360F111}">
      <text>
        <r>
          <rPr>
            <sz val="9"/>
            <color indexed="81"/>
            <rFont val="Tahoma"/>
            <family val="2"/>
          </rPr>
          <t>Prioridad CAV
Ajustar el proceso (revisar el indicador de automatización)</t>
        </r>
      </text>
    </comment>
    <comment ref="D101" authorId="1" shapeId="0" xr:uid="{8005DE2F-834A-4C81-9495-BD356AEF00C7}">
      <text>
        <r>
          <rPr>
            <b/>
            <sz val="9"/>
            <color indexed="81"/>
            <rFont val="Tahoma"/>
            <family val="2"/>
          </rPr>
          <t xml:space="preserve">Nota: </t>
        </r>
        <r>
          <rPr>
            <sz val="9"/>
            <color indexed="81"/>
            <rFont val="Tahoma"/>
            <family val="2"/>
          </rPr>
          <t>se hará énfasis en el rediseño y automatización de los procesos y en la evaluación periódica por parte de los ciudadanos, para el mejoramiento continuo en la prestación efectiva del servicio, en el marco del Programa de Transparencia y Ética Pública, y la Política de Compras Públicas (Decreto 612 de 2018). El rediseño de procesos se articulará con los modelos corporativos existentes y con el fortaleciendo del talento humano y su compromiso ambiental.
Para la evaluación del servicio se establecerá una muestra anual a la cual se le solicite la evaluación.</t>
        </r>
      </text>
    </comment>
    <comment ref="P101" authorId="4" shapeId="0" xr:uid="{00000000-0006-0000-0500-0000A3010000}">
      <text>
        <r>
          <rPr>
            <b/>
            <sz val="9"/>
            <color rgb="FF000000"/>
            <rFont val="Tahoma"/>
            <family val="2"/>
          </rPr>
          <t xml:space="preserve">Apoyo </t>
        </r>
        <r>
          <rPr>
            <sz val="9"/>
            <color rgb="FF000000"/>
            <rFont val="Tahoma"/>
            <family val="2"/>
          </rPr>
          <t xml:space="preserve">
</t>
        </r>
        <r>
          <rPr>
            <sz val="9"/>
            <color rgb="FF000000"/>
            <rFont val="Tahoma"/>
            <family val="2"/>
          </rPr>
          <t>- Subdirección de Gestión Ambiental - Subdirección de Ecosistemas - Subdirección de Regionalización</t>
        </r>
      </text>
    </comment>
    <comment ref="Q101" authorId="1" shapeId="0" xr:uid="{A897BC39-779B-4863-8C7C-6D51638A9688}">
      <text>
        <r>
          <rPr>
            <sz val="9"/>
            <color indexed="81"/>
            <rFont val="Tahoma"/>
            <family val="2"/>
          </rPr>
          <t>Nota: Unido con "[PGAR] Instrumentos de Planificación Ambiental presentes en el territorio armonizados y orientados a una gestión articulada con las demás autoridades ambientales hacia la sostenibilidad ambiental del territorio (%)"</t>
        </r>
      </text>
    </comment>
    <comment ref="B102" authorId="1" shapeId="0" xr:uid="{FC58AB9A-5A43-481D-BA5A-A456051ADADD}">
      <text>
        <r>
          <rPr>
            <b/>
            <sz val="9"/>
            <color indexed="81"/>
            <rFont val="Tahoma"/>
            <family val="2"/>
          </rPr>
          <t xml:space="preserve">Objetivo del proyecto.
</t>
        </r>
        <r>
          <rPr>
            <sz val="9"/>
            <color indexed="81"/>
            <rFont val="Tahoma"/>
            <family val="2"/>
          </rPr>
          <t xml:space="preserve">Fortalecer la gestión de la Información y el conocimiento, soportado en tecnologías actualizadas que faciliten la toma de decisiones en la gestión ambiental
</t>
        </r>
        <r>
          <rPr>
            <b/>
            <sz val="9"/>
            <color indexed="81"/>
            <rFont val="Tahoma"/>
            <family val="2"/>
          </rPr>
          <t xml:space="preserve">
</t>
        </r>
        <r>
          <rPr>
            <sz val="9"/>
            <color indexed="81"/>
            <rFont val="Tahoma"/>
            <family val="2"/>
          </rPr>
          <t>Disponer de información de oferta y demanda del patrimonio ambiental para la toma de decisiones en la gestión ambiental, a través de su consolidación y disposición soportada en la plataforma tecnológica institucional integrada y articulada al Sistema de Información Ambiental para Colombia (SIAC) en el marco de la Política de Gobierno Digital
Programa de Inversión Pública:
3204 – Gestión de la información y el conocimiento ambiental
Programa del Proyecto de Plan de Desarrollo Departamental:
Programa 5.2.3. Fortalecimiento de los Sistemas de Información de Estadística Departamental y de la Cultura del Dato
Política Pública: 
Acuerdo de Escazú
Política de Gobierno Digital
Política Nacional de Ciencia, Tecnología e Innovación
Política de Prevención y Control de la Contaminación del Aire – PPCCA</t>
        </r>
      </text>
    </comment>
    <comment ref="D102" authorId="1" shapeId="0" xr:uid="{F8477883-AFA4-4C0D-A023-D302A4AAD29D}">
      <text>
        <r>
          <rPr>
            <b/>
            <sz val="9"/>
            <color indexed="81"/>
            <rFont val="Tahoma"/>
            <family val="2"/>
          </rPr>
          <t xml:space="preserve">Nota: </t>
        </r>
        <r>
          <rPr>
            <sz val="9"/>
            <color indexed="81"/>
            <rFont val="Tahoma"/>
            <family val="2"/>
          </rPr>
          <t>Implica el Diagnóstico para la Identificación, consolidación, divulgación y mejoramiento continuo de la información estratégica de oferta y demanda de los recursos naturales. Se busca definir de manera participativa. Incluye el Diagnóstico de las plataformas institucionales.</t>
        </r>
      </text>
    </comment>
    <comment ref="D103" authorId="1" shapeId="0" xr:uid="{F2F83DC3-707A-4215-979F-7A279601EC5B}">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Q103" authorId="1" shapeId="0" xr:uid="{437C3CED-8F72-4DE1-A108-2D88810211BA}">
      <text>
        <r>
          <rPr>
            <sz val="9"/>
            <color indexed="81"/>
            <rFont val="Tahoma"/>
            <family val="2"/>
          </rPr>
          <t>Dar prioridad al mejoramiento de los procesos de recuperación de cartera y del recaudo proveniente de la venta de bienes y servicios con énfasis en las posibilidades de recaudo según tercero y cuantía
Implementación de estrategias para el mejoramiento de estos procesos. se establece un ranqueo de los más cuantiosos para realizar las gestiones de cobro</t>
        </r>
      </text>
    </comment>
    <comment ref="D104" authorId="1" shapeId="0" xr:uid="{27F8FB25-689E-4B54-B867-926BE2B2E35D}">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D105" authorId="1" shapeId="0" xr:uid="{5EC12E9B-9286-467F-A1AB-6632EAE9D6E4}">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Q105" authorId="1" shapeId="0" xr:uid="{1DE23FAC-27EF-44F0-A552-8996DD081562}">
      <text>
        <r>
          <rPr>
            <sz val="9"/>
            <color indexed="81"/>
            <rFont val="Tahoma"/>
            <family val="2"/>
          </rPr>
          <t>Gestión: corresponde a PIRAGUA tanto 2024 como el resto del cuatrienio (la meta de 2025 estaba en 8 mil millones, se propone aplazar 2 mil millones para que se sumen a la meta 2026, para utilizar recursos en ampliación sede central)</t>
        </r>
      </text>
    </comment>
    <comment ref="D107" authorId="1" shapeId="0" xr:uid="{5EC1DC7B-A4C9-4202-95A5-8E9FA982EA99}">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Q107" authorId="1" shapeId="0" xr:uid="{3A2CC7CE-BA3D-4EC9-808E-55E4556FBFCF}">
      <text>
        <r>
          <rPr>
            <sz val="9"/>
            <color indexed="81"/>
            <rFont val="Tahoma"/>
            <family val="2"/>
          </rPr>
          <t>Planeacion: para 2024 se proyectan honorarios (8 meses) para el equipo de gestión de la información de planeación.</t>
        </r>
      </text>
    </comment>
    <comment ref="D110" authorId="1" shapeId="0" xr:uid="{A062D8DC-7B13-4C6C-AB60-18E95D4CD4E3}">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Q110" authorId="1" shapeId="0" xr:uid="{76A25549-A49A-41ED-9B40-E984B47D7D19}">
      <text>
        <r>
          <rPr>
            <sz val="9"/>
            <color indexed="81"/>
            <rFont val="Tahoma"/>
            <family val="2"/>
          </rPr>
          <t>CAD: Incluye, gestión de archivo, mensajería, prest de servicios.</t>
        </r>
      </text>
    </comment>
    <comment ref="D111" authorId="1" shapeId="0" xr:uid="{43115F57-EACF-4730-9B29-20BFC662E56B}">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Q111" authorId="1" shapeId="0" xr:uid="{86C856B2-1F53-4A27-BE73-28FDFE49E114}">
      <text>
        <r>
          <rPr>
            <sz val="9"/>
            <color indexed="81"/>
            <rFont val="Tahoma"/>
            <family val="2"/>
          </rPr>
          <t>TIC: Contratación de 3 profesionales por 8 meses vigencia 202412 meses vigencia 2025, 2026 y 2027</t>
        </r>
      </text>
    </comment>
    <comment ref="D112" authorId="1" shapeId="0" xr:uid="{22DE017E-B5F3-4693-924D-6067DAC60779}">
      <text>
        <r>
          <rPr>
            <b/>
            <sz val="9"/>
            <color indexed="81"/>
            <rFont val="Tahoma"/>
            <family val="2"/>
          </rPr>
          <t xml:space="preserve">Nota: </t>
        </r>
        <r>
          <rPr>
            <sz val="9"/>
            <color indexed="81"/>
            <rFont val="Tahoma"/>
            <family val="2"/>
          </rPr>
          <t>Se fortalecerá la interoperabilidad con entidades priorizadas del SIAC y se garantizará la accesibilidad para veeduría ciudadana o control social, brindando capacitación en el uso de las herramientas.</t>
        </r>
      </text>
    </comment>
    <comment ref="D113" authorId="1" shapeId="0" xr:uid="{FA09A209-E923-403A-9008-60E8CF0EC984}">
      <text>
        <r>
          <rPr>
            <b/>
            <sz val="9"/>
            <color indexed="81"/>
            <rFont val="Tahoma"/>
            <family val="2"/>
          </rPr>
          <t xml:space="preserve">Nota: </t>
        </r>
        <r>
          <rPr>
            <sz val="9"/>
            <color indexed="81"/>
            <rFont val="Tahoma"/>
            <family val="2"/>
          </rPr>
          <t>Se fortalecerá la interoperabilidad con entidades priorizadas del SIAC y se garantizará la accesibilidad para veeduría ciudadana o control social, brindando capacitación en el uso de las herramientas.</t>
        </r>
      </text>
    </comment>
    <comment ref="P113" authorId="0" shapeId="0" xr:uid="{00000000-0006-0000-0500-0000A6010000}">
      <text>
        <r>
          <rPr>
            <b/>
            <sz val="9"/>
            <color rgb="FF000000"/>
            <rFont val="Tahoma"/>
            <family val="2"/>
          </rPr>
          <t xml:space="preserve">Apoyo: </t>
        </r>
        <r>
          <rPr>
            <sz val="9"/>
            <color rgb="FF000000"/>
            <rFont val="Tahoma"/>
            <family val="2"/>
          </rPr>
          <t xml:space="preserve">Subdirección de Planeación
</t>
        </r>
      </text>
    </comment>
    <comment ref="Q113" authorId="1" shapeId="0" xr:uid="{4F99FB70-08D8-4C90-9E65-53060759AE08}">
      <text>
        <r>
          <rPr>
            <sz val="9"/>
            <color indexed="81"/>
            <rFont val="Tahoma"/>
            <family val="2"/>
          </rPr>
          <t>Subdirección Administrativa y Financiera</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Cindy Alejandra Pabon Ortega</author>
  </authors>
  <commentList>
    <comment ref="D61" authorId="0" shapeId="0" xr:uid="{00000000-0006-0000-0C00-000001000000}">
      <text>
        <r>
          <rPr>
            <b/>
            <sz val="9"/>
            <color indexed="81"/>
            <rFont val="Tahoma"/>
            <family val="2"/>
          </rPr>
          <t>Cindy Alejandra Pabon Ortega:</t>
        </r>
        <r>
          <rPr>
            <sz val="9"/>
            <color indexed="81"/>
            <rFont val="Tahoma"/>
            <family val="2"/>
          </rPr>
          <t xml:space="preserve">
La Meta esat asociada con el programa y del programa se desglozan 3 proyectos o actividades: 
1.Estudio de sistemas de producción alternativos a partir de recursos locales y con las comunidades aledañas al área de protección.
2.Planeación  participativa de agroecosistemas sostenibles a partir de una visión común del ecosistema de páramos y bosques altoandinos, con comunidades veredales y grupos organizados colindantes al área de protección.
3.Implementación de prácticas de producción agropecuaria y de manejo de recursos sostenibles con familias y grupos veredales de productores que poseen terrenos aledaños al sistema de páramos.</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Diego Alejandro Calle Mazo</author>
    <author>Carlos Andrés Zuluaga Torres</author>
  </authors>
  <commentList>
    <comment ref="I3" authorId="0" shapeId="0" xr:uid="{00000000-0006-0000-0100-000001000000}">
      <text>
        <r>
          <rPr>
            <b/>
            <sz val="9"/>
            <color indexed="81"/>
            <rFont val="Tahoma"/>
            <family val="2"/>
          </rPr>
          <t>https://colaboracion.dnp.gov.co/CDT/Sinergia/Documentos/Indicadores_Globales_ODS_oficial.pdf
https://www.ods.gov.co/es</t>
        </r>
      </text>
    </comment>
    <comment ref="V3" authorId="0" shapeId="0" xr:uid="{00000000-0006-0000-0100-000002000000}">
      <text>
        <r>
          <rPr>
            <b/>
            <sz val="9"/>
            <color indexed="81"/>
            <rFont val="Tahoma"/>
            <family val="2"/>
          </rPr>
          <t>Objetivos de desarrollo sostenible</t>
        </r>
        <r>
          <rPr>
            <sz val="9"/>
            <color indexed="81"/>
            <rFont val="Tahoma"/>
            <family val="2"/>
          </rPr>
          <t xml:space="preserve">
</t>
        </r>
      </text>
    </comment>
    <comment ref="W3" authorId="0" shapeId="0" xr:uid="{00000000-0006-0000-0100-000003000000}">
      <text>
        <r>
          <rPr>
            <b/>
            <sz val="9"/>
            <color indexed="81"/>
            <rFont val="Tahoma"/>
            <family val="2"/>
          </rPr>
          <t>Sistema de gestión integral</t>
        </r>
        <r>
          <rPr>
            <sz val="9"/>
            <color indexed="81"/>
            <rFont val="Tahoma"/>
            <family val="2"/>
          </rPr>
          <t xml:space="preserve">
</t>
        </r>
      </text>
    </comment>
    <comment ref="Q8" authorId="1" shapeId="0" xr:uid="{23B91BBB-D718-4B42-8038-2FE4D4424D49}">
      <text>
        <r>
          <rPr>
            <b/>
            <sz val="9"/>
            <color indexed="81"/>
            <rFont val="Tahoma"/>
            <family val="2"/>
          </rPr>
          <t xml:space="preserve">2024-04-18. </t>
        </r>
        <r>
          <rPr>
            <sz val="9"/>
            <color indexed="81"/>
            <rFont val="Tahoma"/>
            <family val="2"/>
          </rPr>
          <t xml:space="preserve">De conformidad con el acuerdo 180-ACU2404-676 la meta para este cuatrienio se fijó en 4 rondas hídricas delimitadas
</t>
        </r>
      </text>
    </comment>
    <comment ref="L10" authorId="0" shapeId="0" xr:uid="{00000000-0006-0000-0100-000004000000}">
      <text>
        <r>
          <rPr>
            <b/>
            <sz val="9"/>
            <color indexed="81"/>
            <rFont val="Tahoma"/>
            <family val="2"/>
          </rPr>
          <t>Es decir, se espera incrementar las ha de cobertura boscosa en 1666,83 ha en el periodo del PGAR y a 416,71 ha/año.</t>
        </r>
      </text>
    </comment>
    <comment ref="H11" authorId="0" shapeId="0" xr:uid="{00000000-0006-0000-0100-000005000000}">
      <text>
        <r>
          <rPr>
            <sz val="9"/>
            <color indexed="81"/>
            <rFont val="Tahoma"/>
            <family val="2"/>
          </rPr>
          <t>Cuerpos de agua en este indicador se debe entender como cuenca o subzona hidrográfica nivel subsiguiente 1.</t>
        </r>
      </text>
    </comment>
    <comment ref="L11" authorId="0" shapeId="0" xr:uid="{00000000-0006-0000-0100-000006000000}">
      <text>
        <r>
          <rPr>
            <b/>
            <sz val="9"/>
            <color indexed="81"/>
            <rFont val="Tahoma"/>
            <family val="2"/>
          </rPr>
          <t xml:space="preserve">Plan de acción 2024 - 2027. </t>
        </r>
        <r>
          <rPr>
            <sz val="9"/>
            <color indexed="81"/>
            <rFont val="Tahoma"/>
            <family val="2"/>
          </rPr>
          <t>Inicialmente se había sugerido realizar 7 POMCAs adicionales a los ya existentes; pero la Subdirección de Gestión Ambiental lo bajo a 4.</t>
        </r>
      </text>
    </comment>
    <comment ref="Q11" authorId="1" shapeId="0" xr:uid="{7BCCD7D2-1B8C-431A-91CA-4463121B4AEB}">
      <text>
        <r>
          <rPr>
            <b/>
            <sz val="9"/>
            <color indexed="81"/>
            <rFont val="Tahoma"/>
            <family val="2"/>
          </rPr>
          <t xml:space="preserve">2024-04-18. </t>
        </r>
        <r>
          <rPr>
            <sz val="9"/>
            <color indexed="81"/>
            <rFont val="Tahoma"/>
            <family val="2"/>
          </rPr>
          <t>De conformidad con el acuerdo 180-ACU2404-676 la meta para este cuatrienio se fijó en 4 POMCAS</t>
        </r>
      </text>
    </comment>
    <comment ref="L12" authorId="0" shapeId="0" xr:uid="{00000000-0006-0000-0100-000007000000}">
      <text>
        <r>
          <rPr>
            <b/>
            <sz val="9"/>
            <color indexed="81"/>
            <rFont val="Tahoma"/>
            <family val="2"/>
          </rPr>
          <t>Inicialmente se había sugerido realizar 7 POMCAs adicionales a los ya existentes; pero la Subdirección de Gestión Ambiental lo bajo a 4.</t>
        </r>
      </text>
    </comment>
    <comment ref="L13" authorId="0" shapeId="0" xr:uid="{00000000-0006-0000-0100-000008000000}">
      <text>
        <r>
          <rPr>
            <b/>
            <sz val="9"/>
            <color indexed="81"/>
            <rFont val="Tahoma"/>
            <family val="2"/>
          </rPr>
          <t>Equivale a realizar 11 PORH, así:
5 en 2021
3 en 2022
3 en 2023</t>
        </r>
        <r>
          <rPr>
            <sz val="9"/>
            <color indexed="81"/>
            <rFont val="Tahoma"/>
            <family val="2"/>
          </rPr>
          <t xml:space="preserve">
</t>
        </r>
      </text>
    </comment>
    <comment ref="Q13" authorId="1" shapeId="0" xr:uid="{C13DC1F2-0670-4605-BD6E-0EC9BEDFFA96}">
      <text>
        <r>
          <rPr>
            <b/>
            <sz val="9"/>
            <color indexed="81"/>
            <rFont val="Tahoma"/>
            <family val="2"/>
          </rPr>
          <t xml:space="preserve">2024-04-18. </t>
        </r>
        <r>
          <rPr>
            <sz val="9"/>
            <color indexed="81"/>
            <rFont val="Tahoma"/>
            <family val="2"/>
          </rPr>
          <t xml:space="preserve">De conformidad con el acuerdo 180-ACU2404-676 la meta para este cuatrienio se fijó en 3 Cuerpos de agua reglamentados
</t>
        </r>
      </text>
    </comment>
    <comment ref="H23" authorId="0" shapeId="0" xr:uid="{00000000-0006-0000-0100-00000B000000}">
      <text>
        <r>
          <rPr>
            <sz val="9"/>
            <color indexed="81"/>
            <rFont val="Tahoma"/>
            <family val="2"/>
          </rPr>
          <t xml:space="preserve">• Este indicador también hace parte del Plan de acción de biodiversidad. 
• En la Resolución 667 de 2016: se denomina Áreas de ecosistemas en restauración, rehabilitación y reforestación (ha).
</t>
        </r>
      </text>
    </comment>
    <comment ref="Q23" authorId="2" shapeId="0" xr:uid="{75BDE0BA-6C1E-431F-AE76-18BDA1059EDC}">
      <text>
        <r>
          <rPr>
            <b/>
            <sz val="9"/>
            <color indexed="81"/>
            <rFont val="Tahoma"/>
            <family val="2"/>
          </rPr>
          <t>Validar</t>
        </r>
      </text>
    </comment>
    <comment ref="F29" authorId="0" shapeId="0" xr:uid="{00000000-0006-0000-0100-00000C000000}">
      <text>
        <r>
          <rPr>
            <b/>
            <sz val="9"/>
            <color indexed="81"/>
            <rFont val="Tahoma"/>
            <family val="2"/>
          </rPr>
          <t>contribuyendo a la resiliencia y a la reducción de la vulnerabilidad de los territorios étnicos</t>
        </r>
        <r>
          <rPr>
            <sz val="9"/>
            <color indexed="81"/>
            <rFont val="Tahoma"/>
            <family val="2"/>
          </rPr>
          <t xml:space="preserve">
</t>
        </r>
      </text>
    </comment>
    <comment ref="H29" authorId="0" shapeId="0" xr:uid="{00000000-0006-0000-0100-00000D000000}">
      <text>
        <r>
          <rPr>
            <b/>
            <sz val="9"/>
            <color indexed="81"/>
            <rFont val="Tahoma"/>
            <family val="2"/>
          </rPr>
          <t xml:space="preserve">Fórmula:
</t>
        </r>
        <r>
          <rPr>
            <sz val="9"/>
            <color indexed="81"/>
            <rFont val="Tahoma"/>
            <family val="2"/>
          </rPr>
          <t>Hectáreas ecosistemas protegidas desde el gobierno propio en territorio titulado y ancestrales / hectáreas  identificadas de ecosistemas a proteger en territorios étnicos</t>
        </r>
        <r>
          <rPr>
            <b/>
            <sz val="9"/>
            <color indexed="81"/>
            <rFont val="Tahoma"/>
            <family val="2"/>
          </rPr>
          <t xml:space="preserve">
Nota: 
</t>
        </r>
        <r>
          <rPr>
            <sz val="9"/>
            <color indexed="81"/>
            <rFont val="Tahoma"/>
            <family val="2"/>
          </rPr>
          <t xml:space="preserve">▪ En este indicador se declarará el 40% de las ha que se identifiquen como susceptibles de proteger. 
</t>
        </r>
      </text>
    </comment>
    <comment ref="H30" authorId="0" shapeId="0" xr:uid="{00000000-0006-0000-0100-00000E000000}">
      <text>
        <r>
          <rPr>
            <b/>
            <sz val="9"/>
            <color indexed="81"/>
            <rFont val="Tahoma"/>
            <family val="2"/>
          </rPr>
          <t xml:space="preserve">Fórmula:
</t>
        </r>
        <r>
          <rPr>
            <sz val="9"/>
            <color indexed="81"/>
            <rFont val="Tahoma"/>
            <family val="2"/>
          </rPr>
          <t>Hectáreas ecosistemas protegidas desde el gobierno propio en territorio titulado y ancestrales con acciones de manejo / hectáreas  de ecosistemas protegidos desde el gobierno propio en territorio titulado y ancestrales</t>
        </r>
        <r>
          <rPr>
            <b/>
            <sz val="9"/>
            <color indexed="81"/>
            <rFont val="Tahoma"/>
            <family val="2"/>
          </rPr>
          <t xml:space="preserve">
Nota: 
</t>
        </r>
        <r>
          <rPr>
            <sz val="9"/>
            <color indexed="81"/>
            <rFont val="Tahoma"/>
            <family val="2"/>
          </rPr>
          <t>▪ en este indicador se realizaran acciones de manejo en el 40% de las ha declaradas en el indicador R10.1.</t>
        </r>
      </text>
    </comment>
    <comment ref="H34" authorId="0" shapeId="0" xr:uid="{00000000-0006-0000-0100-00000F000000}">
      <text>
        <r>
          <rPr>
            <sz val="9"/>
            <color indexed="81"/>
            <rFont val="Tahoma"/>
            <family val="2"/>
          </rPr>
          <t xml:space="preserve">
Incorpora: Mejora en la calidad del agua y menor pérdida de ecosistemas, uso eficiente de la energía proveniente de la leña, negocios verdes y bioeconomía 
Condición final / condición inicial 
Se escogen sitios tipo</t>
        </r>
      </text>
    </comment>
    <comment ref="H43" authorId="0" shapeId="0" xr:uid="{00000000-0006-0000-0100-000010000000}">
      <text>
        <r>
          <rPr>
            <b/>
            <sz val="9"/>
            <color indexed="81"/>
            <rFont val="Tahoma"/>
            <family val="2"/>
          </rPr>
          <t xml:space="preserve">Nota: </t>
        </r>
        <r>
          <rPr>
            <sz val="9"/>
            <color indexed="81"/>
            <rFont val="Tahoma"/>
            <family val="2"/>
          </rPr>
          <t>Este indicador hace parte también de la línea 3, componente 9, reto 1</t>
        </r>
      </text>
    </comment>
    <comment ref="H46" authorId="0" shapeId="0" xr:uid="{00000000-0006-0000-0100-000011000000}">
      <text>
        <r>
          <rPr>
            <b/>
            <sz val="9"/>
            <color indexed="81"/>
            <rFont val="Tahoma"/>
            <family val="2"/>
          </rPr>
          <t>Fórmula:</t>
        </r>
        <r>
          <rPr>
            <sz val="9"/>
            <color indexed="81"/>
            <rFont val="Tahoma"/>
            <family val="2"/>
          </rPr>
          <t xml:space="preserve"> Reducción consumo sectorial anual de agua en m</t>
        </r>
        <r>
          <rPr>
            <vertAlign val="superscript"/>
            <sz val="9"/>
            <color indexed="81"/>
            <rFont val="Tahoma"/>
            <family val="2"/>
          </rPr>
          <t>3</t>
        </r>
        <r>
          <rPr>
            <sz val="9"/>
            <color indexed="81"/>
            <rFont val="Tahoma"/>
            <family val="2"/>
          </rPr>
          <t xml:space="preserve"> / unidad de PIB sectorial</t>
        </r>
      </text>
    </comment>
    <comment ref="H51" authorId="0" shapeId="0" xr:uid="{00000000-0006-0000-0100-000012000000}">
      <text>
        <r>
          <rPr>
            <sz val="9"/>
            <color indexed="81"/>
            <rFont val="Tahoma"/>
            <family val="2"/>
          </rPr>
          <t>(mejoramiento del suelo, mantenimiento de la riqueza de biodiversidad en la unidad de producción, relación de la unidad de producción con la alimentación cotidiana, mantenimiento de la capacidad de cosecha en lo extractivo, minería artesanal formalizada, entre otros)</t>
        </r>
      </text>
    </comment>
    <comment ref="H52" authorId="0" shapeId="0" xr:uid="{00000000-0006-0000-0100-000013000000}">
      <text>
        <r>
          <rPr>
            <b/>
            <sz val="9"/>
            <color indexed="81"/>
            <rFont val="Tahoma"/>
            <family val="2"/>
          </rPr>
          <t xml:space="preserve">Fórmula: </t>
        </r>
        <r>
          <rPr>
            <sz val="9"/>
            <color indexed="81"/>
            <rFont val="Tahoma"/>
            <family val="2"/>
          </rPr>
          <t>Productos de la economía propia generados o con aumento del valor económico  / Productos identificados y priorizados para generación o aumento de valor agregado en lo ambiental.</t>
        </r>
      </text>
    </comment>
    <comment ref="F59" authorId="0" shapeId="0" xr:uid="{00000000-0006-0000-0100-000014000000}">
      <text>
        <r>
          <rPr>
            <b/>
            <sz val="9"/>
            <color indexed="81"/>
            <rFont val="Tahoma"/>
            <family val="2"/>
          </rPr>
          <t xml:space="preserve">Antes: </t>
        </r>
        <r>
          <rPr>
            <sz val="9"/>
            <color indexed="81"/>
            <rFont val="Tahoma"/>
            <family val="2"/>
          </rPr>
          <t>Disminuir las toneladas de residuos sólidos en los sitios de aprovechamiento, tratamiento y disposición de residuos ordinarios, especiales y peligrosos</t>
        </r>
      </text>
    </comment>
    <comment ref="H63" authorId="0" shapeId="0" xr:uid="{00000000-0006-0000-0100-000015000000}">
      <text>
        <r>
          <rPr>
            <b/>
            <sz val="9"/>
            <color indexed="81"/>
            <rFont val="Tahoma"/>
            <family val="2"/>
          </rPr>
          <t xml:space="preserve">Nota: </t>
        </r>
        <r>
          <rPr>
            <sz val="9"/>
            <color indexed="81"/>
            <rFont val="Tahoma"/>
            <family val="2"/>
          </rPr>
          <t>Este indicador hace parte también de la línea 2, componente 6, reto 16</t>
        </r>
      </text>
    </comment>
    <comment ref="H92" authorId="0" shapeId="0" xr:uid="{00000000-0006-0000-0100-000016000000}">
      <text>
        <r>
          <rPr>
            <sz val="9"/>
            <color indexed="81"/>
            <rFont val="Tahoma"/>
            <family val="2"/>
          </rPr>
          <t xml:space="preserve">Organizaciones fortalecidas: juntas de acción comunal, asociaciones de acueductos, grupos organizados en materia ambiental 
</t>
        </r>
        <r>
          <rPr>
            <b/>
            <sz val="9"/>
            <color indexed="81"/>
            <rFont val="Tahoma"/>
            <family val="2"/>
          </rPr>
          <t>Variables:</t>
        </r>
        <r>
          <rPr>
            <sz val="9"/>
            <color indexed="81"/>
            <rFont val="Tahoma"/>
            <family val="2"/>
          </rPr>
          <t xml:space="preserve"> información suficiente, capacitación efectiva, rutas de atención efectiva, rutas de financiación claras y accesibles, generación de redes  
</t>
        </r>
        <r>
          <rPr>
            <b/>
            <sz val="9"/>
            <color indexed="81"/>
            <rFont val="Tahoma"/>
            <family val="2"/>
          </rPr>
          <t>Nota:</t>
        </r>
        <r>
          <rPr>
            <sz val="9"/>
            <color indexed="81"/>
            <rFont val="Tahoma"/>
            <family val="2"/>
          </rPr>
          <t xml:space="preserve"> Encuesta permanente abierta</t>
        </r>
      </text>
    </comment>
    <comment ref="H93" authorId="0" shapeId="0" xr:uid="{00000000-0006-0000-0100-000017000000}">
      <text>
        <r>
          <rPr>
            <b/>
            <sz val="9"/>
            <color indexed="81"/>
            <rFont val="Tahoma"/>
            <family val="2"/>
          </rPr>
          <t xml:space="preserve">
Variables: </t>
        </r>
        <r>
          <rPr>
            <sz val="9"/>
            <color indexed="81"/>
            <rFont val="Tahoma"/>
            <family val="2"/>
          </rPr>
          <t xml:space="preserve">Acceso a información, respuesta a iniciativas, llamados a la ciudadanía: campañas, convocatorias, participación en decisiones de la Corporación que pueden afectarles </t>
        </r>
      </text>
    </comment>
    <comment ref="H94" authorId="0" shapeId="0" xr:uid="{00000000-0006-0000-0100-000018000000}">
      <text>
        <r>
          <rPr>
            <b/>
            <sz val="9"/>
            <color indexed="81"/>
            <rFont val="Tahoma"/>
            <family val="2"/>
          </rPr>
          <t xml:space="preserve">Variables: </t>
        </r>
        <r>
          <rPr>
            <sz val="9"/>
            <color indexed="81"/>
            <rFont val="Tahoma"/>
            <family val="2"/>
          </rPr>
          <t>información suficiente, rutas de atención efectiva (canal en doble vía y automatización de procesos)</t>
        </r>
      </text>
    </comment>
    <comment ref="H96" authorId="0" shapeId="0" xr:uid="{00000000-0006-0000-0100-000019000000}">
      <text>
        <r>
          <rPr>
            <b/>
            <sz val="9"/>
            <color indexed="81"/>
            <rFont val="Tahoma"/>
            <family val="2"/>
          </rPr>
          <t xml:space="preserve">Fórmula:
</t>
        </r>
        <r>
          <rPr>
            <sz val="9"/>
            <color indexed="81"/>
            <rFont val="Tahoma"/>
            <family val="2"/>
          </rPr>
          <t>Número de componentes programáticos de instrumentos de planificación armonizados / Instrumentos de planificación publica institucional en la jurisdicción priorizados</t>
        </r>
        <r>
          <rPr>
            <b/>
            <sz val="9"/>
            <color indexed="81"/>
            <rFont val="Tahoma"/>
            <family val="2"/>
          </rPr>
          <t xml:space="preserve">
Ej.: </t>
        </r>
        <r>
          <rPr>
            <sz val="9"/>
            <color indexed="81"/>
            <rFont val="Tahoma"/>
            <family val="2"/>
          </rPr>
          <t>Planes de desarrollo departamental, POTA, POD, Plan de extensión agropecuaria, la agenda integrada de competitividad, PGAR, Plan de acción de la Corporación</t>
        </r>
      </text>
    </comment>
    <comment ref="H98" authorId="0" shapeId="0" xr:uid="{00000000-0006-0000-0100-00001A000000}">
      <text>
        <r>
          <rPr>
            <b/>
            <sz val="9"/>
            <color indexed="81"/>
            <rFont val="Tahoma"/>
            <family val="2"/>
          </rPr>
          <t xml:space="preserve">
Incluye: </t>
        </r>
        <r>
          <rPr>
            <sz val="9"/>
            <color indexed="81"/>
            <rFont val="Tahoma"/>
            <family val="2"/>
          </rPr>
          <t xml:space="preserve">Aportes en recurso financiero y en meta cumplida. 
</t>
        </r>
      </text>
    </comment>
    <comment ref="H99" authorId="0" shapeId="0" xr:uid="{00000000-0006-0000-0100-00001B000000}">
      <text>
        <r>
          <rPr>
            <b/>
            <sz val="9"/>
            <color indexed="81"/>
            <rFont val="Tahoma"/>
            <family val="2"/>
          </rPr>
          <t xml:space="preserve">Incluye: </t>
        </r>
        <r>
          <rPr>
            <sz val="9"/>
            <color indexed="81"/>
            <rFont val="Tahoma"/>
            <family val="2"/>
          </rPr>
          <t xml:space="preserve">Acuerdos, arreglos, agenda compartida, injerencia en las decisiones que intervienen el territorio </t>
        </r>
      </text>
    </comment>
    <comment ref="K99" authorId="0" shapeId="0" xr:uid="{00000000-0006-0000-0100-00001C000000}">
      <text>
        <r>
          <rPr>
            <b/>
            <sz val="9"/>
            <color indexed="81"/>
            <rFont val="Tahoma"/>
            <family val="2"/>
          </rPr>
          <t xml:space="preserve">Actores estratégicos cómo: </t>
        </r>
        <r>
          <rPr>
            <sz val="9"/>
            <color indexed="81"/>
            <rFont val="Tahoma"/>
            <family val="2"/>
          </rPr>
          <t>Comunidades indígenas (62), comunidades afro (99), sector productivo (ganadería, minero, cafetero, piscícola y caña panelera) y educativo (400 instituciones educativas).</t>
        </r>
      </text>
    </comment>
    <comment ref="H109" authorId="0" shapeId="0" xr:uid="{00000000-0006-0000-0100-00001D000000}">
      <text>
        <r>
          <rPr>
            <b/>
            <sz val="9"/>
            <color indexed="81"/>
            <rFont val="Tahoma"/>
            <family val="2"/>
          </rPr>
          <t xml:space="preserve">Fórmula: </t>
        </r>
        <r>
          <rPr>
            <sz val="9"/>
            <color indexed="81"/>
            <rFont val="Tahoma"/>
            <family val="2"/>
          </rPr>
          <t xml:space="preserve">(Número de conflictos ambientales con rutas de gestión / conflictos ambientales identificados)*100  </t>
        </r>
      </text>
    </comment>
    <comment ref="H117" authorId="0" shapeId="0" xr:uid="{00000000-0006-0000-0100-00001E000000}">
      <text>
        <r>
          <rPr>
            <sz val="9"/>
            <color indexed="81"/>
            <rFont val="Tahoma"/>
            <family val="2"/>
          </rPr>
          <t xml:space="preserve">Acciones coordinadas efectivamente/acciones identificadas para la coordinación </t>
        </r>
      </text>
    </comment>
    <comment ref="H119" authorId="0" shapeId="0" xr:uid="{00000000-0006-0000-0100-00001F000000}">
      <text>
        <r>
          <rPr>
            <sz val="9"/>
            <color indexed="81"/>
            <rFont val="Tahoma"/>
            <family val="2"/>
          </rPr>
          <t xml:space="preserve">Desarrollo tecnológico del manejo de información que soporte la gestión ambiental con enfoque étnico, soportado en conocimientos, pedagogía y prácticas ancestrales culturales espirituales (número)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Sebastian</author>
  </authors>
  <commentList>
    <comment ref="G6" authorId="0" shapeId="0" xr:uid="{00000000-0006-0000-0E00-000001000000}">
      <text>
        <r>
          <rPr>
            <b/>
            <sz val="9"/>
            <color indexed="81"/>
            <rFont val="Tahoma"/>
            <family val="2"/>
          </rPr>
          <t xml:space="preserve">Favor seleccionar el ODS al cual el objeto contractual impacta en mayor grado.
Nota: </t>
        </r>
        <r>
          <rPr>
            <sz val="9"/>
            <color indexed="81"/>
            <rFont val="Tahoma"/>
            <family val="2"/>
          </rPr>
          <t xml:space="preserve">este ODS deberá ser coherente con los ODS asociados a los indicadores de los planes relacionados en los capítulos 2.1-2.2-2.3-2.4
</t>
        </r>
      </text>
    </comment>
    <comment ref="H9" authorId="0" shapeId="0" xr:uid="{00000000-0006-0000-0E00-000002000000}">
      <text>
        <r>
          <rPr>
            <b/>
            <sz val="9"/>
            <color indexed="81"/>
            <rFont val="Tahoma"/>
            <family val="2"/>
          </rPr>
          <t>Formato de fecha:</t>
        </r>
        <r>
          <rPr>
            <sz val="9"/>
            <color indexed="81"/>
            <rFont val="Tahoma"/>
            <family val="2"/>
          </rPr>
          <t xml:space="preserve"> aaaa-mm-dd
</t>
        </r>
      </text>
    </comment>
    <comment ref="K9" authorId="0" shapeId="0" xr:uid="{00000000-0006-0000-0E00-000003000000}">
      <text>
        <r>
          <rPr>
            <b/>
            <sz val="9"/>
            <color indexed="81"/>
            <rFont val="Tahoma"/>
            <family val="2"/>
          </rPr>
          <t>Favor seleccionar el año de la lista desplegable</t>
        </r>
      </text>
    </comment>
    <comment ref="A186" authorId="0" shapeId="0" xr:uid="{ABD516F2-C4AF-40C5-82A6-0F3375BBBB9B}">
      <text>
        <r>
          <rPr>
            <b/>
            <sz val="9"/>
            <color indexed="81"/>
            <rFont val="Tahoma"/>
            <family val="2"/>
          </rPr>
          <t>Resolución 627 de 2006.</t>
        </r>
        <r>
          <rPr>
            <sz val="9"/>
            <color indexed="81"/>
            <rFont val="Tahoma"/>
            <family val="2"/>
          </rPr>
          <t xml:space="preserve"> Artículo 22. Obligatoriedad de la Realización de Mapas de Ruido: Corresponde a las Corporaciones Autónomas Regionales, las de Desarrollo Sostenible y las Autoridades Ambientales a que se refiere el artículo 66 de la Ley 99 de 1993, y el artículo 13 de la Ley 768 de 2002, elaborar, revisar y actualizar en los municipios de su jurisdicción con poblaciones mayores de cien mil (100.000) habitantes, mapas de ruido ambiental para aquellas áreas que sean consideradas como prioritarias. En cada uno de estos municipios, la elaboración del primer estudio y sus respectivos mapas de ruido se deben efectuar en un período máximo de cuatro (4) años contados a partir de la entrada en vigencia de la presente resolución.
Los estudios y mapas de ruido de los municipios mayores de cien mil (100.000) habitantes se deben revisar y actualizar periódicamente cada cuatro (4) años.</t>
        </r>
      </text>
    </comment>
    <comment ref="A194" authorId="0" shapeId="0" xr:uid="{F12C13AF-9270-49D6-8434-3324199372E0}">
      <text>
        <r>
          <rPr>
            <b/>
            <sz val="9"/>
            <color indexed="81"/>
            <rFont val="Tahoma"/>
            <family val="2"/>
          </rPr>
          <t>Plan Anticorrupción y de Atención al Ciudadano (Anterior)</t>
        </r>
      </text>
    </comment>
    <comment ref="C212" authorId="1" shapeId="0" xr:uid="{00000000-0006-0000-0E00-000004000000}">
      <text>
        <r>
          <rPr>
            <b/>
            <sz val="9"/>
            <color indexed="81"/>
            <rFont val="Tahoma"/>
            <family val="2"/>
          </rPr>
          <t xml:space="preserve">2021-12-27: </t>
        </r>
        <r>
          <rPr>
            <sz val="9"/>
            <color indexed="81"/>
            <rFont val="Tahoma"/>
            <family val="2"/>
          </rPr>
          <t xml:space="preserve">De acuerdo a memorando 190-MEM2112-8667
</t>
        </r>
        <r>
          <rPr>
            <b/>
            <sz val="9"/>
            <color indexed="81"/>
            <rFont val="Tahoma"/>
            <family val="2"/>
          </rPr>
          <t>2023-01-02:</t>
        </r>
        <r>
          <rPr>
            <sz val="9"/>
            <color indexed="81"/>
            <rFont val="Tahoma"/>
            <family val="2"/>
          </rPr>
          <t xml:space="preserve"> 190-MEM2212-9652, 190-MEM2212-9506</t>
        </r>
      </text>
    </comment>
    <comment ref="F212" authorId="0" shapeId="0" xr:uid="{00000000-0006-0000-0E00-000005000000}">
      <text>
        <r>
          <rPr>
            <b/>
            <sz val="9"/>
            <color indexed="81"/>
            <rFont val="Tahoma"/>
            <family val="2"/>
          </rPr>
          <t>Para contratos inferiores a un mes divida los días contratados por 30</t>
        </r>
      </text>
    </comment>
    <comment ref="C224" authorId="0" shapeId="0" xr:uid="{00000000-0006-0000-0E00-000006000000}">
      <text>
        <r>
          <rPr>
            <b/>
            <sz val="9"/>
            <color indexed="81"/>
            <rFont val="Tahoma"/>
            <family val="2"/>
          </rPr>
          <t>Ej.:
▪ Mano de obra calificada.
▪ Mano de obra no calificada.</t>
        </r>
      </text>
    </comment>
    <comment ref="F224" authorId="0" shapeId="0" xr:uid="{00000000-0006-0000-0E00-000007000000}">
      <text>
        <r>
          <rPr>
            <b/>
            <sz val="9"/>
            <color indexed="81"/>
            <rFont val="Tahoma"/>
            <family val="2"/>
          </rPr>
          <t>Valor SMMLV con prestaciones 2023: $1.803,466</t>
        </r>
      </text>
    </comment>
    <comment ref="G224" authorId="0" shapeId="0" xr:uid="{00000000-0006-0000-0E00-000008000000}">
      <text>
        <r>
          <rPr>
            <b/>
            <sz val="9"/>
            <color indexed="81"/>
            <rFont val="Tahoma"/>
            <family val="2"/>
          </rPr>
          <t>Para contratos inferiores a un mes divida los días contratados por 30</t>
        </r>
      </text>
    </comment>
    <comment ref="H224" authorId="0" shapeId="0" xr:uid="{00000000-0006-0000-0E00-000009000000}">
      <text>
        <r>
          <rPr>
            <b/>
            <sz val="9"/>
            <color indexed="81"/>
            <rFont val="Tahoma"/>
            <family val="2"/>
          </rPr>
          <t>Valor jornal según SMMLV de 2023.</t>
        </r>
      </text>
    </comment>
    <comment ref="I224" authorId="0" shapeId="0" xr:uid="{00000000-0006-0000-0E00-00000A000000}">
      <text>
        <r>
          <rPr>
            <b/>
            <sz val="9"/>
            <color indexed="81"/>
            <rFont val="Tahoma"/>
            <family val="2"/>
          </rPr>
          <t>Razón entre los recursos percibidos por el contrato y el valor de un jornal</t>
        </r>
        <r>
          <rPr>
            <sz val="9"/>
            <color indexed="81"/>
            <rFont val="Tahoma"/>
            <family val="2"/>
          </rPr>
          <t xml:space="preserve">
</t>
        </r>
      </text>
    </comment>
    <comment ref="B249" authorId="0" shapeId="0" xr:uid="{00000000-0006-0000-0E00-00000B000000}">
      <text>
        <r>
          <rPr>
            <b/>
            <sz val="9"/>
            <color indexed="81"/>
            <rFont val="Tahoma"/>
            <family val="2"/>
          </rPr>
          <t xml:space="preserve">Objetivo: </t>
        </r>
        <r>
          <rPr>
            <sz val="9"/>
            <color indexed="81"/>
            <rFont val="Tahoma"/>
            <family val="2"/>
          </rPr>
          <t>Implementar compras públicas socialmente responsables dirigidas a los grupos poblacionales objeto de esta política pública, en los procesos contractuales corporativos para el respeto, protección y garantía de los derechos humanos y la incorporación y manejo de criterios de sostenibilidad social en los procesos de compra pública de Corantioquia.</t>
        </r>
      </text>
    </comment>
    <comment ref="F249" authorId="0" shapeId="0" xr:uid="{00000000-0006-0000-0E00-00000C000000}">
      <text>
        <r>
          <rPr>
            <b/>
            <sz val="9"/>
            <color indexed="81"/>
            <rFont val="Tahoma"/>
            <family val="2"/>
          </rPr>
          <t xml:space="preserve">Objetivo: </t>
        </r>
        <r>
          <rPr>
            <sz val="9"/>
            <color indexed="81"/>
            <rFont val="Tahoma"/>
            <family val="2"/>
          </rPr>
          <t>Fortalecer de manera gradual la capacidad de los actores para la gestión ambiental y la participación, con inclusión social y enfoque diferencial en el territorio de la jurisdicción de Corantioquia.</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Sebastian</author>
  </authors>
  <commentList>
    <comment ref="G6" authorId="0" shapeId="0" xr:uid="{DDA8923F-9BA5-4AA2-AD55-59E6D49E60C8}">
      <text>
        <r>
          <rPr>
            <b/>
            <sz val="9"/>
            <color indexed="81"/>
            <rFont val="Tahoma"/>
            <family val="2"/>
          </rPr>
          <t xml:space="preserve">Favor seleccionar el ODS al cual el objeto contractual impacta en mayor grado.
Nota: </t>
        </r>
        <r>
          <rPr>
            <sz val="9"/>
            <color indexed="81"/>
            <rFont val="Tahoma"/>
            <family val="2"/>
          </rPr>
          <t xml:space="preserve">este ODS deberá ser coherente con los ODS asociados a los indicadores de los planes relacionados en los capítulos 2.1-2.2-2.3-2.4
</t>
        </r>
      </text>
    </comment>
    <comment ref="H9" authorId="0" shapeId="0" xr:uid="{3F5CC137-22D7-43B2-A7E2-E0ABFF900DA5}">
      <text>
        <r>
          <rPr>
            <b/>
            <sz val="9"/>
            <color indexed="81"/>
            <rFont val="Tahoma"/>
            <family val="2"/>
          </rPr>
          <t>Formato de fecha:</t>
        </r>
        <r>
          <rPr>
            <sz val="9"/>
            <color indexed="81"/>
            <rFont val="Tahoma"/>
            <family val="2"/>
          </rPr>
          <t xml:space="preserve"> aaaa-mm-dd
</t>
        </r>
      </text>
    </comment>
    <comment ref="K9" authorId="0" shapeId="0" xr:uid="{09C66CF1-CB18-4C18-B3CE-3591E2F422E8}">
      <text>
        <r>
          <rPr>
            <b/>
            <sz val="9"/>
            <color indexed="81"/>
            <rFont val="Tahoma"/>
            <family val="2"/>
          </rPr>
          <t>Favor seleccionar el año de la lista desplegable</t>
        </r>
      </text>
    </comment>
    <comment ref="A197" authorId="0" shapeId="0" xr:uid="{91F0F971-C18A-409E-90DE-15F7D284E49C}">
      <text>
        <r>
          <rPr>
            <b/>
            <sz val="9"/>
            <color indexed="81"/>
            <rFont val="Tahoma"/>
            <family val="2"/>
          </rPr>
          <t>Plan Anticorrupción y de Atención al Ciudadano (Anterior)</t>
        </r>
      </text>
    </comment>
    <comment ref="C215" authorId="1" shapeId="0" xr:uid="{3912F1E8-63FD-4498-B1A6-9960AA743F51}">
      <text>
        <r>
          <rPr>
            <b/>
            <sz val="9"/>
            <color indexed="81"/>
            <rFont val="Tahoma"/>
            <family val="2"/>
          </rPr>
          <t xml:space="preserve">2021-12-27: </t>
        </r>
        <r>
          <rPr>
            <sz val="9"/>
            <color indexed="81"/>
            <rFont val="Tahoma"/>
            <family val="2"/>
          </rPr>
          <t xml:space="preserve">De acuerdo a memorando 190-MEM2112-8667
</t>
        </r>
        <r>
          <rPr>
            <b/>
            <sz val="9"/>
            <color indexed="81"/>
            <rFont val="Tahoma"/>
            <family val="2"/>
          </rPr>
          <t>2023-01-02:</t>
        </r>
        <r>
          <rPr>
            <sz val="9"/>
            <color indexed="81"/>
            <rFont val="Tahoma"/>
            <family val="2"/>
          </rPr>
          <t xml:space="preserve"> 190-MEM2212-9652, 190-MEM2212-9506</t>
        </r>
      </text>
    </comment>
    <comment ref="F215" authorId="0" shapeId="0" xr:uid="{60A1BFEF-D290-4BEF-A53D-24DEF840FDC0}">
      <text>
        <r>
          <rPr>
            <b/>
            <sz val="9"/>
            <color indexed="81"/>
            <rFont val="Tahoma"/>
            <family val="2"/>
          </rPr>
          <t>Para contratos inferiores a un mes divida los días contratados por 30</t>
        </r>
      </text>
    </comment>
    <comment ref="C227" authorId="0" shapeId="0" xr:uid="{431AF0D0-82DB-49F6-AF62-85337F136586}">
      <text>
        <r>
          <rPr>
            <b/>
            <sz val="9"/>
            <color indexed="81"/>
            <rFont val="Tahoma"/>
            <family val="2"/>
          </rPr>
          <t>Ej.:
▪ Mano de obra calificada.
▪ Mano de obra no calificada.</t>
        </r>
      </text>
    </comment>
    <comment ref="F227" authorId="0" shapeId="0" xr:uid="{1CDF1BC2-BD84-4732-9AF9-A0D18C9D75EE}">
      <text>
        <r>
          <rPr>
            <b/>
            <sz val="9"/>
            <color indexed="81"/>
            <rFont val="Tahoma"/>
            <family val="2"/>
          </rPr>
          <t>Valor SMMLV con prestaciones 2023: $1.803,466</t>
        </r>
      </text>
    </comment>
    <comment ref="G227" authorId="0" shapeId="0" xr:uid="{721C4309-7584-4E61-99CF-26EA7425981D}">
      <text>
        <r>
          <rPr>
            <b/>
            <sz val="9"/>
            <color indexed="81"/>
            <rFont val="Tahoma"/>
            <family val="2"/>
          </rPr>
          <t>Para contratos inferiores a un mes divida los días contratados por 30</t>
        </r>
      </text>
    </comment>
    <comment ref="H227" authorId="0" shapeId="0" xr:uid="{1B039430-F104-4D25-9434-D67ABE874933}">
      <text>
        <r>
          <rPr>
            <b/>
            <sz val="9"/>
            <color indexed="81"/>
            <rFont val="Tahoma"/>
            <family val="2"/>
          </rPr>
          <t>Valor jornal según SMMLV de 2023.</t>
        </r>
      </text>
    </comment>
    <comment ref="I227" authorId="0" shapeId="0" xr:uid="{16CE11A6-EFA5-4DB6-9D84-1B16EE75B25F}">
      <text>
        <r>
          <rPr>
            <b/>
            <sz val="9"/>
            <color indexed="81"/>
            <rFont val="Tahoma"/>
            <family val="2"/>
          </rPr>
          <t>Razón entre los recursos percibidos por el contrato y el valor de un jornal</t>
        </r>
        <r>
          <rPr>
            <sz val="9"/>
            <color indexed="81"/>
            <rFont val="Tahoma"/>
            <family val="2"/>
          </rPr>
          <t xml:space="preserve">
</t>
        </r>
      </text>
    </comment>
    <comment ref="B252" authorId="0" shapeId="0" xr:uid="{ECC6DDCD-C030-432B-A66F-0F6C196F32B4}">
      <text>
        <r>
          <rPr>
            <b/>
            <sz val="9"/>
            <color indexed="81"/>
            <rFont val="Tahoma"/>
            <family val="2"/>
          </rPr>
          <t xml:space="preserve">Objetivo: </t>
        </r>
        <r>
          <rPr>
            <sz val="9"/>
            <color indexed="81"/>
            <rFont val="Tahoma"/>
            <family val="2"/>
          </rPr>
          <t>Implementar compras públicas socialmente responsables dirigidas a los grupos poblacionales objeto de esta política pública, en los procesos contractuales corporativos para el respeto, protección y garantía de los derechos humanos y la incorporación y manejo de criterios de sostenibilidad social en los procesos de compra pública de Corantioquia.</t>
        </r>
      </text>
    </comment>
    <comment ref="F252" authorId="0" shapeId="0" xr:uid="{E937DCD3-0D52-410F-BC84-2F567796D3B5}">
      <text>
        <r>
          <rPr>
            <b/>
            <sz val="9"/>
            <color indexed="81"/>
            <rFont val="Tahoma"/>
            <family val="2"/>
          </rPr>
          <t xml:space="preserve">Objetivo: </t>
        </r>
        <r>
          <rPr>
            <sz val="9"/>
            <color indexed="81"/>
            <rFont val="Tahoma"/>
            <family val="2"/>
          </rPr>
          <t>Fortalecer de manera gradual la capacidad de los actores para la gestión ambiental y la participación, con inclusión social y enfoque diferencial en el territorio de la jurisdicción de Corantioquia.</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A1" authorId="0" shapeId="0" xr:uid="{00000000-0006-0000-1600-000001000000}">
      <text>
        <r>
          <rPr>
            <b/>
            <sz val="9"/>
            <color indexed="81"/>
            <rFont val="Tahoma"/>
            <family val="2"/>
          </rPr>
          <t>Pueblo índigena</t>
        </r>
        <r>
          <rPr>
            <sz val="9"/>
            <color indexed="81"/>
            <rFont val="Tahoma"/>
            <family val="2"/>
          </rPr>
          <t xml:space="preserve">
</t>
        </r>
      </text>
    </comment>
    <comment ref="K1" authorId="0" shapeId="0" xr:uid="{00000000-0006-0000-1600-000002000000}">
      <text>
        <r>
          <rPr>
            <b/>
            <sz val="9"/>
            <color indexed="81"/>
            <rFont val="Tahoma"/>
            <family val="2"/>
          </rPr>
          <t>Comunidad Afro</t>
        </r>
        <r>
          <rPr>
            <sz val="9"/>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B12" authorId="0" shapeId="0" xr:uid="{00000000-0006-0000-1800-000001000000}">
      <text>
        <r>
          <rPr>
            <b/>
            <sz val="9"/>
            <color indexed="81"/>
            <rFont val="Tahoma"/>
            <family val="2"/>
          </rPr>
          <t>Pueblo índigena</t>
        </r>
        <r>
          <rPr>
            <sz val="9"/>
            <color indexed="81"/>
            <rFont val="Tahoma"/>
            <family val="2"/>
          </rPr>
          <t xml:space="preserve">
</t>
        </r>
      </text>
    </comment>
    <comment ref="B30" authorId="0" shapeId="0" xr:uid="{00000000-0006-0000-1800-000002000000}">
      <text>
        <r>
          <rPr>
            <b/>
            <sz val="9"/>
            <color indexed="81"/>
            <rFont val="Tahoma"/>
            <family val="2"/>
          </rPr>
          <t>Pueblo índigena</t>
        </r>
        <r>
          <rPr>
            <sz val="9"/>
            <color indexed="81"/>
            <rFont val="Tahoma"/>
            <family val="2"/>
          </rPr>
          <t xml:space="preserve">
</t>
        </r>
      </text>
    </comment>
    <comment ref="C30" authorId="0" shapeId="0" xr:uid="{00000000-0006-0000-1800-000003000000}">
      <text>
        <r>
          <rPr>
            <b/>
            <sz val="9"/>
            <color indexed="81"/>
            <rFont val="Tahoma"/>
            <family val="2"/>
          </rPr>
          <t>Pueblo índigena</t>
        </r>
        <r>
          <rPr>
            <sz val="9"/>
            <color indexed="81"/>
            <rFont val="Tahoma"/>
            <family val="2"/>
          </rPr>
          <t xml:space="preserve">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B1" authorId="0" shapeId="0" xr:uid="{00000000-0006-0000-1900-000001000000}">
      <text>
        <r>
          <rPr>
            <b/>
            <sz val="9"/>
            <color indexed="81"/>
            <rFont val="Tahoma"/>
            <family val="2"/>
          </rPr>
          <t>En el título del componente fue necesario incorporar un espacio al principio para que lo aceptara al seleccionar el rango que cubriría el mismo, dado que ya había sido empleado en otra hoja de este libro</t>
        </r>
      </text>
    </comment>
    <comment ref="E1" authorId="0" shapeId="0" xr:uid="{00000000-0006-0000-1900-000002000000}">
      <text>
        <r>
          <rPr>
            <b/>
            <sz val="9"/>
            <color indexed="81"/>
            <rFont val="Tahoma"/>
            <family val="2"/>
          </rPr>
          <t>Se quitó la coma (,) para poder ingresar el nombre de la celda.</t>
        </r>
        <r>
          <rPr>
            <sz val="9"/>
            <color indexed="81"/>
            <rFont val="Tahoma"/>
            <family val="2"/>
          </rPr>
          <t xml:space="preserve">
</t>
        </r>
      </text>
    </comment>
    <comment ref="F1" authorId="0" shapeId="0" xr:uid="{00000000-0006-0000-1900-000003000000}">
      <text>
        <r>
          <rPr>
            <b/>
            <sz val="9"/>
            <color indexed="81"/>
            <rFont val="Tahoma"/>
            <family val="2"/>
          </rPr>
          <t xml:space="preserve">Se quitó el guión (-) </t>
        </r>
        <r>
          <rPr>
            <sz val="9"/>
            <color indexed="81"/>
            <rFont val="Tahoma"/>
            <family val="2"/>
          </rPr>
          <t xml:space="preserve">
</t>
        </r>
        <r>
          <rPr>
            <b/>
            <sz val="9"/>
            <color indexed="81"/>
            <rFont val="Tahoma"/>
            <family val="2"/>
          </rPr>
          <t>para poder ingresar el nombre de la celda.</t>
        </r>
      </text>
    </comment>
    <comment ref="P1" authorId="0" shapeId="0" xr:uid="{00000000-0006-0000-1900-000004000000}">
      <text>
        <r>
          <rPr>
            <b/>
            <sz val="9"/>
            <color indexed="81"/>
            <rFont val="Tahoma"/>
            <family val="2"/>
          </rPr>
          <t>Se quitó el símbolo (+) 
para poder ingresar el nombre de la celda.</t>
        </r>
      </text>
    </comment>
    <comment ref="Q1" authorId="0" shapeId="0" xr:uid="{00000000-0006-0000-1900-000005000000}">
      <text>
        <r>
          <rPr>
            <b/>
            <sz val="9"/>
            <color indexed="81"/>
            <rFont val="Tahoma"/>
            <family val="2"/>
          </rPr>
          <t>Se quitó la coma (,) para poder ingresar el nombre de la celda.</t>
        </r>
      </text>
    </comment>
    <comment ref="D2" authorId="0" shapeId="0" xr:uid="{00000000-0006-0000-1900-000006000000}">
      <text>
        <r>
          <rPr>
            <b/>
            <sz val="9"/>
            <color indexed="81"/>
            <rFont val="Tahoma"/>
            <family val="2"/>
          </rPr>
          <t>Se quitó la coma (,  contribuyendo a la resiliencia y a la reducción de la vulnerabilidad de los territorios étnicos) para poder ingresar el nombre de la celda.</t>
        </r>
      </text>
    </comment>
    <comment ref="K2" authorId="0" shapeId="0" xr:uid="{00000000-0006-0000-1900-000007000000}">
      <text>
        <r>
          <rPr>
            <b/>
            <sz val="9"/>
            <color indexed="81"/>
            <rFont val="Tahoma"/>
            <family val="2"/>
          </rPr>
          <t xml:space="preserve">Se quitó la coma (,) para poder ingresar el nombre de la celda.
Antes: </t>
        </r>
        <r>
          <rPr>
            <sz val="9"/>
            <color indexed="81"/>
            <rFont val="Tahoma"/>
            <family val="2"/>
          </rPr>
          <t>Disminuir las toneladas de residuos sólidos en los sitios de aprovechamiento, tratamiento y disposición de residuos ordinarios, especiales y peligrosos</t>
        </r>
      </text>
    </comment>
    <comment ref="P2" authorId="0" shapeId="0" xr:uid="{00000000-0006-0000-1900-000008000000}">
      <text>
        <r>
          <rPr>
            <b/>
            <sz val="9"/>
            <color indexed="81"/>
            <rFont val="Tahoma"/>
            <family val="2"/>
          </rPr>
          <t>Se quitó la coma (,) para poder ingresar el nombre de la celda.</t>
        </r>
      </text>
    </comment>
    <comment ref="Q2" authorId="0" shapeId="0" xr:uid="{00000000-0006-0000-1900-000009000000}">
      <text>
        <r>
          <rPr>
            <b/>
            <sz val="9"/>
            <color indexed="81"/>
            <rFont val="Tahoma"/>
            <family val="2"/>
          </rPr>
          <t>Se quitó la coma (,) para poder ingresar el nombre de la celda.</t>
        </r>
        <r>
          <rPr>
            <sz val="9"/>
            <color indexed="81"/>
            <rFont val="Tahoma"/>
            <family val="2"/>
          </rPr>
          <t xml:space="preserve">
</t>
        </r>
      </text>
    </comment>
    <comment ref="S2" authorId="0" shapeId="0" xr:uid="{00000000-0006-0000-1900-00000A000000}">
      <text>
        <r>
          <rPr>
            <b/>
            <sz val="9"/>
            <color indexed="81"/>
            <rFont val="Tahoma"/>
            <family val="2"/>
          </rPr>
          <t>Se quitó la coma (,) para poder ingresar el nombre de la celda.
Además se quitaron el punto final y los paréntesis</t>
        </r>
      </text>
    </comment>
    <comment ref="B3" authorId="0" shapeId="0" xr:uid="{00000000-0006-0000-1900-00000B000000}">
      <text>
        <r>
          <rPr>
            <b/>
            <sz val="9"/>
            <color indexed="81"/>
            <rFont val="Tahoma"/>
            <family val="2"/>
          </rPr>
          <t>Se quitó la coma (,) para poder ingresar el nombre de la celda.</t>
        </r>
      </text>
    </comment>
    <comment ref="D3" authorId="0" shapeId="0" xr:uid="{00000000-0006-0000-1900-00000C000000}">
      <text>
        <r>
          <rPr>
            <b/>
            <sz val="9"/>
            <color indexed="81"/>
            <rFont val="Tahoma"/>
            <family val="2"/>
          </rPr>
          <t>Se quitó la coma (,) para poder ingresar el nombre de la celda.</t>
        </r>
        <r>
          <rPr>
            <sz val="9"/>
            <color indexed="81"/>
            <rFont val="Tahoma"/>
            <family val="2"/>
          </rPr>
          <t xml:space="preserve">
</t>
        </r>
      </text>
    </comment>
    <comment ref="H3" authorId="0" shapeId="0" xr:uid="{00000000-0006-0000-1900-00000D000000}">
      <text>
        <r>
          <rPr>
            <b/>
            <sz val="9"/>
            <color indexed="81"/>
            <rFont val="Tahoma"/>
            <family val="2"/>
          </rPr>
          <t>Se quitó el paréntesis (Intensidad energética) para poder ingresar el nombre de la celda.</t>
        </r>
      </text>
    </comment>
    <comment ref="R3" authorId="0" shapeId="0" xr:uid="{00000000-0006-0000-1900-00000E000000}">
      <text>
        <r>
          <rPr>
            <b/>
            <sz val="9"/>
            <color indexed="81"/>
            <rFont val="Tahoma"/>
            <family val="2"/>
          </rPr>
          <t>Se quitó la coma (,) para poder ingresar el nombre de la celda.</t>
        </r>
      </text>
    </comment>
    <comment ref="P4" authorId="0" shapeId="0" xr:uid="{00000000-0006-0000-1900-00000F000000}">
      <text>
        <r>
          <rPr>
            <b/>
            <sz val="9"/>
            <color indexed="81"/>
            <rFont val="Tahoma"/>
            <family val="2"/>
          </rPr>
          <t>Se quitó la coma (,) para poder ingresar el nombre de la celda.</t>
        </r>
        <r>
          <rPr>
            <sz val="9"/>
            <color indexed="81"/>
            <rFont val="Tahoma"/>
            <family val="2"/>
          </rPr>
          <t xml:space="preserve">
</t>
        </r>
      </text>
    </comment>
    <comment ref="S4" authorId="0" shapeId="0" xr:uid="{00000000-0006-0000-1900-000010000000}">
      <text>
        <r>
          <rPr>
            <b/>
            <sz val="9"/>
            <color indexed="81"/>
            <rFont val="Tahoma"/>
            <family val="2"/>
          </rPr>
          <t>Se quitó la coma (,) para poder ingresar el nombre de la celda.</t>
        </r>
      </text>
    </comment>
    <comment ref="A5" authorId="0" shapeId="0" xr:uid="{00000000-0006-0000-1900-000011000000}">
      <text>
        <r>
          <rPr>
            <b/>
            <sz val="9"/>
            <color indexed="81"/>
            <rFont val="Tahoma"/>
            <family val="2"/>
          </rPr>
          <t>Se quitó la coma (,) para poder ingresar el nombre de la celda.</t>
        </r>
      </text>
    </comment>
    <comment ref="O5" authorId="0" shapeId="0" xr:uid="{00000000-0006-0000-1900-000012000000}">
      <text>
        <r>
          <rPr>
            <b/>
            <sz val="9"/>
            <color indexed="81"/>
            <rFont val="Tahoma"/>
            <family val="2"/>
          </rPr>
          <t>Se quitó la coma (,) para poder ingresar el nombre de la celda.</t>
        </r>
      </text>
    </comment>
    <comment ref="Q5" authorId="0" shapeId="0" xr:uid="{00000000-0006-0000-1900-000013000000}">
      <text>
        <r>
          <rPr>
            <b/>
            <sz val="9"/>
            <color indexed="81"/>
            <rFont val="Tahoma"/>
            <family val="2"/>
          </rPr>
          <t>Se quitó la coma (,) para poder ingresar el nombre de la celda.</t>
        </r>
      </text>
    </comment>
    <comment ref="S5" authorId="0" shapeId="0" xr:uid="{00000000-0006-0000-1900-000014000000}">
      <text>
        <r>
          <rPr>
            <b/>
            <sz val="9"/>
            <color indexed="81"/>
            <rFont val="Tahoma"/>
            <family val="2"/>
          </rPr>
          <t>Se quitó la coma (,) para poder ingresar el nombre de la celda.
Además se quitaron los dos y los paréntesis  (Marcos legales de los pueblos étnicos)</t>
        </r>
      </text>
    </comment>
    <comment ref="S6" authorId="0" shapeId="0" xr:uid="{00000000-0006-0000-1900-000015000000}">
      <text>
        <r>
          <rPr>
            <b/>
            <sz val="9"/>
            <color indexed="81"/>
            <rFont val="Tahoma"/>
            <family val="2"/>
          </rPr>
          <t>Se quitó la coma (,) para poder ingresar el nombre de la celda.</t>
        </r>
      </text>
    </comment>
    <comment ref="B7" authorId="0" shapeId="0" xr:uid="{00000000-0006-0000-1900-000016000000}">
      <text>
        <r>
          <rPr>
            <b/>
            <sz val="9"/>
            <color indexed="81"/>
            <rFont val="Tahoma"/>
            <family val="2"/>
          </rPr>
          <t>Se quitó la coma (,) para poder ingresar el nombre de la celda.</t>
        </r>
      </text>
    </comment>
    <comment ref="S7" authorId="0" shapeId="0" xr:uid="{00000000-0006-0000-1900-000017000000}">
      <text>
        <r>
          <rPr>
            <b/>
            <sz val="9"/>
            <color indexed="81"/>
            <rFont val="Tahoma"/>
            <family val="2"/>
          </rPr>
          <t>Se quitó la coma (,) para poder ingresar el nombre de la celda.</t>
        </r>
      </text>
    </comment>
    <comment ref="A16" authorId="0" shapeId="0" xr:uid="{00000000-0006-0000-1900-000018000000}">
      <text>
        <r>
          <rPr>
            <b/>
            <sz val="9"/>
            <color indexed="81"/>
            <rFont val="Tahoma"/>
            <family val="2"/>
          </rPr>
          <t>Se quitó el símbolo (+) 
para poder ingresar el nombre de la celda.</t>
        </r>
      </text>
    </comment>
    <comment ref="A17" authorId="0" shapeId="0" xr:uid="{00000000-0006-0000-1900-000019000000}">
      <text>
        <r>
          <rPr>
            <b/>
            <sz val="9"/>
            <color indexed="81"/>
            <rFont val="Tahoma"/>
            <family val="2"/>
          </rPr>
          <t>Se quitó la coma (,) para poder ingresar el nombre de la celda.</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C1" authorId="0" shapeId="0" xr:uid="{00000000-0006-0000-1A00-000001000000}">
      <text>
        <r>
          <rPr>
            <b/>
            <sz val="9"/>
            <color indexed="81"/>
            <rFont val="Tahoma"/>
            <family val="2"/>
          </rPr>
          <t>Se quitó la coma (,) para poder ingresar el nombre de la celda.</t>
        </r>
      </text>
    </comment>
    <comment ref="G1" authorId="0" shapeId="0" xr:uid="{00000000-0006-0000-1A00-000002000000}">
      <text>
        <r>
          <rPr>
            <b/>
            <sz val="9"/>
            <color indexed="81"/>
            <rFont val="Tahoma"/>
            <family val="2"/>
          </rPr>
          <t>Se quitó la coma (,) y el / para poder ingresar el nombre de la celda.</t>
        </r>
      </text>
    </comment>
    <comment ref="K1" authorId="0" shapeId="0" xr:uid="{00000000-0006-0000-1A00-000003000000}">
      <text>
        <r>
          <rPr>
            <b/>
            <sz val="9"/>
            <color indexed="81"/>
            <rFont val="Tahoma"/>
            <family val="2"/>
          </rPr>
          <t>Se quitó la coma (,  contribuyendo a la resiliencia y a la reducción de la vulnerabilidad de los territorios étnicos) para poder ingresar el nombre de la celda.</t>
        </r>
      </text>
    </comment>
    <comment ref="L1" authorId="0" shapeId="0" xr:uid="{00000000-0006-0000-1A00-000004000000}">
      <text>
        <r>
          <rPr>
            <b/>
            <sz val="9"/>
            <color indexed="81"/>
            <rFont val="Tahoma"/>
            <family val="2"/>
          </rPr>
          <t>Se quitó la coma (,) para poder ingresar el nombre de la celda.</t>
        </r>
        <r>
          <rPr>
            <sz val="9"/>
            <color indexed="81"/>
            <rFont val="Tahoma"/>
            <family val="2"/>
          </rPr>
          <t xml:space="preserve">
</t>
        </r>
      </text>
    </comment>
    <comment ref="S1" authorId="0" shapeId="0" xr:uid="{00000000-0006-0000-1A00-000005000000}">
      <text>
        <r>
          <rPr>
            <b/>
            <sz val="9"/>
            <color indexed="81"/>
            <rFont val="Tahoma"/>
            <family val="2"/>
          </rPr>
          <t>Se quitó el paréntesis (Intensidad energética) para poder ingresar el nombre de la celda.</t>
        </r>
      </text>
    </comment>
    <comment ref="X1" authorId="0" shapeId="0" xr:uid="{00000000-0006-0000-1A00-000006000000}">
      <text>
        <r>
          <rPr>
            <b/>
            <sz val="9"/>
            <color indexed="81"/>
            <rFont val="Tahoma"/>
            <family val="2"/>
          </rPr>
          <t xml:space="preserve">Se quitó la coma (,) para poder ingresar el nombre de la celda.
Antes: </t>
        </r>
        <r>
          <rPr>
            <sz val="9"/>
            <color indexed="81"/>
            <rFont val="Tahoma"/>
            <family val="2"/>
          </rPr>
          <t>Disminuir las toneladas de residuos sólidos en los sitios de aprovechamiento, tratamiento y disposición de residuos ordinarios, especiales y peligrosos</t>
        </r>
      </text>
    </comment>
    <comment ref="AI1" authorId="0" shapeId="0" xr:uid="{00000000-0006-0000-1A00-000007000000}">
      <text>
        <r>
          <rPr>
            <b/>
            <sz val="9"/>
            <color indexed="81"/>
            <rFont val="Tahoma"/>
            <family val="2"/>
          </rPr>
          <t>Se quitó la coma (,) para poder ingresar el nombre de la celda.</t>
        </r>
      </text>
    </comment>
    <comment ref="AJ1" authorId="0" shapeId="0" xr:uid="{00000000-0006-0000-1A00-000008000000}">
      <text>
        <r>
          <rPr>
            <b/>
            <sz val="9"/>
            <color indexed="81"/>
            <rFont val="Tahoma"/>
            <family val="2"/>
          </rPr>
          <t>Se quitó la coma (,) para poder ingresar el nombre de la celda.</t>
        </r>
      </text>
    </comment>
    <comment ref="AK1" authorId="0" shapeId="0" xr:uid="{00000000-0006-0000-1A00-000009000000}">
      <text>
        <r>
          <rPr>
            <b/>
            <sz val="9"/>
            <color indexed="81"/>
            <rFont val="Tahoma"/>
            <family val="2"/>
          </rPr>
          <t>Se quitó el / para poder ingresar el nombre de la celda.</t>
        </r>
        <r>
          <rPr>
            <sz val="9"/>
            <color indexed="81"/>
            <rFont val="Tahoma"/>
            <family val="2"/>
          </rPr>
          <t xml:space="preserve">
</t>
        </r>
      </text>
    </comment>
    <comment ref="AL1" authorId="0" shapeId="0" xr:uid="{00000000-0006-0000-1A00-00000A000000}">
      <text>
        <r>
          <rPr>
            <b/>
            <sz val="9"/>
            <color indexed="81"/>
            <rFont val="Tahoma"/>
            <family val="2"/>
          </rPr>
          <t>Se quitó la coma (,) para poder ingresar el nombre de la celda.</t>
        </r>
        <r>
          <rPr>
            <sz val="9"/>
            <color indexed="81"/>
            <rFont val="Tahoma"/>
            <family val="2"/>
          </rPr>
          <t xml:space="preserve">
</t>
        </r>
      </text>
    </comment>
    <comment ref="AM1" authorId="0" shapeId="0" xr:uid="{00000000-0006-0000-1A00-00000B000000}">
      <text>
        <r>
          <rPr>
            <b/>
            <sz val="9"/>
            <color indexed="81"/>
            <rFont val="Tahoma"/>
            <family val="2"/>
          </rPr>
          <t>Se quitó la coma (,) para poder ingresar el nombre de la celda.</t>
        </r>
        <r>
          <rPr>
            <sz val="9"/>
            <color indexed="81"/>
            <rFont val="Tahoma"/>
            <family val="2"/>
          </rPr>
          <t xml:space="preserve">
</t>
        </r>
      </text>
    </comment>
    <comment ref="AP1" authorId="0" shapeId="0" xr:uid="{00000000-0006-0000-1A00-00000C000000}">
      <text>
        <r>
          <rPr>
            <b/>
            <sz val="9"/>
            <color indexed="81"/>
            <rFont val="Tahoma"/>
            <family val="2"/>
          </rPr>
          <t>Se quitó la coma (,) para poder ingresar el nombre de la celda.</t>
        </r>
      </text>
    </comment>
    <comment ref="AR1" authorId="0" shapeId="0" xr:uid="{00000000-0006-0000-1A00-00000D000000}">
      <text>
        <r>
          <rPr>
            <b/>
            <sz val="9"/>
            <color indexed="81"/>
            <rFont val="Tahoma"/>
            <family val="2"/>
          </rPr>
          <t>Se quitó la coma (,) para poder ingresar el nombre de la celda.</t>
        </r>
      </text>
    </comment>
    <comment ref="AS1" authorId="0" shapeId="0" xr:uid="{00000000-0006-0000-1A00-00000E000000}">
      <text>
        <r>
          <rPr>
            <b/>
            <sz val="9"/>
            <color indexed="81"/>
            <rFont val="Tahoma"/>
            <family val="2"/>
          </rPr>
          <t>Se quitó la coma (,) para poder ingresar el nombre de la celda.
Además se quitaron el punto final y los paréntesis</t>
        </r>
      </text>
    </comment>
    <comment ref="AU1" authorId="0" shapeId="0" xr:uid="{00000000-0006-0000-1A00-00000F000000}">
      <text>
        <r>
          <rPr>
            <b/>
            <sz val="9"/>
            <color indexed="81"/>
            <rFont val="Tahoma"/>
            <family val="2"/>
          </rPr>
          <t>Se quitó la coma (,) para poder ingresar el nombre de la celda.</t>
        </r>
      </text>
    </comment>
    <comment ref="AV1" authorId="0" shapeId="0" xr:uid="{00000000-0006-0000-1A00-000010000000}">
      <text>
        <r>
          <rPr>
            <b/>
            <sz val="9"/>
            <color indexed="81"/>
            <rFont val="Tahoma"/>
            <family val="2"/>
          </rPr>
          <t>Se quitó la coma (,) para poder ingresar el nombre de la celda.
Además se quitaron los dos y los paréntesis  (Marcos legales de los pueblos étnicos)</t>
        </r>
      </text>
    </comment>
    <comment ref="AW1" authorId="0" shapeId="0" xr:uid="{00000000-0006-0000-1A00-000011000000}">
      <text>
        <r>
          <rPr>
            <b/>
            <sz val="9"/>
            <color indexed="81"/>
            <rFont val="Tahoma"/>
            <family val="2"/>
          </rPr>
          <t>Se quitó la coma (,) para poder ingresar el nombre de la celda.</t>
        </r>
      </text>
    </comment>
    <comment ref="AX1" authorId="0" shapeId="0" xr:uid="{00000000-0006-0000-1A00-000012000000}">
      <text>
        <r>
          <rPr>
            <b/>
            <sz val="9"/>
            <color indexed="81"/>
            <rFont val="Tahoma"/>
            <family val="2"/>
          </rPr>
          <t>Se quitó la coma (,) para poder ingresar el nombre de la celda.</t>
        </r>
      </text>
    </comment>
    <comment ref="G2" authorId="0" shapeId="0" xr:uid="{00000000-0006-0000-1A00-000013000000}">
      <text>
        <r>
          <rPr>
            <sz val="9"/>
            <color indexed="81"/>
            <rFont val="Tahoma"/>
            <family val="2"/>
          </rPr>
          <t xml:space="preserve">• Este indicador también hace parte del Plan de acción de biodiversidad. 
• En la Resolución 667 de 2016: se denomina Áreas de ecosistemas en restauración, rehabilitación y reforestación (ha).
</t>
        </r>
      </text>
    </comment>
    <comment ref="K2" authorId="0" shapeId="0" xr:uid="{00000000-0006-0000-1A00-000014000000}">
      <text>
        <r>
          <rPr>
            <b/>
            <sz val="9"/>
            <color indexed="81"/>
            <rFont val="Tahoma"/>
            <family val="2"/>
          </rPr>
          <t xml:space="preserve">Fórmula:
</t>
        </r>
        <r>
          <rPr>
            <sz val="9"/>
            <color indexed="81"/>
            <rFont val="Tahoma"/>
            <family val="2"/>
          </rPr>
          <t>Hectáreas ecosistemas protegidas desde el gobierno propio en territorio titulado y ancestrales / hectáreas  identificadas de ecosistemas a proteger en territorios étnicos</t>
        </r>
        <r>
          <rPr>
            <b/>
            <sz val="9"/>
            <color indexed="81"/>
            <rFont val="Tahoma"/>
            <family val="2"/>
          </rPr>
          <t xml:space="preserve">
Nota: 
</t>
        </r>
        <r>
          <rPr>
            <sz val="9"/>
            <color indexed="81"/>
            <rFont val="Tahoma"/>
            <family val="2"/>
          </rPr>
          <t xml:space="preserve">▪ En este indicador se declarará el 40% de las ha que se identifiquen como susceptibles de proteger. 
</t>
        </r>
      </text>
    </comment>
    <comment ref="L2" authorId="0" shapeId="0" xr:uid="{00000000-0006-0000-1A00-000015000000}">
      <text>
        <r>
          <rPr>
            <b/>
            <sz val="9"/>
            <color indexed="81"/>
            <rFont val="Tahoma"/>
            <family val="2"/>
          </rPr>
          <t xml:space="preserve">Fórmula:
</t>
        </r>
        <r>
          <rPr>
            <sz val="9"/>
            <color indexed="81"/>
            <rFont val="Tahoma"/>
            <family val="2"/>
          </rPr>
          <t>Hectáreas ecosistemas protegidas desde el gobierno propio en territorio titulado y ancestrales con acciones de manejo / hectáreas  de ecosistemas protegidos desde el gobierno propio en territorio titulado y ancestrales</t>
        </r>
        <r>
          <rPr>
            <b/>
            <sz val="9"/>
            <color indexed="81"/>
            <rFont val="Tahoma"/>
            <family val="2"/>
          </rPr>
          <t xml:space="preserve">
Nota: 
</t>
        </r>
        <r>
          <rPr>
            <sz val="9"/>
            <color indexed="81"/>
            <rFont val="Tahoma"/>
            <family val="2"/>
          </rPr>
          <t>▪ en este indicador se realizaran acciones de manejo en el 40% de las ha declaradas en el indicador R10.1.</t>
        </r>
      </text>
    </comment>
    <comment ref="N2" authorId="0" shapeId="0" xr:uid="{00000000-0006-0000-1A00-000016000000}">
      <text>
        <r>
          <rPr>
            <sz val="9"/>
            <color indexed="81"/>
            <rFont val="Tahoma"/>
            <family val="2"/>
          </rPr>
          <t xml:space="preserve">
Incorpora: Mejora en la calidad del agua y menor pérdida de ecosistemas, uso eficiente de la energía proveniente de la leña, negocios verdes y bioeconomía 
Condición final / condición inicial 
Se escogen sitios tipo</t>
        </r>
      </text>
    </comment>
    <comment ref="Q2" authorId="0" shapeId="0" xr:uid="{00000000-0006-0000-1A00-000017000000}">
      <text>
        <r>
          <rPr>
            <b/>
            <sz val="9"/>
            <color indexed="81"/>
            <rFont val="Tahoma"/>
            <family val="2"/>
          </rPr>
          <t xml:space="preserve">Nota: </t>
        </r>
        <r>
          <rPr>
            <sz val="9"/>
            <color indexed="81"/>
            <rFont val="Tahoma"/>
            <family val="2"/>
          </rPr>
          <t>Este indicador hace parte también de la línea 3, componente 9, reto 1</t>
        </r>
      </text>
    </comment>
    <comment ref="U2" authorId="0" shapeId="0" xr:uid="{00000000-0006-0000-1A00-000018000000}">
      <text>
        <r>
          <rPr>
            <sz val="9"/>
            <color indexed="81"/>
            <rFont val="Tahoma"/>
            <family val="2"/>
          </rPr>
          <t>(mejoramiento del suelo, mantenimiento de la riqueza de biodiversidad en la unidad de producción, relación de la unidad de producción con la alimentación cotidiana, mantenimiento de la capacidad de cosecha en lo extractivo, minería artesanal formalizada, entre otros)</t>
        </r>
      </text>
    </comment>
    <comment ref="AG2" authorId="0" shapeId="0" xr:uid="{00000000-0006-0000-1A00-000019000000}">
      <text>
        <r>
          <rPr>
            <b/>
            <sz val="9"/>
            <color indexed="81"/>
            <rFont val="Tahoma"/>
            <family val="2"/>
          </rPr>
          <t xml:space="preserve">Fórmula:
</t>
        </r>
        <r>
          <rPr>
            <sz val="9"/>
            <color indexed="81"/>
            <rFont val="Tahoma"/>
            <family val="2"/>
          </rPr>
          <t>Número de componentes programáticos de instrumentos de planificación armonizados / Instrumentos de planificación publica institucional en la jurisdicción priorizados</t>
        </r>
        <r>
          <rPr>
            <b/>
            <sz val="9"/>
            <color indexed="81"/>
            <rFont val="Tahoma"/>
            <family val="2"/>
          </rPr>
          <t xml:space="preserve">
Ej.: </t>
        </r>
        <r>
          <rPr>
            <sz val="9"/>
            <color indexed="81"/>
            <rFont val="Tahoma"/>
            <family val="2"/>
          </rPr>
          <t>Planes de desarrollo departamental, POTA, POD, Plan de extensión agropecuaria, la agenda integrada de competitividad, PGAR, Plan de acción de la Corporación</t>
        </r>
      </text>
    </comment>
    <comment ref="AI2" authorId="0" shapeId="0" xr:uid="{00000000-0006-0000-1A00-00001A000000}">
      <text>
        <r>
          <rPr>
            <b/>
            <sz val="9"/>
            <color indexed="81"/>
            <rFont val="Tahoma"/>
            <family val="2"/>
          </rPr>
          <t>Incluye:</t>
        </r>
        <r>
          <rPr>
            <sz val="9"/>
            <color indexed="81"/>
            <rFont val="Tahoma"/>
            <family val="2"/>
          </rPr>
          <t xml:space="preserve"> Acuerdos, arreglos, agenda compartida, injerencia en las decisiones que intervienen el territorio</t>
        </r>
      </text>
    </comment>
    <comment ref="AN2" authorId="0" shapeId="0" xr:uid="{00000000-0006-0000-1A00-00001B000000}">
      <text>
        <r>
          <rPr>
            <b/>
            <sz val="9"/>
            <color indexed="81"/>
            <rFont val="Tahoma"/>
            <family val="2"/>
          </rPr>
          <t xml:space="preserve">Fórmula: </t>
        </r>
        <r>
          <rPr>
            <sz val="9"/>
            <color indexed="81"/>
            <rFont val="Tahoma"/>
            <family val="2"/>
          </rPr>
          <t xml:space="preserve">(Número de conflictos ambientales con rutas de gestión / conflictos ambientales identificados)*100  </t>
        </r>
      </text>
    </comment>
    <comment ref="AV2" authorId="0" shapeId="0" xr:uid="{00000000-0006-0000-1A00-00001C000000}">
      <text>
        <r>
          <rPr>
            <sz val="9"/>
            <color indexed="81"/>
            <rFont val="Tahoma"/>
            <family val="2"/>
          </rPr>
          <t xml:space="preserve">Acciones coordinadas efectivamente/acciones identificadas para la coordinación </t>
        </r>
      </text>
    </comment>
    <comment ref="AX2" authorId="0" shapeId="0" xr:uid="{00000000-0006-0000-1A00-00001D000000}">
      <text>
        <r>
          <rPr>
            <sz val="9"/>
            <color indexed="81"/>
            <rFont val="Tahoma"/>
            <family val="2"/>
          </rPr>
          <t xml:space="preserve">Desarrollo tecnológico del manejo de información que soporte la gestión ambiental con enfoque étnico, soportado en conocimientos, pedagogía y prácticas ancestrales culturales espirituales (número)
</t>
        </r>
      </text>
    </comment>
    <comment ref="A3" authorId="0" shapeId="0" xr:uid="{00000000-0006-0000-1A00-00001E000000}">
      <text>
        <r>
          <rPr>
            <b/>
            <sz val="9"/>
            <color indexed="81"/>
            <rFont val="Tahoma"/>
            <family val="2"/>
          </rPr>
          <t>Se quitó la coma (,) para poder ingresar el nombre de la celda.</t>
        </r>
      </text>
    </comment>
    <comment ref="U3" authorId="0" shapeId="0" xr:uid="{00000000-0006-0000-1A00-00001F000000}">
      <text>
        <r>
          <rPr>
            <b/>
            <sz val="9"/>
            <color indexed="81"/>
            <rFont val="Tahoma"/>
            <family val="2"/>
          </rPr>
          <t xml:space="preserve">Fórmula: </t>
        </r>
        <r>
          <rPr>
            <sz val="9"/>
            <color indexed="81"/>
            <rFont val="Tahoma"/>
            <family val="2"/>
          </rPr>
          <t>Productos de la economía propia generados o con aumento del valor económico  / Productos identificados y priorizados para generación o aumento de valor agregado en lo ambiental.</t>
        </r>
      </text>
    </comment>
    <comment ref="AH3" authorId="0" shapeId="0" xr:uid="{00000000-0006-0000-1A00-000020000000}">
      <text>
        <r>
          <rPr>
            <b/>
            <sz val="9"/>
            <color indexed="81"/>
            <rFont val="Tahoma"/>
            <family val="2"/>
          </rPr>
          <t xml:space="preserve">
Incluye: </t>
        </r>
        <r>
          <rPr>
            <sz val="9"/>
            <color indexed="81"/>
            <rFont val="Tahoma"/>
            <family val="2"/>
          </rPr>
          <t xml:space="preserve">Aportes en recurso financiero y en meta cumplida. 
</t>
        </r>
      </text>
    </comment>
    <comment ref="AE4" authorId="0" shapeId="0" xr:uid="{00000000-0006-0000-1A00-000021000000}">
      <text>
        <r>
          <rPr>
            <sz val="9"/>
            <color indexed="81"/>
            <rFont val="Tahoma"/>
            <family val="2"/>
          </rPr>
          <t xml:space="preserve">Organizaciones fortalecidas: juntas de acción comunal, asociaciones de acueductos, grupos organizados en materia ambiental 
</t>
        </r>
        <r>
          <rPr>
            <b/>
            <sz val="9"/>
            <color indexed="81"/>
            <rFont val="Tahoma"/>
            <family val="2"/>
          </rPr>
          <t>Variables:</t>
        </r>
        <r>
          <rPr>
            <sz val="9"/>
            <color indexed="81"/>
            <rFont val="Tahoma"/>
            <family val="2"/>
          </rPr>
          <t xml:space="preserve"> información suficiente, capacitación efectiva, rutas de atención efectiva, rutas de financiación claras y accesibles, generación de redes  
</t>
        </r>
        <r>
          <rPr>
            <b/>
            <sz val="9"/>
            <color indexed="81"/>
            <rFont val="Tahoma"/>
            <family val="2"/>
          </rPr>
          <t>Nota:</t>
        </r>
        <r>
          <rPr>
            <sz val="9"/>
            <color indexed="81"/>
            <rFont val="Tahoma"/>
            <family val="2"/>
          </rPr>
          <t xml:space="preserve"> Encuesta permanente abierta</t>
        </r>
      </text>
    </comment>
    <comment ref="Q5" authorId="0" shapeId="0" xr:uid="{00000000-0006-0000-1A00-000022000000}">
      <text>
        <r>
          <rPr>
            <b/>
            <sz val="9"/>
            <color indexed="81"/>
            <rFont val="Tahoma"/>
            <family val="2"/>
          </rPr>
          <t>Fórmula:</t>
        </r>
        <r>
          <rPr>
            <sz val="9"/>
            <color indexed="81"/>
            <rFont val="Tahoma"/>
            <family val="2"/>
          </rPr>
          <t xml:space="preserve"> Reducción consumo sectorial anual de agua en m</t>
        </r>
        <r>
          <rPr>
            <vertAlign val="superscript"/>
            <sz val="9"/>
            <color indexed="81"/>
            <rFont val="Tahoma"/>
            <family val="2"/>
          </rPr>
          <t>3</t>
        </r>
        <r>
          <rPr>
            <sz val="9"/>
            <color indexed="81"/>
            <rFont val="Tahoma"/>
            <family val="2"/>
          </rPr>
          <t xml:space="preserve"> / unidad de PIB sectorial</t>
        </r>
      </text>
    </comment>
    <comment ref="AE5" authorId="0" shapeId="0" xr:uid="{00000000-0006-0000-1A00-000023000000}">
      <text>
        <r>
          <rPr>
            <b/>
            <sz val="9"/>
            <color indexed="81"/>
            <rFont val="Tahoma"/>
            <family val="2"/>
          </rPr>
          <t xml:space="preserve">
Variables: </t>
        </r>
        <r>
          <rPr>
            <sz val="9"/>
            <color indexed="81"/>
            <rFont val="Tahoma"/>
            <family val="2"/>
          </rPr>
          <t xml:space="preserve">Acceso a información, respuesta a iniciativas, llamados a la ciudadanía: campañas, convocatorias, participación en decisiones de la Corporación que pueden afectarles </t>
        </r>
      </text>
    </comment>
    <comment ref="X6" authorId="0" shapeId="0" xr:uid="{00000000-0006-0000-1A00-000024000000}">
      <text>
        <r>
          <rPr>
            <b/>
            <sz val="9"/>
            <color indexed="81"/>
            <rFont val="Tahoma"/>
            <family val="2"/>
          </rPr>
          <t xml:space="preserve">Nota: </t>
        </r>
        <r>
          <rPr>
            <sz val="9"/>
            <color indexed="81"/>
            <rFont val="Tahoma"/>
            <family val="2"/>
          </rPr>
          <t>Este indicador hace parte también de la línea 2, componente 6, reto 16</t>
        </r>
      </text>
    </comment>
    <comment ref="AE6" authorId="0" shapeId="0" xr:uid="{00000000-0006-0000-1A00-000025000000}">
      <text>
        <r>
          <rPr>
            <b/>
            <sz val="9"/>
            <color indexed="81"/>
            <rFont val="Tahoma"/>
            <family val="2"/>
          </rPr>
          <t xml:space="preserve">Variables: </t>
        </r>
        <r>
          <rPr>
            <sz val="9"/>
            <color indexed="81"/>
            <rFont val="Tahoma"/>
            <family val="2"/>
          </rPr>
          <t>información suficiente, rutas de atención efectiva (canal en doble vía y automatización de procesos)</t>
        </r>
      </text>
    </comment>
    <comment ref="A7" authorId="0" shapeId="0" xr:uid="{00000000-0006-0000-1A00-000026000000}">
      <text>
        <r>
          <rPr>
            <b/>
            <sz val="9"/>
            <color indexed="81"/>
            <rFont val="Tahoma"/>
            <family val="2"/>
          </rPr>
          <t>Se quitó la coma (,) y el / para poder ingresar el nombre de la celda.</t>
        </r>
      </text>
    </comment>
    <comment ref="C7" authorId="0" shapeId="0" xr:uid="{00000000-0006-0000-1A00-000027000000}">
      <text>
        <r>
          <rPr>
            <sz val="9"/>
            <color indexed="81"/>
            <rFont val="Tahoma"/>
            <family val="2"/>
          </rPr>
          <t>Cuerpos de agua en este indicador se debe entender como cuenca o subzona hidrográfica nivel subsiguiente 1.</t>
        </r>
      </text>
    </comment>
    <comment ref="A11" authorId="0" shapeId="0" xr:uid="{00000000-0006-0000-1A00-000028000000}">
      <text>
        <r>
          <rPr>
            <b/>
            <sz val="9"/>
            <color indexed="81"/>
            <rFont val="Tahoma"/>
            <family val="2"/>
          </rPr>
          <t>Se quitó la coma (,) para poder ingresar el nombre de la celda.</t>
        </r>
      </text>
    </comment>
    <comment ref="A12" authorId="0" shapeId="0" xr:uid="{00000000-0006-0000-1A00-000029000000}">
      <text>
        <r>
          <rPr>
            <b/>
            <sz val="9"/>
            <color indexed="81"/>
            <rFont val="Tahoma"/>
            <family val="2"/>
          </rPr>
          <t>Se quitó la coma (,) para poder ingresar el nombre de la celda.</t>
        </r>
        <r>
          <rPr>
            <sz val="9"/>
            <color indexed="81"/>
            <rFont val="Tahoma"/>
            <family val="2"/>
          </rPr>
          <t xml:space="preserve">
</t>
        </r>
      </text>
    </comment>
    <comment ref="A19" authorId="0" shapeId="0" xr:uid="{00000000-0006-0000-1A00-00002A000000}">
      <text>
        <r>
          <rPr>
            <b/>
            <sz val="9"/>
            <color indexed="81"/>
            <rFont val="Tahoma"/>
            <family val="2"/>
          </rPr>
          <t>Se quitó el paréntesis (Intensidad energética) para poder ingresar el nombre de la celda.</t>
        </r>
      </text>
    </comment>
    <comment ref="A24" authorId="0" shapeId="0" xr:uid="{00000000-0006-0000-1A00-00002B000000}">
      <text>
        <r>
          <rPr>
            <b/>
            <sz val="9"/>
            <color indexed="81"/>
            <rFont val="Tahoma"/>
            <family val="2"/>
          </rPr>
          <t xml:space="preserve">Se quitó la coma (,) para poder ingresar el nombre de la celda.
Antes: </t>
        </r>
        <r>
          <rPr>
            <sz val="9"/>
            <color indexed="81"/>
            <rFont val="Tahoma"/>
            <family val="2"/>
          </rPr>
          <t>Disminuir las toneladas de residuos sólidos en los sitios de aprovechamiento, tratamiento y disposición de residuos ordinarios, especiales y peligrosos</t>
        </r>
      </text>
    </comment>
    <comment ref="A35" authorId="0" shapeId="0" xr:uid="{00000000-0006-0000-1A00-00002C000000}">
      <text>
        <r>
          <rPr>
            <b/>
            <sz val="9"/>
            <color indexed="81"/>
            <rFont val="Tahoma"/>
            <family val="2"/>
          </rPr>
          <t>Se quitó la coma (,) para poder ingresar el nombre de la celda.</t>
        </r>
      </text>
    </comment>
    <comment ref="A36" authorId="0" shapeId="0" xr:uid="{00000000-0006-0000-1A00-00002D000000}">
      <text>
        <r>
          <rPr>
            <b/>
            <sz val="9"/>
            <color indexed="81"/>
            <rFont val="Tahoma"/>
            <family val="2"/>
          </rPr>
          <t>Se quitó la coma (,) para poder ingresar el nombre de la celda.</t>
        </r>
      </text>
    </comment>
    <comment ref="A38" authorId="0" shapeId="0" xr:uid="{00000000-0006-0000-1A00-00002E000000}">
      <text>
        <r>
          <rPr>
            <b/>
            <sz val="9"/>
            <color indexed="81"/>
            <rFont val="Tahoma"/>
            <family val="2"/>
          </rPr>
          <t>Se quitó la coma (,) para poder ingresar el nombre de la celda.</t>
        </r>
        <r>
          <rPr>
            <sz val="9"/>
            <color indexed="81"/>
            <rFont val="Tahoma"/>
            <family val="2"/>
          </rPr>
          <t xml:space="preserve">
</t>
        </r>
      </text>
    </comment>
    <comment ref="A39" authorId="0" shapeId="0" xr:uid="{00000000-0006-0000-1A00-00002F000000}">
      <text>
        <r>
          <rPr>
            <b/>
            <sz val="9"/>
            <color indexed="81"/>
            <rFont val="Tahoma"/>
            <family val="2"/>
          </rPr>
          <t>Se quitó la coma (,) para poder ingresar el nombre de la celda.</t>
        </r>
        <r>
          <rPr>
            <sz val="9"/>
            <color indexed="81"/>
            <rFont val="Tahoma"/>
            <family val="2"/>
          </rPr>
          <t xml:space="preserve">
</t>
        </r>
      </text>
    </comment>
    <comment ref="A42" authorId="0" shapeId="0" xr:uid="{00000000-0006-0000-1A00-000030000000}">
      <text>
        <r>
          <rPr>
            <b/>
            <sz val="9"/>
            <color indexed="81"/>
            <rFont val="Tahoma"/>
            <family val="2"/>
          </rPr>
          <t>Se quitó la coma (,) para poder ingresar el nombre de la celda.</t>
        </r>
      </text>
    </comment>
    <comment ref="A44" authorId="0" shapeId="0" xr:uid="{00000000-0006-0000-1A00-000031000000}">
      <text>
        <r>
          <rPr>
            <b/>
            <sz val="9"/>
            <color indexed="81"/>
            <rFont val="Tahoma"/>
            <family val="2"/>
          </rPr>
          <t>Se quitó la coma (,) para poder ingresar el nombre de la celda.</t>
        </r>
      </text>
    </comment>
    <comment ref="A45" authorId="0" shapeId="0" xr:uid="{00000000-0006-0000-1A00-000032000000}">
      <text>
        <r>
          <rPr>
            <b/>
            <sz val="9"/>
            <color indexed="81"/>
            <rFont val="Tahoma"/>
            <family val="2"/>
          </rPr>
          <t>Se quitó la coma (,) para poder ingresar el nombre de la celda.
Además se quitaron el punto final y los paréntesis</t>
        </r>
      </text>
    </comment>
    <comment ref="A47" authorId="0" shapeId="0" xr:uid="{00000000-0006-0000-1A00-000033000000}">
      <text>
        <r>
          <rPr>
            <b/>
            <sz val="9"/>
            <color indexed="81"/>
            <rFont val="Tahoma"/>
            <family val="2"/>
          </rPr>
          <t>Se quitó la coma (,) para poder ingresar el nombre de la celda.</t>
        </r>
      </text>
    </comment>
    <comment ref="A48" authorId="0" shapeId="0" xr:uid="{00000000-0006-0000-1A00-000034000000}">
      <text>
        <r>
          <rPr>
            <b/>
            <sz val="9"/>
            <color indexed="81"/>
            <rFont val="Tahoma"/>
            <family val="2"/>
          </rPr>
          <t>Se quitó la coma (,) para poder ingresar el nombre de la celda.
Además se quitaron los dos y los paréntesis  (Marcos legales de los pueblos étnicos)</t>
        </r>
      </text>
    </comment>
    <comment ref="A49" authorId="0" shapeId="0" xr:uid="{00000000-0006-0000-1A00-000035000000}">
      <text>
        <r>
          <rPr>
            <b/>
            <sz val="9"/>
            <color indexed="81"/>
            <rFont val="Tahoma"/>
            <family val="2"/>
          </rPr>
          <t>Se quitó la coma (,) para poder ingresar el nombre de la celda.</t>
        </r>
      </text>
    </comment>
    <comment ref="A50" authorId="0" shapeId="0" xr:uid="{00000000-0006-0000-1A00-000036000000}">
      <text>
        <r>
          <rPr>
            <b/>
            <sz val="9"/>
            <color indexed="81"/>
            <rFont val="Tahoma"/>
            <family val="2"/>
          </rPr>
          <t>Se quitó la coma (,) para poder ingresar el nombre de la celda.</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E4" authorId="0" shapeId="0" xr:uid="{00000000-0006-0000-1B00-000001000000}">
      <text>
        <r>
          <rPr>
            <b/>
            <sz val="9"/>
            <color indexed="81"/>
            <rFont val="Tahoma"/>
            <family val="2"/>
          </rPr>
          <t>Se quitó el símbolo (+) 
para poder ingresar el nombre de la celda.</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Diego Alejandro Calle Mazo</author>
  </authors>
  <commentList>
    <comment ref="E1" authorId="0" shapeId="0" xr:uid="{200EF07C-A351-46AE-A5BE-5C6FFE3EF453}">
      <text>
        <r>
          <rPr>
            <b/>
            <sz val="9"/>
            <color indexed="81"/>
            <rFont val="Tahoma"/>
            <family val="2"/>
          </rPr>
          <t xml:space="preserve">Objetivo del proyecto.
</t>
        </r>
        <r>
          <rPr>
            <sz val="9"/>
            <color indexed="81"/>
            <rFont val="Tahoma"/>
            <family val="2"/>
          </rPr>
          <t xml:space="preserve">Promover la cultura de la legalidad ambiental para disminuir el deterioro de los recursos naturales renovables en el territorio, a través de acciones de formación, formalización y acompañamiento a los actores estratégicos con corresponsabilidad y control social.
Programa de Inversión Pública:
3299 – Fortalecimiento de la gestión y dirección del Sector Ambiente y Desarrollo Sostenible.
</t>
        </r>
      </text>
    </comment>
    <comment ref="F1" authorId="0" shapeId="0" xr:uid="{F91A9732-3962-4EE9-A97D-E5E3021ED5FB}">
      <text>
        <r>
          <rPr>
            <b/>
            <sz val="9"/>
            <color indexed="81"/>
            <rFont val="Tahoma"/>
            <family val="2"/>
          </rPr>
          <t xml:space="preserve">Objetivo del proyecto.
</t>
        </r>
        <r>
          <rPr>
            <sz val="9"/>
            <color indexed="81"/>
            <rFont val="Tahoma"/>
            <family val="2"/>
          </rPr>
          <t xml:space="preserve">Administrar el uso, goce y aprovechamiento de los recursos naturales renovables para su disponibilidad presente y futura, a través de la ejecución de trámites e instrumentos ambientales y el control y seguimiento con énfasis en Unidades Territoriales, fomentando la corresponsabilidad y el control social.
Programa de Inversión Pública:
3299 – Fortalecimiento de la gestión y dirección del Sector Ambiente y Desarrollo Sostenible.
</t>
        </r>
      </text>
    </comment>
    <comment ref="K1" authorId="0" shapeId="0" xr:uid="{C0A115BD-89FF-4822-8EC6-FC1AD120352B}">
      <text>
        <r>
          <rPr>
            <b/>
            <sz val="9"/>
            <color indexed="81"/>
            <rFont val="Tahoma"/>
            <family val="2"/>
          </rPr>
          <t xml:space="preserve">Objetivo del proyecto.
</t>
        </r>
        <r>
          <rPr>
            <sz val="9"/>
            <color indexed="81"/>
            <rFont val="Tahoma"/>
            <family val="2"/>
          </rPr>
          <t>Fortalecer las capacidades humanas y técnicas del talento humano corporativo para facilitar la gestión y el logro de los objetivos institucionales aportando a la ocupación sostenible del territorio, a través de la apropiación del compromiso ambiental, el mejoramiento de su bienestar laboral y competencias, durante su ciclo de vida en la institución
Programa de Inversión Pública:
3299 – Fortalecimiento de la gestión y dirección del Sector Ambiente y Desarrollo Sostenible.</t>
        </r>
      </text>
    </comment>
    <comment ref="L1" authorId="0" shapeId="0" xr:uid="{5EFA126B-2066-45BD-802B-D13B34458F29}">
      <text>
        <r>
          <rPr>
            <b/>
            <sz val="9"/>
            <color indexed="81"/>
            <rFont val="Tahoma"/>
            <family val="2"/>
          </rPr>
          <t xml:space="preserve">Objetivo del proyecto.
</t>
        </r>
        <r>
          <rPr>
            <sz val="9"/>
            <color indexed="81"/>
            <rFont val="Tahoma"/>
            <family val="2"/>
          </rPr>
          <t>Mejorar las capacidades operativas, financieras y de innovación corporativas para facilitar la gestión y el logro de los objetivos institucionales aportando a la ocupación sostenible del territorio a través del fortalecimiento de su estructura organizacional, la cooperación internacional, el desarrollo de productos de innovación y orientación de los procesos e infraestructura.
Programa de Inversión Pública:
3299 – Fortalecimiento de la gestión y dirección del Sector Ambiente y Desarrollo Sostenible.
Programa del Proyecto de Plan de Desarrollo Departamental:
Programa 4.2.4. Bienestar animal
Programa 5.1.1. Gestión de recursos de cooperación
Programa 5.1.3. Alianzas y asociatividad territorial</t>
        </r>
      </text>
    </comment>
    <comment ref="M1" authorId="0" shapeId="0" xr:uid="{ECAF1F5B-FA40-4378-81EC-598DD999C31C}">
      <text>
        <r>
          <rPr>
            <b/>
            <sz val="9"/>
            <color indexed="81"/>
            <rFont val="Tahoma"/>
            <family val="2"/>
          </rPr>
          <t xml:space="preserve">Objetivo del proyecto.
</t>
        </r>
        <r>
          <rPr>
            <sz val="9"/>
            <color indexed="81"/>
            <rFont val="Tahoma"/>
            <family val="2"/>
          </rPr>
          <t>Disponer de información de oferta y demanda del patrimonio ambiental para la toma de decisiones en la gestión ambiental, a través de su consolidación y disposición soportada en la plataforma tecnológica institucional integrada y articulada al Sistema de Información Ambiental para Colombia (SIAC) en el marco de la Política de Gobierno Digital
Programa de Inversión Pública:
3204 – Gestión de la información y el conocimiento ambiental
Programa del Proyecto de Plan de Desarrollo Departamental:
Programa 5.2.3. Fortalecimiento de los Sistemas de Información de Estadística Departamental y de la Cultura del Dato
Política Pública: 
Acuerdo de Escazú
Política de Gobierno Digital
Política Nacional de Ciencia, Tecnología e Innovación
Política de Prevención y Control de la Contaminación del Aire – PPCCA</t>
        </r>
      </text>
    </comment>
    <comment ref="A12" authorId="0" shapeId="0" xr:uid="{FC302B05-EA7C-4ABF-8890-8EE97BB86018}">
      <text>
        <r>
          <rPr>
            <b/>
            <sz val="9"/>
            <color indexed="81"/>
            <rFont val="Tahoma"/>
            <family val="2"/>
          </rPr>
          <t xml:space="preserve">Objetivo del proyecto.
</t>
        </r>
        <r>
          <rPr>
            <sz val="9"/>
            <color indexed="81"/>
            <rFont val="Tahoma"/>
            <family val="2"/>
          </rPr>
          <t>Mejorar las capacidades operativas, financieras y de innovación corporativas para facilitar la gestión y el logro de los objetivos institucionales aportando a la ocupación sostenible del territorio a través del fortalecimiento de su estructura organizacional, la cooperación internacional, el desarrollo de productos de innovación y orientación de los procesos e infraestructura.
Programa de Inversión Pública:
3299 – Fortalecimiento de la gestión y dirección del Sector Ambiente y Desarrollo Sostenible.
Programa del Proyecto de Plan de Desarrollo Departamental:
Programa 4.2.4. Bienestar animal
Programa 5.1.1. Gestión de recursos de cooperación
Programa 5.1.3. Alianzas y asociatividad territorial</t>
        </r>
      </text>
    </comment>
    <comment ref="A13" authorId="0" shapeId="0" xr:uid="{DF6BFE79-8B44-44A0-8D09-CF9291DE9C96}">
      <text>
        <r>
          <rPr>
            <b/>
            <sz val="9"/>
            <color indexed="81"/>
            <rFont val="Tahoma"/>
            <family val="2"/>
          </rPr>
          <t xml:space="preserve">Objetivo del proyecto.
</t>
        </r>
        <r>
          <rPr>
            <sz val="9"/>
            <color indexed="81"/>
            <rFont val="Tahoma"/>
            <family val="2"/>
          </rPr>
          <t>Disponer de información de oferta y demanda del patrimonio ambiental para la toma de decisiones en la gestión ambiental, a través de su consolidación y disposición soportada en la plataforma tecnológica institucional integrada y articulada al Sistema de Información Ambiental para Colombia (SIAC) en el marco de la Política de Gobierno Digital
Programa de Inversión Pública:
3204 – Gestión de la información y el conocimiento ambiental
Programa del Proyecto de Plan de Desarrollo Departamental:
Programa 5.2.3. Fortalecimiento de los Sistemas de Información de Estadística Departamental y de la Cultura del Dato
Política Pública: 
Acuerdo de Escazú
Política de Gobierno Digital
Política Nacional de Ciencia, Tecnología e Innovación
Política de Prevención y Control de la Contaminación del Aire – PPCCA</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Diego Alejandro Calle Mazo</author>
    <author>Marlo Giovanny Florez Mejia</author>
    <author>Pablo Barrera</author>
  </authors>
  <commentList>
    <comment ref="T1" authorId="0" shapeId="0" xr:uid="{71B614B6-CF37-468D-BB26-373AC672397C}">
      <text>
        <r>
          <rPr>
            <b/>
            <sz val="9"/>
            <color indexed="81"/>
            <rFont val="Tahoma"/>
            <family val="2"/>
          </rPr>
          <t>PIGCCT.</t>
        </r>
        <r>
          <rPr>
            <sz val="9"/>
            <color indexed="81"/>
            <rFont val="Tahoma"/>
            <family val="2"/>
          </rPr>
          <t xml:space="preserve"> Plan integral de gestión del cambio climático territorial </t>
        </r>
      </text>
    </comment>
    <comment ref="J2" authorId="1" shapeId="0" xr:uid="{AF00FB94-9A62-45FF-BF84-17A9B6BA51C2}">
      <text>
        <r>
          <rPr>
            <b/>
            <sz val="9"/>
            <color indexed="81"/>
            <rFont val="Tahoma"/>
            <family val="2"/>
          </rPr>
          <t>Nota: 100% (corresponde a lo priorizado en cada vigencia)</t>
        </r>
      </text>
    </comment>
    <comment ref="Q2" authorId="1" shapeId="0" xr:uid="{99215DA6-0D8E-4BAA-ACF9-8A2F7A5178C9}">
      <text>
        <r>
          <rPr>
            <b/>
            <sz val="9"/>
            <color indexed="81"/>
            <rFont val="Tahoma"/>
            <family val="2"/>
          </rPr>
          <t>(Pendiente por definir según orientación de Minambiente)</t>
        </r>
      </text>
    </comment>
    <comment ref="R2" authorId="2" shapeId="0" xr:uid="{E2B45A56-F966-41E9-8005-A86244D612C8}">
      <text>
        <r>
          <rPr>
            <b/>
            <sz val="10"/>
            <color rgb="FF000000"/>
            <rFont val="Tahoma"/>
            <family val="2"/>
          </rPr>
          <t xml:space="preserve">22_03_2020
</t>
        </r>
        <r>
          <rPr>
            <sz val="10"/>
            <color rgb="FF000000"/>
            <rFont val="Tahoma"/>
            <family val="2"/>
          </rPr>
          <t>Número de actores que implementan acciones para la adaptación al cambio climático y la gestión del riesgo
Nota: 1.532 procesos sancionatorios pendientes por resolver.</t>
        </r>
      </text>
    </comment>
    <comment ref="AE2" authorId="1" shapeId="0" xr:uid="{4EAF05C6-077F-41FC-B955-80EAE7738278}">
      <text>
        <r>
          <rPr>
            <b/>
            <sz val="9"/>
            <color indexed="81"/>
            <rFont val="Tahoma"/>
            <family val="2"/>
          </rPr>
          <t xml:space="preserve">
Medido a través de la ejecución de los cinco planes.</t>
        </r>
        <r>
          <rPr>
            <sz val="9"/>
            <color indexed="81"/>
            <rFont val="Tahoma"/>
            <family val="2"/>
          </rPr>
          <t xml:space="preserve">
</t>
        </r>
      </text>
    </comment>
    <comment ref="Q3" authorId="1" shapeId="0" xr:uid="{E6DF91E2-E0B0-4C5A-92F5-7D719B2BD207}">
      <text>
        <r>
          <rPr>
            <b/>
            <sz val="9"/>
            <color indexed="81"/>
            <rFont val="Tahoma"/>
            <family val="2"/>
          </rPr>
          <t>(Pendiente por definir según orientación de Minambiente)</t>
        </r>
      </text>
    </comment>
    <comment ref="V3" authorId="1" shapeId="0" xr:uid="{3E639B3F-2039-4F64-9F8A-B0797815B76D}">
      <text>
        <r>
          <rPr>
            <b/>
            <sz val="9"/>
            <color indexed="81"/>
            <rFont val="Tahoma"/>
            <family val="2"/>
          </rPr>
          <t>(Se plantea hacer 8 sistemas en el cuatrienio)</t>
        </r>
      </text>
    </comment>
    <comment ref="Y3" authorId="1" shapeId="0" xr:uid="{B68D7F31-D199-458B-8AA4-AC718E82F47A}">
      <text>
        <r>
          <rPr>
            <b/>
            <sz val="9"/>
            <color indexed="81"/>
            <rFont val="Tahoma"/>
            <family val="2"/>
          </rPr>
          <t xml:space="preserve"> (8 oficinas territoriales cada año)</t>
        </r>
      </text>
    </comment>
    <comment ref="Q4" authorId="1" shapeId="0" xr:uid="{500F8E32-29A3-4AA7-94FC-AD5178FA388D}">
      <text>
        <r>
          <rPr>
            <b/>
            <sz val="9"/>
            <color indexed="81"/>
            <rFont val="Tahoma"/>
            <family val="2"/>
          </rPr>
          <t>(Pendiente por definir según orientación de Minambiente)</t>
        </r>
        <r>
          <rPr>
            <sz val="9"/>
            <color indexed="81"/>
            <rFont val="Tahoma"/>
            <family val="2"/>
          </rPr>
          <t xml:space="preserve">
</t>
        </r>
      </text>
    </comment>
    <comment ref="J5" authorId="1" shapeId="0" xr:uid="{690B871D-F6FC-43C8-8C95-C82E61AE3396}">
      <text>
        <r>
          <rPr>
            <b/>
            <sz val="9"/>
            <color indexed="81"/>
            <rFont val="Tahoma"/>
            <family val="2"/>
          </rPr>
          <t>Nota: 100% (corresponde a lo priorizado en cada vigencia)</t>
        </r>
      </text>
    </comment>
    <comment ref="L5" authorId="1" shapeId="0" xr:uid="{71699CDD-DEA1-42F5-8C08-969F72911755}">
      <text>
        <r>
          <rPr>
            <b/>
            <sz val="9"/>
            <color indexed="81"/>
            <rFont val="Tahoma"/>
            <family val="2"/>
          </rPr>
          <t>(Meta en definición)</t>
        </r>
      </text>
    </comment>
    <comment ref="Q8" authorId="1" shapeId="0" xr:uid="{8DA6D952-51C2-4912-890E-12739C48A2DE}">
      <text>
        <r>
          <rPr>
            <b/>
            <sz val="9"/>
            <color indexed="81"/>
            <rFont val="Tahoma"/>
            <family val="2"/>
          </rPr>
          <t>Nota. Es responsabilidad de varias dependencias y lo lidera Gestión Ambiental. Sujeto a modificación por la dependencia que lidera.
Se propone como Identificación de sujetos pasivos para el cobro de la TUA y TR. Número de usuarios identificados vs usuarios con cobro.</t>
        </r>
        <r>
          <rPr>
            <sz val="9"/>
            <color indexed="81"/>
            <rFont val="Tahoma"/>
            <family val="2"/>
          </rPr>
          <t xml:space="preserve">
</t>
        </r>
      </text>
    </comment>
  </commentList>
</comments>
</file>

<file path=xl/sharedStrings.xml><?xml version="1.0" encoding="utf-8"?>
<sst xmlns="http://schemas.openxmlformats.org/spreadsheetml/2006/main" count="18636" uniqueCount="5515">
  <si>
    <t>Indicadores mínimos</t>
  </si>
  <si>
    <t>Tipo</t>
  </si>
  <si>
    <t>Tema medición</t>
  </si>
  <si>
    <t>Indicador</t>
  </si>
  <si>
    <t>Nota: Los indicadores de desarrollo sostenible: Buscan medir el impacto de la gestión ambiental orientada hacia el Desarrollo Sostenible, en términos de: Consolidar las acciones orientadas a la conservación del patrimonio natural, disminuir el riesgo de desabastecimiento de agua; racionalizar y optimizar el consumo de recursos naturales renovables, generar empleos e ingresos por el uso sostenible de la biodiversidad y sistemas de producción sostenibles, reducir los efectos en la salud asociados a problemas ambientales y disminuir la población en riesgo asociada a fenómenos naturales.</t>
  </si>
  <si>
    <t>Desarrollo sostenible</t>
  </si>
  <si>
    <t>Consolidar las acciones orientadas a la conservación del patrimonio natural</t>
  </si>
  <si>
    <t>Número de hectáreas en áreas protegidas con régimen especial.</t>
  </si>
  <si>
    <t>Los indicadores ambientales: Están orientadas a monitorear los cambios en la cantidad y calidad de los recursos naturales renovables y el medio ambiente, y la presión que se ejerce sobre ellos como resultado de su uso y aprovechamiento.</t>
  </si>
  <si>
    <t>Tasa de deforestación.</t>
  </si>
  <si>
    <t>Los indicadores de gestión: Tienen por objeto medir el avance del cumplimiento del Plan de Acción Cuatrienal de las Corporaciones autónomas regionales y de desarrollo sostenible.</t>
  </si>
  <si>
    <t>Incremento de cobertura vegetal.</t>
  </si>
  <si>
    <t>Disminución del riesgo por desabastecimiento de agua</t>
  </si>
  <si>
    <t>Población en alto riesgo por desabastecimiento de agua.</t>
  </si>
  <si>
    <t xml:space="preserve"> Índice de escasez.</t>
  </si>
  <si>
    <t>Racionalizar y optimizar el consumo de recursos naturales renovables</t>
  </si>
  <si>
    <t>Intensidad energética, medida como la relación entre barriles equivalentes de petróleo y millones de pesos de PIB departamental (BEP/M$PIB).</t>
  </si>
  <si>
    <t>Consumo de agua en los sectores productivos (industrial, comercial, agrícola y pecuario) medido como consumo de agua, en metros cúbicos, sobre producción o hectáreas.</t>
  </si>
  <si>
    <t>Residuos sólidos aprovechados, medido en toneladas, sobre generación total de residuos.</t>
  </si>
  <si>
    <t>Residuos sólidos dispuestos adecuadamente, medidos en toneladas, sobre generación total de residuos.</t>
  </si>
  <si>
    <t>Generación de empleos o ingresos por el uso sostenible de la biodiversidad y sistemas de producción sostenible</t>
  </si>
  <si>
    <t>Volumen de ventas, medido en millones de pesos, de las empresas dedicadas a mercados verdes.</t>
  </si>
  <si>
    <t>Reducción de los efectos en la salud asociados a problemas ambientales</t>
  </si>
  <si>
    <t>Tasa de morbimortalidad por Infección Respiratoria Aguda (IRA).</t>
  </si>
  <si>
    <t>Tasa de morbimortalidad por Enfermedad Diarreica Aguda (EDA).</t>
  </si>
  <si>
    <t>Tasa de morbimortalidad por Dengue.</t>
  </si>
  <si>
    <t>Disminución de población en riesgo asociado a fenómenos naturales</t>
  </si>
  <si>
    <t>Número de personas afectadas a causa de fenómenos naturales en el año.</t>
  </si>
  <si>
    <t>Pérdidas económicas a causa de fenómenos naturales al año, medidas en millones de pesos.</t>
  </si>
  <si>
    <t>Ambientales</t>
  </si>
  <si>
    <t>Número de hectáreas de ecosistemas naturales en jurisdicción de las Corporaciones (bosques naturales, páramos y humedales).</t>
  </si>
  <si>
    <t>Tipos de ecosistemas en la jurisdicción de las Corporaciones.</t>
  </si>
  <si>
    <t>Número de especies amenazadas.</t>
  </si>
  <si>
    <t>Índice de fragmentación de bosques.</t>
  </si>
  <si>
    <t>Tasa promedio anual de deforestación.</t>
  </si>
  <si>
    <t>Índice de conservación de suelos.</t>
  </si>
  <si>
    <t>Caudal mínimo anual de la corriente en cada bocatoma de acueductos en centros poblados, medido en litros por segundo (l/seg).</t>
  </si>
  <si>
    <t>Índice de calidad de agua en la corriente, aguas arriba de las bocatomas de cabeceras municipales.</t>
  </si>
  <si>
    <t>Consumo de agua per cápita (residencial), medido en litros por habitante por día, (l/ hab./día).</t>
  </si>
  <si>
    <t>Número de hectáreas de cobertura boscosa en cuencas abastecedoras de acueductos.</t>
  </si>
  <si>
    <t>Porcentaje de energía consumida de fuentes renovables con respecto al total de energía consumida.</t>
  </si>
  <si>
    <t>Consumo de agua por unidad de producción (industrial y comercial).</t>
  </si>
  <si>
    <t>Consumo de agua en el sector agrícola (por hectárea) y pecuario (por cabeza).</t>
  </si>
  <si>
    <t>Número de especies de fauna y flora vinculadas a procesos de mercados verdes.</t>
  </si>
  <si>
    <t>Toneladas de residuos sólidos aprovechados.</t>
  </si>
  <si>
    <t>Número de empresas, grupos asociativos y comunidades organizadas, dedicadas a mercados verdes.</t>
  </si>
  <si>
    <t>Índice de calidad de aire en las localidades de especial interés por contaminación atmosférica.</t>
  </si>
  <si>
    <t>Concentración de agentes patógenos entéricos en cada bocatoma de acueductos en centros poblados.</t>
  </si>
  <si>
    <t>Accesibilidad a agua potable para consumo humano.</t>
  </si>
  <si>
    <t>Disponibilidad efectiva de sistemas de tratamiento de aguas residuales domésticas.</t>
  </si>
  <si>
    <t>Toneladas de residuos sólidos dispuestos inadecuadamente.</t>
  </si>
  <si>
    <t>Población localizada en áreas susceptibles de inundación.</t>
  </si>
  <si>
    <t>Población localizada en áreas susceptibles a deslizamientos.</t>
  </si>
  <si>
    <t>Número de hectáreas susceptibles a afectación por incendios forestales.</t>
  </si>
  <si>
    <t>Gestión</t>
  </si>
  <si>
    <t>Medir las acciones de Planificación, Ordenamiento y Coordinación Ambiental:</t>
  </si>
  <si>
    <t>Porcentaje de avance en la formulación y/o ajuste de los Planes de Ordenación y Manejo de Cuencas (POMCAS), Planes de Manejo de Acuíferos (PMA) y Planes de Manejo de Microcuencas (PMM).</t>
  </si>
  <si>
    <t>Porcentaje de cuerpos de agua con plan de ordenamiento del recurso hídrico (PORH) adoptados.</t>
  </si>
  <si>
    <t>Porcentaje de entes territoriales asesorados en la incorporación, planificación y ejecución de acciones relacionadas con cambio climático en el marco de los instrumentos de planificación territorial.</t>
  </si>
  <si>
    <t xml:space="preserve">Porcentaje de la superficie de áreas protegidas regionales declaradas, homologadas o recategorizadas, inscritas en el RUNAP </t>
  </si>
  <si>
    <t>Porcentaje de avance en la formulación del Plan de Ordenación Forestal.</t>
  </si>
  <si>
    <t>Porcentaje de páramos delimitados por el MADS, con zonificación y régimen de usos adoptados por la CAR.</t>
  </si>
  <si>
    <t>Porcentaje de municipios asesorados o asistidos en la inclusión del componente ambiental en los procesos de planificación y ordenamiento territorial, con énfasis en la incorporación de las determinantes ambientales para la revisión y ajuste de los POT.</t>
  </si>
  <si>
    <t>Porcentaje de redes y estaciones de monitoreo en operación.</t>
  </si>
  <si>
    <t>Porcentaje de actualización y reporte de la información en el SIAC.</t>
  </si>
  <si>
    <t>Medir las acciones de Administración, Control y Vigilancia del ambiente, sus recursos naturales renovables y ecosistemas estratégicos:</t>
  </si>
  <si>
    <t>Porcentaje de Planes de Saneamiento y Manejo de Vertimientos (PSMV) con seguimiento.</t>
  </si>
  <si>
    <t>Porcentaje de cuerpos de agua con reglamentación del uso de las aguas.</t>
  </si>
  <si>
    <t>Porcentaje de Programas de Uso Eficiente y Ahorro del Agua (PUEAA) con seguimiento.</t>
  </si>
  <si>
    <t>Porcentaje de Planes de Gestión Integral de Residuos Sólidos (PGIRS) con seguimiento a metas de aprovechamiento.</t>
  </si>
  <si>
    <t>Porcentaje de autorizaciones ambientales con seguimiento.</t>
  </si>
  <si>
    <t>Tiempo promedio de trámite para la resolución de autorizaciones ambientales otorgadas por la corporación.</t>
  </si>
  <si>
    <t>Porcentaje de Procesos Sancionatorios Resueltos.</t>
  </si>
  <si>
    <t>Medir las acciones de Protección Ambiental y Planificación del Desarrollo Sostenible.</t>
  </si>
  <si>
    <t>Porcentaje de Planes de Ordenación y Manejo de Cuencas (POMCAS), Planes de Manejo de Acuíferos (PMA) y Planes de Manejo de Microcuencas (PMM) en ejecución.</t>
  </si>
  <si>
    <t>Porcentaje de suelos degradados en recuperación o rehabilitación.</t>
  </si>
  <si>
    <t>Porcentaje de áreas protegidas con planes de manejo en ejecución.</t>
  </si>
  <si>
    <t>Porcentaje de especies amenazadas con medidas de conservación y manejo en ejecución.</t>
  </si>
  <si>
    <t>Porcentaje de especies invasoras con medidas de prevención, control y manejo en ejecución.</t>
  </si>
  <si>
    <t>Porcentaje de áreas de ecosistemas en restauración, rehabilitación y reforestación.</t>
  </si>
  <si>
    <t>Implementación de acciones en manejo integrado de zonas costeras.</t>
  </si>
  <si>
    <t>Porcentaje de sectores con acompañamiento para la reconversión hacia sistemas sostenibles de producción.</t>
  </si>
  <si>
    <t>Ejecución de acciones en gestión ambiental urbana.</t>
  </si>
  <si>
    <t>Implementación del programa regional de negocios verdes por la autoridad ambiental.</t>
  </si>
  <si>
    <t>Ejecución de acciones en educación ambiental.</t>
  </si>
  <si>
    <t>Instructivo de uso formato Aporte del proceso contractual al desempeño de la Corporación</t>
  </si>
  <si>
    <t>Ítem</t>
  </si>
  <si>
    <t>Descripción</t>
  </si>
  <si>
    <t>Objeto del contrato</t>
  </si>
  <si>
    <t>Corresponde al objeto definido en los estudios previos.</t>
  </si>
  <si>
    <t>ODS</t>
  </si>
  <si>
    <t>Se deben seleccionar los ODS a los que le aporta el contrato.</t>
  </si>
  <si>
    <t>Dependencia</t>
  </si>
  <si>
    <t>Corresponde a la dependencia que lidera el proceso.</t>
  </si>
  <si>
    <t>Ordenador del gasto</t>
  </si>
  <si>
    <t>Se debe relacionar de acuerdo a lo estipulado en el estudio previo.</t>
  </si>
  <si>
    <t>Líder de actividad</t>
  </si>
  <si>
    <t>Es el técnico encargado de liderar el proceso.</t>
  </si>
  <si>
    <t>Fecha</t>
  </si>
  <si>
    <t>Fecha de diligenciamiento.</t>
  </si>
  <si>
    <t>Año de ejecución del contrato</t>
  </si>
  <si>
    <t>Vigencia en la que se ejecutara el proyecto, en caso de que sea mas de una vigencia, se debe revisar el campo de vigencia futura.</t>
  </si>
  <si>
    <t>Vigencias futuras</t>
  </si>
  <si>
    <t>En caso de que el proceso cuente con vigencias futuras, se debe seleccionar la opción SI, y dar click en "VER MAS", de esta manera se generara una nueva hoja para diligenciar el aporte en ese periodo de tiempo.</t>
  </si>
  <si>
    <t>1.1. Alcance territorial.</t>
  </si>
  <si>
    <t>Seleccione la(s) oficina(s) territorial(es) y municipio(s) en los cuales tendrá alcance el objeto del contrato. De tratarse de un contrato de carácter no misional sólo seleccione las oficinas territoriales en las cuales tendría alcance.</t>
  </si>
  <si>
    <t>1.2. Alcance étnico.</t>
  </si>
  <si>
    <t>seleccione el(los) pueblo(s) indígena(s) y municipio(s) en los cuales tendrá alcance el objeto del contrato, de igual forma las comunidades Afro y los respectivos municipios por territorial.</t>
  </si>
  <si>
    <t xml:space="preserve">2.1. PGAR 2020-2031. </t>
  </si>
  <si>
    <t>Seleccione la(s) línea(s), componente(s), reto(s), indicador(es) a los cuales se espera el objeto del contrato contribuya a su cumplimiento, seleccione una x en la etiqueta "Aporte del contrato".
Si quiere más información del PGAR puede consultar la información de las líneas disponible en la hoja "Estructura PGAR" de este archivo.</t>
  </si>
  <si>
    <t>2.2. Plan de Acción</t>
  </si>
  <si>
    <t>Seleccione el(los) programa(s), proyecto(s) y subactividad(es) a los cuales se espera el objeto del contrato contribuya a su cumplimiento
Finalmente, relacione el aporte cuantitativo del contrato para la vigencia respectiva.
a. Dado que los indicadores del Plan de Acción 2020-2023 son de producto, el aporte del contrato se debe cuantificar relacionando la cantidad que aportará en la vigencia respectiva del Plan de Acción en coherencia con la meta planificada, de manera automática calculará el aporte a la meta de la vigencia.
b. Si requiere más información del Plan de Acción puede consultar la estructura programática en la hoja "Estructura Plan Acción" de este archivo.</t>
  </si>
  <si>
    <t>Dado que los indicadores del Plan de Acción 2020-2023 son de producto, el aporte del contrato se debe cuantificar relacionando la cantidad que aportará en la vigencia respectiva del Plan de Acción en coherencia con la meta planificada, de manera automática calculará el aporte a la meta de la vigencia.
Si requiere más información del Plan de Acción puede consultar la estructura programática en la hoja "Estructura Plan Acción" de este archivo.</t>
  </si>
  <si>
    <t>2.3. Planes temáticos o misionales</t>
  </si>
  <si>
    <t xml:space="preserve">Relacione el(los) plan(es), acto de aprobación(s), proyecto(s)/acción(es), indicador(es), ODS, proceso(s) del SGI, meta(s) para el cuatrienio y anualizadas. 
Relacione el aporte cuantitativo del contrato para el año respectivo, de manera automática calculará el aporte a la meta de la vigencia.
</t>
  </si>
  <si>
    <t>Si se requiere agregar mas instrumentos de planificación de una misma categoría, puede dar click en el "+" a la izquierda, (PORH, POMCA, PAMP, etc.)</t>
  </si>
  <si>
    <t>Si requiere más información en relación al plan temático o misional deberá consultarlo en E-Sirena o en la dependencia responsable del mismo.</t>
  </si>
  <si>
    <t>2.4. Planes estratégicos y de gestión.</t>
  </si>
  <si>
    <t>Relacione el(los) plan(es), acto(s) de aprobación, proyecto(s)/acción(es), indicador(es), ODS, proceso(s) del SGI y meta(s) para el cuatrienio y anualizadas. Finalmente, relacione el aporte cuantitativo del contrato para el año respectivo, de manera automática calculará el aporte a la meta de la vigencia.
a. Si requiere más información en relación al plan estratégico y de gestión deberá consultarlo en E-Sirena o en la dependencia responsable del mismo.
b. El aporte a los planes estratégicos y de gestión no se da en todos los casos, depende del objeto del contrato.</t>
  </si>
  <si>
    <t xml:space="preserve">3. Objetivos de Desarrollo Sostenible (ODS). </t>
  </si>
  <si>
    <t>La Corporación a través de la inversión de recursos en el territorio también contribuye al cumplimiento de los ODS 1 y 8, apuntando a la generación de empleos decentes que contribuyan a la disminución de la pobreza. El objeto del contrato generará los jornales que se detallan a continuación.</t>
  </si>
  <si>
    <t>3.1 Jornales</t>
  </si>
  <si>
    <t>Se debe diligenciar  cuando se contratara a una persona por jornal. Los valores (1, 1.25, 1.5, 1.75, 2, 3, 4 y 5,se determinan de acuerdo al memorando 190-MEM2112-8667.</t>
  </si>
  <si>
    <t>3.2 Empleos</t>
  </si>
  <si>
    <t>Corresponde a los empleos generados directa e indirectamente por el contrato.</t>
  </si>
  <si>
    <t xml:space="preserve">4. Política de inclusión social. </t>
  </si>
  <si>
    <t xml:space="preserve">Relación las estrategias y líneas de acción de la política de inclusión social a las que apunta el contrato a través de la inversión de recursos en el territorio </t>
  </si>
  <si>
    <t>4.1. Empleos generados.</t>
  </si>
  <si>
    <t>Relacione  la cantidad de empleos que en el estudio previo se proyecta generar por grupo poblacional priorizado en la Política de Inclusión Social.</t>
  </si>
  <si>
    <t xml:space="preserve">4.2. Adquisición de productos y servicios. </t>
  </si>
  <si>
    <t>Marque si en el estudio previo se proyecta incorporar compras o contratación de productos y servicios de productores campesinos y étnicos en los territorios; En caso de que aplique, relacione la cantidad en dinero que se contratara.</t>
  </si>
  <si>
    <t>4.3. Población beneficiaria del proyecto.</t>
  </si>
  <si>
    <t>Si en el estudio previo se proyecta beneficiar a grupos poblacionales focalizados en la Política de Inclusión Social, deberá seleccionarlo en la lista desplegable, y posteriormente indicar la cantidad de personas beneficiadas.</t>
  </si>
  <si>
    <t xml:space="preserve">4.4. Acciones étnicas. </t>
  </si>
  <si>
    <t>En caso de que en el estudio previo se proyecte aportar al cumplimiento de metas de acciones étnicas del Plan de Acción, se debe seleccionar SI en la lista desplegable.</t>
  </si>
  <si>
    <t>5. Plantar para la vida</t>
  </si>
  <si>
    <t>Se deberá seleccionar la opción de aporte del contrato a la estrategia "Plantar para la vida".</t>
  </si>
  <si>
    <t>Dependencias</t>
  </si>
  <si>
    <t>Procesos</t>
  </si>
  <si>
    <t xml:space="preserve">Nivel Académico Requerido </t>
  </si>
  <si>
    <t>Honorarios 2023
con FP</t>
  </si>
  <si>
    <t>Honorarios 2024
con FP</t>
  </si>
  <si>
    <t>Dirección General</t>
  </si>
  <si>
    <t>Administración de los recursos naturales renovables</t>
  </si>
  <si>
    <t>1. Fin de la pobreza</t>
  </si>
  <si>
    <t>Mano de Obra calificada</t>
  </si>
  <si>
    <t>Oficina Asesora de Comunicaciones</t>
  </si>
  <si>
    <t>Atención al ciudadano</t>
  </si>
  <si>
    <t>2. Hambre cero</t>
  </si>
  <si>
    <t>Mano de Obra no calificada</t>
  </si>
  <si>
    <t>Oficina de Control Interno</t>
  </si>
  <si>
    <t>Evaluación independiente</t>
  </si>
  <si>
    <t>3. Salud y bienestar</t>
  </si>
  <si>
    <t>Oficina de Control Interno Disciplinario</t>
  </si>
  <si>
    <t>Gestión Contractual</t>
  </si>
  <si>
    <t>4. Educación de calidad</t>
  </si>
  <si>
    <t>Oficina Jurídico Ambiental</t>
  </si>
  <si>
    <t>Gestión de bienes y servicios</t>
  </si>
  <si>
    <t>5. Igualdad de género</t>
  </si>
  <si>
    <t>Secretaría General</t>
  </si>
  <si>
    <t>Gestión de la información</t>
  </si>
  <si>
    <t>6. Agua limpia y saneamiento</t>
  </si>
  <si>
    <t>Sub. Administrativa y Financiera</t>
  </si>
  <si>
    <t>Gestión de las comunicaciones</t>
  </si>
  <si>
    <t>7. Energía asequible y no contaminante</t>
  </si>
  <si>
    <t>Sub. Ecosistemas</t>
  </si>
  <si>
    <t>Gestión de territorios sostenibles</t>
  </si>
  <si>
    <t>8. Trabajo decente y crecimiento económico</t>
  </si>
  <si>
    <t>Sub. Gestión Ambiental</t>
  </si>
  <si>
    <t>Gestión de TIC</t>
  </si>
  <si>
    <t>9. Industria, innovación e infraestructura</t>
  </si>
  <si>
    <t xml:space="preserve">Sub. Participación y Cultura Ambiental </t>
  </si>
  <si>
    <t>Gestión del conocimiento y la innovación</t>
  </si>
  <si>
    <t>10. Reducción de las desigualdades</t>
  </si>
  <si>
    <t>Sub. Planeación</t>
  </si>
  <si>
    <t>Gestión del talento humano</t>
  </si>
  <si>
    <t>11. Ciudades y comunidades sostenibles</t>
  </si>
  <si>
    <t>Sub. Sostenibilidad y Gestión Territorial</t>
  </si>
  <si>
    <t>Gestión financiera</t>
  </si>
  <si>
    <t>12. Producción y consumo responsables</t>
  </si>
  <si>
    <t>Gestión jurídica</t>
  </si>
  <si>
    <t>13. Acción por el clima</t>
  </si>
  <si>
    <t>Mejoramiento continuo</t>
  </si>
  <si>
    <t>14. Vida submarina</t>
  </si>
  <si>
    <t>Muestreo y análisis de laboratorio</t>
  </si>
  <si>
    <t>15. Vida de ecosistemas terrestres</t>
  </si>
  <si>
    <t>Participación, diversidad étnica y cultura ambiental</t>
  </si>
  <si>
    <t>16. Paz, justicia e instituciones sólidas</t>
  </si>
  <si>
    <t>Planeación de territorios sostenibles</t>
  </si>
  <si>
    <t>17. Alianzas para lograr los objetivos</t>
  </si>
  <si>
    <t>Planeación organizacional</t>
  </si>
  <si>
    <t>Ordenador del Gasto</t>
  </si>
  <si>
    <t>Líder de la Actividad</t>
  </si>
  <si>
    <t>Otros Parámetros</t>
  </si>
  <si>
    <t>Liliana María Taborda González</t>
  </si>
  <si>
    <t xml:space="preserve">Arbei Osorio Restrepo </t>
  </si>
  <si>
    <t>SI</t>
  </si>
  <si>
    <t>Edgar Alexander Osorio Londoño</t>
  </si>
  <si>
    <t>Camilo Andrés Cifuentes Silva</t>
  </si>
  <si>
    <t>NO</t>
  </si>
  <si>
    <t>Arbei Osorio Restrepo</t>
  </si>
  <si>
    <t>Cristina María Otalvaro Elejalde</t>
  </si>
  <si>
    <t>Daniel Alberto Rodríguez Santos</t>
  </si>
  <si>
    <t>Llanedt Rosa Martínez Ruiz</t>
  </si>
  <si>
    <t>Diego Fernando Molano Vargas</t>
  </si>
  <si>
    <t>Olga Lucia Zapata Marin</t>
  </si>
  <si>
    <t>Luisa Fernanda Gomez Villegas</t>
  </si>
  <si>
    <t>Gabriel Alberto Prado Buitrago</t>
  </si>
  <si>
    <t xml:space="preserve">Gonzalo Antonio Figueredo Rodriguez </t>
  </si>
  <si>
    <t>Gustavo Antonio Zapata</t>
  </si>
  <si>
    <t>Henry Cardona Aguirre</t>
  </si>
  <si>
    <t>Ines Elvira Hernandez Jaramillo</t>
  </si>
  <si>
    <t>John Mario Villegas Castro</t>
  </si>
  <si>
    <t>Juliana María Garcia Alvarez</t>
  </si>
  <si>
    <t xml:space="preserve">Karen Johanna Paz Ríos </t>
  </si>
  <si>
    <t>Leidy Tatiana Rengifo Carvajal</t>
  </si>
  <si>
    <t>Mauricio Flórez Agudelo</t>
  </si>
  <si>
    <t>Melissa Rodríguez Torres</t>
  </si>
  <si>
    <t>Moises Elías Alexander Taborda</t>
  </si>
  <si>
    <t>Orlando Zuluaga Arcila</t>
  </si>
  <si>
    <t>Yeny Paola Robayo González</t>
  </si>
  <si>
    <t>Rango de Jornales</t>
  </si>
  <si>
    <t>Salario base en SMMLV</t>
  </si>
  <si>
    <t>Salario base expresión monetaria</t>
  </si>
  <si>
    <t>Total jornal diario a reconocer</t>
  </si>
  <si>
    <t>Factor prestacional 2024</t>
  </si>
  <si>
    <t>PORH</t>
  </si>
  <si>
    <t>PROGRAMA</t>
  </si>
  <si>
    <t>PROYECTO</t>
  </si>
  <si>
    <t>INDICADOR DE IMPACTO</t>
  </si>
  <si>
    <t>INDICADOR</t>
  </si>
  <si>
    <t>La Sopetrana</t>
  </si>
  <si>
    <t>Caracterización del medio físico y calidad del agua</t>
  </si>
  <si>
    <t>Implementación de la red de monitoreo de calidad del agua del plan de ordenamiento del recurso hídrico de la quebrada La Sopetrana</t>
  </si>
  <si>
    <t>Indice de Calidad del agua</t>
  </si>
  <si>
    <t>Número de campañas realizadas por año</t>
  </si>
  <si>
    <t>Número de puntos muestreados por año</t>
  </si>
  <si>
    <t>Implementación del plan de monitoreo y seguimiento de los objetivos de calidad (ODC) en fuentes superficiales definido en el PORH de la quebrada La Sopetrana</t>
  </si>
  <si>
    <t xml:space="preserve">Plan de monitoreo de vertimientos de usuarios de tasas retributivas (TR) en la cuenca de la quebrada La Sopetrana </t>
  </si>
  <si>
    <t>Número de vertimientos muestreados por año</t>
  </si>
  <si>
    <t xml:space="preserve">Diseño y puesta en marcha de la red hidrométeorológica </t>
  </si>
  <si>
    <t>Número de estaciones Climatológica Caudal instaladas al año.</t>
  </si>
  <si>
    <t>Número de estaciones de caudal instaladas</t>
  </si>
  <si>
    <t>Número de estaciones climatológicas instaladas</t>
  </si>
  <si>
    <t>Diseño y puesta en marcha de la red piezométrica</t>
  </si>
  <si>
    <t>Número de pozos instrumentados al año.</t>
  </si>
  <si>
    <t>Número de pozos instrumentados</t>
  </si>
  <si>
    <t xml:space="preserve">Gestión de la demanda </t>
  </si>
  <si>
    <t>Actualización y ampliación del inventario y caracterización de usuarios (formales y no formales) del recurso hídrico en la cuenca y desarrollo de una plataforma de información para la estandarización de los procesos de permisos ambientales y del RURH en un único sistema de información</t>
  </si>
  <si>
    <t>1.Número de usuarios formales actualizados.
2. Número de usuarios censados.
3.Número de usuarios no formales en proceso de formalización.
4. Número de personas sensibilizadas mediante las estrategias de acercamiento.
5. Plataforma de información elaborada
6. RURH completados para Ministerio</t>
  </si>
  <si>
    <t>Número de funcionarios capactidados en la nueva plataforma para el manejo de la información</t>
  </si>
  <si>
    <t>Número de usuarios actualizados</t>
  </si>
  <si>
    <t>Número de usuarios formalizados</t>
  </si>
  <si>
    <t>Reglamentación del uso del agua en la microcuenca de la quebrada La Mirandita afluente de la quebrada La Sopetrana y reglamentación de vertimientos en el municipio de Sopetrán.</t>
  </si>
  <si>
    <t>Reducción del índice de uso del agua en la quebrada La Mirandita</t>
  </si>
  <si>
    <t>Aforos de caudal realizados a usuarios formales y no formales en la quebrada La Mirandita</t>
  </si>
  <si>
    <t>Número de usuarios incluidos en la reglamentación</t>
  </si>
  <si>
    <t>Mejoramiento de acueductos veredales</t>
  </si>
  <si>
    <t>Mejoramiento de la gestión de los acueductos veredales.
Uso racional y eficiente del recurso hídrico.
Sensibilización en la protección del recurso hídrico.
Comunidad vinculada en los procesos de mejoramiento de sus acueductos veredales</t>
  </si>
  <si>
    <t>Número de acueductos diagnosticados</t>
  </si>
  <si>
    <t>Planes diseñados</t>
  </si>
  <si>
    <t>Nùmero de personas</t>
  </si>
  <si>
    <t>Campaña realizada (piezas comunicacionales)</t>
  </si>
  <si>
    <t>Recuperación protección y conservación de zonas de alta montaña nacimientos de agua y retiros a fuentes hídricas</t>
  </si>
  <si>
    <t>Restauración de zonas de ribera y establecimiento de mosaicos de conservación en la cuenca del Quebrada La Sopetrana.</t>
  </si>
  <si>
    <t>1. Número de hectáreas conservadas
2. Número de hectáreas con mosaicos de conservación 
3. Número de nacimientos reforestados</t>
  </si>
  <si>
    <t>ha protegidas con mosaicos
205 ha programadas</t>
  </si>
  <si>
    <t>Conservación de bosques andinos y altoandinos</t>
  </si>
  <si>
    <t>Hectáreas conservadas</t>
  </si>
  <si>
    <t>Pago por servicios ambientales para la conservación del agua en la cuenca de la quebrada La Sopetrana</t>
  </si>
  <si>
    <t>1. Número de hectáreas conservadas
2. Número de familias beneficiadas6
3. % de aumento de la oferta hídrica</t>
  </si>
  <si>
    <t>Número de hectáreas conservadas</t>
  </si>
  <si>
    <t xml:space="preserve">% de aumento en la oferta hídrca </t>
  </si>
  <si>
    <t>Sistemas de servicios y productos sostenibles</t>
  </si>
  <si>
    <t>Mejoramiento de los procesos extractivos y de transformación de la minería de material de arrastre mediante la implementación de la producción más limpia P+L en la cuenca de la quebrada La Sopetrana.</t>
  </si>
  <si>
    <t>1. Porcentaje de residuos sólidos inorgánicos producidos y comercializados
2. Porcentaje de aprovechamiento de residuos orgánicos producidos
3. Disminución de residuos inorgánicos en las fuentes de agua*
*Este indicador tendrá tiene relación con la implementación del plan de monitoreo para determinar el impacto en el mejoramiento de la calidad del agua.</t>
  </si>
  <si>
    <t>Número de personas formadas en la implementación de producción más limpia</t>
  </si>
  <si>
    <t>Plan de manejo definido</t>
  </si>
  <si>
    <t>Esquema con número de áreas identificadas (shape)</t>
  </si>
  <si>
    <t>Implementación de Buenas Prácticas Agropecuarias (BPA) en los sistemas productivos en la cuenca del Quebrada La Sopetrana.</t>
  </si>
  <si>
    <t>1. Número de productores formados en Buenas Prácticas Agropecuarias (BPA)
2. Número de Predios productivos con Implementación de BPA</t>
  </si>
  <si>
    <t>Predios con BPA implementados
Predios con BPA programados
# productores en BPA formados 
 100</t>
  </si>
  <si>
    <t>Fortalecimiento Institucional y Gobernabilidad</t>
  </si>
  <si>
    <t>Mesas ambientales con planes de acción articulados al PORH 
Comunidades Afrodescendientes con planes de acción articulados al PORH
 Instituciones educativas desarrollan acciones propuestas en el PORH</t>
  </si>
  <si>
    <t>Mesa ambiental con PORH incorporado</t>
  </si>
  <si>
    <t>Instituciones educativas desarrollan acciones propuestas en el PORH</t>
  </si>
  <si>
    <t>Saneamiento Ambiental Rural</t>
  </si>
  <si>
    <t>Proyecto de Manejo Integrado de Residuos Sólidos MIRS la cuenca de la quebrada la Sopetrana</t>
  </si>
  <si>
    <t>1. Porcentaje de residuos sólidos inorgánicos producidos y comercializados
2. Porcentaje de aprovechamiento de residuos orgánicos producidos
3. Disminución de residuos inorgánicos en las fuentes de agua*
4. *Este indicador tendrá tiene relación con la implementación del plan de monitoreo 
para determinar el impacto en el mejoramiento de la calidad del agua.</t>
  </si>
  <si>
    <t>Centros de acopio creado y/o mejorado</t>
  </si>
  <si>
    <t>Residuos sólidos inorgánicos comercializados</t>
  </si>
  <si>
    <t>Resiudos orgánicos que se aprovechan</t>
  </si>
  <si>
    <t>Comunidad informada</t>
  </si>
  <si>
    <t>Talleres realizados</t>
  </si>
  <si>
    <t>Recuperadores organizados y capacitados</t>
  </si>
  <si>
    <t>Experiencia sistematizada</t>
  </si>
  <si>
    <t>Promoción construcción recuperación y/o mantenimiento de pozos sépticos en áreas rurales del municipio de Sopetrán para las viviendas que descargan sus aguas residuales directamente en la quebrada La Sopetrana y sus afluentes</t>
  </si>
  <si>
    <t>Mejoramiento paulatino de la calidad fisicoquímica y microbiológica del agua de la quebrada y sus afluentes principales en las zonas de actuación*.
Aumento de familias que cuentan con solución al tratamiento de aguas residuales
Aumento de capacidades y apropiación en las familias para el manejo y tratamiento adecuado del sistema de pozos sépticos.
*Este proyecto deberá cruzarse con el proyecto de monitoreo para identificar el impacto en el mejoramiento de la calidad del agua</t>
  </si>
  <si>
    <t xml:space="preserve">Pozos sépticos diagnosticados </t>
  </si>
  <si>
    <t>Plan diseñado</t>
  </si>
  <si>
    <t>Pozos sépticos construidos o instalados</t>
  </si>
  <si>
    <t xml:space="preserve">Familias capacitadas </t>
  </si>
  <si>
    <t>Educación y sostenibilidad ambiental Regional</t>
  </si>
  <si>
    <t>Programa de ahorro y uso eficiente del agua PUEA en el sector turístico en el municipio de Sopetrán.</t>
  </si>
  <si>
    <t>Número de hoteles centros turísticos y parcelaciones que se vinculan al programa</t>
  </si>
  <si>
    <t>Hoteles parcelaciones centros y parques recretartivos participando</t>
  </si>
  <si>
    <t>Manuales producidos</t>
  </si>
  <si>
    <t>Hoteles parcelaciones centros y parques recretartivos implementando acciones de uso eficiente del agua</t>
  </si>
  <si>
    <t>Campaña realizada</t>
  </si>
  <si>
    <t>Quebrada la Cianurada</t>
  </si>
  <si>
    <t>Implementación de la red de monitoreo de calidad del agua del plan de ordenamiento del recurso hídrico de la quebrada La Cianurada.</t>
  </si>
  <si>
    <t>Implementación del plan de monitoreo y seguimiento de los objetivos de calidad (ODC) en fuentes superficiales definido en el PORH de la quebrada La Cianurada.</t>
  </si>
  <si>
    <t>Plan de monitoreo de vertimientos de usuarios de tasas retributivas (TR) en la cuenca de la quebrada La Cianurada dos veces al año</t>
  </si>
  <si>
    <t>Diseño y puesta en marcha de la red piezométrica</t>
  </si>
  <si>
    <t>Número de pozos instrumentados al año.</t>
  </si>
  <si>
    <t>Estudio de la interacción acuífero río en la quebrada La Cianurada</t>
  </si>
  <si>
    <t>1. Número de sondeos eléctricos realizados
2. Número de ensayos de bombeo realizados
3. Relación entre el caudal total de agua subterránea concesionado por la Corporación y el caudal máximo de explotación de este recurso recomendado en el estudio</t>
  </si>
  <si>
    <t>Caracterización hidrogeológica de la zona de estudio</t>
  </si>
  <si>
    <t>Mapas de propiedades hidráulicas del acuífero</t>
  </si>
  <si>
    <t>Modelo hidrogeológico realizado</t>
  </si>
  <si>
    <t>Actualización y ampliación del inventario y caracterización de usuarios (formales y no formales) del recurso hídrico en la cuenca y desarrollo de una plataforma de información para la estandarización de los procesos de permisos ambientales y del RURH en un único sistema de información</t>
  </si>
  <si>
    <t>1. Número de usuarios formales actualizados.
2. Número de usuarios censados.
3. Número de usuarios no formales en proceso de formalización.
4. Número de personas sensibilizadas mediante las estrategias de acercamiento.
5. Plataforma de información elaborada
6. RURH completados para Ministerio</t>
  </si>
  <si>
    <t>Plan de mejoramiento de acueductos veredales</t>
  </si>
  <si>
    <t>1. Mejoramiento de la gestión de los acueductos veredales.
2. Uso racional y eficiente del recurso hídrico.
3. Sensibilización en la protección del recurso hídrico.
4. Comunidad vinculada en los procesos de mejoramiento de sus acueductos veredales</t>
  </si>
  <si>
    <t xml:space="preserve">Campaña realizada (piezas comunicacionales) </t>
  </si>
  <si>
    <t>Restauración de zonas de ribera y establecimiento de mosaicos de conservación en la cuenca del Quebrada La Cianurada</t>
  </si>
  <si>
    <t>1. Número de hectáreas conservadas
2. Mejoramiento del paisaje urbano por donde transcurre la quebrada.
3. Número de hectáreas con mosaicos de conservación</t>
  </si>
  <si>
    <t>ha protegidas con mosaicos
54 ha programadas</t>
  </si>
  <si>
    <t>Mejoramiento de los procesos extractivos y de transformación de la minería de oro mediante la implementación de estrategias de reconversión tecnológica en la cuenca de la quebrada La Cianurada. Prueba piloto</t>
  </si>
  <si>
    <t>1. Número de unidades de beneficio formadas en la implementación de tecnologías y buenas prácticas
2. Reducción en el valor de la tasa retributiva que actualmente cada entable paga.
3. Número de familias beneficiadas
4. Porcentaje de mercurio recuperado por unidad de beneficio
5. Grupos de investigación conformados</t>
  </si>
  <si>
    <t>Reducción en la utilización del mercurio en un % en lo entables seleccionados.</t>
  </si>
  <si>
    <t>% de reducción en los cobros por tasa retributiva</t>
  </si>
  <si>
    <t>Grupos de investigación en torno a la actividad minera y su reconversión</t>
  </si>
  <si>
    <t xml:space="preserve">Estructura de aplicación del sistema de información minera </t>
  </si>
  <si>
    <t>Mejoramiento de los procesos productivos mediante la implementación de tecnologías limpias y buenas prácticas pecuarias en la cuenca de la quebrada La Cianurada.</t>
  </si>
  <si>
    <t>1. Número de productores formados en la implementación de tecnologías limpias
2. Número de predios con tecnologías limpias implementadas
3. % de reducción en la carga de los vertimientos
4. % de reducción en los costos tarifarios de la tasa retributiva</t>
  </si>
  <si>
    <t>Número de predios con tecnologías limpias implementadas</t>
  </si>
  <si>
    <t>Número de productores formados en la implementación de tecnologías limpias</t>
  </si>
  <si>
    <t>% de reducción en la carga de los vertimientos de los productores seleccionados</t>
  </si>
  <si>
    <t>% de reducción en los costos tarifarios de la tasa retributiva de los productores seleccionados</t>
  </si>
  <si>
    <t xml:space="preserve">Fortalecimiento socio ambiental del sector minero </t>
  </si>
  <si>
    <t>Estudio para la reubicación de entables y definición de una zona industrial para la minería</t>
  </si>
  <si>
    <t>Número de trabajadores mineros que serían beneficiados con la reubicación</t>
  </si>
  <si>
    <t>Número de entables avaluados</t>
  </si>
  <si>
    <t>Alternativas de reubicación analizadas</t>
  </si>
  <si>
    <t>Plan de reubicación diseñado</t>
  </si>
  <si>
    <t>Articulación del PORH con las mesas ambientales</t>
  </si>
  <si>
    <t>1. Mesas ambientales con planes de acción articulados al PORH.
2. Instituciones educativas que desarrollan acciones propuestas en el PORH</t>
  </si>
  <si>
    <t>Proyecto de Manejo Integrado de Residuos Sólidos MIRS la cuenca de la quebrada la Cianurada</t>
  </si>
  <si>
    <t>1. Porcentaje de residuos sólidos inorgánicos producidos y comercializados
2. Porcentaje de aprovechamiento de residuos orgánicos producidos
3. Disminución de residuos inorgánicos en las fuentes de agua*
*Este indicador tendrá relación con la implementación del plan de monitoreo para determinar el impacto en el mejoramiento de la calidad del agua.</t>
  </si>
  <si>
    <t>Promoción construcción recuperación y/o mantenimiento de pozos sépticos en áreas rurales del municipio para las viviendas que descargan sus aguas residuales directamente en la quebrada La Cianurada y sus afluentes principales</t>
  </si>
  <si>
    <t>1. Mejoramiento paulatino de la calidad fisicoquímica y microbiológica del agua de la quebrada y sus afluentes principales en las zonas de actuación*.
2. Aumento de familias que cuentan con solución al tratamiento de aguas residuales
3. Aumento de capacidades y apropiación en las familias para el manejo y tratamiento adecuado del sistema de pozos sépticos.
4. *Este proyecto deberá cruzarse con el proyecto de monitoreo para identificar el impacto en el mejoramiento de la calidad del agua</t>
  </si>
  <si>
    <t>Quebrada La Sinifana</t>
  </si>
  <si>
    <t>Participación Ciudadana y de educación ambiental</t>
  </si>
  <si>
    <t>Creación de veedurías en los temas ambientales que afecten la cuenca.</t>
  </si>
  <si>
    <t>No de veedurías creadas ((una por cada municipio).</t>
  </si>
  <si>
    <t>Formación de gestores ambientales.</t>
  </si>
  <si>
    <t>No de personas con tituladas (20 jóvenes líderes formados por municipio.)</t>
  </si>
  <si>
    <t>Apoyo a los proyectos ambientales escolares PRAEs</t>
  </si>
  <si>
    <t>No de convenios firmados y ejecutados con las instituciones ejecutoras de los PRAEs (1 Proyecto apoyado por municipio)</t>
  </si>
  <si>
    <t>Control Ciudadano</t>
  </si>
  <si>
    <t>Programa de monitoreo para el control de la calidad y cantidad de agua.</t>
  </si>
  <si>
    <t>No de personas participantes en sistemas de control ambiental (Meta: Una estrategia efectiva propuesta y operando)</t>
  </si>
  <si>
    <t>Control ciudadano a la minería.</t>
  </si>
  <si>
    <t>No de personas participantes en sistemas de control ambiental (20 personas participando de los procesos de control ciudadano por Municipio)</t>
  </si>
  <si>
    <t>Buenas Prácticas Agricolas pecuarias y mineras</t>
  </si>
  <si>
    <t>Buenas Prácticas Ganaderas</t>
  </si>
  <si>
    <t>No de productores con buenas practicas ganaderas (% de los productores reconvertidos)</t>
  </si>
  <si>
    <t>Buenas Prácticas cafeteras</t>
  </si>
  <si>
    <t>No De productores con buenas prácticas No de productores con sellos Rainforest UTZ. (% de los productores reconvertidos)</t>
  </si>
  <si>
    <t>Buenas Prácticas Mineras</t>
  </si>
  <si>
    <t>% de los mineros con buenas practicas</t>
  </si>
  <si>
    <t>Estímulo al crecimiento y sostenibilidad de la acuicultura de pequeña escala.</t>
  </si>
  <si>
    <t>Nº de productores acuícolas con buenas prácticas acuícolas (pequeños acuicultores)</t>
  </si>
  <si>
    <t>Protección de cuencas</t>
  </si>
  <si>
    <t>Reforestación de cuencas</t>
  </si>
  <si>
    <t xml:space="preserve">No de hectáreas sembradas </t>
  </si>
  <si>
    <t>Metros lineales aislados</t>
  </si>
  <si>
    <t>Asesoría para la
priorización y gestión de la
compra de tierras que
abastecen acueductos y de
importancia para la región</t>
  </si>
  <si>
    <t xml:space="preserve">No de estudios realizados (Un estudio por municipio ) </t>
  </si>
  <si>
    <t>No de hectáreas compradas</t>
  </si>
  <si>
    <t>Manejo y Control de Vertimientos</t>
  </si>
  <si>
    <t>Construcción de una planta de tratamiento de aguas residuales en El corregimiento de Camilo C.</t>
  </si>
  <si>
    <t xml:space="preserve">No de proyectos formulados No de proyectos gestionados </t>
  </si>
  <si>
    <t>No de plantas de tratamiento construidas</t>
  </si>
  <si>
    <t>Ejecución del Plan Maestro de acueducto y alcantarillado de Camilo C.</t>
  </si>
  <si>
    <t>No de planes formulados ejecutados No de planes ejecutados No de personas conectadas al sistema de alcantarillado</t>
  </si>
  <si>
    <t>Construcción y mantenimiento de pozos sépticos</t>
  </si>
  <si>
    <t>No de viviendas con pozo séptico No de pozos sépticos con mantenimiento</t>
  </si>
  <si>
    <t>Gestión del Agua Potable</t>
  </si>
  <si>
    <t>Construcción de una planta de potabilización de agua en El corregimiento de Camilo C.</t>
  </si>
  <si>
    <t>No de plantas de tratamiento construidas No de usuarios con agua potable</t>
  </si>
  <si>
    <t>Uso racional del agua</t>
  </si>
  <si>
    <t>Promoción del uso
eficiente y ahorro de
agua en los hogares</t>
  </si>
  <si>
    <t>No m3 / persona No de campañas de concientización 
No de eventos de sensibilización en temas sobre el cuidado del recurso hídrico (Capacitar a 20 personas por municipios cada año)</t>
  </si>
  <si>
    <t>Determinación de la huella hídrica</t>
  </si>
  <si>
    <t>Estudio para el cálculo de la huella hídrica y la definición de estrategias la disminución de esta en la actividad cafetera en la cuenca</t>
  </si>
  <si>
    <t>Nº de estudios realizados</t>
  </si>
  <si>
    <t>Estudio para el cálculo de la huella hídrica y la definición de estrategias la disminución de esta en la actividad ganadera en la cuenca</t>
  </si>
  <si>
    <t>Mejoramiento de la percepción institucional</t>
  </si>
  <si>
    <t>Apoyo institucional a municipios y demás actores en la gestión del recurso hídrico</t>
  </si>
  <si>
    <t>No de convenios firmados y ejecutados (apoyo a 4 municipios asentados en la cuenca)</t>
  </si>
  <si>
    <t xml:space="preserve">Gestión y control de usuarios </t>
  </si>
  <si>
    <t>Identificación de usuarios y obras hidráulicas de la cuenca</t>
  </si>
  <si>
    <t>nº de usuarios identificados Nº de obras hidraulicas identificadas (% de los usuarios de la cuenca.)</t>
  </si>
  <si>
    <t>Ajuste y Actualización de los sistemas de cobro de tasas por uso del agua y tasas retributivas mediante la legalización de los usuarios de la cuenca.</t>
  </si>
  <si>
    <t>No de usuarios legalizados No de usuarios tributando</t>
  </si>
  <si>
    <t>Educación Ambiental y Sostenibilidad Productiva</t>
  </si>
  <si>
    <t>No proyectos articulados No de eventos ejecutados (21 proyectos articulados (100%) 1000 eventos totales (2 eventos por municipio al mes durante 10 años y un evento especial al año por cada municipio))</t>
  </si>
  <si>
    <t>Quebrada Magallo</t>
  </si>
  <si>
    <t>Apoyo Interinstitucional</t>
  </si>
  <si>
    <t>Apoyo acueductos municipales</t>
  </si>
  <si>
    <t>Nº de Convenios realizados</t>
  </si>
  <si>
    <t>Alianzas Gremiales</t>
  </si>
  <si>
    <t>Nº de convenios realizados</t>
  </si>
  <si>
    <t>Gestión de la información de calidad</t>
  </si>
  <si>
    <t>Identificación de Usuarios</t>
  </si>
  <si>
    <t>% de usuarios identificados</t>
  </si>
  <si>
    <t>Legalización de Usuarios</t>
  </si>
  <si>
    <t>Estudios para estimar los factores de vertimientos por sectores</t>
  </si>
  <si>
    <t>Calidad del Recurso</t>
  </si>
  <si>
    <t>Construcción de Pozos Sépticos</t>
  </si>
  <si>
    <t>Nº de Pozos Instalados</t>
  </si>
  <si>
    <t>Mantenimiento de Pozos Sépticos</t>
  </si>
  <si>
    <t>Mantenimiento de pozos sépticos</t>
  </si>
  <si>
    <t>Construcción de plantas de tratamiento de aguas residuales</t>
  </si>
  <si>
    <t>Nº de plantas de tratamiento de aguas residuales</t>
  </si>
  <si>
    <t>Apoyo a la optimización de plantas de potabilización</t>
  </si>
  <si>
    <t>Nº de acueductos veredales apoyados</t>
  </si>
  <si>
    <t>Ejecución de los planes maestros de acueducto y alcantarillado</t>
  </si>
  <si>
    <t>Nº de planes maestros apoyados</t>
  </si>
  <si>
    <t>Red de Monitoreo</t>
  </si>
  <si>
    <t>Nº de redes de monitoreo funcionando</t>
  </si>
  <si>
    <t>Oferta del Recurso</t>
  </si>
  <si>
    <t>Compra de tierras</t>
  </si>
  <si>
    <t>Nº de hectáreas priorizadas
Nº de estudios realizados
Nº de hectáreas compradas</t>
  </si>
  <si>
    <t>Reforestación</t>
  </si>
  <si>
    <t>Nº de hectáreas sembradas
Metros lineales aislados</t>
  </si>
  <si>
    <t>Estudios de biodiversidad</t>
  </si>
  <si>
    <t>Nº de Estudios</t>
  </si>
  <si>
    <t>Construcción de viveros en zonas estratégicas</t>
  </si>
  <si>
    <t>Nº de viveros construidos</t>
  </si>
  <si>
    <t>Educación Ambiental</t>
  </si>
  <si>
    <t>Ahorro y Uso Eficiente del Agua</t>
  </si>
  <si>
    <t>Nº de eventos y campañas realizadas</t>
  </si>
  <si>
    <t>Consciencia ambiental institucional</t>
  </si>
  <si>
    <t>Formación de gestores Ambientales</t>
  </si>
  <si>
    <t>Nº de jóvenes formados</t>
  </si>
  <si>
    <t>Apoyo a PRAES y PROCEDAS</t>
  </si>
  <si>
    <t>Nº de municipios apoyados</t>
  </si>
  <si>
    <t>Participación Ciudadana</t>
  </si>
  <si>
    <t>Control comunitario de la mineria</t>
  </si>
  <si>
    <t>Nº de personas participantes en sistemas de control ambiental</t>
  </si>
  <si>
    <t>Creación de la Veeduría del Agua</t>
  </si>
  <si>
    <t>Nº de veedurías del agua creadas</t>
  </si>
  <si>
    <t>Buenas Prácticas</t>
  </si>
  <si>
    <t>% de empresas mineras</t>
  </si>
  <si>
    <t>% de Ganaderos</t>
  </si>
  <si>
    <t>Caficultores reconvertidos</t>
  </si>
  <si>
    <t>Buenas Prácticas agroindustriales</t>
  </si>
  <si>
    <t>% de productores</t>
  </si>
  <si>
    <t>Emprendimiento Ambiental</t>
  </si>
  <si>
    <t>Planes de emprendimiento ambiental</t>
  </si>
  <si>
    <t>Nº de emprendedores</t>
  </si>
  <si>
    <t>Construcción de senderos ecológicos</t>
  </si>
  <si>
    <t>Nº de senderos construidos</t>
  </si>
  <si>
    <t>Turismo Ecológico</t>
  </si>
  <si>
    <t>Convenios con cooperativas de turismo realizados</t>
  </si>
  <si>
    <t>Educación ambiental y sostenibilidad productiva</t>
  </si>
  <si>
    <t>No proyectos articulados (100% de los proyectos articulados 240 eventos totales (2 eventos por municipio al mes durante 10 años y un evento especial al año por cada municipio)</t>
  </si>
  <si>
    <t>Quebrada San Mateo</t>
  </si>
  <si>
    <t>Apoyo institucional a municipios</t>
  </si>
  <si>
    <t xml:space="preserve">Número de convenios realizados </t>
  </si>
  <si>
    <t>Sinergias Gremiales</t>
  </si>
  <si>
    <t>Número de convenios realizados</t>
  </si>
  <si>
    <t>Porcentaje de usuarios identificados</t>
  </si>
  <si>
    <t>Número de estudios realizados</t>
  </si>
  <si>
    <t>No de pozos sépticos instalados</t>
  </si>
  <si>
    <t>No de plantas de tratamiento de aguas residuales</t>
  </si>
  <si>
    <t>No de acueductos veredales apoyados</t>
  </si>
  <si>
    <t>No de planes maestros apoyados</t>
  </si>
  <si>
    <t>No de redes de monitoreo funcionando</t>
  </si>
  <si>
    <t>Asesoría para la priorización y gestión de la compra de tierras que abastecen acueductos y de importancia para la región</t>
  </si>
  <si>
    <t>No de hectáreas priorizadas No de estudios realizados No de hectáreas compradas</t>
  </si>
  <si>
    <t>No de hectáreas sembradas Metros lineales aislados</t>
  </si>
  <si>
    <t>No de viveros construidos</t>
  </si>
  <si>
    <t>No de eventos y campañas realizadas.</t>
  </si>
  <si>
    <t>No de jóvenes formados</t>
  </si>
  <si>
    <t>No de municipios apoyados</t>
  </si>
  <si>
    <t>No de personas participantes en sistemas de control ambiental</t>
  </si>
  <si>
    <t>No de veedurías del agua creadas</t>
  </si>
  <si>
    <t>Porcentaje de empresas mineras</t>
  </si>
  <si>
    <t>Porcentaje de ganaderos</t>
  </si>
  <si>
    <t>Buenas Prácticas Cafeteras</t>
  </si>
  <si>
    <t>Buenas Prácticas Agroindustriales</t>
  </si>
  <si>
    <t>Porcentaje de productores</t>
  </si>
  <si>
    <t>No de emprendimientos</t>
  </si>
  <si>
    <t>No de senderos construidos</t>
  </si>
  <si>
    <t>Convenios con cooperativas de turismo realizadas</t>
  </si>
  <si>
    <t>Educación ambiental fortalecimiento institucional y reforestación</t>
  </si>
  <si>
    <t>No proyectos articulados (100% de los proyectos articulados 240 eventos totales (2 al mes durante 10 años y un evento especial al año)</t>
  </si>
  <si>
    <t>Rio Amaga</t>
  </si>
  <si>
    <t>Protección conservación y recuperación de la oferta/disponibilidad del recurso hídrico</t>
  </si>
  <si>
    <t>Restauración / Protección en zonas de ribera y nacederos de ríos</t>
  </si>
  <si>
    <t>% Área en pastos o cultivos (incluido maderables) en cabeceras de Quebradas (% Incremento de cobertura natural)</t>
  </si>
  <si>
    <t>% Área en pastos o cultivos en rondas según el Decreto 2811 de 1974</t>
  </si>
  <si>
    <t>Hectáreas de Áreas municipal asociadas con PSA</t>
  </si>
  <si>
    <t xml:space="preserve">Mantenimiento de viveros implementados
</t>
  </si>
  <si>
    <t>Complementación de la red de monitoreo Hidrometereológica de la cuenca</t>
  </si>
  <si>
    <t>Número de estaciones hidrométricas instaladas en la cuenca</t>
  </si>
  <si>
    <t>Número de aforos en las estaciones medidas</t>
  </si>
  <si>
    <t>Acciones de planificación y gestión integral para administración y manejo eficiente del recurso</t>
  </si>
  <si>
    <t>Gestión para ahorro y uso eficiente del agua en usuarios estratégicos</t>
  </si>
  <si>
    <t>Complementar sistemas de macro medida en los acueductos veredales.</t>
  </si>
  <si>
    <t>Capacitación anual para mejora de procesos operativos y administrativos en los acueductos veredales</t>
  </si>
  <si>
    <t>Ejecución de talleres para uso eficiente y ahorro de agua</t>
  </si>
  <si>
    <t>Cuerpos de agua o tributarios o tramos reglamentados/ Cuerpos de agua</t>
  </si>
  <si>
    <t>Actualización Registro de Usuarios del Recurso Hídrico (formales y no formales) de la Cuenca Amagá</t>
  </si>
  <si>
    <t>Número de actualizaciones anuales del RURH</t>
  </si>
  <si>
    <t>Número de actualizaciones quinquenales del RURH</t>
  </si>
  <si>
    <t>Campañas de registros de usuarios ilegales sobre los cuales se realiza gestión</t>
  </si>
  <si>
    <t>Recuperación optimización de la calidad hídrica ambiental y calidad de vida en el río Amagá</t>
  </si>
  <si>
    <t>Complementación de Saneamiento en Cabeceras Municipales y
Sostenibilidad de Sistemas de Tratamiento Municipal en la Cuenca</t>
  </si>
  <si>
    <t>Nro. De vertimiento eliminados/total de vertimientos a eliminar (%)</t>
  </si>
  <si>
    <t>Número de plantas de agua residual tratada construidas</t>
  </si>
  <si>
    <t>Porcentaje de cumplimiento de los límites máximos permisibles establecidos para prestadores y vertimientos de ARnD</t>
  </si>
  <si>
    <t>Complementación y Saneamiento Rural y Manejo de Achiques de Minería</t>
  </si>
  <si>
    <t>Número de sistemas de tratamiento instalados en las pequeñas industrias cafeteras y porcícolas</t>
  </si>
  <si>
    <t>Mineros de Amagá y Angelópolis con sistemas de recirculación y/o tratamiento de achiques de minería</t>
  </si>
  <si>
    <t>Cobertura de tratamiento en veredas grandes (ver listado de actores Anexo 5 1)</t>
  </si>
  <si>
    <t>Número de talleres para capacitación en el manejo y mantenimiento de sistemas sépticos</t>
  </si>
  <si>
    <t>Gestión de Cumplimiento de Cargas en Vertimientos Industriales</t>
  </si>
  <si>
    <t>Cantidad de levantamientos y diagnósticos a infraestructura industrial</t>
  </si>
  <si>
    <t>Cumplimiento de los límites máximos permisibles de acuerdo a la Res 0631 y la meta de carga contaminante al 100%</t>
  </si>
  <si>
    <t>Ejecución de dos monitoreos anuales asociados a vertimientos según el cobro de tasa retributiva</t>
  </si>
  <si>
    <t>Número de acompañamientos realizados por la Corporación</t>
  </si>
  <si>
    <t>Seguimiento y Monitoreo de Calidad del Agua en la Cuenca del Río Amagá y Vertimientos</t>
  </si>
  <si>
    <t>Oxígeno disuelto</t>
  </si>
  <si>
    <t>DBO5</t>
  </si>
  <si>
    <t>SST</t>
  </si>
  <si>
    <t>Sulfatos</t>
  </si>
  <si>
    <t>Cloruros</t>
  </si>
  <si>
    <t>Aceites y grasas</t>
  </si>
  <si>
    <t>E Coli</t>
  </si>
  <si>
    <t>NO3 + NO2.</t>
  </si>
  <si>
    <t>Conocimiento y manejo de factores de riesgo para la Oferta/Disponibilidad/Calidad del Recurso hídrico</t>
  </si>
  <si>
    <t>Evaluación de la vulnerabilidad del recurso hídrico los ecosistemas y las comunidades asociados a los escenarios de variabilidad y riesgo por cambio climático e incorporación a los PMGRD Plan Municipal de Gestión del Riesgo de Desastres</t>
  </si>
  <si>
    <t>No. de Informes de gestión del riesgo</t>
  </si>
  <si>
    <t>Número de campañas de campo en socialización reconocimien to y evaluación del desequilibrio suelocoberturasagua encontrado</t>
  </si>
  <si>
    <t>Fortalecimiento de autoridades y actores sociales para garantizar la GIRH</t>
  </si>
  <si>
    <t>Fortalecimiento del Seguimiento Control y Vigilancia con Participación Ciudadana a través de las Veedurías Ambientales</t>
  </si>
  <si>
    <t>No. Veedurías ambientales en la cuenca</t>
  </si>
  <si>
    <t>No. Talleres de capacitación en GIRH</t>
  </si>
  <si>
    <t>No de Talleres de fortalecimiento de la GIRH.</t>
  </si>
  <si>
    <t>Cultura del agua participación y manejo de conflictos para Generar Gobernanza del agua</t>
  </si>
  <si>
    <t>Educación Ambiental Ciudadana para la Formación en GIRH</t>
  </si>
  <si>
    <t>Número de Instituciones Educativas que implantan la educación ambiental del agua.</t>
  </si>
  <si>
    <t>Talleres de formación en uso eficiente y ahorro de agua para grupos de usuarios de acueductos veredales o juntas de Acción comunal</t>
  </si>
  <si>
    <t>Número de iniciativas desarrolladas/ Número de iniciativas propuestas</t>
  </si>
  <si>
    <t>Generación de Capacidades Socioambientales en Medidas de Desarrollo Limpio MDL y Buenas Prácticas Ambientales BPA como Mecanismos de Adaptación en la cuenca Amagá</t>
  </si>
  <si>
    <t>No. Consejos de cuenca oestructuras organizativas (Veedurías del agua) para adaptación conformadas y luego operando</t>
  </si>
  <si>
    <t>No. Estrategias de adaptación al cambio climático diseñadas</t>
  </si>
  <si>
    <t>No. Estrategias de adaptación al cambio climático implementadas</t>
  </si>
  <si>
    <t>Rio Anorí</t>
  </si>
  <si>
    <t>Complementación de la red de monitoreo hidrometeorológica de la cuenca</t>
  </si>
  <si>
    <t>Instalación de una estación limnimétrica con maxímetro en el río Anorí cerca al centro poblado Las Cruces.</t>
  </si>
  <si>
    <t>Medición y reporte de datos de niveles a la red Piragua. Aforos semestrales para mantenimiento de las curvas de calibración de la estación</t>
  </si>
  <si>
    <t>Número de aforos de caudal en el sitio de la nueva estación</t>
  </si>
  <si>
    <t>Gestión para adquisición o cambio de uso a conservación o mantenimiento de áreas aferentes a fuentes de abastecimiento de municipios y acueductos veredales</t>
  </si>
  <si>
    <t>Área sobre las que se realiza para protección en cuencas abastecedoras ( ha)</t>
  </si>
  <si>
    <t>Gestión para adquisición o cambio de uso a conservación o mantenimiento en áreas de la ronda hídrica del río Anorí (Tramos 1 a 5) como conexión DMI Cacique Noria – río Nechí</t>
  </si>
  <si>
    <t>Área sobre las que se realiza para protección en cauces (ha)</t>
  </si>
  <si>
    <t>Construcción y/o mantenimiento de vivero comunitario en Anorí</t>
  </si>
  <si>
    <t>No. De viveros instalados</t>
  </si>
  <si>
    <t>Revisar y complementar sistemas de macromedición actuales en acueductos veredales</t>
  </si>
  <si>
    <t>Número de acueductos veredales revisados y complementados</t>
  </si>
  <si>
    <t>Gestión con autoridades municipales y asociaciones de acueductos priorizados para mejora de esquemas operativos y de administración infraestructura y micromedición</t>
  </si>
  <si>
    <t>Número de planes de mejora de acueductos veredales ejecutados</t>
  </si>
  <si>
    <t>Promoción conjunta con asociaciones de acueducto y sectores
productivos de Planes de Uso Eficiente y Ahorro de Agua
Capacitación y acompañamiento en la implementación de buenas prácticas de manejo de agua en usuarios priorizados del sector ganadero.</t>
  </si>
  <si>
    <t>No. Talleres de uso eficiente y ahorro del agua realizados</t>
  </si>
  <si>
    <t>Capacitación y acompañamiento en la implementación de buenas prácticas de manejo de agua en usuarios priorizados del sector ganadero</t>
  </si>
  <si>
    <t>No. de usuarios capacitados y con acompañamiento en la implementación de buenas prácticas</t>
  </si>
  <si>
    <t>Formulación de reglamentación de usos y vertimientos en cuencas abastecedoras de acueductos veredales</t>
  </si>
  <si>
    <t>No. de reglamentos de microcuencas</t>
  </si>
  <si>
    <t>Actualización Registro de Usuarios del Recurso Hídrico (formales y no formales) de la Cuenca Anorí</t>
  </si>
  <si>
    <t>Actualización anual de la información de cantidad uso del agua y vertimientos del RURH en la plataforma e Sirena con base en mediciones provenientes de macromedidores instalados a usuarios clave y con base en actuaciones registradas de la territorial en el período</t>
  </si>
  <si>
    <t>Actualizaciones anuales del RURH</t>
  </si>
  <si>
    <t>Actualización quinquenal del RURH (dos a lo largo de la vigencia del PORH actual) con base en censo detallado de usuarios en campo. Campaña de sensibilización y formalización de usuarios</t>
  </si>
  <si>
    <t>Actualizaciones quinquenales del RURH</t>
  </si>
  <si>
    <t>Gestión sobre el Registro de Usuarios del Recurso Hídrico</t>
  </si>
  <si>
    <t>Porcentaje de registros de usuarios ilegales sobre los cuales se realiza gestión (%)</t>
  </si>
  <si>
    <t xml:space="preserve">Recuperación optimización de la calidad hídrica ambiental y calidad de vida en el río Anorí </t>
  </si>
  <si>
    <t>Seguimiento y monitoreo de calidad del agua del río Anorí</t>
  </si>
  <si>
    <t>Seguimiento a la calidad fisicoquímica del río Anorí</t>
  </si>
  <si>
    <t>Concentraciones de los
siguientes parámetros:
1.2.1 Oxígeno disuelto
1.2.2 DBO5
1.2.3 SST
1.2.4. E Coli
1.2.5. pH
1.2.6. Turbiedad
1.2.7 NO3
1.2.8 P Total</t>
  </si>
  <si>
    <t>Sistemas de tratamiento de aguas residuales municipales en la cuenca</t>
  </si>
  <si>
    <t>Gestión para la construcción de plantas de tratamiento de agua residual en Cruces y Madreseca. Gestión para actualización PSMV</t>
  </si>
  <si>
    <t>No. de Plantas de Tratamiento gestionadas</t>
  </si>
  <si>
    <t>Asesoría técnica y seguimiento a la operación y mantenimiento de plantas de tratamiento de agua residual municipal en la cuenca</t>
  </si>
  <si>
    <t>No. de Plantas de Tratamiento con seguimiento</t>
  </si>
  <si>
    <t xml:space="preserve">Complementación de saneamiento rural </t>
  </si>
  <si>
    <t>Gestión y asesoría en buenas prácticas ganaderas</t>
  </si>
  <si>
    <t>No. de talleres realizados</t>
  </si>
  <si>
    <t>Instalación de sistemas individuales de saneamiento</t>
  </si>
  <si>
    <t>No. de sistemas instalados</t>
  </si>
  <si>
    <t>Divulgación de manuales de manejo y mantenimiento de sistemas sépticos de la corporación y planes de manejo en minas de la Facultad de Minas de la Universidad Nacional sede Medellín</t>
  </si>
  <si>
    <t>No. de usuarios que reciben manuales de manejo y operación</t>
  </si>
  <si>
    <t>Programa de manejo de residuos sólidos en comunidades rurales</t>
  </si>
  <si>
    <t>Gestión y asesoría para la implementación de sitios para disposición adecuada de residuos con acceso a la comunidad y capacitar a las familias en separación en la fuente y en compostaje</t>
  </si>
  <si>
    <t>No. de capacitaciones en manejo de residuos sólidos.</t>
  </si>
  <si>
    <t>Buenas prácticas agrícolas asociadas al cultivo del café</t>
  </si>
  <si>
    <t>Apoyo en la implementación de pozos artesanales para el manejo de las aguas mieles con la participación de los cultivadores de café</t>
  </si>
  <si>
    <t>No. de los pozos construidos y funcionando</t>
  </si>
  <si>
    <t>Apoyo en la implementación de sistemas de beneficio ecológico.</t>
  </si>
  <si>
    <t>No. de sistemas de beneficio ecológico construidos y funcionando</t>
  </si>
  <si>
    <t>Capacitación y seguimiento al funcionamiento a productores con sistemas de beneficio no convencional</t>
  </si>
  <si>
    <t>Visitas anuales para capacitación y seguimiento</t>
  </si>
  <si>
    <t>Gestión para saneamiento en actividades de beneficio de oro</t>
  </si>
  <si>
    <t xml:space="preserve">Levantamiento y diagnóstico de infraestructura de saneamiento en entables mineros legalización de usuarios
</t>
  </si>
  <si>
    <t>Realizar el levantamiento para diagnóstico de infraestructura de saneamiento de Entables.</t>
  </si>
  <si>
    <t>Gestionar con responsables de entables mineros y las autoridades para la implementación de sistemas de reúso de agua y tratamiento de agua y lodos producto de beneficio del oro.</t>
  </si>
  <si>
    <t>No. de sistemas de reúso de agua y tratamiento de agua y lodos producto de beneficio del oro gestionados</t>
  </si>
  <si>
    <t>Divulgación e implementación de planes de manejo en minas de la Facultad de Minas de la Universidad Nacional sede Medellín</t>
  </si>
  <si>
    <t>Número de talleres para capacitación de planes de manejo de minas</t>
  </si>
  <si>
    <t>Buenas prácticas agrícolas asociadas a cultivos para consumo humano y pastos</t>
  </si>
  <si>
    <t>Capacitación y acompañamiento en la implementación de buenas prácticas agrícolas</t>
  </si>
  <si>
    <t>Visitas semestrales para capacitación y seguimiento</t>
  </si>
  <si>
    <t>Gestión para seguimiento a los riesgos por reducción de la oferta de los riesgos incertidumbre y vulnerabilidad territorial frente a la seguridad hídrica en la cuenca del río Anorí</t>
  </si>
  <si>
    <t>No. de Informes de gestión del riesgo amenazas vulnerabilidades y riesgos de la cuenca Anorí</t>
  </si>
  <si>
    <t>Campañas de reconocimiento y valoración de la vulnerabilidad y exposición territorial de las comunidades.</t>
  </si>
  <si>
    <t>Número de campañas de campo en socialización reconocimiento y evaluación del desequilibrio suelocoberturas agua encontrado</t>
  </si>
  <si>
    <t>Gestión de reuniones y/o comités para la prevención del riesgo de desastres por inundación o avalanchas</t>
  </si>
  <si>
    <t>Gestión de reuniones y/o comités para la prevención del riesgo
de desastres por inundación o avalancha</t>
  </si>
  <si>
    <t>No. de reuniones y/o comités gestionadas por la Corporación</t>
  </si>
  <si>
    <t>Seguimiento control y vigilancia con participación ciudadana a través de las veedurías ambientales</t>
  </si>
  <si>
    <t>Diseño y puesta en marcha de un grupo de veeduría y un comité ambiental en la cuenca del río Anorí incluye estatutos</t>
  </si>
  <si>
    <t>Realización de Talleres de capacitación en los temas estratégicos de GIRH para los Comités Ambientales</t>
  </si>
  <si>
    <t>Fortalecimiento de organizaciones de base como Juntas Administradoras de Acueductos Verdales JAAV</t>
  </si>
  <si>
    <t>Plan de formación y capacitación en funciones y competencias de las JAAV</t>
  </si>
  <si>
    <t>No. Talleres de capacitación en GIRH y Administración de Acueductos Veredales</t>
  </si>
  <si>
    <t>Fortalecimiento de la presencia institucional en la cuenca</t>
  </si>
  <si>
    <t>Realizar visitas a la cabecera municipal de Anorí con el fin de atender gestionar e informar el estado de las solicitudes de los usuarios en la cuenca</t>
  </si>
  <si>
    <t>Número de visitas realizadas</t>
  </si>
  <si>
    <t>Seguimiento y Monitoreo del Plan de Ordenamiento del Recurso Hídrico</t>
  </si>
  <si>
    <t>Verificar las acciones realizadas y proyectadas para el Ordenamiento adecuado del Recurso Hídrico en cada uno de los programas formulados.</t>
  </si>
  <si>
    <t>Realizar el seguimiento y hacer evaluación periódica y pública de los resultados de las inversiones realizadas en el marco del Plan Hídrico Nacional.</t>
  </si>
  <si>
    <t>Generación de capacidades socioambientales en medidas de desarrollo limpio MDL y buenas prácticas ambientales BPA como mecanismos de adaptación en la cuenca Anorí</t>
  </si>
  <si>
    <t>Establecer el equipo correspondiente y consolidarlo para reconocimiento socialización manejo de estrategias de mitigación y adaptación</t>
  </si>
  <si>
    <t>No. Consejos de cuenca o gestores de tramos hídricos para adaptación operando</t>
  </si>
  <si>
    <t>Definir objetivos y diseñar estrategias pertinentes MDL para los sectores productivos de la cuenca. Socializar los resultados del estudio y priorizar áreas de intervención</t>
  </si>
  <si>
    <t>Implementar estrategias de restauración conservación recuperación MDL y realizar seguimiento y monitoreo a la implementación</t>
  </si>
  <si>
    <t>Educación ambiental ciudadana para la formación en GIRH</t>
  </si>
  <si>
    <t>Diseño y puesta en marcha de un plan de educación ambiental del agua en instituciones educativas de la cuenca</t>
  </si>
  <si>
    <t>No. de Instituciones Educativas que implantan el plan de educación ambiental del agua.</t>
  </si>
  <si>
    <t>Programa de educación ambiental comunitario (no formal) para usuarios del agua en la cuenca</t>
  </si>
  <si>
    <t>No de Talleres de formación en uso eficiente y ahorro de agua para grupos de usuarios de acueductos veredales o juntas de Acción comunal</t>
  </si>
  <si>
    <t>Seguimiento a peticiones quejas reclamos y sugerencias asociados a la presencia de grandes proyectos en la zona</t>
  </si>
  <si>
    <t>Atención a quejas y reclamos asociadas la presencia de grandes
proyectos</t>
  </si>
  <si>
    <t>Porcentaje de quejas y reclamos atendidas (%)</t>
  </si>
  <si>
    <t>Rio Aurra</t>
  </si>
  <si>
    <t>Implementación de la red de monitoreo de calidad del agua del plan de ordenamiento del recurso hídrico del Río Aurra</t>
  </si>
  <si>
    <t>Implementación del plan de monitoreo y seguimiento de los objetivos de calidad (ODC) en fuentes superficiales definido en el PORH del Río Aurra</t>
  </si>
  <si>
    <t>Plan de monitoreo de vertimientos de usuarios de tasas retributivas (TR)</t>
  </si>
  <si>
    <t>Diseño y puesta en marcha de la red hidrometeorológica.</t>
  </si>
  <si>
    <t xml:space="preserve">Número de pozos instrumentados al año. </t>
  </si>
  <si>
    <t>1. Número de usuarios formales actualizados.
2. Número de usuarios censados.
3. Número de usuarios no formales en proceso de formalización.
4. Número de personas sensibilizadas mediante las estrategias de acercamiento.
5. Plataforma de información elaborada
6. RURH completados para Ministerio</t>
  </si>
  <si>
    <t>1. Mejoramiento de la gestión de los acueductos veredales.
2. Uso racional y eficiente del recurso hídrico.
3. Sensibilización en la protección del recurso hídrico.
4. Comunidad vinculada en los procesos de mejoramiento de sus acueductos veredales</t>
  </si>
  <si>
    <t>Número de acueductos diagnosticados ténicamente</t>
  </si>
  <si>
    <t>Nùmero de personas capacitadas</t>
  </si>
  <si>
    <t>Reglamentación del uso del agua y reglamentación de vertimientos en una microcuenca priorizada afluente del río Aurra.</t>
  </si>
  <si>
    <t>1. Reducción del índice de uso del agua en la subcuenca priorizada
2. Cumplimiento metas de reducción de cargas contaminantes</t>
  </si>
  <si>
    <t>Número de usuarios del recurso hídrico aforados</t>
  </si>
  <si>
    <t>Documento jurídico de reglamentación de usos y de vertimientos</t>
  </si>
  <si>
    <t>Restauración de zonas de ribera y establecimiento de mosaicos de conservación en la cuenca del Río Aurra.</t>
  </si>
  <si>
    <t>1. Número de hectáreas conservadas
2. Número de hectáreas con mosaicos de conservación
3. Número de personas formadas en BPA</t>
  </si>
  <si>
    <t>ha protegidas con mosaicos
394 3 ha programadas</t>
  </si>
  <si>
    <t>Pago por servicios ambientales para la conservación del agua en la cuenca del río Aurra</t>
  </si>
  <si>
    <t>1. Número de hectáreas conservadas
2. Número de familias beneficiadas
3. % de aumento de la oferta hídrica</t>
  </si>
  <si>
    <t>Mejoramiento de los procesos extractivos y de transformación en la minería de material de arrastre mediante la implementación de producción más limpia en la cuenca del río Aurra</t>
  </si>
  <si>
    <t>1. Número de productores formadas en la implementación de producción más limpia
2. Plan de manejo definido
3. Esquema con número de áreas identificadas (shape)</t>
  </si>
  <si>
    <t>Implementación de Buenas Prácticas Agropecuarias (BPA) en los sistemas productivos en la cuenca del Río Aurra</t>
  </si>
  <si>
    <t>1.20 productores formados en Buenas Prácticas Agropecuarias 
2. 20 Predios productivos con Implementación de BPA</t>
  </si>
  <si>
    <t>Proyectos BPA ejecutados
Proyectos BPA programados
# productores en BPA formados 
 100</t>
  </si>
  <si>
    <t>Fortalecimiento institucional y Gobernabilidad</t>
  </si>
  <si>
    <t>Articulación del PORH con las mesas ambientales entes territoriales y Comunidades Afrodescendientes para la armonización con los demás instrumentos de planificación</t>
  </si>
  <si>
    <t>1. Mesas ambientales con planes de acción articulados al PORH 
2. Comunidades Afrodescendientes con planes de acción articulados al PORH 
3. Entes territoriales con planes de acción articulados al PORH
4. Instituciones educativas desarrollan acciones propuestas en el PORH</t>
  </si>
  <si>
    <t>Mesas ambientales con planes de accion articulados al PORH</t>
  </si>
  <si>
    <t>Proyecto de Manejo Integrado de Residuos Sólidos MIRS la cuenca del Río Aurra</t>
  </si>
  <si>
    <t>Centros de acopio creados y/o mejorados</t>
  </si>
  <si>
    <t>Residuos orgánicos que se aprovechan</t>
  </si>
  <si>
    <t>Promoción construcción recuperación y/o mantenimiento de pozos sépticos en áreas rurales de los municipios de Sopetrán San Pedro de los Milagros y San Jerónimo para las viviendas que descargan sus aguas residuales directamente en el río Aurra y sus afluentes</t>
  </si>
  <si>
    <t>1. Mejoramiento paulatino de la calidad fisicoquímica y microbiológica del agua de la quebrada y sus afluentes principales en las zonas de actuación*.
2. Aumento de familias que cuentan con solución al tratamiento de aguas residuales
3. Aumento de capacidades y apropiación en las familias para el manejo y tratamiento
adecuado del sistema de pozos sépticos.
4. *Este proyecto deberá cruzarse con el proyecto de monitoreo para identificar el
impacto en el mejoramiento de la calidad del agua</t>
  </si>
  <si>
    <t>Educación y sostenibilidad ambiental regional</t>
  </si>
  <si>
    <t>Programa de ahorro y uso eficiente del agua PUEA en el sector turístico en el municipio de San Jerónimo.</t>
  </si>
  <si>
    <t>Número de hoteles centros turísticos y parcelaciones que se vinculan al programa. Número de dispositivos ahorradores de agua (restrictores de flujo) en los lavamanos lavaplatos sanitarios y llaves independientes instalados en hoteles centros y parques recreativos y parcelaciones</t>
  </si>
  <si>
    <t>Rio Grande</t>
  </si>
  <si>
    <t>Biodiversidad para la protección recuperación y conservación de los nacimientos y de los cuerpos de agua priorizados en el PORH</t>
  </si>
  <si>
    <t>Desarrollo de acciones en materia de delimitación protección y conservación de los ecosistemas de las zonas de nacimiento retiro y recarga</t>
  </si>
  <si>
    <t xml:space="preserve">No. de ha restauradas/300 ha </t>
  </si>
  <si>
    <t xml:space="preserve">Restauración de 300 ha en las áreas de influencia de los cuerpos de agua: Rio Grande Río chico Quebrada el Hato Q. Don Matias Q. Quebradona entre otros cuerpos de interés para suministro de bocatomas. </t>
  </si>
  <si>
    <t>No. de kilómetros de corredores restaurados/ 20 km</t>
  </si>
  <si>
    <t xml:space="preserve">Reconexión de los sistemas boscosos importantes para la fauna y flora de la cuenca a través de la consolidación de 20 kilómetros de corredores biológicos </t>
  </si>
  <si>
    <t>Protección de las áreas del SIRAP y SILAP con énfasis en el páramo de Santa Inés y las áreas de especial importancia ecológica en los cuerpos de agua priorizados en el PORH</t>
  </si>
  <si>
    <t>No. de ha adquiridas / 500 ha</t>
  </si>
  <si>
    <t>Compra de 500 ha para la protección de 5 fuentes de abastecimiento en los municipios de Belmira Entrerríos Donmatías San Pedro de los Milagros y Santa Rosa de Osos</t>
  </si>
  <si>
    <t>Adquisición de 500 hectáreas de predios de interés ambiental en el páramo de Santa Inés en los municipios de Belmira y Entrerrios equivalentes a aproximadamente el 8% del área del páramo en la cuenca de río Grande.</t>
  </si>
  <si>
    <t>Desarrollo de estudios biológicos de la biodiversidad de los ecosistemas asociados a los cuerpos de agua</t>
  </si>
  <si>
    <t>Indicadores de calidad ecológica y Biodiversidad definidos en el estudio.</t>
  </si>
  <si>
    <t>Realización dos campañas anuales estudios y seguimiento para el conocimiento de las espacies de fauna y flora que reflejen la recuperación de los ecosistemas.</t>
  </si>
  <si>
    <t>Regulación de la oferta hídrica</t>
  </si>
  <si>
    <t xml:space="preserve">Establecer un red de monitoreo de la oferta hídrica articulada a la red de monitoreo de la calidad. La cual cuente con estaciones calibradas al modelo hidrológico planteado en el PORH.
</t>
  </si>
  <si>
    <t xml:space="preserve">Objetivos de Calidad </t>
  </si>
  <si>
    <t>Implementar una red de monitoreo de 27 puntos para hacer seguimiento a la cantidad y calidad del recurso mediante el análisis de los parámetros necesarios para la estimación del ICA (9 parámetros fisicoquimicos + solidos totales) en dos temporadas hidrológicas contrastantes (húmeda seca o promedio seca). Se recomienda igualmente mediciones de aforo e hidrobiológicas.</t>
  </si>
  <si>
    <t>Planificación para cuantificación y posterior regulación de las fuentes hídricas subterráneas</t>
  </si>
  <si>
    <t>Formulación e implementación del plan ambiental de manejo del sistema de acuíferos asociados a los cuerpos de agua priorizadas en el PORH que identifique además las amenazas de contaminación y agotamiento de las aguas subterráneas</t>
  </si>
  <si>
    <t>Plan de manejo formulado</t>
  </si>
  <si>
    <t>Elaboración del plan de manejo de las aguas subterráneas</t>
  </si>
  <si>
    <t xml:space="preserve">Realización del inventario y actualización de los usuarios del recurso hídrico subterráneo </t>
  </si>
  <si>
    <t>No. De usuarios identificados</t>
  </si>
  <si>
    <t>Realizar el inventario evaluación y monitoreo de los usuarios del recurso hídrico subterráneo</t>
  </si>
  <si>
    <t>Planificación local y regional para la regulación del uso del recurso hídrico</t>
  </si>
  <si>
    <t>Reglamentación de los usos del recurso hídrico de acuerdo a lo estipulado para cada uno de los tramos haciendo seguimiento acompañamiento y control de acuerdo a la cantidad el tipo de uso y la demanda.</t>
  </si>
  <si>
    <t>No. permisos identificados /No. permisos existentes</t>
  </si>
  <si>
    <t>Realizar un inventario de concesiones permisos de vertimiento y ocupación del cauce actualizado y ajustado</t>
  </si>
  <si>
    <t>Fortalecimiento acompañamiento y seguimiento a los sistemas de acueductos comunitarios veredales y municipales priorizando a el municipio de San Pedro de los Milagros</t>
  </si>
  <si>
    <t>No. de procesos de fortalecimiento acompañamiento realizados</t>
  </si>
  <si>
    <t>5 procesos de fortalecimiento acompañamiento y seguimiento a los sistemas de acueductos</t>
  </si>
  <si>
    <t>Apoyo en la formulación e implementación de los programas de uso eficiente y ahorro del recurso hídrico de las instituciones públicas y privadas de municipios de la cuenca</t>
  </si>
  <si>
    <t>No. de programas implementados / No. de programas propuestos</t>
  </si>
  <si>
    <t>25 programas de uso implementación de los programas de uso eficientes</t>
  </si>
  <si>
    <t>Diseño y puesta en marcha de una Red Monitoreo con un sistema de información ambiental de las condiciones de la cuenca para la evaluación control y seguimiento de las características hidráulicas fisicoquímicas e hidrobiológicas del Rio Grande y sus principales afluentes</t>
  </si>
  <si>
    <t>Monitoreo y seguimiento de la calidad fisicoquímica e hidrobiológica a los cuerpos de agua a través del establecimiento de puntos de monitoreo georreferenciados en los cuales se hagan muestreos trimestrales o mínimo dos épocas diferentes del año de las variables fisicoquímicas e hidrobiológicas de acuerdo a los índices de calidad planteados y evaluados en el PORH y a través de los cuales se hagan los ajustes a los permisos de vertimientos</t>
  </si>
  <si>
    <t>Índices de calidad</t>
  </si>
  <si>
    <t>Realización de monitoreo permanentes durante los 10 años del PORH trimestrales o mínimo dos veces por año</t>
  </si>
  <si>
    <t>Inclusión en la red de monitoreo de un sistema de gestión de la información quejas reclamos denuncias y trámites. Además del análisis integral que contemple no solo los aspectos fisicoquímicos e hidrobiológicos sino también aspectos ambientales técnicos económicos y socioculturales.</t>
  </si>
  <si>
    <t>Balance de las PQR y análisis de los conflictos</t>
  </si>
  <si>
    <t>Realizar acciones intrainstitucionales para la inclusión en la red de monitoreo de criterios socioeconómicos</t>
  </si>
  <si>
    <t>Mejoramiento de las condiciones de saneamiento básico y vertimientos sobre la cuenca del Rio Grande y sus principales tributarios a través del trabajo conjunto entre la autoridad ambiental los municipios las empresas de servicios la comunidad y la empresa privada.</t>
  </si>
  <si>
    <t>Ajuste y actualización de los Planes de Saneamiento y Manejo de Vertimientos PSMV de los municipios de la cuenca con los objetivos y metas de calidad y uso definidos para el tramo o cuerpo receptor definidos por el PORH</t>
  </si>
  <si>
    <t xml:space="preserve">Mejoramiento de los índices de calidad del agua (Fijación de objetivos de calidad) </t>
  </si>
  <si>
    <t>5 Planes de Saneamiento y Manejo de Vertimientos PSMV ajustados y actualizados</t>
  </si>
  <si>
    <t xml:space="preserve">Gestión de Apoyo técnico y económico a los municipios para el saneamiento básico tanto en las cabeceras municipales como en la zona rural mejorando en esta última los sistemas de pozos sépticos. </t>
  </si>
  <si>
    <t>Porcentaje en la disminución las afectaciones físicas químicas y biológicas al recurso hídrico</t>
  </si>
  <si>
    <t>Apoyos técnicos y económicos a los municipios para el saneamiento básico</t>
  </si>
  <si>
    <t>Seguimiento a la ejecución de los Planes Maestros de Acueducto y alcantarillado de las empresas prestadoras del servicio.</t>
  </si>
  <si>
    <t>Realizar el acompañamiento a los Planes Maestros de Acueducto y alcantarillado de los 5 municipios de la cuenca</t>
  </si>
  <si>
    <t xml:space="preserve">Desarrollo de sistemas productivos sostenibles que disminuyan sus impactos en la cuenca del Rio Grande y sus principales afluentes </t>
  </si>
  <si>
    <t xml:space="preserve">Acompañamiento de la autoridad ambiental a los sectores productivos en la implementación de buenas prácticas agrícolas pecuarias e industriales desarrollando programas que frenen la expansión descontrolada de la frontera agropecuaria. </t>
  </si>
  <si>
    <t>No. de buenas prácticas implementadas</t>
  </si>
  <si>
    <t>Acompañamiento a los sectores productivos en la implementación de buenas prácticas agropecuarias.</t>
  </si>
  <si>
    <t>Apoyo y acompañamiento de la autoridad ambiental a los productores porcícolas en la implementación de tanques estercoleros y biodigestores con el fin de disminuir el impacto de la contaminación difusa en la cuenca y aprovechar los residuos en generación de gas.</t>
  </si>
  <si>
    <t>No. De acompañamientos a los productores</t>
  </si>
  <si>
    <t>Acompañamientos a 50 productores porcícolas en el área de influencia de Q. El Hato Q. Don Matías y Rio Grande</t>
  </si>
  <si>
    <t>Acompañamiento para la optimización de las actuales plantas de tratamiento de aguas domésticas y no domésticas enfocadas en la reducción de los 5 parámetros asociados a los objetivos de calidad.</t>
  </si>
  <si>
    <t>Buenas prácticas implementadas</t>
  </si>
  <si>
    <t>Acompañamiento a 20 empresas 
Objetivos de calidad</t>
  </si>
  <si>
    <t>Implementación de programas de incentivos y exenciones tributarias por buenas prácticas ambientales y reconversión tecnológica.</t>
  </si>
  <si>
    <t>Incentivos otorgados</t>
  </si>
  <si>
    <t>Programa implementado de incentivos y exenciones tributarias.</t>
  </si>
  <si>
    <t xml:space="preserve">Establecimiento de programas con la comunidad campesina tendientes a mejorar sus condiciones de vida y la disminución del impacto sobre la cuenca </t>
  </si>
  <si>
    <t>Programas de cultivos de pancoger como una alternativa a la soberanía alimentaria a la población campesina y de disminución del impacto sobre la cuenca</t>
  </si>
  <si>
    <t>Huertas implementadas</t>
  </si>
  <si>
    <t>Implementación de 1000 hogares con huertas de pancoger</t>
  </si>
  <si>
    <t xml:space="preserve">Generación en las instituciones con incidencia en el cumplimiento del PORH la capacidad institucional para el cumplimiento de las metas propuestas. </t>
  </si>
  <si>
    <t>Ajuste y actualización de los sistemas de cobro de tasas por uso de agua y tasas retributivas.</t>
  </si>
  <si>
    <t>Metas de calidad cumplidas</t>
  </si>
  <si>
    <t>Generación de estrategias para la apropiación social del PORH a través de mesas sectoriales en las cuales se capaciten los diferentes sectores para el cumplimiento de las propuestas en él planteadas.</t>
  </si>
  <si>
    <t>No de mesas sectoriales conformadas</t>
  </si>
  <si>
    <t>Generación de mínimo 2 mesas sectoriales por municipio capacitadas en el cumplimiento de las metas</t>
  </si>
  <si>
    <t>Fomento del posicionamiento del patrimonio hídrico como un eje fundamental en la planeación local y regional a partir de la articulación inter e intrainstitucional en los ámbitos locales y regionales</t>
  </si>
  <si>
    <t>Fortalecimiento del ejercicio de la autoridad ambiental en la gestión y protección del patrimonio hídrico a través de la articulación y acompañamiento en la formación técnica a las comunidades al sector público y al sector privado en la generación de herramientas para el seguimiento a las metas propuesta en el PORH.</t>
  </si>
  <si>
    <t>% de Ejecución del Programa diseñado</t>
  </si>
  <si>
    <t>Diseño de un programa para el fortalecimiento del ejercicio de la autoridad ambiental</t>
  </si>
  <si>
    <t>Articular la gestión del patrimonio hídrico a los demás instrumentos de planeación territorial local y regional; a los Planes de Gestión integral de Residuos Sólidos los Planes de Ordenamiento Territorial Planes de Desarrollo Municipal planes municipales ambientales planes municipales de educación ambiental planes de desarrollo rural entre otros.</t>
  </si>
  <si>
    <t>No. de planes locales con el componente hídrico priorizado</t>
  </si>
  <si>
    <t>Un proceso de participación para la gestión del patrimonio hídrico a los demás instrumentos de planeación territorial local y regional</t>
  </si>
  <si>
    <t xml:space="preserve">Ajustar el POMCA del Rio Grande de acuerdo con lo establecido en el PORH </t>
  </si>
  <si>
    <t>POMCA ajustado al PORH</t>
  </si>
  <si>
    <t>Ajustar el POMCA del Rio Grande de acuerdo con lo establecido en el PORH</t>
  </si>
  <si>
    <t>Garantizar el funcionamiento y gestión del consejo de cuenca del POMCA del Río Grande y sus principales afluentes incluyendo en su agenda el seguimiento a las metas propuestas por el PORH</t>
  </si>
  <si>
    <t>No. de encuentros del consejo de cuenca realizado</t>
  </si>
  <si>
    <t>Consejo de cuenca en su proceso de gestión funcionando correctamente</t>
  </si>
  <si>
    <t xml:space="preserve">Implementación de procesos de educación ambiental y educomunicación que conlleven a la construcción colectiva de una cultura del agua </t>
  </si>
  <si>
    <t>Diseño de un sistema de divulgación y socialización permanente del cumplimiento de las metas propuestas en el PORH con todos los actores de la cuenca. Acompañamiento en la formación técnica a las comunidades al sector público y al sector privado en la generación de herramientas para el seguimiento a las metas propuesta en el PORH.</t>
  </si>
  <si>
    <t>Programa de comunicación y educación ambiental implementados</t>
  </si>
  <si>
    <t>Implementación de un programa de comunicación divulgación y socialización del cumplimiento de las metas propuestas en los diferentes escenarios locales y regionales.
La implementación de planes de comunicación en medios locales y comunitarios.</t>
  </si>
  <si>
    <t>Proyectos Ambientales Escolares –PRAE y Proyectos Ciudadanos de Educación Ambiental –PROCEDA enfocados a la cultura del agua los cuales se articulen al programa Piragua fortaleciendo este último articulado al micrositio en el portal</t>
  </si>
  <si>
    <t>No de PRAE con enfoque en el recurso hídrico
No de PROCEDA con enfoque en el recurso hídrico</t>
  </si>
  <si>
    <t>Realización de 20 PRAE y 20 PROCEDA con enfoque en el recurso hídrico</t>
  </si>
  <si>
    <t>Fortalecer el programa Piragua con la creación de la estrategia Piragüeros del Río Grande como estrategia para unir esfuerzos para el cuidado la protección y participación entorno a la cuenca</t>
  </si>
  <si>
    <t>No de personas e instituciones vinculadas el programa</t>
  </si>
  <si>
    <t>Programa Piragüeros del Rio Grande implementado</t>
  </si>
  <si>
    <t>Implementación de un programa formativo para la identificación y manejo de los conflictos socio ambientales del recurso hídrico además de la inclusión del tema en escenarios como los Comités Interinstitucionales de Educación Ambiental –CIDEAM Mesas Ambientales Consejos Territoriales de Planeación Consejos de Desarrollo Rural etc.</t>
  </si>
  <si>
    <t>Programa formativo diseñado y ejecutado</t>
  </si>
  <si>
    <t>Implementación de un programa formativo para la identificación y manejo de los conflictos por usos</t>
  </si>
  <si>
    <t>Incorporación de la gestión del riesgo en el manejo integral del recurso hídrico para la disminución de los riesgos asociados a los fenómenos naturales y la disminución de los efectos del cambio climático</t>
  </si>
  <si>
    <t>Elaborar y actualizar los mapas de amenazas y vulnerabilidad para la evaluación del riesgo con relación al recurso hídrico identificando las áreas en riesgo asociadas a fenómenos naturales que afecten el recurso hídrico con información frente a las áreas susceptibles a inundación.</t>
  </si>
  <si>
    <t>No de mapas de amenazas y vulnerabilidad para la evaluación del riesgo con relación al recurso hídrico elaborados y ajustados</t>
  </si>
  <si>
    <t>Elaborar y actualizar para los 5 municipios de la cuenca los mapas de amenazas y vulnerabilidad para la evaluación del riesgo con relación al recurso hídrico identificando las áreas en riesgo asociadas a fenómenos naturales que afecten el recurso hídrico con información frente a las áreas susceptibles a inundación movimientos en masa e incendios</t>
  </si>
  <si>
    <t xml:space="preserve">Establecer programas continuos de capacitación comunitaria y orientación ciudadana a los comités locales de emergencia y la comunidad en general en los ámbitos locales y regionales para el manejo del riesgo asociado al recurso hídrico y articulado a los sistemas de alertas tempranas y a los planes locales de gestión del riesgo y adaptación al cambio climático. </t>
  </si>
  <si>
    <t>No de programas de capacitación formulados e implementados</t>
  </si>
  <si>
    <t>Implementar un programa de capacitación comunitaria a los comités locales de emergencia en manejo de riesgo alertas tempranas y planes locales de gestión del riesgo</t>
  </si>
  <si>
    <t>Implementación y uso de fuentes alternativas de agua (lluvias subterráneas) para la disminución del impacto asociado al uso de fuentes superficiales que presenten cargas contaminantes por encima de lo permitido.</t>
  </si>
  <si>
    <t>No de acciones implementadas para el uso de fuentes alternativas</t>
  </si>
  <si>
    <t>No de acciones implementadas para la disminución de los riesgos</t>
  </si>
  <si>
    <t xml:space="preserve">Disminución en los índices de pérdida de las coberturas vegetales asociadas a las zonas de protección de los cuerpos de agua </t>
  </si>
  <si>
    <t>Gestión interinstitucional e intersectorial en la aplicación de la norma en términos de las rondas hídricas que permita la conservación y delimitación de las zonas forestales alrededor de las cuencas</t>
  </si>
  <si>
    <t>No kilómetros de rondas hídricas implementadas</t>
  </si>
  <si>
    <t>Acotamiento 46 kilómetros de rondas hídricas en las corrientes principales.
Realización de convenios interinstitucional e intersectorial para la conservación de la zonas forestales alrededor de la cuenca.</t>
  </si>
  <si>
    <t>Rio Guadalupe</t>
  </si>
  <si>
    <t>Implementación de la red de monitoreo de calidad del agua del plan de ordenamiento del recurso hídrico del rio Guadalupe</t>
  </si>
  <si>
    <t>Implementación del plan de monitoreo y seguimiento de los objetivos de calidad (ODC) en fuentes superficiales definido en el PORH del rio Guadalupe</t>
  </si>
  <si>
    <t>Plan de monitoreo de vertimientos de usuarios de tasas retributivas (TR) en la cuenca del rio Guadalupe</t>
  </si>
  <si>
    <t>Diseño y puesta en marcha de la red hidrometeorológica</t>
  </si>
  <si>
    <t>Número de usuarios formales actualizados.
Número de usuarios censados.
Número de usuarios no formales en proceso de formalización.
Número de personas sensibilizadas mediante las estrategias de acercamiento. Plataforma de información elaborada
RURH completados para Ministerio</t>
  </si>
  <si>
    <t>Restauración de zonas de ribera y establecimiento de mosaicos de conservación en la cuenca del Río Guadalupe</t>
  </si>
  <si>
    <t>1. Número de hectáreas conservadas
2. Número de hectáreas con mosaicos de conservación</t>
  </si>
  <si>
    <t>ha protegidas con mosaicos
783 ha programadas</t>
  </si>
  <si>
    <t>Conservación de bosques andinos y altoandinos</t>
  </si>
  <si>
    <t>Pago por servicios ambientales para la conservación del agua en la cuenca del rio Guadalupe</t>
  </si>
  <si>
    <t>1. Número de hectáreas conservadas 2. Número de familias beneficiadas 3. % de aumento de la oferta hídrica</t>
  </si>
  <si>
    <t>Implementación de Buenas Prácticas Agropecuarias (BPA) en los sistemas productivos en la cuenca del Río Guadalupe</t>
  </si>
  <si>
    <t>Proyectos BPA ejecutados
Proyectos BPA programados
# productores en BPA formados 
 200</t>
  </si>
  <si>
    <t>Fortalecimiento Industrial y Gobernabilidad</t>
  </si>
  <si>
    <t>Mesas ambientales con planes de acción articulados al PORH Instituciones educativas desarrollan acciones propuestas en el PORH</t>
  </si>
  <si>
    <t>Proyecto de Manejo Integrado de Residuos Sólidos MIRS la cuenca del río Guadalupe</t>
  </si>
  <si>
    <t>Promoción construcción recuperación y/o mantenimiento de pozos sépticos en áreas rurales de los municipios de Guadalupe Santa Rosa de Osos Gómez Plata para las viviendas que descargan sus aguas residuales directamente en el río Guadalupe y sus afluentes principales</t>
  </si>
  <si>
    <t>Rio Ité</t>
  </si>
  <si>
    <t>% Área en pastos o cultivos (incluido maderables) en cabeceras de Quebradas (% (Incremento de cobertura natural))</t>
  </si>
  <si>
    <t>% Área en pastos o cultivos en rondas según el decreto 2811 de 1974 (% (Incremento de cobertura natural))</t>
  </si>
  <si>
    <t>Hectáreas de Áreas municipal asociadas con PSA (ha)</t>
  </si>
  <si>
    <t>Mantenimiento de viveros implementados</t>
  </si>
  <si>
    <t>Arborización de Caños y Nacimientos Quebradas del Territorio con Especies Nativas y Retenedoras de Agua (Korodó Ité)</t>
  </si>
  <si>
    <t>No. proyecto de vivero definido con la comunidad El vivero en funcionamiento</t>
  </si>
  <si>
    <t>No. Ha reforestadas</t>
  </si>
  <si>
    <t>Restauración/Protección en zonas de Ribera de la Comunidad de Rionegrito</t>
  </si>
  <si>
    <t>No. ha reforestadas</t>
  </si>
  <si>
    <t>Restauración / Protección En Zonas de Ribera en la Comunidad la Congoja</t>
  </si>
  <si>
    <t>Restauración / Protección en Zonas de Ribera en la Comunidad Caño Bodegas</t>
  </si>
  <si>
    <t>Complementación de la Red de Monitoreo Hidrometeorológica de la Cuenca</t>
  </si>
  <si>
    <t>Cuerpos de agua o tributarios o tramos reglamentados</t>
  </si>
  <si>
    <t>Actualización Registro de Usuarios del Recurso Hídrico (formales y no formales) de la Cuenca Ité</t>
  </si>
  <si>
    <t>Fortalecimiento del Suministro de Agua para la Comunidad Korodó I té (Korodó Ité)</t>
  </si>
  <si>
    <t>No. de reuniones de gestión con autoridades municipales y la Corporación para la inversión en sistemas de transporte y almacenamien to de agua instalados.</t>
  </si>
  <si>
    <t>Fortalecimiento del Suministro de Agua para la Comunidad Rionegrito</t>
  </si>
  <si>
    <t>No. de reuniones de gestión con autoridades municipales y la Corporación para la inversión en sistemas de transporte y almacenamiento de agua instalados</t>
  </si>
  <si>
    <t>Fortalecimiento del Suministro de Agua para la Comunidad La Congoja</t>
  </si>
  <si>
    <t>Fortalecimiento del Suministro de Agua para la Comunidad Caño Bodegas</t>
  </si>
  <si>
    <t>No. de reuniones de gestión con autoridades municipales y la Corporación para la inversión en sistemas de transporte y almacenamien to de agua instalados</t>
  </si>
  <si>
    <t>Recuperación optimización de la calidad hídrica ambiental y calidad de vida en el río Ité</t>
  </si>
  <si>
    <t>Saneamiento en la Cabecera Municipal de Remedios y Sostenibilidad del Sistema</t>
  </si>
  <si>
    <t>% de vertimientos eliminados/total de
vertimientos a eliminar</t>
  </si>
  <si>
    <t>% de agua residual tratada Remedios</t>
  </si>
  <si>
    <t>Número de asesorías de capacitación</t>
  </si>
  <si>
    <t>Gestión para Saneamiento en Actividades de Beneficio de Oro</t>
  </si>
  <si>
    <t>% de pequeños mineros del casco urbano de remedios con sistemas de recirculación y tratamiento</t>
  </si>
  <si>
    <t>Número de talleres para capacitación
de planes de manejo de minas</t>
  </si>
  <si>
    <t>Saneamiento Hídrico en Veredas de la Cuenca de Ité</t>
  </si>
  <si>
    <t>Instalación de sistemas de tratamientos individuales.</t>
  </si>
  <si>
    <t>Número de capacitaciones para divulgación de manuales de manejo y mantenimiento de sistemas sépticos</t>
  </si>
  <si>
    <t>Seguimiento y Monitoreo de Calidad del Agua en la Cuenca del Río Ité y Vertimientos</t>
  </si>
  <si>
    <t>NO2+NO3</t>
  </si>
  <si>
    <t>Hg</t>
  </si>
  <si>
    <t>CN</t>
  </si>
  <si>
    <t>Aceites grasas</t>
  </si>
  <si>
    <t>Hidrocarburos.</t>
  </si>
  <si>
    <t>Instalación de Pozos Sépticos en la Comunidad Indígena Ité (Korodó Ité)</t>
  </si>
  <si>
    <t>diez (10) pozos sépticos instalados en
territorio Korodó Ité.</t>
  </si>
  <si>
    <t>Programa de Manejo de Residuos Sólidos para la Comunidad Ité (Korodó Ité)</t>
  </si>
  <si>
    <t>No de capacitaciones en manejo de residuos sólidos.</t>
  </si>
  <si>
    <t>Repoblamiento de Peces en el Río Ité Cuenca Baja (Korodó Ité)</t>
  </si>
  <si>
    <t>Cantidad de monitoreos de peces realizados.</t>
  </si>
  <si>
    <t>Instalación de Pozos Sépticos en la Comunidad Rionegrito</t>
  </si>
  <si>
    <t>Diez (10) pozos sépticos instalados.</t>
  </si>
  <si>
    <t>Numero de capacitaciones</t>
  </si>
  <si>
    <t>Programa de Manejo de Residuos Sólidos de la Comunidad Rionegrito</t>
  </si>
  <si>
    <t>Apoyo a Programas de Piscicultura en la Comunidad Rionegrito</t>
  </si>
  <si>
    <t>No. Monitoreos realizados.</t>
  </si>
  <si>
    <t>Instalación de Pozos Sépticos en la Comunidad la Congoja</t>
  </si>
  <si>
    <t>veinte (20) pozos sépticos instalados</t>
  </si>
  <si>
    <t>Programa de Manejo de Residuos Sólidos de la Comunidad la Congoja</t>
  </si>
  <si>
    <t>Promoción de Buenas Prácticas Agropecuarias Comunidad la Congoja</t>
  </si>
  <si>
    <t>No. de espacios de concertación para el diseño del proyecto.</t>
  </si>
  <si>
    <t>No. de las actividades de capacitación ejecutadas.</t>
  </si>
  <si>
    <t>Apoyo a Programas de Piscicultura en la Comunidad la Congoja</t>
  </si>
  <si>
    <t>Instalación de Pozos Sépticos en la Comunidad Caño Bodegas</t>
  </si>
  <si>
    <t>cincuenta (50) pozos sépticos instalados</t>
  </si>
  <si>
    <t xml:space="preserve">Numero de capacitaciones </t>
  </si>
  <si>
    <t>Programa de Manejo de Residuos Sólidos de la Comunidad Caño Bodegas</t>
  </si>
  <si>
    <t>Promoción de Buenas Prácticas Agropecuarias en el Consejo Caño Bodegas</t>
  </si>
  <si>
    <t>No. de actividades de capacitación ejecutadas.</t>
  </si>
  <si>
    <t>Apoyo a Programas de Piscicultura en la Comunidad Caño Bodegas</t>
  </si>
  <si>
    <t>No. Monitoreos realizados</t>
  </si>
  <si>
    <t>Evaluación de la Vulnerabilidad del Recurso Hídrico los Ecosistemas y las Comunidades Asociados a los Escenarios de Variabilidad y Riesgo Por Cambio Climático e Incorporación a los PMGRD – Plan Municipal De Gestión Del Riesgo De Desastres</t>
  </si>
  <si>
    <t>Número de campañas de campo en socialización reconocimiento y evaluación del desequilibrio suelocoberturasagua encontrado</t>
  </si>
  <si>
    <t>Fortalecimiento Institucional Organizaciones para la GIRH</t>
  </si>
  <si>
    <t>Promoción de Veedurías Ambientales en el Consejo la Congoja Asociadas a la Cuenca del Río Ité</t>
  </si>
  <si>
    <t>No. de capacitaciones</t>
  </si>
  <si>
    <t>Implementación de la catedra PRAE para GIRH en 6 instituciones educativas</t>
  </si>
  <si>
    <t>No. Campañas de sensibilización y conciencia ambiental.</t>
  </si>
  <si>
    <t>Número de iniciativas desarrolladas/N úmero de iniciativas propuestas</t>
  </si>
  <si>
    <t xml:space="preserve">Generación de Capacidades Socioambientales en Medidas de
Desarrollo Limpio MDL y Buenas Prácticas Ambientales BPA como Mecanismos de Adaptación en la Cuenca Ité
</t>
  </si>
  <si>
    <t>No. Consejos de cuenca o estructuras
organizativas veedurías del agua) para adaptación conformadas y operando</t>
  </si>
  <si>
    <t>Acompañamiento para la Construcción del Plan de Vida desde el Ordenamiento Ambiental del Territorio de la Comunidad (Korodó Ité)</t>
  </si>
  <si>
    <t>100% del proceso concertado con la comunidad</t>
  </si>
  <si>
    <t>Apoyo a los Sistemas Tradicionales de Siembra de la Comunidad (Korodó Ité)</t>
  </si>
  <si>
    <t>Documento que caracteriza los sistemas de siembra y de las prácticas tradicionales de siembra.</t>
  </si>
  <si>
    <t>No. de jornadas de asesoría técnica y de acompañamiento social</t>
  </si>
  <si>
    <t>Buenas Prácticas Ambientales en la Ganadería (Korodó Ité)</t>
  </si>
  <si>
    <t>No. de jornadas de asesoría técnica y de acompañamiento socia</t>
  </si>
  <si>
    <t>Mejoramiento de la Calidad de Agua para Consumo Mediante Educación en el Manejo del Agua (Korodó Ité)</t>
  </si>
  <si>
    <t>No. de capacitaciones dictadas</t>
  </si>
  <si>
    <t>Acompañamiento para la Formulación del Plan de Etnodesarrollo para el Cuidado del Agua – Fortalecimiento del Consejo Comunitario Rionegrito</t>
  </si>
  <si>
    <t>No. de acuerdos para el diseño del plan</t>
  </si>
  <si>
    <t>No de reuniones de seguimiento al cumplimiento de las acciones del plan según cronograma y alcances definidos.</t>
  </si>
  <si>
    <t>Formación de Promotores Ambientales en la Comunidad Étnica Ríonegrito</t>
  </si>
  <si>
    <t>No. de jornadas desarrolladas para la formación de los promotores ambientales.</t>
  </si>
  <si>
    <t>Formación de Guardianes de la Naturaleza en la Comunidad Rionegrito</t>
  </si>
  <si>
    <t>No. de sesiones de capacitación</t>
  </si>
  <si>
    <t>Fortalecimiento del PRAES de la Institución Educativa a la cual pertenece la Escuela el Recreo Comunidad Rionegrito</t>
  </si>
  <si>
    <t>No diagnósticos</t>
  </si>
  <si>
    <t>No. de sesiones desarrolladas para fortalecer el PRAES y su accionar</t>
  </si>
  <si>
    <t>Acompañamiento para la Formulación del Plan de Etnodesarrollo para el Cuidado del Agua – Fortalecimiento del Consejo Comunitario la Congoja</t>
  </si>
  <si>
    <t>No. de acuerdos para diseño</t>
  </si>
  <si>
    <t>No de reuniones de seguimiento al cumplimiento de las acciones del programa según cronograma y alcances definidos.</t>
  </si>
  <si>
    <t>Formación de Promotores Ambientales en la Comunidad La Congoja</t>
  </si>
  <si>
    <t>Formación de Guardianes de la Naturaleza en la Comunidad la Congoja</t>
  </si>
  <si>
    <t>No. de sesiones de capacitación.</t>
  </si>
  <si>
    <t>Capacitación en Buenas Prácticas Ambientales a los Actores del Territorio la Congoja para el Cuidado del Agua</t>
  </si>
  <si>
    <t>No. de las actividades de capacitación ejecutadas</t>
  </si>
  <si>
    <t>Formación de Gestores Ambientales Comunitarios en el Consejo Caño Bodegas</t>
  </si>
  <si>
    <t>No. de jornadas desarrolladas para la formación de los gestores ambientales.</t>
  </si>
  <si>
    <t>Reconocimiento del Territorio desde la Etnoeducación con los Guardianes de la Naturaleza en el Consejo Caño Bodegas</t>
  </si>
  <si>
    <t>No. de sesiones de capa6citación</t>
  </si>
  <si>
    <t>Capacitación en Buenas Prácticas Ambientales a los Actores del Territorio en el Consejo Caño Bodegas para el Cuidado del Agua</t>
  </si>
  <si>
    <t>Rio Mulatos</t>
  </si>
  <si>
    <t>Restauración / Protección en Zonas de Ribera y Nacederos de Ríos</t>
  </si>
  <si>
    <t>% Área en pastos o cultivos (incluido maderables) en cabeceras de quebradas</t>
  </si>
  <si>
    <t>% Área en pastos o cultivos en rondas según el decreto 2811 de 1974</t>
  </si>
  <si>
    <t>Reforestación por la Vida: para tener Abundancia de Agua</t>
  </si>
  <si>
    <t>Mantenimientos de viveros implementados al año.</t>
  </si>
  <si>
    <t>Gestión para Ahorro y Uso Eficiente del Agua en Usuarios Estratégicos</t>
  </si>
  <si>
    <t>Cuerpos de agua o tributarios o tramos reglamentados/Cuerpos de agua</t>
  </si>
  <si>
    <t>Actualización Registro de Usuarios del Recurso Hídrico (Formales y No Formales) de la Cuenca Mulatos</t>
  </si>
  <si>
    <t>Recuperación optimización de la calidad hídrica ambiental y calidad de vida en el río Mulatos</t>
  </si>
  <si>
    <t>Sostenibilidad de Sistemas de Tratamiento Municipal en la Cuenca</t>
  </si>
  <si>
    <t>Cumplimiento de carga total de Sólidos y DBO a la salida de PTARs en la cuenca</t>
  </si>
  <si>
    <t>Complementación de Saneamiento Rural</t>
  </si>
  <si>
    <t>% de pequeños caficultores con sistemas de tratamiento</t>
  </si>
  <si>
    <t xml:space="preserve">Número de sistemas instalados para mejorar cobertura de tratamiento en veredas </t>
  </si>
  <si>
    <t>Limpiando el Río Mulatos Mediante la Restauración de Sistemas Sépticos</t>
  </si>
  <si>
    <t>seis (6) tanques sépticos inspeccionados</t>
  </si>
  <si>
    <t>Número de tanques sépticos reemplazados.</t>
  </si>
  <si>
    <t>Seguimiento y Monitoreo de Calidad del Agua en la Cuenca del Río Mulatos y Vertimientos</t>
  </si>
  <si>
    <t>OD</t>
  </si>
  <si>
    <t>NO3+NO2</t>
  </si>
  <si>
    <t>Organoclorado</t>
  </si>
  <si>
    <t>Organofosforado</t>
  </si>
  <si>
    <t>Conservando la Ictiofauna del Río Mulatos</t>
  </si>
  <si>
    <t>Monitoreos de peces en los cuatro puntos</t>
  </si>
  <si>
    <t>Buenas Prácticas Agrícolas Asociadas al Cultivo del Café en el Resguardo Indígena Bernardino Panchí</t>
  </si>
  <si>
    <t>Numero de pozos construidos y funcionando</t>
  </si>
  <si>
    <t>Evaluación de la Vulnerabilidad del Recurso Hídrico los Ecosistemas y las Comunidades Asociados a los Escenarios de Variabilidad y Riesgo por Cambio Climático e Incorporación a los PMGRD Plan Municipal De Gestión Del Riesgo De Desastres</t>
  </si>
  <si>
    <t>Número de campañas de campo en socialización reconocimiento y evaluación del desequilibrio suelo coberturas agua encontrado</t>
  </si>
  <si>
    <t>Número de iniciativas desarrolladas/Número de iniciativas propuestas</t>
  </si>
  <si>
    <t>Generación de Capacidades Socioambientales en Medidas de Desarrollo Limpio MDL Y Buenas Prácticas Ambientales BPA como Mecanismos de Adaptación en la Cuenca Mulatos</t>
  </si>
  <si>
    <t>No. Consejos de cuenca o estructuras organizativas veedurías del agua) para adaptación conformadas y luego operando.</t>
  </si>
  <si>
    <t xml:space="preserve">No. Estrategias de adaptación al cambio climático diseñadas </t>
  </si>
  <si>
    <t xml:space="preserve">Protección de los Sitios Sagrados en el Río Mulatos la Quebrada Mulaticos y la Reserva la Trocha </t>
  </si>
  <si>
    <t>Jornadas de recolección comunitarias con los jaibanas</t>
  </si>
  <si>
    <t xml:space="preserve">Un encuentro intercultural con los campesinos vecinos cada año. </t>
  </si>
  <si>
    <t>Realización del 100% de las capacitaciones prácticas en la escuela</t>
  </si>
  <si>
    <t>Fortalecimiento del Plan de Vida para el Cuidado del Agua en el Resguardo Indígena Bernardino Panchí</t>
  </si>
  <si>
    <t>No. de reuniones de concertación con la comunidad y sus autoridades</t>
  </si>
  <si>
    <t>Cumplimiento de las acciones del programa según cronograma y alcances definidos.</t>
  </si>
  <si>
    <t>Hijas del Arcoíris Iumakaura para el Cuidado del Agua</t>
  </si>
  <si>
    <t>No. de acuerdos construidos sobre el alcance del proyecto.</t>
  </si>
  <si>
    <t>No. de capacitaciones realizadas.</t>
  </si>
  <si>
    <t>No. de visitas a otras comunidades indígenas.</t>
  </si>
  <si>
    <t>Protección del Agua del Resguardo Bernardino Panchí con la Guardia Indígena</t>
  </si>
  <si>
    <t xml:space="preserve">100% de acciones concertadas para el fortalecimiento de la guardia indígena </t>
  </si>
  <si>
    <t>Jóvenes Cuidadores del Agua en el Resguardo Bernardino Panchí</t>
  </si>
  <si>
    <t>No. de jornadas de concertación</t>
  </si>
  <si>
    <t>Capacitando la Comunidad Emberá para Conservar el Agua de la Cuenca del Río Mulatos</t>
  </si>
  <si>
    <t>Número de personas capacitadas</t>
  </si>
  <si>
    <t>Rio Piedras</t>
  </si>
  <si>
    <t>Implementación de la red de monitoreo de calidad del agua del plan de ordenamiento del recurso hídrico del río Piedras</t>
  </si>
  <si>
    <t>Implementación del plan de monitoreo y seguimiento de los objetivos de calidad (ODC) en fuentes superficiales definido en el PORH del río Piedras</t>
  </si>
  <si>
    <t xml:space="preserve">Plan de monitoreo de vertimientos de usuarios de tasas retributivas (TR) en la cuenca del rio Piedras </t>
  </si>
  <si>
    <t>Restauración de zonas de ribera y establecimiento de mosaicos de conservación en la cuenca del Río Piedras.</t>
  </si>
  <si>
    <t>ha protegidas con mosaicos
564 ha programadas</t>
  </si>
  <si>
    <t>Pago por servicios ambientales para la conservación del agua en la cuenca del rio Piedras.</t>
  </si>
  <si>
    <t>1. Número de hectáreas conservadas 2. Número de familias beneficiadas6 3. % de aumento de la oferta hídrica</t>
  </si>
  <si>
    <t>Implementación de Buenas Prácticas Agropecuarias (BPA) en los sistemas productivos en la cuenca del Río Piedras</t>
  </si>
  <si>
    <t>1.Número de productores formados en Buenas Prácticas Agropecuarias (BPA)
2. Número de Predios productivos con Implementación de BPA</t>
  </si>
  <si>
    <t>Fortalecimiento institucional y gobernabilidad</t>
  </si>
  <si>
    <t>Proyecto de Manejo Integrado de Residuos Sólidos MIRS la cuenca del río Piedras</t>
  </si>
  <si>
    <t>Promoción construcción recuperación y/o mantenimiento de pozos sépticos en áreas rurales de los municipio de Jericó para las viviendas que descargan sus aguas residuales directamente en el río Piedras y sus afluentes</t>
  </si>
  <si>
    <t>Programa de ahorro y uso eficiente del agua PUEA en el sector turístico en el municipio de Piedras</t>
  </si>
  <si>
    <t>Rio Poblanco</t>
  </si>
  <si>
    <t>Gestión de Recursos</t>
  </si>
  <si>
    <t>Ajuste y aplicación de la tasa retributiva</t>
  </si>
  <si>
    <t>Millones Recaudados</t>
  </si>
  <si>
    <t>Identificación de usuarios</t>
  </si>
  <si>
    <t>Nº de usuarios Identificados</t>
  </si>
  <si>
    <t>Legalización de usuarios</t>
  </si>
  <si>
    <t>Nº de Usuarios Legalizados</t>
  </si>
  <si>
    <t>Gestión Interinstitucional</t>
  </si>
  <si>
    <t>Apoyo legal y organizacional a acueductos veredales comunitarios.</t>
  </si>
  <si>
    <t>Gestión gremios Corporación para la legalización de usuarios</t>
  </si>
  <si>
    <t>Determinación de los factores de vertimientos de las principales actividades económicas</t>
  </si>
  <si>
    <t>Nº de Factores de vertimiento estimados por sector (caficultura ganadería minería agroindustria)</t>
  </si>
  <si>
    <t>Monitoreo y supervisión de la calidad del agua de la cuenca.</t>
  </si>
  <si>
    <t>Saneamiento Básico</t>
  </si>
  <si>
    <t>Construcción de pozos sépticos.</t>
  </si>
  <si>
    <t>Nº de pozos sépticos instalados</t>
  </si>
  <si>
    <t>Mantenimiento de pozos sépticos.</t>
  </si>
  <si>
    <t>Nº de mantenimiento a Pozos Sépticos</t>
  </si>
  <si>
    <t>Apoyo a la gestión proyectos de alcantarillado.</t>
  </si>
  <si>
    <t>Nº de Planes maestros apoyados</t>
  </si>
  <si>
    <t>Demanda del Sector Productivo</t>
  </si>
  <si>
    <t>Estimación de la huella hídrica</t>
  </si>
  <si>
    <t>Nº de Factores de demanda establecidos</t>
  </si>
  <si>
    <t>Identificación y protección de especies con alto valor ecológico en la cuenca.</t>
  </si>
  <si>
    <t>Nº de especies identificadas Nº de campalas realizadas</t>
  </si>
  <si>
    <t>Protección de Cuencas</t>
  </si>
  <si>
    <t>Adquisición de predios para reforestación y preservación.</t>
  </si>
  <si>
    <t>Has compradas</t>
  </si>
  <si>
    <t>Construcción del vivero municipal de la Pintada.</t>
  </si>
  <si>
    <t>Prevención de la caza de especies nativas en el agua</t>
  </si>
  <si>
    <t>Nº de Campañas realizadas Nº de especies identificadas y protegidas</t>
  </si>
  <si>
    <t>Implementación del plan de manejo ambiental de los nacimientos.</t>
  </si>
  <si>
    <t>Nº de nacimientos identificados Nº de planes de manejo de nacimientos establecidos</t>
  </si>
  <si>
    <t>Guardabosques.</t>
  </si>
  <si>
    <t>Nº de guardabosque funcionando</t>
  </si>
  <si>
    <t>Reforestación alrededor de los afluentes y nacimientos con especies nativas que protejan y optimicen la afloracion del agua.</t>
  </si>
  <si>
    <t>Nº de árboles sembrados</t>
  </si>
  <si>
    <t>Repoblación de peces especialmente en la quebrada sabaleticas afluente del rio Poblanco.</t>
  </si>
  <si>
    <t>Nº de individuos liberados</t>
  </si>
  <si>
    <t>Residuos Sólidos</t>
  </si>
  <si>
    <t>Aprovechamiento de residuos sólidos en las zonas rurales.</t>
  </si>
  <si>
    <t>Nº de lugares de separación y composteras construidas</t>
  </si>
  <si>
    <t>Fortalecimiento de los PRAES y PROCEDAS.</t>
  </si>
  <si>
    <t>Formación de gestores ambientales</t>
  </si>
  <si>
    <t>Veeduría y control de los procesos y actores estratégicos en la zona.</t>
  </si>
  <si>
    <t>Nº de veedurías del agua creadas (1 por municipio)</t>
  </si>
  <si>
    <t>Implementación de prácticas agroecológicas</t>
  </si>
  <si>
    <t>Incentivos a la producción limpia</t>
  </si>
  <si>
    <t>Nº de has protegidas bajo el sistema de incentivos</t>
  </si>
  <si>
    <t>No proyectos articulados 100% de los proyectos articulados 1000 eventos totales (2 al mes durante 10 años y un evento especial al año</t>
  </si>
  <si>
    <t>Rio San Andrés</t>
  </si>
  <si>
    <t>Instalación de una estación limnimétrica con maxímetro en el río San Andrés Al finalizar el tramo 3</t>
  </si>
  <si>
    <t>Medición y reporte de datos de niveles a la red Piragüa. Aforos semestrales los dos primeros años y semestrales en el tiempo restante para mantenimiento de las curvas de calibración de la estación</t>
  </si>
  <si>
    <t>Área sobre las que se realiza para protección en cuencas abastecedoras</t>
  </si>
  <si>
    <t>Gestión para adquisición o cambio de uso a conservación o mantenimiento en áreas de la ronda hídrica de las quebradas Santa Inés (Tramos 7 y 8) y la parte baja del río San Andrés (Tramos 3 y 4) como conexión DMI Santa Inés – río Cauca.</t>
  </si>
  <si>
    <t>Área sobre las que se realiza para protección en cauces</t>
  </si>
  <si>
    <t>Construcción o mantenimiento de viveros comunitarios en Toledo San Andrés de Cuerquia y San José de la Montaña</t>
  </si>
  <si>
    <t>Gestión con autoridades municipales y asociaciones de acueductos para mejora de infraestructura y micromedición</t>
  </si>
  <si>
    <t>Promoción conjunta con asociaciones de acueducto y sectores productivos de Planes de Uso Eficiente y Ahorro de Agua</t>
  </si>
  <si>
    <t>Capacitación y acompañamiento en la implementación de buenas prácticas de manejo de agua en usuarios priorizados del sector piscícola y ganadero.</t>
  </si>
  <si>
    <t>Actualización Registro de Usuarios del Recurso Hídrico (formales y no formales) de la Cuenca San Andrés</t>
  </si>
  <si>
    <t>Recuperación optimización de la calidad hídrica ambiental y calidad de vida en el río San Andrés</t>
  </si>
  <si>
    <t>Seguimiento y monitoreo de calidad del agua del río San Andrés</t>
  </si>
  <si>
    <t>Seguimiento a la calidad fisicoquímica del río San Andrés</t>
  </si>
  <si>
    <t>Concentraciones de los siguientes parámetros: Oxígeno disuelto DBO5 SST E Coli pH Turbiedad NO3 y P Total</t>
  </si>
  <si>
    <t>Gestión para la construcción de plantas de tratamiento de agua residual en San Andrés de Cuerquia y Ochalí. Gestión para actualización PSMV</t>
  </si>
  <si>
    <t>Asesoría técnica para operación y mantenimiento y seguimiento al mantenimiento de plantas de tratamiento de agua residual municipal en la cuenca</t>
  </si>
  <si>
    <t>Instalación de sistemas individuales de saneamiento.</t>
  </si>
  <si>
    <t>Divulgación de manuales de manejo y mantenimiento de sistemas sépticos de la Corporación</t>
  </si>
  <si>
    <t>Apoyo en la implementación de sistemas de beneficio ecológico</t>
  </si>
  <si>
    <t>Capacitación y seguimiento a productores con sistemas de beneficio no convencional</t>
  </si>
  <si>
    <t>Gestión para seguimiento a los riesgos por reducción de la oferta de los riesgos incertidumbre y vulnerabilidad territorial frente a la seguridad hídrica en la cuenca del río San Andrés</t>
  </si>
  <si>
    <t>No. de Informes de gestión del riesgo amenazas vulnerabilidades y riesgos de la cuenca San Andrés</t>
  </si>
  <si>
    <t>Gestión de reuniones y/o comités para la prevención del riesgo de desastres por inundación o avalancha</t>
  </si>
  <si>
    <t>Diseño y puesta en marcha de un grupo de veeduría y un comité ambiental en la cuenca del río San Andrés incluye estatutos</t>
  </si>
  <si>
    <t>Fortalecimiento de organizaciones de base como Juntas Administradoras de Acueductos Veredales JAAV</t>
  </si>
  <si>
    <t>Realizar visitas a la cabecera municipal de San Andrés con el fin de atender gestionar e informar el estado de las solicitudes de los usuarios en la cuenca</t>
  </si>
  <si>
    <t xml:space="preserve">Seguimiento y Monitoreo del Plan de Ordenamiento del Recurso Hídrico </t>
  </si>
  <si>
    <t>Generación de capacidades socioambientales en medidas de desarrollo limpio MDL y buenas prácticas ambientales BPA como mecanismos de adaptación en la cuenca San Andrés</t>
  </si>
  <si>
    <t>Diseño y puesta en marcha de un plan de educación ambiental del agua en instituciones educativas los municipios de la cuenca</t>
  </si>
  <si>
    <t>Programa de educación ambiental comunitario (no formal) para usuarios del agua en los municipios de la cuenca.</t>
  </si>
  <si>
    <t>No. de Talleres de formación en uso eficiente y ahorro de agua para grupos de usuarios</t>
  </si>
  <si>
    <t>Atención a quejas y reclamos asociadas la presencia de grandes proyectos</t>
  </si>
  <si>
    <t>Rio San Juan</t>
  </si>
  <si>
    <t>Fortalecimiento comunitario</t>
  </si>
  <si>
    <t>Apoyo a juntas de acción comunal</t>
  </si>
  <si>
    <t>N°. de juntas de acción comunal apoyadas</t>
  </si>
  <si>
    <t>Apoyo a los sistemas de acueducto y potabilización de agua veredales</t>
  </si>
  <si>
    <t>N°. de acueductos veredales apoyados</t>
  </si>
  <si>
    <t>Fortalecimiento corporativo</t>
  </si>
  <si>
    <t>legalización de usuarios</t>
  </si>
  <si>
    <t>% de usuarios legalizados</t>
  </si>
  <si>
    <t>Ajuste de la tasas retributivas</t>
  </si>
  <si>
    <t>Millones recaudados</t>
  </si>
  <si>
    <t>Sinergias interinstitucional</t>
  </si>
  <si>
    <t>Apoyo a municipios</t>
  </si>
  <si>
    <t>N°. de convenios realizados</t>
  </si>
  <si>
    <t>Alianzas gremiales y sectoriales</t>
  </si>
  <si>
    <t>N° de convenios con gremios o asociaciones</t>
  </si>
  <si>
    <t>Estimación de factores de vertimientos</t>
  </si>
  <si>
    <t>N° de factores de vertimiento estimados por sector (caficultura ganaderia mineria agroindustria).</t>
  </si>
  <si>
    <t>Red de monitoreo ajustada</t>
  </si>
  <si>
    <t>N° de redes de monitoreo funcionando</t>
  </si>
  <si>
    <t>Instalación de pozos sépticos</t>
  </si>
  <si>
    <t>N° de pozos septicos instalados</t>
  </si>
  <si>
    <t>N° de mantenimiento a pozos septicos</t>
  </si>
  <si>
    <t>Apoyo y optimización de los sistemas de alcantarillado</t>
  </si>
  <si>
    <t>N° de planes maestros apoyados</t>
  </si>
  <si>
    <t>Estimación de la huella hídrica de todos los sectores</t>
  </si>
  <si>
    <t>N° de factores de demanda establecidos</t>
  </si>
  <si>
    <t>Estrategias de disminución de la huella hídrica doméstica</t>
  </si>
  <si>
    <t>N° de sectores con planes de ahorro y uso eficiente del agua</t>
  </si>
  <si>
    <t>Buenas practicas mineras</t>
  </si>
  <si>
    <t>Buenas practicas agroindustriales</t>
  </si>
  <si>
    <t>Buenas practicas cafeteras</t>
  </si>
  <si>
    <t>Buenas practicas ganaderas</t>
  </si>
  <si>
    <t>% de ganaderos</t>
  </si>
  <si>
    <t>Gestión de la oferta</t>
  </si>
  <si>
    <t>Manejo de residuos sólidos</t>
  </si>
  <si>
    <t>N° de sitios de separación de residuos N° de composteras</t>
  </si>
  <si>
    <t>Construcción de viveros de nativas</t>
  </si>
  <si>
    <t>N° de viveros construidos</t>
  </si>
  <si>
    <t>Recuperación de ecosistemas</t>
  </si>
  <si>
    <t>N° de metros lineales aislados</t>
  </si>
  <si>
    <t>Repoblamiento con especies nativas</t>
  </si>
  <si>
    <t>N° de peces liberados</t>
  </si>
  <si>
    <t>Inventario de flora y fauna de la cuenca.</t>
  </si>
  <si>
    <t xml:space="preserve">N° de estudios </t>
  </si>
  <si>
    <t>Sostenibilidad</t>
  </si>
  <si>
    <t>Incentivos a la conservación y protección de cuencas</t>
  </si>
  <si>
    <t>N° de Has protegidas bajo el sistema de incentivos</t>
  </si>
  <si>
    <t>Turismo ecológico</t>
  </si>
  <si>
    <t>Emprendimiento ambiental</t>
  </si>
  <si>
    <t>N° de emprendimientos</t>
  </si>
  <si>
    <t xml:space="preserve">Educación </t>
  </si>
  <si>
    <t>Educación y concientización comunitaria</t>
  </si>
  <si>
    <t>N° de campañas de concientización</t>
  </si>
  <si>
    <t>Fortalecimiento a los PRAES y PROCEDAS</t>
  </si>
  <si>
    <t>N° de municipios apoyados</t>
  </si>
  <si>
    <t>Recuperación de la memoria ancestral</t>
  </si>
  <si>
    <t>N° de cartillas diseñadas y divulgadas</t>
  </si>
  <si>
    <t>N° de jovenes formados (20 por municipio</t>
  </si>
  <si>
    <t>Participación ciudadana</t>
  </si>
  <si>
    <t>Creación de veedurías del agua</t>
  </si>
  <si>
    <t>N° de veedurias del agua creadas (1 por municipio)</t>
  </si>
  <si>
    <t>Rio Tarazá</t>
  </si>
  <si>
    <t>Número de aforos de caudal en el sitio de las nuevas estaciones</t>
  </si>
  <si>
    <t>Área sobre las que se realiza para protección en cuencas abastecedoras (Ha)</t>
  </si>
  <si>
    <t>Área sobre las que se realiza para protección en cauces (Ha)</t>
  </si>
  <si>
    <t>Actualización Registro de Usuarios del Recurso Hídrico (formales y no formales) de la Cuenca Tarazá</t>
  </si>
  <si>
    <t>Recuperación optimización de la calidad hídrica ambiental y calidad de vida en el río Tarazá</t>
  </si>
  <si>
    <t>Seguimiento y monitoreo de calidad del agua del río Tarazá</t>
  </si>
  <si>
    <t xml:space="preserve">Concentraciones de los siguientes parámetros:
1.2.1 Oxígeno disuelto
1.2.2 DBO5
1.2.3 SST
1.2.4. E Coli
1.2.5. pH
1.2.6. Turbiedad
1.2.7 NO3
1.2.8 P Total
</t>
  </si>
  <si>
    <t>Sistemas de tratamiento municipal en la cuenca</t>
  </si>
  <si>
    <t>Programa de manejo de resuduos sólidos en comunidades urbanas y rurales</t>
  </si>
  <si>
    <t>No. de reuniones de apoyo realizadas</t>
  </si>
  <si>
    <t>No. de reuniones de gestión y seguimiento realizadas</t>
  </si>
  <si>
    <t>Evaluación de la vulnerabilidad del recurso hídrico los ecosistemas y las comunidades asociados a los escenarios de variabilidad y riesgo por cambio climático e incorporación a los Planes Municipales de Gestión del Riesgo y Desastres</t>
  </si>
  <si>
    <t>No. de Informes de gestión del riesgo amenazas vulnerabilidades y riesgos de la cuenca Tarazá</t>
  </si>
  <si>
    <t>Fortalecimiento del seguimiento control y vigilancia con participación ciudadana a través de las veedurías ambientales</t>
  </si>
  <si>
    <t>Generación de capacidades socioambientales en medidas de desarrollo limpio MDL y buenas prácticas ambientales BPA como mecanismos de adaptación en la cuenca Tarazá</t>
  </si>
  <si>
    <t>Educacion ambiental ciudadana para la formacion en GIRH</t>
  </si>
  <si>
    <t>No de Instituciones Educativas que implantan el plan de educación ambiental del agua.</t>
  </si>
  <si>
    <r>
      <rPr>
        <b/>
        <sz val="10"/>
        <color theme="1"/>
        <rFont val="Arial Narrow"/>
        <family val="2"/>
      </rPr>
      <t>Línea 2:</t>
    </r>
    <r>
      <rPr>
        <sz val="10"/>
        <color theme="1"/>
        <rFont val="Arial Narrow"/>
        <family val="2"/>
      </rPr>
      <t xml:space="preserve"> Corresponsabilidad del sistema económico hacia territorios sostenibles</t>
    </r>
  </si>
  <si>
    <r>
      <rPr>
        <b/>
        <sz val="10"/>
        <color theme="1"/>
        <rFont val="Arial Narrow"/>
        <family val="2"/>
      </rPr>
      <t>Objetivo 2:</t>
    </r>
    <r>
      <rPr>
        <sz val="10"/>
        <color theme="1"/>
        <rFont val="Arial Narrow"/>
        <family val="2"/>
      </rPr>
      <t xml:space="preserve"> optimizar el uso del patrimonio ambiental en la dinámica económica, aportando a la consolidación de territorios sostenibles</t>
    </r>
  </si>
  <si>
    <t>No.</t>
  </si>
  <si>
    <t>Componente</t>
  </si>
  <si>
    <t>Reto</t>
  </si>
  <si>
    <t>n.° indicador</t>
  </si>
  <si>
    <t>Indicadores de resultado</t>
  </si>
  <si>
    <t>Referenciación</t>
  </si>
  <si>
    <t>línea base</t>
  </si>
  <si>
    <t>Meta PGAR 2020-2031</t>
  </si>
  <si>
    <t>Meta Plan Acción 2020-2023</t>
  </si>
  <si>
    <t>Meta 2020</t>
  </si>
  <si>
    <t>Meta 2021</t>
  </si>
  <si>
    <t>Meta 2022</t>
  </si>
  <si>
    <t>Meta 2023</t>
  </si>
  <si>
    <t>Línea base</t>
  </si>
  <si>
    <t>Meta</t>
  </si>
  <si>
    <t>Actores</t>
  </si>
  <si>
    <t>Modelos sostenibles desde sectores económicos, integrando el ciclo de vida del producto</t>
  </si>
  <si>
    <t xml:space="preserve">Lograr cero deforestación en cadenas productivas priorizadas </t>
  </si>
  <si>
    <t>R12.1</t>
  </si>
  <si>
    <t>Hectáreas deforestadas  en áreas de agroecosistemas corporativos (ha)</t>
  </si>
  <si>
    <t>Corantioquia</t>
  </si>
  <si>
    <r>
      <t>ha de bosques en agroecosistemas: 539.829,75 ha</t>
    </r>
    <r>
      <rPr>
        <sz val="10"/>
        <color theme="1"/>
        <rFont val="Calibri"/>
        <family val="2"/>
      </rPr>
      <t/>
    </r>
  </si>
  <si>
    <t xml:space="preserve">0 ha deforestadas de bosques en agroecosistemas </t>
  </si>
  <si>
    <t>Disminuir la tasa de deforestación en ecosistemas transformados</t>
  </si>
  <si>
    <r>
      <rPr>
        <b/>
        <sz val="10"/>
        <color theme="1"/>
        <rFont val="Arial Narrow"/>
        <family val="2"/>
      </rPr>
      <t>Línea base PGAR (2019)</t>
    </r>
    <r>
      <rPr>
        <sz val="10"/>
        <color theme="1"/>
        <rFont val="Arial Narrow"/>
        <family val="2"/>
      </rPr>
      <t xml:space="preserve">:
</t>
    </r>
    <r>
      <rPr>
        <sz val="10"/>
        <color theme="1"/>
        <rFont val="Calibri"/>
        <family val="2"/>
      </rPr>
      <t>•</t>
    </r>
    <r>
      <rPr>
        <sz val="10"/>
        <color theme="1"/>
        <rFont val="Arial Narrow"/>
        <family val="2"/>
      </rPr>
      <t xml:space="preserve"> ha de bosques en agroecosistemas: 539.829 ha
</t>
    </r>
    <r>
      <rPr>
        <sz val="10"/>
        <color theme="1"/>
        <rFont val="Calibri"/>
        <family val="2"/>
      </rPr>
      <t>•</t>
    </r>
    <r>
      <rPr>
        <sz val="10"/>
        <color theme="1"/>
        <rFont val="Arial Narrow"/>
        <family val="2"/>
      </rPr>
      <t xml:space="preserve"> ha totales en agroecosistemas: 1.954.943 ha</t>
    </r>
  </si>
  <si>
    <t>R12.2</t>
  </si>
  <si>
    <t>Hectáreas deforestadas en áreas de ecosistemas naturales corporativos (ha)</t>
  </si>
  <si>
    <r>
      <rPr>
        <b/>
        <sz val="10"/>
        <color theme="1"/>
        <rFont val="Arial Narrow"/>
        <family val="2"/>
      </rPr>
      <t>Línea base PGAR (2019)</t>
    </r>
    <r>
      <rPr>
        <sz val="10"/>
        <color theme="1"/>
        <rFont val="Arial Narrow"/>
        <family val="2"/>
      </rPr>
      <t>: 
•  ha de ecosistemas naturales: 1.191.717 ha</t>
    </r>
  </si>
  <si>
    <t>166.380 ha de ecosistemas naturales corporativos recuperados</t>
  </si>
  <si>
    <t>Se consideró el indicador "Número de ha deforestadas en ecosistemas naturales": 8.874 ha</t>
  </si>
  <si>
    <r>
      <rPr>
        <b/>
        <sz val="10"/>
        <color theme="1"/>
        <rFont val="Arial Narrow"/>
        <family val="2"/>
      </rPr>
      <t>Línea base PGAR (2019)</t>
    </r>
    <r>
      <rPr>
        <sz val="10"/>
        <color theme="1"/>
        <rFont val="Arial Narrow"/>
        <family val="2"/>
      </rPr>
      <t>: 
•  ha de ecosistemas naturales: 1.191.717 ha
• ha totales territorio Corporativo: 3.597.025 ha</t>
    </r>
  </si>
  <si>
    <t>Mantener la visión del mapa de Ecosistemas IDEAM 2017 de 1.663.779 ha, lo cual tiene una transformación (1.663.779-1.191.717 = 472.062 ). El % de esta transformación detectada por el Plan de Ordenamiento Forestal de la Corporación es del   28,37%. Como es muy ambiciosa, proponemos recuperar el 10%, que equivalen a: 166.380 ha recuperadas</t>
  </si>
  <si>
    <t>R12.3</t>
  </si>
  <si>
    <t xml:space="preserve">Cero deforestación en cadenas de producción priorizadas </t>
  </si>
  <si>
    <t>Sin medición</t>
  </si>
  <si>
    <t>Cero deforestación en por lo menos 5 cadenas productivas priorizadas</t>
  </si>
  <si>
    <r>
      <rPr>
        <b/>
        <sz val="10"/>
        <color theme="1"/>
        <rFont val="Arial Narrow"/>
        <family val="2"/>
      </rPr>
      <t>Línea base PGAR:</t>
    </r>
    <r>
      <rPr>
        <sz val="10"/>
        <color theme="1"/>
        <rFont val="Arial Narrow"/>
        <family val="2"/>
      </rPr>
      <t xml:space="preserve"> Sin medición</t>
    </r>
  </si>
  <si>
    <r>
      <rPr>
        <b/>
        <sz val="10"/>
        <color theme="1"/>
        <rFont val="Arial Narrow"/>
        <family val="2"/>
      </rPr>
      <t>PGAR:</t>
    </r>
    <r>
      <rPr>
        <sz val="10"/>
        <color theme="1"/>
        <rFont val="Arial Narrow"/>
        <family val="2"/>
      </rPr>
      <t xml:space="preserve"> </t>
    </r>
    <r>
      <rPr>
        <sz val="10"/>
        <rFont val="Arial Narrow"/>
        <family val="2"/>
      </rPr>
      <t>Cero deforestación en por lo menos 5 cadenas productivas priorizadas</t>
    </r>
  </si>
  <si>
    <t>Fortalecer la sostenibilidad de áreas de producción campesina y de grupos étnicos</t>
  </si>
  <si>
    <t>R13.1</t>
  </si>
  <si>
    <t>Fortalecimiento de la sostenibilidad en áreas de producción de agricultura familiar (%)</t>
  </si>
  <si>
    <t xml:space="preserve">Sin medir </t>
  </si>
  <si>
    <r>
      <rPr>
        <sz val="10"/>
        <color theme="1"/>
        <rFont val="Calibri"/>
        <family val="2"/>
      </rPr>
      <t>▪</t>
    </r>
    <r>
      <rPr>
        <sz val="10"/>
        <color theme="1"/>
        <rFont val="Arial Narrow"/>
        <family val="2"/>
      </rPr>
      <t>Municipios de a jurisdicción
Gobernación
▪ Comunidades rurales (Campesinos) 
▪ Pueblos indígenas</t>
    </r>
  </si>
  <si>
    <t>R13.2</t>
  </si>
  <si>
    <t>Fortalecimiento de sostenibilidad en producción agropecuaria en territorios étnicos (%)</t>
  </si>
  <si>
    <r>
      <rPr>
        <sz val="10"/>
        <color theme="1"/>
        <rFont val="Calibri"/>
        <family val="2"/>
      </rPr>
      <t>▪Municipios de a jurisdicción
Gobernación
▪</t>
    </r>
    <r>
      <rPr>
        <sz val="10"/>
        <color theme="1"/>
        <rFont val="Arial Narrow"/>
        <family val="2"/>
      </rPr>
      <t xml:space="preserve"> Comunidades afrocolombianos 
▪ Pueblos indígenas</t>
    </r>
  </si>
  <si>
    <t>Aumentar los ingresos asociados a los negocios verdes y a bioeconomía</t>
  </si>
  <si>
    <t>R14.1</t>
  </si>
  <si>
    <r>
      <t>8.4.2. Residuos sólidos efectivamente aprovechados (%)</t>
    </r>
    <r>
      <rPr>
        <b/>
        <sz val="10"/>
        <color theme="1"/>
        <rFont val="Arial Narrow"/>
        <family val="2"/>
      </rPr>
      <t/>
    </r>
  </si>
  <si>
    <t>Objetivo de desarrollo sostenible</t>
  </si>
  <si>
    <r>
      <t xml:space="preserve">▪ </t>
    </r>
    <r>
      <rPr>
        <b/>
        <sz val="10"/>
        <color theme="1"/>
        <rFont val="Arial Narrow"/>
        <family val="2"/>
      </rPr>
      <t>Valor de referencia 2015:</t>
    </r>
    <r>
      <rPr>
        <sz val="10"/>
        <color theme="1"/>
        <rFont val="Arial Narrow"/>
        <family val="2"/>
      </rPr>
      <t xml:space="preserve"> Mayor al 20% del total de residuos sólidos generados56 
▪ </t>
    </r>
    <r>
      <rPr>
        <b/>
        <sz val="10"/>
        <color theme="1"/>
        <rFont val="Arial Narrow"/>
        <family val="2"/>
      </rPr>
      <t>Línea base Medellín (2013):</t>
    </r>
    <r>
      <rPr>
        <sz val="10"/>
        <color theme="1"/>
        <rFont val="Arial Narrow"/>
        <family val="2"/>
      </rPr>
      <t xml:space="preserve"> 19.11%57 
▪ </t>
    </r>
    <r>
      <rPr>
        <b/>
        <sz val="10"/>
        <color theme="1"/>
        <rFont val="Arial Narrow"/>
        <family val="2"/>
      </rPr>
      <t>Línea base Colombia (2015):</t>
    </r>
    <r>
      <rPr>
        <sz val="10"/>
        <color theme="1"/>
        <rFont val="Arial Narrow"/>
        <family val="2"/>
      </rPr>
      <t xml:space="preserve"> 17% 
▪ </t>
    </r>
    <r>
      <rPr>
        <b/>
        <sz val="10"/>
        <color theme="1"/>
        <rFont val="Arial Narrow"/>
        <family val="2"/>
      </rPr>
      <t>Línea base PGAR (2017):</t>
    </r>
    <r>
      <rPr>
        <sz val="10"/>
        <color theme="1"/>
        <rFont val="Arial Narrow"/>
        <family val="2"/>
      </rPr>
      <t xml:space="preserve"> 26.69%  
▪ </t>
    </r>
    <r>
      <rPr>
        <b/>
        <sz val="10"/>
        <color theme="1"/>
        <rFont val="Arial Narrow"/>
        <family val="2"/>
      </rPr>
      <t>Residuos totales aprovechados:</t>
    </r>
    <r>
      <rPr>
        <sz val="10"/>
        <color theme="1"/>
        <rFont val="Arial Narrow"/>
        <family val="2"/>
      </rPr>
      <t xml:space="preserve"> 255.369 toneladas/año  
▪ </t>
    </r>
    <r>
      <rPr>
        <b/>
        <sz val="10"/>
        <color theme="1"/>
        <rFont val="Arial Narrow"/>
        <family val="2"/>
      </rPr>
      <t>Residuos aprovechables generados:</t>
    </r>
    <r>
      <rPr>
        <sz val="10"/>
        <color theme="1"/>
        <rFont val="Arial Narrow"/>
        <family val="2"/>
      </rPr>
      <t xml:space="preserve"> 956.843 toneladas/año </t>
    </r>
  </si>
  <si>
    <r>
      <rPr>
        <sz val="10"/>
        <color theme="1"/>
        <rFont val="Calibri"/>
        <family val="2"/>
      </rPr>
      <t>▪</t>
    </r>
    <r>
      <rPr>
        <sz val="10"/>
        <color theme="1"/>
        <rFont val="Arial Narrow"/>
        <family val="2"/>
      </rPr>
      <t xml:space="preserve"> </t>
    </r>
    <r>
      <rPr>
        <b/>
        <sz val="10"/>
        <color theme="1"/>
        <rFont val="Arial Narrow"/>
        <family val="2"/>
      </rPr>
      <t>Meta agenda 2030:</t>
    </r>
    <r>
      <rPr>
        <sz val="10"/>
        <color theme="1"/>
        <rFont val="Arial Narrow"/>
        <family val="2"/>
      </rPr>
      <t xml:space="preserve"> 35% 
▪ </t>
    </r>
    <r>
      <rPr>
        <b/>
        <sz val="10"/>
        <color theme="1"/>
        <rFont val="Arial Narrow"/>
        <family val="2"/>
      </rPr>
      <t>Meta PGAR:</t>
    </r>
    <r>
      <rPr>
        <sz val="10"/>
        <color theme="1"/>
        <rFont val="Arial Narrow"/>
        <family val="2"/>
      </rPr>
      <t xml:space="preserve"> 35% 
</t>
    </r>
    <r>
      <rPr>
        <b/>
        <sz val="10"/>
        <color theme="1"/>
        <rFont val="Arial Narrow"/>
        <family val="2"/>
      </rPr>
      <t xml:space="preserve">Nota: </t>
    </r>
    <r>
      <rPr>
        <sz val="10"/>
        <color theme="1"/>
        <rFont val="Arial Narrow"/>
        <family val="2"/>
      </rPr>
      <t>Incluye residuos reciclables y orgánicos.</t>
    </r>
  </si>
  <si>
    <r>
      <rPr>
        <sz val="10"/>
        <color theme="1"/>
        <rFont val="Calibri"/>
        <family val="2"/>
      </rPr>
      <t>▪</t>
    </r>
    <r>
      <rPr>
        <sz val="10"/>
        <color theme="1"/>
        <rFont val="Arial Narrow"/>
        <family val="2"/>
      </rPr>
      <t xml:space="preserve"> Cámara de Comercio  
▪ Departamento de Antioquia. 
▪ Incubadoras de empresas 
▪ Instituciones de educación superior 
▪ Ministerio de Ambiente y Desarrollo Sostenible 
▪ Secretaria de Competitividad y productividad. 
▪ SENA </t>
    </r>
  </si>
  <si>
    <t>R14.2</t>
  </si>
  <si>
    <t xml:space="preserve">Ingreso anual de las empresas asociado a negocios verdes y bioeconomía </t>
  </si>
  <si>
    <t xml:space="preserve">Crecimiento mayor al IPC </t>
  </si>
  <si>
    <t>Crecimiento &gt; Respecto a IPC 2019</t>
  </si>
  <si>
    <t>R14.3</t>
  </si>
  <si>
    <t>Aprovechamiento de la fracción orgánica de los residuos sólidos (%)</t>
  </si>
  <si>
    <r>
      <rPr>
        <sz val="10"/>
        <color theme="1"/>
        <rFont val="Bookman Old Style"/>
        <family val="1"/>
      </rPr>
      <t>→</t>
    </r>
    <r>
      <rPr>
        <sz val="10"/>
        <color theme="1"/>
        <rFont val="Arial Narrow"/>
        <family val="2"/>
      </rPr>
      <t xml:space="preserve"> </t>
    </r>
    <r>
      <rPr>
        <b/>
        <sz val="10"/>
        <color theme="1"/>
        <rFont val="Arial Narrow"/>
        <family val="2"/>
      </rPr>
      <t>Residuos orgánicos aprovechados (t/a):</t>
    </r>
    <r>
      <rPr>
        <sz val="10"/>
        <color theme="1"/>
        <rFont val="Arial Narrow"/>
        <family val="2"/>
      </rPr>
      <t xml:space="preserve"> 7.428 t/a
</t>
    </r>
    <r>
      <rPr>
        <sz val="10"/>
        <color theme="1"/>
        <rFont val="Bookman Old Style"/>
        <family val="1"/>
      </rPr>
      <t>→</t>
    </r>
    <r>
      <rPr>
        <sz val="10"/>
        <color theme="1"/>
        <rFont val="Arial Narrow"/>
        <family val="2"/>
      </rPr>
      <t xml:space="preserve"> </t>
    </r>
    <r>
      <rPr>
        <b/>
        <sz val="10"/>
        <color theme="1"/>
        <rFont val="Arial Narrow"/>
        <family val="2"/>
      </rPr>
      <t>Residuos orgánicos generados (t/a):</t>
    </r>
    <r>
      <rPr>
        <sz val="10"/>
        <color theme="1"/>
        <rFont val="Arial Narrow"/>
        <family val="2"/>
      </rPr>
      <t xml:space="preserve"> 586.458 t/a
</t>
    </r>
    <r>
      <rPr>
        <sz val="10"/>
        <color theme="1"/>
        <rFont val="Bookman Old Style"/>
        <family val="1"/>
      </rPr>
      <t>→</t>
    </r>
    <r>
      <rPr>
        <sz val="10"/>
        <color theme="1"/>
        <rFont val="Arial Narrow"/>
        <family val="2"/>
      </rPr>
      <t xml:space="preserve"> </t>
    </r>
    <r>
      <rPr>
        <b/>
        <sz val="10"/>
        <color theme="1"/>
        <rFont val="Arial Narrow"/>
        <family val="2"/>
      </rPr>
      <t>Línea base PGAR:</t>
    </r>
    <r>
      <rPr>
        <sz val="10"/>
        <color theme="1"/>
        <rFont val="Arial Narrow"/>
        <family val="2"/>
      </rPr>
      <t xml:space="preserve"> 1,3%</t>
    </r>
  </si>
  <si>
    <t>Paisajes-socioecosistemas con transición a la sostenibilidad ambiental</t>
  </si>
  <si>
    <t>Priorizar e intervenir los socioecosistemas en paisajes productivos con sostenibilidad ambiental</t>
  </si>
  <si>
    <t>R15.1</t>
  </si>
  <si>
    <r>
      <t>Sostenibilidad de socioecosistemas</t>
    </r>
    <r>
      <rPr>
        <b/>
        <sz val="10"/>
        <color theme="1"/>
        <rFont val="Arial Narrow"/>
        <family val="2"/>
      </rPr>
      <t/>
    </r>
  </si>
  <si>
    <t>Alto para mínimo10 socioecosistemas.</t>
  </si>
  <si>
    <r>
      <rPr>
        <sz val="10"/>
        <color theme="1"/>
        <rFont val="Calibri"/>
        <family val="2"/>
      </rPr>
      <t>▪</t>
    </r>
    <r>
      <rPr>
        <sz val="10"/>
        <color theme="1"/>
        <rFont val="Arial Narrow"/>
        <family val="2"/>
      </rPr>
      <t xml:space="preserve"> Agremiaciones de productores  
▪ Municipios de la jurisdicción (UMATAS) 
▪ Sector productivo </t>
    </r>
  </si>
  <si>
    <t>R15.2.1</t>
  </si>
  <si>
    <t>Áreas que incorporan la conservación de la biodiversidad en su manejo productivo (ha)</t>
  </si>
  <si>
    <t>Ecosistemas 2017: 
Ha sistemas agroforestales: 31.787 ha
ha silvopastoriles: 558.393 ha</t>
  </si>
  <si>
    <t>10% de áreas que incorporan la conservación de la biodiversidad en su manejo productivo en sistemas agroforestales respecto a la línea base 2019, lo que equivale a: 3.178,7 ha</t>
  </si>
  <si>
    <t>10% de áreas que incorporan la conservación de la biodiversidad en su manejo productivo en sistemas agroforestales respecto a la línea base 2019, lo que equivale a: 3.178,7 ha
10% de áreas que incorporan la conservación de la biodiversidad en su manejo productivo en silvopastoriles respecto a la línea base 2019, lo que equivale a: 55.839,3</t>
  </si>
  <si>
    <t>R15.2.2</t>
  </si>
  <si>
    <t>10% de áreas que incorporan la conservación de la biodiversidad en su manejo productivo en silvopastoriles respecto a la línea base 2019, lo que equivale a: 55.839,3 ha</t>
  </si>
  <si>
    <t>R15.3</t>
  </si>
  <si>
    <t>Planes de negocio asociativo en turismo de naturaleza por sociecosistema ejecutados</t>
  </si>
  <si>
    <t>10 planes</t>
  </si>
  <si>
    <t>La ciudadanía y sus prácticas cotidianas</t>
  </si>
  <si>
    <t>Transformar los hábitos de consumo, hacia un consumo sostenible</t>
  </si>
  <si>
    <t>R16.1</t>
  </si>
  <si>
    <r>
      <t>12.5.1. Tasa de reciclaje y nueva utilización de residuos sólidos (%)</t>
    </r>
    <r>
      <rPr>
        <b/>
        <sz val="10"/>
        <color theme="1"/>
        <rFont val="Arial Narrow"/>
        <family val="2"/>
      </rPr>
      <t/>
    </r>
  </si>
  <si>
    <r>
      <t xml:space="preserve">▪ </t>
    </r>
    <r>
      <rPr>
        <b/>
        <sz val="10"/>
        <color theme="1"/>
        <rFont val="Arial Narrow"/>
        <family val="2"/>
      </rPr>
      <t>Línea base PGAR (2017):</t>
    </r>
    <r>
      <rPr>
        <sz val="10"/>
        <color theme="1"/>
        <rFont val="Arial Narrow"/>
        <family val="2"/>
      </rPr>
      <t xml:space="preserve"> 5% 
▪ </t>
    </r>
    <r>
      <rPr>
        <b/>
        <sz val="10"/>
        <color theme="1"/>
        <rFont val="Arial Narrow"/>
        <family val="2"/>
      </rPr>
      <t>Residuos reciclables aprovechados:</t>
    </r>
    <r>
      <rPr>
        <sz val="10"/>
        <color theme="1"/>
        <rFont val="Arial Narrow"/>
        <family val="2"/>
      </rPr>
      <t xml:space="preserve"> 18.408 toneladas/año 
▪ </t>
    </r>
    <r>
      <rPr>
        <b/>
        <sz val="10"/>
        <color theme="1"/>
        <rFont val="Arial Narrow"/>
        <family val="2"/>
      </rPr>
      <t>Residuos reciclables generados:</t>
    </r>
    <r>
      <rPr>
        <sz val="10"/>
        <color theme="1"/>
        <rFont val="Arial Narrow"/>
        <family val="2"/>
      </rPr>
      <t xml:space="preserve"> 370.384 toneladas/año</t>
    </r>
  </si>
  <si>
    <r>
      <rPr>
        <b/>
        <sz val="10"/>
        <rFont val="Calibri"/>
        <family val="2"/>
      </rPr>
      <t>▪</t>
    </r>
    <r>
      <rPr>
        <b/>
        <sz val="10"/>
        <rFont val="Arial Narrow"/>
        <family val="2"/>
      </rPr>
      <t xml:space="preserve"> Agenda 2030:</t>
    </r>
    <r>
      <rPr>
        <sz val="10"/>
        <rFont val="Arial Narrow"/>
        <family val="2"/>
      </rPr>
      <t xml:space="preserve"> 17,9%
</t>
    </r>
    <r>
      <rPr>
        <sz val="10"/>
        <rFont val="Calibri"/>
        <family val="2"/>
      </rPr>
      <t>▪</t>
    </r>
    <r>
      <rPr>
        <b/>
        <sz val="10"/>
        <rFont val="Arial Narrow"/>
        <family val="2"/>
      </rPr>
      <t xml:space="preserve"> PGAR:</t>
    </r>
    <r>
      <rPr>
        <sz val="10"/>
        <rFont val="Arial Narrow"/>
        <family val="2"/>
      </rPr>
      <t xml:space="preserve"> 35%</t>
    </r>
  </si>
  <si>
    <r>
      <rPr>
        <sz val="10"/>
        <color theme="1"/>
        <rFont val="Calibri"/>
        <family val="2"/>
      </rPr>
      <t>▪</t>
    </r>
    <r>
      <rPr>
        <sz val="10"/>
        <color theme="1"/>
        <rFont val="Arial Narrow"/>
        <family val="2"/>
      </rPr>
      <t xml:space="preserve"> Asociaciones de consumidores 
▪ Comunidades organizadas 
▪ Empresas prestadoras de servicios públicos 
▪ Instituciones de educación superior 
▪ Gobernación de Antioquia 
▪ Ministerios de Ambiente-Agricultura 
Sociedad civil </t>
    </r>
  </si>
  <si>
    <t>R16.2</t>
  </si>
  <si>
    <t>Aplicación de criterios de sostenibilidad para bienes y servicios incluidos en el plan anual de adquisiciones que pueden ser incluidos como condiciones de compra (%)</t>
  </si>
  <si>
    <t>R16.3</t>
  </si>
  <si>
    <t>Empresas con calificación AAA del sello de sostenibilidad de Corantioquia (%)</t>
  </si>
  <si>
    <t>10% de las empresas habilitadas</t>
  </si>
  <si>
    <t>R16.4</t>
  </si>
  <si>
    <r>
      <t>Reducción del consumo sectorial anual de agua medido en m</t>
    </r>
    <r>
      <rPr>
        <vertAlign val="superscript"/>
        <sz val="10"/>
        <color theme="1"/>
        <rFont val="Arial Narrow"/>
        <family val="2"/>
      </rPr>
      <t>3</t>
    </r>
    <r>
      <rPr>
        <sz val="10"/>
        <color theme="1"/>
        <rFont val="Arial Narrow"/>
        <family val="2"/>
      </rPr>
      <t>/unidad PIB (%)</t>
    </r>
  </si>
  <si>
    <t>Política Nacional para la Gestión Integral del Recurso Hídrico</t>
  </si>
  <si>
    <r>
      <rPr>
        <b/>
        <sz val="10"/>
        <color theme="1"/>
        <rFont val="Arial Narrow"/>
        <family val="2"/>
      </rPr>
      <t>Colombia (2008):</t>
    </r>
    <r>
      <rPr>
        <sz val="10"/>
        <color theme="1"/>
        <rFont val="Arial Narrow"/>
        <family val="2"/>
      </rPr>
      <t xml:space="preserve"> 0.072825
</t>
    </r>
    <r>
      <rPr>
        <b/>
        <sz val="10"/>
        <color theme="1"/>
        <rFont val="Arial Narrow"/>
        <family val="2"/>
      </rPr>
      <t xml:space="preserve">PGAR: </t>
    </r>
    <r>
      <rPr>
        <sz val="10"/>
        <color theme="1"/>
        <rFont val="Arial Narrow"/>
        <family val="2"/>
      </rPr>
      <t>Sin medición</t>
    </r>
  </si>
  <si>
    <r>
      <rPr>
        <b/>
        <sz val="10"/>
        <color theme="1"/>
        <rFont val="Calibri"/>
        <family val="2"/>
      </rPr>
      <t>▪</t>
    </r>
    <r>
      <rPr>
        <b/>
        <sz val="10"/>
        <color theme="1"/>
        <rFont val="Arial Narrow"/>
        <family val="2"/>
      </rPr>
      <t xml:space="preserve"> Colombia (2019):</t>
    </r>
    <r>
      <rPr>
        <sz val="10"/>
        <color theme="1"/>
        <rFont val="Arial Narrow"/>
        <family val="2"/>
      </rPr>
      <t xml:space="preserve"> Reducción 10%
</t>
    </r>
    <r>
      <rPr>
        <sz val="10"/>
        <color theme="1"/>
        <rFont val="Calibri"/>
        <family val="2"/>
      </rPr>
      <t>▪</t>
    </r>
    <r>
      <rPr>
        <sz val="10"/>
        <color theme="1"/>
        <rFont val="Arial Narrow"/>
        <family val="2"/>
      </rPr>
      <t xml:space="preserve"> </t>
    </r>
    <r>
      <rPr>
        <b/>
        <sz val="10"/>
        <rFont val="Arial Narrow"/>
        <family val="2"/>
      </rPr>
      <t>PGAR:</t>
    </r>
    <r>
      <rPr>
        <sz val="10"/>
        <rFont val="Arial Narrow"/>
        <family val="2"/>
      </rPr>
      <t xml:space="preserve"> Reducción 10%</t>
    </r>
  </si>
  <si>
    <t>R16.5</t>
  </si>
  <si>
    <t>Relacionamientos comerciales entre productores cero deforestación y compradores (número)</t>
  </si>
  <si>
    <t>10 casos de relacionamiento</t>
  </si>
  <si>
    <t>Uso de energías renovables</t>
  </si>
  <si>
    <t>Aumentar la proporción de uso de energías alternativas en la matriz energética de la jurisdicción</t>
  </si>
  <si>
    <t>R17.1</t>
  </si>
  <si>
    <t xml:space="preserve">Capacidad instalada de generación de energía eléctrica que corresponde a fuentes renovables (%) </t>
  </si>
  <si>
    <t>Sin medir</t>
  </si>
  <si>
    <t>Aumentar al menos el 10%  de la capacidad instalada de generación de energía eléctrica que corresponde a fuentes renovables</t>
  </si>
  <si>
    <r>
      <rPr>
        <b/>
        <sz val="10"/>
        <color theme="1"/>
        <rFont val="Arial Narrow"/>
        <family val="2"/>
      </rPr>
      <t xml:space="preserve">Agenda 2030: </t>
    </r>
    <r>
      <rPr>
        <sz val="10"/>
        <color theme="1"/>
        <rFont val="Arial Narrow"/>
        <family val="2"/>
      </rPr>
      <t xml:space="preserve">73,3%
</t>
    </r>
    <r>
      <rPr>
        <b/>
        <sz val="10"/>
        <rFont val="Arial Narrow"/>
        <family val="2"/>
      </rPr>
      <t>PGAR:</t>
    </r>
    <r>
      <rPr>
        <sz val="10"/>
        <rFont val="Arial Narrow"/>
        <family val="2"/>
      </rPr>
      <t xml:space="preserve"> 73,3%</t>
    </r>
    <r>
      <rPr>
        <sz val="10"/>
        <color rgb="FFFF0000"/>
        <rFont val="Arial Narrow"/>
        <family val="2"/>
      </rPr>
      <t xml:space="preserve"> </t>
    </r>
    <r>
      <rPr>
        <b/>
        <sz val="10"/>
        <color rgb="FFFF0000"/>
        <rFont val="Arial Narrow"/>
        <family val="2"/>
      </rPr>
      <t>Confirmar dato con Gestión Ambiental</t>
    </r>
  </si>
  <si>
    <t>▪ Empresas generadoras de energía
▪ Icontec
▪ Ministerio de Minas y Energía</t>
  </si>
  <si>
    <t>Aumentar el uso eficiente de energías limpias (Intensidad energética)</t>
  </si>
  <si>
    <t>R18.1</t>
  </si>
  <si>
    <t>7.3.1. Intensidad energética kilovatio hora pico</t>
  </si>
  <si>
    <t>245 kilovatio hora pico</t>
  </si>
  <si>
    <t>10.000 kilovatio hora pico</t>
  </si>
  <si>
    <r>
      <rPr>
        <b/>
        <sz val="10"/>
        <color theme="1"/>
        <rFont val="Arial Narrow"/>
        <family val="2"/>
      </rPr>
      <t>Colombia (2015):</t>
    </r>
    <r>
      <rPr>
        <sz val="10"/>
        <color theme="1"/>
        <rFont val="Arial Narrow"/>
        <family val="2"/>
      </rPr>
      <t xml:space="preserve"> 3,7 TJ/CO$
</t>
    </r>
    <r>
      <rPr>
        <b/>
        <sz val="10"/>
        <color theme="1"/>
        <rFont val="Arial Narrow"/>
        <family val="2"/>
      </rPr>
      <t>PGAR:</t>
    </r>
    <r>
      <rPr>
        <sz val="10"/>
        <color theme="1"/>
        <rFont val="Arial Narrow"/>
        <family val="2"/>
      </rPr>
      <t xml:space="preserve"> Sin medición</t>
    </r>
  </si>
  <si>
    <r>
      <rPr>
        <b/>
        <sz val="10"/>
        <color theme="1"/>
        <rFont val="Arial Narrow"/>
        <family val="2"/>
      </rPr>
      <t xml:space="preserve">Agenda 2030: </t>
    </r>
    <r>
      <rPr>
        <sz val="10"/>
        <color theme="1"/>
        <rFont val="Arial Narrow"/>
        <family val="2"/>
      </rPr>
      <t xml:space="preserve">2,9 TJ/CO$
</t>
    </r>
    <r>
      <rPr>
        <b/>
        <sz val="10"/>
        <rFont val="Arial Narrow"/>
        <family val="2"/>
      </rPr>
      <t xml:space="preserve">PGAR: </t>
    </r>
    <r>
      <rPr>
        <sz val="10"/>
        <color theme="1"/>
        <rFont val="Arial Narrow"/>
        <family val="2"/>
      </rPr>
      <t xml:space="preserve">2,9 TJ/CO$  </t>
    </r>
    <r>
      <rPr>
        <b/>
        <sz val="10"/>
        <color rgb="FFFF0000"/>
        <rFont val="Arial Narrow"/>
        <family val="2"/>
      </rPr>
      <t>Confirmar dato con Gestión Ambiental</t>
    </r>
  </si>
  <si>
    <t xml:space="preserve">▪ Consumidor  
▪ Icontec 
▪ Empresas generadoras de energía 
▪ Ministerio de Minas y Energía 
▪ Sector productivo </t>
  </si>
  <si>
    <t>Aprovechamiento sostenible de los territorios étnicos para el fomento de las economías propias</t>
  </si>
  <si>
    <t>Fomento de prácticas económicas colectivas orientadas al aprovechamiento pertinente y sostenible de los territorios étnicos</t>
  </si>
  <si>
    <t>R19.1</t>
  </si>
  <si>
    <t>Esquemas asociativos propios de las comunidades étnicas  en lo productivo implementados según regulación propia, que incorporan uso de la biodiversidad</t>
  </si>
  <si>
    <t>8
Indígena: 4 (uno por zona)
Afro: 4 con alcance en los 16 municipios incluyendo propuestas de asociatividad y uso de biodiversidad</t>
  </si>
  <si>
    <t>Generación de valor y desarrollo tecnológico en los procesos y medios de la producción de las comunidades en los territorios étnicos</t>
  </si>
  <si>
    <t>R20.1</t>
  </si>
  <si>
    <t>Prácticas de economía propia fortalecida bajo principios de sostenibilidad</t>
  </si>
  <si>
    <t>5_x000D_
Para cada grupo étnico</t>
  </si>
  <si>
    <t xml:space="preserve">Generación de valor y desarrollo tecnológico en los procesos y medios de la producción de las comunidades en los territorios étnicos. </t>
  </si>
  <si>
    <t>R20.2</t>
  </si>
  <si>
    <t>Productos de la economía propia generados o con aumento del valor económico (%)</t>
  </si>
  <si>
    <r>
      <rPr>
        <b/>
        <sz val="10"/>
        <color theme="1"/>
        <rFont val="Arial Narrow"/>
        <family val="2"/>
      </rPr>
      <t>Línea 3:</t>
    </r>
    <r>
      <rPr>
        <sz val="10"/>
        <color theme="1"/>
        <rFont val="Arial Narrow"/>
        <family val="2"/>
      </rPr>
      <t xml:space="preserve"> Consolidación de un entorno saludable y seguro</t>
    </r>
  </si>
  <si>
    <r>
      <rPr>
        <b/>
        <sz val="10"/>
        <color theme="1"/>
        <rFont val="Arial Narrow"/>
        <family val="2"/>
      </rPr>
      <t>Objetivo 3:</t>
    </r>
    <r>
      <rPr>
        <sz val="10"/>
        <color theme="1"/>
        <rFont val="Arial Narrow"/>
        <family val="2"/>
      </rPr>
      <t xml:space="preserve"> promover entornos resilientes para el mejoramiento de la habitabilidad de los territorios</t>
    </r>
  </si>
  <si>
    <t>Adaptación al cambio climático y Gestión Integral del Riesgo</t>
  </si>
  <si>
    <t>Disminuir el número de casos de mortalidad por desastres asociados a fenómenos naturales y antrópicos</t>
  </si>
  <si>
    <t>R21.1</t>
  </si>
  <si>
    <t xml:space="preserve">3.9.3. Incidencia de intoxicaciones por sustancias químicas (por 100.000 habitantes) </t>
  </si>
  <si>
    <t>47 por 100.000 habitantes</t>
  </si>
  <si>
    <r>
      <rPr>
        <b/>
        <sz val="10"/>
        <color theme="1"/>
        <rFont val="Arial Narrow"/>
        <family val="2"/>
      </rPr>
      <t>Agenda 2030:</t>
    </r>
    <r>
      <rPr>
        <sz val="10"/>
        <color theme="1"/>
        <rFont val="Arial Narrow"/>
        <family val="2"/>
      </rPr>
      <t xml:space="preserve"> 47 por 100.000 habitantes
</t>
    </r>
    <r>
      <rPr>
        <b/>
        <sz val="10"/>
        <color theme="1"/>
        <rFont val="Arial Narrow"/>
        <family val="2"/>
      </rPr>
      <t>PGAR:</t>
    </r>
    <r>
      <rPr>
        <sz val="10"/>
        <color theme="1"/>
        <rFont val="Arial Narrow"/>
        <family val="2"/>
      </rPr>
      <t xml:space="preserve"> </t>
    </r>
    <r>
      <rPr>
        <sz val="10"/>
        <rFont val="Arial Narrow"/>
        <family val="2"/>
      </rPr>
      <t>47 por 100.000 habitantes</t>
    </r>
  </si>
  <si>
    <t>▪ Comunidades  
▪ Corporaciones Autónomas Regionales limítrofes 
▪ Empresas  
▪ Gobernación de Antioquia, Departamento Administrativo del Sistema para la Prevención, Atención y Recuperación de Desastres (DAPARD) 
▪ Municipios de la jurisdicción 
▪ Organismos de socorro 
▪ Unidad Nacional para la Gestión del Riesgo de Desastres</t>
  </si>
  <si>
    <t>R21.2</t>
  </si>
  <si>
    <t>13.1.1. Mortalidad causada por eventos recurrentes (muertes) </t>
  </si>
  <si>
    <t>0 muertes</t>
  </si>
  <si>
    <r>
      <rPr>
        <b/>
        <sz val="10"/>
        <rFont val="Arial Narrow"/>
        <family val="2"/>
      </rPr>
      <t>Agenda 2030:</t>
    </r>
    <r>
      <rPr>
        <sz val="10"/>
        <rFont val="Arial Narrow"/>
        <family val="2"/>
      </rPr>
      <t xml:space="preserve"> 0 muertes
</t>
    </r>
    <r>
      <rPr>
        <b/>
        <sz val="10"/>
        <rFont val="Arial Narrow"/>
        <family val="2"/>
      </rPr>
      <t>PGAR:</t>
    </r>
    <r>
      <rPr>
        <sz val="10"/>
        <rFont val="Arial Narrow"/>
        <family val="2"/>
      </rPr>
      <t xml:space="preserve"> 0 muertes</t>
    </r>
  </si>
  <si>
    <t>R21.3</t>
  </si>
  <si>
    <t>Áreas urbanas preparadas para afrontar riesgos de origen natural y antrópico</t>
  </si>
  <si>
    <t>Política de Gestión Ambiental Urbana</t>
  </si>
  <si>
    <t>80 áreas urbanas</t>
  </si>
  <si>
    <t>PGAR: 80 áreas urbanas</t>
  </si>
  <si>
    <t xml:space="preserve">Disminuir la pérdida de los servicios ecosistémicos a causa de los efectos del cambio climático </t>
  </si>
  <si>
    <t>R22.1</t>
  </si>
  <si>
    <r>
      <t>Nivel de absorción de CO</t>
    </r>
    <r>
      <rPr>
        <vertAlign val="subscript"/>
        <sz val="10"/>
        <color theme="1"/>
        <rFont val="Arial Narrow"/>
        <family val="2"/>
      </rPr>
      <t>2</t>
    </r>
  </si>
  <si>
    <r>
      <t>Plan Regional de Cambio Climático (dato 2010): 7.300 Gg de CO</t>
    </r>
    <r>
      <rPr>
        <vertAlign val="subscript"/>
        <sz val="10"/>
        <color theme="1"/>
        <rFont val="Arial Narrow"/>
        <family val="2"/>
      </rPr>
      <t>2</t>
    </r>
    <r>
      <rPr>
        <sz val="10"/>
        <color theme="1"/>
        <rFont val="Arial Narrow"/>
        <family val="2"/>
      </rPr>
      <t>eq/año</t>
    </r>
  </si>
  <si>
    <r>
      <t>Aumentar un 3%, lo que equivale 7.495 Gg de CO</t>
    </r>
    <r>
      <rPr>
        <vertAlign val="subscript"/>
        <sz val="10"/>
        <color theme="1"/>
        <rFont val="Arial Narrow"/>
        <family val="2"/>
      </rPr>
      <t>2</t>
    </r>
    <r>
      <rPr>
        <sz val="10"/>
        <color theme="1"/>
        <rFont val="Arial Narrow"/>
        <family val="2"/>
      </rPr>
      <t>eq/año</t>
    </r>
  </si>
  <si>
    <t>Solicitar información a Ecosistemas</t>
  </si>
  <si>
    <t>▪ Comunidad en general 
▪ Entidades territoriales 
▪ Gobernación de Antioquia  
▪ Sectores económicos</t>
  </si>
  <si>
    <t>R22.2</t>
  </si>
  <si>
    <t>Entidades territoriales de la jurisdicción con medidas de adaptación y mitigación de Cambio Climático implementadas de acuerdo a los PIGCCT (%)</t>
  </si>
  <si>
    <t>Línea base PGAR: 2.5% (2/80)</t>
  </si>
  <si>
    <r>
      <rPr>
        <b/>
        <sz val="10"/>
        <color theme="1"/>
        <rFont val="Arial Narrow"/>
        <family val="2"/>
      </rPr>
      <t>Meta Colombia:</t>
    </r>
    <r>
      <rPr>
        <sz val="10"/>
        <color theme="1"/>
        <rFont val="Arial Narrow"/>
        <family val="2"/>
      </rPr>
      <t xml:space="preserve"> 100% 
</t>
    </r>
    <r>
      <rPr>
        <b/>
        <sz val="10"/>
        <color theme="1"/>
        <rFont val="Arial Narrow"/>
        <family val="2"/>
      </rPr>
      <t>Meta PGAR:</t>
    </r>
    <r>
      <rPr>
        <sz val="10"/>
        <color theme="1"/>
        <rFont val="Arial Narrow"/>
        <family val="2"/>
      </rPr>
      <t xml:space="preserve"> 100% (80/80)</t>
    </r>
  </si>
  <si>
    <t>R22.3</t>
  </si>
  <si>
    <t>Sectores formuladores de los PIGCCS que han ejecutado medidas de adaptación y mitigación de Cambio Climático en coordinación con entidades territoriales (%)</t>
  </si>
  <si>
    <t>Saneamiento ambiental</t>
  </si>
  <si>
    <t>Disminuir las toneladas de residuos sólidos en los sitios de disposición final de residuos ordinarios, especiales y peligrosos</t>
  </si>
  <si>
    <t>R23.1</t>
  </si>
  <si>
    <t>8.4.1. Generación de residuos sólidos frente al Producto Interno Bruto (PIB) (Toneladas por billón de pesos)</t>
  </si>
  <si>
    <r>
      <t>▪ PIB jurisdicción 2017 (Billones de pesos a precios constantes):</t>
    </r>
    <r>
      <rPr>
        <sz val="10"/>
        <color theme="1"/>
        <rFont val="Arial Narrow"/>
        <family val="2"/>
      </rPr>
      <t xml:space="preserve"> 100.425</t>
    </r>
    <r>
      <rPr>
        <b/>
        <sz val="10"/>
        <color theme="1"/>
        <rFont val="Arial Narrow"/>
        <family val="2"/>
      </rPr>
      <t xml:space="preserve">
▪ Residuos totales generados Corantioquia (2017):</t>
    </r>
    <r>
      <rPr>
        <sz val="10"/>
        <color theme="1"/>
        <rFont val="Arial Narrow"/>
        <family val="2"/>
      </rPr>
      <t xml:space="preserve"> 1.395.865 t
• </t>
    </r>
    <r>
      <rPr>
        <b/>
        <sz val="10"/>
        <color theme="1"/>
        <rFont val="Arial Narrow"/>
        <family val="2"/>
      </rPr>
      <t>Línea base PGAR (2017):</t>
    </r>
    <r>
      <rPr>
        <sz val="10"/>
        <color theme="1"/>
        <rFont val="Arial Narrow"/>
        <family val="2"/>
      </rPr>
      <t xml:space="preserve"> 13.90 toneladas/billón de pesos</t>
    </r>
  </si>
  <si>
    <r>
      <rPr>
        <b/>
        <sz val="10"/>
        <color theme="1"/>
        <rFont val="Arial Narrow"/>
        <family val="2"/>
      </rPr>
      <t xml:space="preserve">• Agenda 2030: </t>
    </r>
    <r>
      <rPr>
        <sz val="10"/>
        <color theme="1"/>
        <rFont val="Arial Narrow"/>
        <family val="2"/>
      </rPr>
      <t xml:space="preserve">15.788 toneladas por billón de pesos
• </t>
    </r>
    <r>
      <rPr>
        <b/>
        <sz val="10"/>
        <rFont val="Arial Narrow"/>
        <family val="2"/>
      </rPr>
      <t xml:space="preserve">PGAR: </t>
    </r>
    <r>
      <rPr>
        <sz val="10"/>
        <rFont val="Arial Narrow"/>
        <family val="2"/>
      </rPr>
      <t>8 toneladas/billón de pesos</t>
    </r>
  </si>
  <si>
    <t xml:space="preserve">▪ Departamento Nacional de Planeación 
▪ Empresas 
▪ Gobernación de Antioquia  
▪ Ministerio de Ambiente y Desarrollo Sostenible 
▪ Ministerio de Educación Nacional 
▪ Ministerio de Minas y Energía 
▪ Ministerio de Vivienda, Ciudad y Territorio 
▪ Municipios de la jurisdicción 
▪ Sociedad civil </t>
  </si>
  <si>
    <t>R23.2</t>
  </si>
  <si>
    <t>8.4.2. Residuos sólidos efectivamente aprovechados (%)</t>
  </si>
  <si>
    <r>
      <t xml:space="preserve">▪ </t>
    </r>
    <r>
      <rPr>
        <b/>
        <sz val="10"/>
        <color theme="1"/>
        <rFont val="Arial Narrow"/>
        <family val="2"/>
      </rPr>
      <t>Valor de referencia 2015:</t>
    </r>
    <r>
      <rPr>
        <sz val="10"/>
        <color theme="1"/>
        <rFont val="Arial Narrow"/>
        <family val="2"/>
      </rPr>
      <t xml:space="preserve"> Mayor al 20% del total de residuos sólidos generados
▪ </t>
    </r>
    <r>
      <rPr>
        <b/>
        <sz val="10"/>
        <color theme="1"/>
        <rFont val="Arial Narrow"/>
        <family val="2"/>
      </rPr>
      <t>Línea base Medellín (2013):</t>
    </r>
    <r>
      <rPr>
        <sz val="10"/>
        <color theme="1"/>
        <rFont val="Arial Narrow"/>
        <family val="2"/>
      </rPr>
      <t xml:space="preserve"> 19.11%
▪ </t>
    </r>
    <r>
      <rPr>
        <b/>
        <sz val="10"/>
        <color theme="1"/>
        <rFont val="Arial Narrow"/>
        <family val="2"/>
      </rPr>
      <t>Línea base Colombia (2015):</t>
    </r>
    <r>
      <rPr>
        <sz val="10"/>
        <color theme="1"/>
        <rFont val="Arial Narrow"/>
        <family val="2"/>
      </rPr>
      <t xml:space="preserve"> 17% 
▪ </t>
    </r>
    <r>
      <rPr>
        <b/>
        <sz val="10"/>
        <color theme="1"/>
        <rFont val="Arial Narrow"/>
        <family val="2"/>
      </rPr>
      <t>Línea base PGAR (2017):</t>
    </r>
    <r>
      <rPr>
        <sz val="10"/>
        <color theme="1"/>
        <rFont val="Arial Narrow"/>
        <family val="2"/>
      </rPr>
      <t xml:space="preserve"> 26.69%  
▪ </t>
    </r>
    <r>
      <rPr>
        <b/>
        <sz val="10"/>
        <color theme="1"/>
        <rFont val="Arial Narrow"/>
        <family val="2"/>
      </rPr>
      <t>Residuos totales aprovechados:</t>
    </r>
    <r>
      <rPr>
        <sz val="10"/>
        <color theme="1"/>
        <rFont val="Arial Narrow"/>
        <family val="2"/>
      </rPr>
      <t xml:space="preserve"> 255.369 toneladas/año  
▪ </t>
    </r>
    <r>
      <rPr>
        <b/>
        <sz val="10"/>
        <color theme="1"/>
        <rFont val="Arial Narrow"/>
        <family val="2"/>
      </rPr>
      <t>Residuos aprovechables generados:</t>
    </r>
    <r>
      <rPr>
        <sz val="10"/>
        <color theme="1"/>
        <rFont val="Arial Narrow"/>
        <family val="2"/>
      </rPr>
      <t xml:space="preserve"> 956.843 toneladas/año </t>
    </r>
  </si>
  <si>
    <r>
      <t xml:space="preserve">▪ </t>
    </r>
    <r>
      <rPr>
        <b/>
        <sz val="10"/>
        <color theme="1"/>
        <rFont val="Arial Narrow"/>
        <family val="2"/>
      </rPr>
      <t>Meta agenda 2030:</t>
    </r>
    <r>
      <rPr>
        <sz val="10"/>
        <color theme="1"/>
        <rFont val="Arial Narrow"/>
        <family val="2"/>
      </rPr>
      <t xml:space="preserve"> 35% 
▪ </t>
    </r>
    <r>
      <rPr>
        <b/>
        <sz val="10"/>
        <color theme="1"/>
        <rFont val="Arial Narrow"/>
        <family val="2"/>
      </rPr>
      <t>Meta PGAR:</t>
    </r>
    <r>
      <rPr>
        <sz val="10"/>
        <color theme="1"/>
        <rFont val="Arial Narrow"/>
        <family val="2"/>
      </rPr>
      <t xml:space="preserve"> 35% 
</t>
    </r>
    <r>
      <rPr>
        <b/>
        <sz val="10"/>
        <color theme="1"/>
        <rFont val="Arial Narrow"/>
        <family val="2"/>
      </rPr>
      <t xml:space="preserve">Nota: </t>
    </r>
    <r>
      <rPr>
        <sz val="10"/>
        <color theme="1"/>
        <rFont val="Arial Narrow"/>
        <family val="2"/>
      </rPr>
      <t>Incluye residuos reciclables y orgánicos.</t>
    </r>
  </si>
  <si>
    <t>R23.3</t>
  </si>
  <si>
    <t>12.4.1. Residuos peligrosos aprovechados y tratados (t) </t>
  </si>
  <si>
    <t>53.956 t</t>
  </si>
  <si>
    <t>5% adicional de la línea base 2019, lo que equivale a: 56.654 t  </t>
  </si>
  <si>
    <r>
      <rPr>
        <b/>
        <sz val="10"/>
        <color theme="1"/>
        <rFont val="Arial Narrow"/>
        <family val="2"/>
      </rPr>
      <t>Línea base PGAR (2018):</t>
    </r>
    <r>
      <rPr>
        <sz val="10"/>
        <color theme="1"/>
        <rFont val="Arial Narrow"/>
        <family val="2"/>
      </rPr>
      <t xml:space="preserve"> 53.956 t </t>
    </r>
  </si>
  <si>
    <r>
      <rPr>
        <b/>
        <sz val="10"/>
        <color theme="1"/>
        <rFont val="Arial Narrow"/>
        <family val="2"/>
      </rPr>
      <t>▪ Agenda 2030:</t>
    </r>
    <r>
      <rPr>
        <sz val="10"/>
        <color theme="1"/>
        <rFont val="Arial Narrow"/>
        <family val="2"/>
      </rPr>
      <t xml:space="preserve"> 2.806.130 t
▪</t>
    </r>
    <r>
      <rPr>
        <sz val="10"/>
        <rFont val="Arial Narrow"/>
        <family val="2"/>
      </rPr>
      <t xml:space="preserve"> </t>
    </r>
    <r>
      <rPr>
        <b/>
        <sz val="10"/>
        <rFont val="Arial Narrow"/>
        <family val="2"/>
      </rPr>
      <t xml:space="preserve">PGAR: </t>
    </r>
    <r>
      <rPr>
        <sz val="10"/>
        <rFont val="Arial Narrow"/>
        <family val="2"/>
      </rPr>
      <t>2.698 t (5%)</t>
    </r>
  </si>
  <si>
    <t>R23.4</t>
  </si>
  <si>
    <t>12.4.2. Equipos y desechos de policlorobifenilos (PCB) eliminados (%) </t>
  </si>
  <si>
    <r>
      <rPr>
        <b/>
        <sz val="10"/>
        <color theme="1"/>
        <rFont val="Arial Narrow"/>
        <family val="2"/>
      </rPr>
      <t>Línea base PGAR:</t>
    </r>
    <r>
      <rPr>
        <sz val="10"/>
        <color theme="1"/>
        <rFont val="Arial Narrow"/>
        <family val="2"/>
      </rPr>
      <t xml:space="preserve"> 0%</t>
    </r>
  </si>
  <si>
    <r>
      <rPr>
        <b/>
        <sz val="10"/>
        <rFont val="Arial Narrow"/>
        <family val="2"/>
      </rPr>
      <t>▪ Agenda 2030</t>
    </r>
    <r>
      <rPr>
        <sz val="10"/>
        <rFont val="Arial Narrow"/>
        <family val="2"/>
      </rPr>
      <t xml:space="preserve">: 100%
</t>
    </r>
    <r>
      <rPr>
        <b/>
        <sz val="10"/>
        <rFont val="Arial Narrow"/>
        <family val="2"/>
      </rPr>
      <t>▪ PGAR:</t>
    </r>
    <r>
      <rPr>
        <sz val="10"/>
        <rFont val="Arial Narrow"/>
        <family val="2"/>
      </rPr>
      <t xml:space="preserve"> 100%</t>
    </r>
  </si>
  <si>
    <t>R23.5</t>
  </si>
  <si>
    <t>12.5.1. Reciclaje y nueva utilización de residuos sólidos (%)</t>
  </si>
  <si>
    <r>
      <rPr>
        <b/>
        <sz val="10"/>
        <rFont val="Arial Narrow"/>
        <family val="2"/>
      </rPr>
      <t>▪ Agenda 2030:</t>
    </r>
    <r>
      <rPr>
        <sz val="10"/>
        <rFont val="Arial Narrow"/>
        <family val="2"/>
      </rPr>
      <t xml:space="preserve"> 17,9%
▪</t>
    </r>
    <r>
      <rPr>
        <b/>
        <sz val="10"/>
        <rFont val="Arial Narrow"/>
        <family val="2"/>
      </rPr>
      <t xml:space="preserve"> PGAR:</t>
    </r>
    <r>
      <rPr>
        <sz val="10"/>
        <rFont val="Arial Narrow"/>
        <family val="2"/>
      </rPr>
      <t xml:space="preserve"> 35%</t>
    </r>
  </si>
  <si>
    <t>R23.6</t>
  </si>
  <si>
    <t>Residuos sólidos dispuestos adecuadamente (%)</t>
  </si>
  <si>
    <t>Resolución 667 de 2016</t>
  </si>
  <si>
    <r>
      <rPr>
        <b/>
        <sz val="10"/>
        <color theme="1"/>
        <rFont val="Arial Narrow"/>
        <family val="2"/>
      </rPr>
      <t>▪ Línea base PGAR (2016 y 2017):</t>
    </r>
    <r>
      <rPr>
        <sz val="10"/>
        <color theme="1"/>
        <rFont val="Arial Narrow"/>
        <family val="2"/>
      </rPr>
      <t xml:space="preserve"> 99.71%
</t>
    </r>
    <r>
      <rPr>
        <b/>
        <sz val="10"/>
        <color theme="1"/>
        <rFont val="Arial Narrow"/>
        <family val="2"/>
      </rPr>
      <t>▪ Residuos dispuestos adecuadamente:</t>
    </r>
    <r>
      <rPr>
        <sz val="10"/>
        <color theme="1"/>
        <rFont val="Arial Narrow"/>
        <family val="2"/>
      </rPr>
      <t xml:space="preserve"> 1.147.687 toneladas/año 
</t>
    </r>
    <r>
      <rPr>
        <b/>
        <sz val="10"/>
        <color theme="1"/>
        <rFont val="Arial Narrow"/>
        <family val="2"/>
      </rPr>
      <t>▪ Residuos totales dispuestos:</t>
    </r>
    <r>
      <rPr>
        <sz val="10"/>
        <color theme="1"/>
        <rFont val="Arial Narrow"/>
        <family val="2"/>
      </rPr>
      <t xml:space="preserve"> 1.150.970 toneladas/año
</t>
    </r>
    <r>
      <rPr>
        <b/>
        <sz val="10"/>
        <color theme="1"/>
        <rFont val="Arial Narrow"/>
        <family val="2"/>
      </rPr>
      <t xml:space="preserve">Nota: </t>
    </r>
    <r>
      <rPr>
        <sz val="10"/>
        <color theme="1"/>
        <rFont val="Arial Narrow"/>
        <family val="2"/>
      </rPr>
      <t xml:space="preserve">En la jurisdicción de Corantioquia, un municipio dispone sus residuos en botadero a cielo abierto. </t>
    </r>
  </si>
  <si>
    <r>
      <rPr>
        <b/>
        <sz val="10"/>
        <color theme="1"/>
        <rFont val="Arial Narrow"/>
        <family val="2"/>
      </rPr>
      <t>▪ Colombia:</t>
    </r>
    <r>
      <rPr>
        <sz val="10"/>
        <color theme="1"/>
        <rFont val="Arial Narrow"/>
        <family val="2"/>
      </rPr>
      <t xml:space="preserve"> 100% 
</t>
    </r>
    <r>
      <rPr>
        <b/>
        <sz val="10"/>
        <color theme="1"/>
        <rFont val="Arial Narrow"/>
        <family val="2"/>
      </rPr>
      <t>▪ PGAR: 100%.</t>
    </r>
    <r>
      <rPr>
        <sz val="10"/>
        <color theme="1"/>
        <rFont val="Arial Narrow"/>
        <family val="2"/>
      </rPr>
      <t xml:space="preserve"> El 100% se calcula sobre los residuos que no son aprovechados (inservibles + aprovechables no separados en la fuente), no sobre el total de generados.</t>
    </r>
  </si>
  <si>
    <t>R23.7</t>
  </si>
  <si>
    <t>Residuos sólidos aprovechados (%)</t>
  </si>
  <si>
    <r>
      <t xml:space="preserve">▪ </t>
    </r>
    <r>
      <rPr>
        <b/>
        <sz val="10"/>
        <rFont val="Arial Narrow"/>
        <family val="2"/>
      </rPr>
      <t>Línea base PGAR (2017):</t>
    </r>
    <r>
      <rPr>
        <sz val="10"/>
        <rFont val="Arial Narrow"/>
        <family val="2"/>
      </rPr>
      <t xml:space="preserve"> 18.29% 
▪ </t>
    </r>
    <r>
      <rPr>
        <b/>
        <sz val="10"/>
        <rFont val="Arial Narrow"/>
        <family val="2"/>
      </rPr>
      <t>Residuos totales aprovechados:</t>
    </r>
    <r>
      <rPr>
        <sz val="10"/>
        <rFont val="Arial Narrow"/>
        <family val="2"/>
      </rPr>
      <t xml:space="preserve"> 255.369 toneladas/año 
▪ </t>
    </r>
    <r>
      <rPr>
        <b/>
        <sz val="10"/>
        <rFont val="Arial Narrow"/>
        <family val="2"/>
      </rPr>
      <t>Residuos totales generados:</t>
    </r>
    <r>
      <rPr>
        <sz val="10"/>
        <rFont val="Arial Narrow"/>
        <family val="2"/>
      </rPr>
      <t xml:space="preserve"> 1.395.865 toneladas/año </t>
    </r>
  </si>
  <si>
    <r>
      <rPr>
        <b/>
        <sz val="10"/>
        <rFont val="Arial Narrow"/>
        <family val="2"/>
      </rPr>
      <t xml:space="preserve">▪ Colombia: </t>
    </r>
    <r>
      <rPr>
        <sz val="10"/>
        <rFont val="Arial Narrow"/>
        <family val="2"/>
      </rPr>
      <t xml:space="preserve">20% 
</t>
    </r>
    <r>
      <rPr>
        <b/>
        <sz val="10"/>
        <rFont val="Arial Narrow"/>
        <family val="2"/>
      </rPr>
      <t>▪ PGAR:</t>
    </r>
    <r>
      <rPr>
        <sz val="10"/>
        <rFont val="Arial Narrow"/>
        <family val="2"/>
      </rPr>
      <t xml:space="preserve"> 50% del total aprovechable generado (orgánicos + reciclables)</t>
    </r>
  </si>
  <si>
    <t>R23.8</t>
  </si>
  <si>
    <t>R23.9</t>
  </si>
  <si>
    <t>RESPEL reducidos (%)</t>
  </si>
  <si>
    <t>Política Ambiental para la Gestión Integral de Residuos o Desechos Peligrosos</t>
  </si>
  <si>
    <r>
      <rPr>
        <b/>
        <sz val="10"/>
        <rFont val="Arial Narrow"/>
        <family val="2"/>
      </rPr>
      <t>Línea base PGAR (2018):</t>
    </r>
    <r>
      <rPr>
        <sz val="10"/>
        <rFont val="Arial Narrow"/>
        <family val="2"/>
      </rPr>
      <t xml:space="preserve"> 0%
▪</t>
    </r>
    <r>
      <rPr>
        <b/>
        <sz val="10"/>
        <rFont val="Arial Narrow"/>
        <family val="2"/>
      </rPr>
      <t xml:space="preserve"> t RESPEL reducidas (2017-2018):</t>
    </r>
    <r>
      <rPr>
        <sz val="10"/>
        <rFont val="Arial Narrow"/>
        <family val="2"/>
      </rPr>
      <t xml:space="preserve"> 0 t
▪</t>
    </r>
    <r>
      <rPr>
        <b/>
        <sz val="10"/>
        <rFont val="Arial Narrow"/>
        <family val="2"/>
      </rPr>
      <t xml:space="preserve"> t RESPEL generadas:</t>
    </r>
    <r>
      <rPr>
        <sz val="10"/>
        <rFont val="Arial Narrow"/>
        <family val="2"/>
      </rPr>
      <t xml:space="preserve"> 54.895,01 t
</t>
    </r>
    <r>
      <rPr>
        <b/>
        <sz val="10"/>
        <rFont val="Arial Narrow"/>
        <family val="2"/>
      </rPr>
      <t>Nota:</t>
    </r>
    <r>
      <rPr>
        <sz val="10"/>
        <rFont val="Arial Narrow"/>
        <family val="2"/>
      </rPr>
      <t xml:space="preserve">
Indicadores plataforma SIUR Gestión</t>
    </r>
  </si>
  <si>
    <r>
      <rPr>
        <b/>
        <sz val="10"/>
        <color theme="1"/>
        <rFont val="Arial Narrow"/>
        <family val="2"/>
      </rPr>
      <t>▪ Colombia:</t>
    </r>
    <r>
      <rPr>
        <sz val="10"/>
        <color theme="1"/>
        <rFont val="Arial Narrow"/>
        <family val="2"/>
      </rPr>
      <t xml:space="preserve"> Reducir el 40% de los RESPEL generados
</t>
    </r>
    <r>
      <rPr>
        <b/>
        <sz val="10"/>
        <color theme="1"/>
        <rFont val="Arial Narrow"/>
        <family val="2"/>
      </rPr>
      <t xml:space="preserve">▪ </t>
    </r>
    <r>
      <rPr>
        <b/>
        <sz val="10"/>
        <rFont val="Arial Narrow"/>
        <family val="2"/>
      </rPr>
      <t>PGAR:</t>
    </r>
    <r>
      <rPr>
        <sz val="10"/>
        <rFont val="Arial Narrow"/>
        <family val="2"/>
      </rPr>
      <t xml:space="preserve"> Reducir el 40% de los RESPEL generados</t>
    </r>
  </si>
  <si>
    <t>Disminuir la cantidad de aguas residuales no tratadas vertidas a fuentes hídricas</t>
  </si>
  <si>
    <t>R24.1</t>
  </si>
  <si>
    <t>6.2.1. Población con acceso a métodos de saneamiento adecuados (%) </t>
  </si>
  <si>
    <t>85,7%</t>
  </si>
  <si>
    <r>
      <rPr>
        <b/>
        <sz val="10"/>
        <rFont val="Arial Narrow"/>
        <family val="2"/>
      </rPr>
      <t xml:space="preserve">Población que tiene acceso a métodos de saneamiento adecuados: </t>
    </r>
    <r>
      <rPr>
        <sz val="10"/>
        <rFont val="Arial Narrow"/>
        <family val="2"/>
      </rPr>
      <t xml:space="preserve">657.391 habitantes
</t>
    </r>
    <r>
      <rPr>
        <b/>
        <sz val="10"/>
        <rFont val="Arial Narrow"/>
        <family val="2"/>
      </rPr>
      <t>Población jurisdicción censo 2018:</t>
    </r>
    <r>
      <rPr>
        <sz val="10"/>
        <rFont val="Arial Narrow"/>
        <family val="2"/>
      </rPr>
      <t xml:space="preserve"> 1.417.208 habitantes
</t>
    </r>
    <r>
      <rPr>
        <b/>
        <sz val="10"/>
        <rFont val="Arial Narrow"/>
        <family val="2"/>
      </rPr>
      <t>Línea base 2018:</t>
    </r>
    <r>
      <rPr>
        <sz val="10"/>
        <rFont val="Arial Narrow"/>
        <family val="2"/>
      </rPr>
      <t xml:space="preserve"> 46%</t>
    </r>
  </si>
  <si>
    <r>
      <rPr>
        <b/>
        <sz val="10"/>
        <color theme="1"/>
        <rFont val="Arial Narrow"/>
        <family val="2"/>
      </rPr>
      <t>Agenda 2030:</t>
    </r>
    <r>
      <rPr>
        <sz val="10"/>
        <color theme="1"/>
        <rFont val="Arial Narrow"/>
        <family val="2"/>
      </rPr>
      <t xml:space="preserve"> 92,6%
</t>
    </r>
    <r>
      <rPr>
        <b/>
        <sz val="10"/>
        <rFont val="Arial Narrow"/>
        <family val="2"/>
      </rPr>
      <t xml:space="preserve">PGAR: </t>
    </r>
    <r>
      <rPr>
        <sz val="10"/>
        <rFont val="Arial Narrow"/>
        <family val="2"/>
      </rPr>
      <t>85,7%</t>
    </r>
  </si>
  <si>
    <t xml:space="preserve">▪ Departamento Nacional de Planeación  
▪ Gobernación de Antioquia  
▪ Ministerio de Ambiente y Desarrollo Sostenible 
▪ Municipios de la jurisdicción </t>
  </si>
  <si>
    <t>R24.2</t>
  </si>
  <si>
    <t>6.3.1. Aguas residuales urbanas domésticas tratadas de manera segura (%) </t>
  </si>
  <si>
    <r>
      <rPr>
        <b/>
        <sz val="10"/>
        <color theme="1"/>
        <rFont val="Arial Narrow"/>
        <family val="2"/>
      </rPr>
      <t>Línea base 2018:</t>
    </r>
    <r>
      <rPr>
        <sz val="10"/>
        <color theme="1"/>
        <rFont val="Arial Narrow"/>
        <family val="2"/>
      </rPr>
      <t xml:space="preserve"> 38,27%
</t>
    </r>
    <r>
      <rPr>
        <b/>
        <sz val="10"/>
        <color theme="1"/>
        <rFont val="Arial Narrow"/>
        <family val="2"/>
      </rPr>
      <t xml:space="preserve">Población urbana de la jurisdicción: </t>
    </r>
    <r>
      <rPr>
        <sz val="10"/>
        <color theme="1"/>
        <rFont val="Arial Narrow"/>
        <family val="2"/>
      </rPr>
      <t>622.438</t>
    </r>
    <r>
      <rPr>
        <b/>
        <sz val="10"/>
        <color theme="1"/>
        <rFont val="Arial Narrow"/>
        <family val="2"/>
      </rPr>
      <t xml:space="preserve">
Población urbana con PTAR:</t>
    </r>
    <r>
      <rPr>
        <sz val="10"/>
        <color theme="1"/>
        <rFont val="Arial Narrow"/>
        <family val="2"/>
      </rPr>
      <t xml:space="preserve"> 238.224 habitantes</t>
    </r>
  </si>
  <si>
    <r>
      <rPr>
        <b/>
        <sz val="10"/>
        <color theme="1"/>
        <rFont val="Arial Narrow"/>
        <family val="2"/>
      </rPr>
      <t>Agenda 2030:</t>
    </r>
    <r>
      <rPr>
        <sz val="10"/>
        <color theme="1"/>
        <rFont val="Arial Narrow"/>
        <family val="2"/>
      </rPr>
      <t xml:space="preserve"> 68.6%
</t>
    </r>
    <r>
      <rPr>
        <b/>
        <sz val="10"/>
        <rFont val="Arial Narrow"/>
        <family val="2"/>
      </rPr>
      <t>PGAR:</t>
    </r>
    <r>
      <rPr>
        <sz val="10"/>
        <rFont val="Arial Narrow"/>
        <family val="2"/>
      </rPr>
      <t>85.3%</t>
    </r>
  </si>
  <si>
    <t>R24.3</t>
  </si>
  <si>
    <t>6.3.2. Aguas residuales industriales tratadas (%)</t>
  </si>
  <si>
    <r>
      <rPr>
        <b/>
        <sz val="10"/>
        <color theme="1"/>
        <rFont val="Arial Narrow"/>
        <family val="2"/>
      </rPr>
      <t xml:space="preserve">Línea base PGAR (2019): </t>
    </r>
    <r>
      <rPr>
        <sz val="10"/>
        <color theme="1"/>
        <rFont val="Arial Narrow"/>
        <family val="2"/>
      </rPr>
      <t xml:space="preserve">78,5%
</t>
    </r>
    <r>
      <rPr>
        <sz val="10"/>
        <color theme="1"/>
        <rFont val="Calibri"/>
        <family val="2"/>
      </rPr>
      <t>▪</t>
    </r>
    <r>
      <rPr>
        <sz val="10"/>
        <color theme="1"/>
        <rFont val="Arial Narrow"/>
        <family val="2"/>
      </rPr>
      <t xml:space="preserve"> </t>
    </r>
    <r>
      <rPr>
        <b/>
        <sz val="10"/>
        <color theme="1"/>
        <rFont val="Arial Narrow"/>
        <family val="2"/>
      </rPr>
      <t>Usuarios industriales:</t>
    </r>
    <r>
      <rPr>
        <sz val="10"/>
        <color theme="1"/>
        <rFont val="Arial Narrow"/>
        <family val="2"/>
      </rPr>
      <t xml:space="preserve"> 293
</t>
    </r>
    <r>
      <rPr>
        <sz val="10"/>
        <color theme="1"/>
        <rFont val="Calibri"/>
        <family val="2"/>
      </rPr>
      <t>▪</t>
    </r>
    <r>
      <rPr>
        <sz val="10"/>
        <color theme="1"/>
        <rFont val="Arial Narrow"/>
        <family val="2"/>
      </rPr>
      <t xml:space="preserve"> </t>
    </r>
    <r>
      <rPr>
        <b/>
        <sz val="10"/>
        <color theme="1"/>
        <rFont val="Arial Narrow"/>
        <family val="2"/>
      </rPr>
      <t>Usuarios con tratamiento de aguas residuales:</t>
    </r>
    <r>
      <rPr>
        <sz val="10"/>
        <color theme="1"/>
        <rFont val="Arial Narrow"/>
        <family val="2"/>
      </rPr>
      <t xml:space="preserve"> 251.
</t>
    </r>
    <r>
      <rPr>
        <sz val="10"/>
        <color theme="1"/>
        <rFont val="Calibri"/>
        <family val="2"/>
      </rPr>
      <t>▪</t>
    </r>
    <r>
      <rPr>
        <sz val="10"/>
        <color theme="1"/>
        <rFont val="Arial Narrow"/>
        <family val="2"/>
      </rPr>
      <t xml:space="preserve"> </t>
    </r>
    <r>
      <rPr>
        <b/>
        <sz val="10"/>
        <color theme="1"/>
        <rFont val="Arial Narrow"/>
        <family val="2"/>
      </rPr>
      <t>Usuarios con plantas de tratamiento funcionando:</t>
    </r>
    <r>
      <rPr>
        <sz val="10"/>
        <color theme="1"/>
        <rFont val="Arial Narrow"/>
        <family val="2"/>
      </rPr>
      <t xml:space="preserve"> 230</t>
    </r>
  </si>
  <si>
    <r>
      <rPr>
        <b/>
        <sz val="10"/>
        <rFont val="Arial Narrow"/>
        <family val="2"/>
      </rPr>
      <t>Agenda 2030:</t>
    </r>
    <r>
      <rPr>
        <sz val="10"/>
        <rFont val="Arial Narrow"/>
        <family val="2"/>
      </rPr>
      <t xml:space="preserve"> 92%
</t>
    </r>
    <r>
      <rPr>
        <b/>
        <sz val="10"/>
        <rFont val="Arial Narrow"/>
        <family val="2"/>
      </rPr>
      <t>PGAR:</t>
    </r>
    <r>
      <rPr>
        <sz val="10"/>
        <rFont val="Arial Narrow"/>
        <family val="2"/>
      </rPr>
      <t xml:space="preserve"> 92%</t>
    </r>
  </si>
  <si>
    <t>R24.4</t>
  </si>
  <si>
    <t>Cobertura efectiva de sistemas de tratamiento de aguas residuales domésticas (número de personas)</t>
  </si>
  <si>
    <t>562.546 personas</t>
  </si>
  <si>
    <t>1.231.050 personas</t>
  </si>
  <si>
    <r>
      <rPr>
        <b/>
        <sz val="10"/>
        <color theme="1"/>
        <rFont val="Arial Narrow"/>
        <family val="2"/>
      </rPr>
      <t xml:space="preserve">PGAR: </t>
    </r>
    <r>
      <rPr>
        <sz val="10"/>
        <color theme="1"/>
        <rFont val="Arial Narrow"/>
        <family val="2"/>
      </rPr>
      <t>562.546 personas</t>
    </r>
  </si>
  <si>
    <r>
      <rPr>
        <b/>
        <sz val="10"/>
        <rFont val="Arial Narrow"/>
        <family val="2"/>
      </rPr>
      <t xml:space="preserve">Agenda 2030: </t>
    </r>
    <r>
      <rPr>
        <sz val="10"/>
        <rFont val="Arial Narrow"/>
        <family val="2"/>
      </rPr>
      <t xml:space="preserve">2.541.000 nuevas personas beneficiadas con manejo de aguas residuales (Política para el suministro de agua potable y saneamiento básico en la zona rural)
</t>
    </r>
    <r>
      <rPr>
        <b/>
        <sz val="10"/>
        <rFont val="Arial Narrow"/>
        <family val="2"/>
      </rPr>
      <t xml:space="preserve">PGAR: </t>
    </r>
    <r>
      <rPr>
        <sz val="10"/>
        <rFont val="Arial Narrow"/>
        <family val="2"/>
      </rPr>
      <t>1.231.050 personas</t>
    </r>
  </si>
  <si>
    <t>Cumplir los objetivos de calidad del agua propuesto</t>
  </si>
  <si>
    <t>R25.1</t>
  </si>
  <si>
    <t>3.9.4. Riesgo Calidad del Agua para consumo humano (IRCA) Urbano (%) </t>
  </si>
  <si>
    <r>
      <rPr>
        <b/>
        <sz val="10"/>
        <color theme="1"/>
        <rFont val="Arial Narrow"/>
        <family val="2"/>
      </rPr>
      <t xml:space="preserve">Línea base PGAR (2017): </t>
    </r>
    <r>
      <rPr>
        <sz val="10"/>
        <color theme="1"/>
        <rFont val="Arial Narrow"/>
        <family val="2"/>
      </rPr>
      <t>13.75%. El 86.25% (69 de los 80) municipios de la jurisdicción con IRCA de 0% al 5% sin riesgo</t>
    </r>
  </si>
  <si>
    <r>
      <rPr>
        <b/>
        <sz val="10"/>
        <color theme="1"/>
        <rFont val="Arial Narrow"/>
        <family val="2"/>
      </rPr>
      <t>Agenda 2030:</t>
    </r>
    <r>
      <rPr>
        <sz val="10"/>
        <color theme="1"/>
        <rFont val="Arial Narrow"/>
        <family val="2"/>
      </rPr>
      <t xml:space="preserve"> 5%
</t>
    </r>
    <r>
      <rPr>
        <b/>
        <sz val="10"/>
        <color theme="1"/>
        <rFont val="Arial Narrow"/>
        <family val="2"/>
      </rPr>
      <t>Meta PGAR:</t>
    </r>
    <r>
      <rPr>
        <sz val="10"/>
        <color theme="1"/>
        <rFont val="Arial Narrow"/>
        <family val="2"/>
      </rPr>
      <t xml:space="preserve"> 5%. El 95% (76 de los 80) municipios de la jurisdicción con IRCA de 0 al 5% sin riesgo</t>
    </r>
  </si>
  <si>
    <t xml:space="preserve">▪ Empresas prestadoras de servicios públicos 
▪ Ministerio de Ambiente y Desarrollo Sostenible, Dirección de Gestión Integral del Recurso Hídrico 
▪ Municipios de la jurisdicción </t>
  </si>
  <si>
    <t>R25.2</t>
  </si>
  <si>
    <t>3.9.5. Riesgo Calidad del Agua para consumo humano (IRCA) Rural (%)</t>
  </si>
  <si>
    <r>
      <rPr>
        <b/>
        <sz val="10"/>
        <color theme="1"/>
        <rFont val="Arial Narrow"/>
        <family val="2"/>
      </rPr>
      <t xml:space="preserve">Línea base PGAR (2017): </t>
    </r>
    <r>
      <rPr>
        <sz val="10"/>
        <color theme="1"/>
        <rFont val="Arial Narrow"/>
        <family val="2"/>
      </rPr>
      <t>90%. El 10% (8 de los 80) municipios de la jurisdicción con IRCA de 0% al 5% sin riesgo</t>
    </r>
  </si>
  <si>
    <r>
      <t xml:space="preserve">Agenda 2030: -
</t>
    </r>
    <r>
      <rPr>
        <b/>
        <sz val="10"/>
        <color theme="1"/>
        <rFont val="Arial Narrow"/>
        <family val="2"/>
      </rPr>
      <t>Meta PGAR:</t>
    </r>
    <r>
      <rPr>
        <sz val="10"/>
        <color theme="1"/>
        <rFont val="Arial Narrow"/>
        <family val="2"/>
      </rPr>
      <t xml:space="preserve"> 85%. El 15% (12 de los 80) municipios de la jurisdicción con IRCA de 0% al 5% sin riesgo</t>
    </r>
  </si>
  <si>
    <t>R25.3</t>
  </si>
  <si>
    <t>6.3.3. Puntos de monitoreo con categoría buena o aceptable del Índice de Calidad de Agua (ICA) (%) </t>
  </si>
  <si>
    <t>76,47%</t>
  </si>
  <si>
    <r>
      <rPr>
        <b/>
        <sz val="10"/>
        <color theme="1"/>
        <rFont val="Arial Narrow"/>
        <family val="2"/>
      </rPr>
      <t>Línea base PGAR (2016):</t>
    </r>
    <r>
      <rPr>
        <sz val="10"/>
        <color theme="1"/>
        <rFont val="Arial Narrow"/>
        <family val="2"/>
      </rPr>
      <t xml:space="preserve"> 76,47% (26 niveles subsiguientes o subzonas hidrográficas con IACAL bajo y moderado/34 Total de niveles subsiguientes o subzonas hidrográficas) </t>
    </r>
  </si>
  <si>
    <r>
      <t xml:space="preserve">Agenda 2030: 43%
</t>
    </r>
    <r>
      <rPr>
        <b/>
        <sz val="10"/>
        <color theme="1"/>
        <rFont val="Arial Narrow"/>
        <family val="2"/>
      </rPr>
      <t xml:space="preserve">Meta PGAR: </t>
    </r>
    <r>
      <rPr>
        <sz val="10"/>
        <color theme="1"/>
        <rFont val="Arial Narrow"/>
        <family val="2"/>
      </rPr>
      <t>76,47% - Mantener (26 niveles subsiguientes o subzonas hidrográficas con IACAL bajo y moderado/34 Total de niveles subsiguientes o subzonas hidrográficas)</t>
    </r>
  </si>
  <si>
    <t>R25.4</t>
  </si>
  <si>
    <t>Fuentes abastecedoras con índice de calidad aceptable o buena (%)</t>
  </si>
  <si>
    <r>
      <rPr>
        <b/>
        <sz val="10"/>
        <color theme="1"/>
        <rFont val="Arial Narrow"/>
        <family val="2"/>
      </rPr>
      <t xml:space="preserve">PGAR: </t>
    </r>
    <r>
      <rPr>
        <sz val="10"/>
        <color theme="1"/>
        <rFont val="Arial Narrow"/>
        <family val="2"/>
      </rPr>
      <t>90%</t>
    </r>
  </si>
  <si>
    <r>
      <rPr>
        <b/>
        <sz val="10"/>
        <color theme="1"/>
        <rFont val="Arial Narrow"/>
        <family val="2"/>
      </rPr>
      <t xml:space="preserve">▪ Colombia: </t>
    </r>
    <r>
      <rPr>
        <sz val="10"/>
        <color theme="1"/>
        <rFont val="Arial Narrow"/>
        <family val="2"/>
      </rPr>
      <t xml:space="preserve">100 % de las fuentes abastecedoras con índice de calidad aceptable o buena 
</t>
    </r>
    <r>
      <rPr>
        <b/>
        <sz val="10"/>
        <color theme="1"/>
        <rFont val="Arial Narrow"/>
        <family val="2"/>
      </rPr>
      <t>▪ PGAR:</t>
    </r>
    <r>
      <rPr>
        <sz val="10"/>
        <color theme="1"/>
        <rFont val="Arial Narrow"/>
        <family val="2"/>
      </rPr>
      <t xml:space="preserve"> 100% con ICA Bueno o Aceptable. </t>
    </r>
  </si>
  <si>
    <t>Mejorar la calidad del aire en centros poblados rurales y urbanos</t>
  </si>
  <si>
    <t>R26.1</t>
  </si>
  <si>
    <r>
      <t>3.9.1 y 11.6 Estaciones que cumplen con el objetivo intermedio III de las guías de calidad del aire de la Organización Mundial de la Salud (OMS) en material particulado inferior a 2.5 micras (PM</t>
    </r>
    <r>
      <rPr>
        <vertAlign val="subscript"/>
        <sz val="10"/>
        <color theme="1"/>
        <rFont val="Arial Narrow"/>
        <family val="2"/>
      </rPr>
      <t>2.5</t>
    </r>
    <r>
      <rPr>
        <sz val="10"/>
        <color theme="1"/>
        <rFont val="Arial Narrow"/>
        <family val="2"/>
      </rPr>
      <t>) (%)</t>
    </r>
  </si>
  <si>
    <r>
      <t>La estación fija ubicada en el municipio de Envigado, la cual mide PM</t>
    </r>
    <r>
      <rPr>
        <vertAlign val="subscript"/>
        <sz val="10"/>
        <color theme="1"/>
        <rFont val="Arial Narrow"/>
        <family val="2"/>
      </rPr>
      <t>2.5</t>
    </r>
    <r>
      <rPr>
        <sz val="10"/>
        <color theme="1"/>
        <rFont val="Arial Narrow"/>
        <family val="2"/>
      </rPr>
      <t xml:space="preserve">, reportó un promedio anual de 9,6 µg/m3 en 2018. Por tanto, esta estación cumplió con el objetivo intermedio III de las guías de calidad del aire de la OMS, que establece una concentración de 15 µg/m3.
En vista de lo anterior, el 100% de nuestras estaciones cumplieron.   </t>
    </r>
  </si>
  <si>
    <t>70% de las estaciones fijas</t>
  </si>
  <si>
    <t xml:space="preserve">Agenda 2030: 70%
PGAR: 70% </t>
  </si>
  <si>
    <t>▪ Empresas  
▪ Gobernación de Antioquia  
▪ Ministerio de Transporte 
▪ Ministerio de Ambiente y Desarrollo Sostenible 
▪ Ministerio de Comercio, Industria y Turismo 
▪ Ministerio de Salud y Protección Social 
▪ Ministerio de Minas y Energía 
▪ Municipios de la jurisdicción</t>
  </si>
  <si>
    <t>R26.2</t>
  </si>
  <si>
    <r>
      <t>3.9.2 y 11.6 Estaciones que cumplen con el objetivo intermedio III de las guías de calidad del aire de la Organización Mundial de la Salud (OMS) en material particulado inferior a 10 micras (PM</t>
    </r>
    <r>
      <rPr>
        <vertAlign val="subscript"/>
        <sz val="10"/>
        <color theme="1"/>
        <rFont val="Arial Narrow"/>
        <family val="2"/>
      </rPr>
      <t>10</t>
    </r>
    <r>
      <rPr>
        <sz val="10"/>
        <color theme="1"/>
        <rFont val="Arial Narrow"/>
        <family val="2"/>
      </rPr>
      <t>) (%)</t>
    </r>
  </si>
  <si>
    <r>
      <t>A 2019, la Corporación cuenta con dos estaciones fijas que miden PM</t>
    </r>
    <r>
      <rPr>
        <vertAlign val="subscript"/>
        <sz val="10"/>
        <rFont val="Arial Narrow"/>
        <family val="2"/>
      </rPr>
      <t>10</t>
    </r>
    <r>
      <rPr>
        <sz val="10"/>
        <rFont val="Arial Narrow"/>
        <family val="2"/>
      </rPr>
      <t xml:space="preserve"> ubicadas en el corregimiento de Altavista en Medellín y en el municipio de Caucasia. De acuerdo a los resultados obtenidos en 2018, el promedio anual de las estaciones fue de 44,7 µg/m3 y 25,3 µg/m3, para Altavista y Caucasia, respectivamente. Teniendo en cuenta que el objetivo intermedio III de las guías de calidad del aire de la OMS establece una concentración de 30 µg/m3 , el 50% de nuestras estaciones cumplieron.      </t>
    </r>
  </si>
  <si>
    <t>Agenda 2030: 70%
PGAR: 70%</t>
  </si>
  <si>
    <t>R26.3</t>
  </si>
  <si>
    <r>
      <t>Intensidad de emisiones de CO</t>
    </r>
    <r>
      <rPr>
        <vertAlign val="subscript"/>
        <sz val="10"/>
        <color theme="1"/>
        <rFont val="Arial Narrow"/>
        <family val="2"/>
      </rPr>
      <t>2</t>
    </r>
    <r>
      <rPr>
        <sz val="10"/>
        <color theme="1"/>
        <rFont val="Arial Narrow"/>
        <family val="2"/>
      </rPr>
      <t xml:space="preserve"> por parte del sector industrial</t>
    </r>
  </si>
  <si>
    <r>
      <t>Plan Regional de Cambio Climático 2017: 873.40 Gg de CO</t>
    </r>
    <r>
      <rPr>
        <vertAlign val="subscript"/>
        <sz val="10"/>
        <color theme="1"/>
        <rFont val="Arial Narrow"/>
        <family val="2"/>
      </rPr>
      <t>2</t>
    </r>
    <r>
      <rPr>
        <sz val="10"/>
        <color theme="1"/>
        <rFont val="Arial Narrow"/>
        <family val="2"/>
      </rPr>
      <t>eq/año</t>
    </r>
  </si>
  <si>
    <r>
      <t>Disminución del 10%, lo que equivale a 786.06 Gg de CO</t>
    </r>
    <r>
      <rPr>
        <vertAlign val="subscript"/>
        <sz val="10"/>
        <color theme="1"/>
        <rFont val="Arial Narrow"/>
        <family val="2"/>
      </rPr>
      <t>2</t>
    </r>
    <r>
      <rPr>
        <sz val="10"/>
        <color theme="1"/>
        <rFont val="Arial Narrow"/>
        <family val="2"/>
      </rPr>
      <t>eq/año</t>
    </r>
  </si>
  <si>
    <r>
      <t>Agenda 2030: 0,860 GIGA_CO</t>
    </r>
    <r>
      <rPr>
        <vertAlign val="subscript"/>
        <sz val="10"/>
        <color theme="1"/>
        <rFont val="Arial Narrow"/>
        <family val="2"/>
      </rPr>
      <t xml:space="preserve">2 </t>
    </r>
    <r>
      <rPr>
        <sz val="10"/>
        <color theme="1"/>
        <rFont val="Arial Narrow"/>
        <family val="2"/>
      </rPr>
      <t>por $ miles de millones
PGAR: 0,860 GIGA_CO</t>
    </r>
    <r>
      <rPr>
        <vertAlign val="subscript"/>
        <sz val="10"/>
        <color theme="1"/>
        <rFont val="Arial Narrow"/>
        <family val="2"/>
      </rPr>
      <t>2</t>
    </r>
    <r>
      <rPr>
        <sz val="10"/>
        <color theme="1"/>
        <rFont val="Arial Narrow"/>
        <family val="2"/>
      </rPr>
      <t xml:space="preserve"> por $ miles de millones</t>
    </r>
  </si>
  <si>
    <t>Propuesta para validar con la responsable</t>
  </si>
  <si>
    <t>R26.4</t>
  </si>
  <si>
    <t>Calidad del Aire – ICA Buena y Aceptable (%)</t>
  </si>
  <si>
    <t xml:space="preserve">De acuerdo a los resultados del Índice de Calidad del Aire (ICA) obtenidos en el primer semestre de 2019 en las estaciones fijas, durante la mayor parte del periodo de monitoreo, la calidad del aire estuvo en las categorías “buena” y “moderada”; con excepción de la estación de Envigado que presentó algunos días con calidad del aire “dañina a grupos sensibles” durante el mes de marzo, esto debido principalmente a las condiciones meteorológicas particulares que se dan durante ese periodo, las cuales motivaron la declaratoria de la contingencia atmosférica en el Valle de Aburrá. Entre junio y septiembre de 2019, las estaciones han mantenido un índice de calidad del aire entre "buena" y "moderada". </t>
  </si>
  <si>
    <t>70% de las estaciones fijas y móviles con un índice de calidad del aire entre buena y moderada</t>
  </si>
  <si>
    <r>
      <rPr>
        <b/>
        <sz val="10"/>
        <color theme="1"/>
        <rFont val="Arial Narrow"/>
        <family val="2"/>
      </rPr>
      <t>PGAR:</t>
    </r>
    <r>
      <rPr>
        <sz val="10"/>
        <color theme="1"/>
        <rFont val="Arial Narrow"/>
        <family val="2"/>
      </rPr>
      <t xml:space="preserve"> 70% de las estaciones fijas y móviles con un índice de calidad del aire entre buena y moderada</t>
    </r>
  </si>
  <si>
    <t>R26.5</t>
  </si>
  <si>
    <t>Proporción de Áreas con condición de olor ofensivo de crítico a aceptable</t>
  </si>
  <si>
    <t xml:space="preserve">70 % de áreas identificadas, priorizadas y monitoreadas </t>
  </si>
  <si>
    <t>R26.6</t>
  </si>
  <si>
    <t>Proporción de Áreas que disminuyen la condición de ruido de crítica a aceptable (densidad poblacional, número de quejas por año, tipo de receptores, mapa estratégico de ruido, número de establecimientos que incumplen la norma, entre otros)</t>
  </si>
  <si>
    <t>70 % de áreas identificadas, priorizadas y monitoreadas</t>
  </si>
  <si>
    <t xml:space="preserve">Aumentar la población con acceso a agua potable </t>
  </si>
  <si>
    <t>R27.1</t>
  </si>
  <si>
    <t>6.1.1. Viviendas con acceso a agua potable (%) </t>
  </si>
  <si>
    <r>
      <rPr>
        <b/>
        <sz val="10"/>
        <color theme="1"/>
        <rFont val="Arial Narrow"/>
        <family val="2"/>
      </rPr>
      <t>Agenda 2030 (2015):</t>
    </r>
    <r>
      <rPr>
        <sz val="10"/>
        <color theme="1"/>
        <rFont val="Arial Narrow"/>
        <family val="2"/>
      </rPr>
      <t xml:space="preserve"> 91,8%
</t>
    </r>
    <r>
      <rPr>
        <b/>
        <sz val="10"/>
        <color theme="1"/>
        <rFont val="Arial Narrow"/>
        <family val="2"/>
      </rPr>
      <t>PGAR (2017):</t>
    </r>
    <r>
      <rPr>
        <sz val="10"/>
        <color theme="1"/>
        <rFont val="Arial Narrow"/>
        <family val="2"/>
      </rPr>
      <t xml:space="preserve"> 50,4% equivalente al promedio de viviendas con acceso a agua potable</t>
    </r>
  </si>
  <si>
    <r>
      <rPr>
        <b/>
        <sz val="10"/>
        <color theme="1"/>
        <rFont val="Arial Narrow"/>
        <family val="2"/>
      </rPr>
      <t>Agenda 2030:</t>
    </r>
    <r>
      <rPr>
        <sz val="10"/>
        <color theme="1"/>
        <rFont val="Arial Narrow"/>
        <family val="2"/>
      </rPr>
      <t xml:space="preserve"> 100% 
</t>
    </r>
    <r>
      <rPr>
        <b/>
        <sz val="10"/>
        <color theme="1"/>
        <rFont val="Arial Narrow"/>
        <family val="2"/>
      </rPr>
      <t>PGAR:</t>
    </r>
    <r>
      <rPr>
        <sz val="10"/>
        <color theme="1"/>
        <rFont val="Arial Narrow"/>
        <family val="2"/>
      </rPr>
      <t xml:space="preserve"> 100% de las viviendas con acceso a agua potable</t>
    </r>
  </si>
  <si>
    <t>▪ Departamento Nacional de Planeación 
Empresas 
▪ Gobernación de Antioquia 
▪ Ministerio de Ambiente Vivienda y Desarrollo Territorial 
▪ Ministerio de Vivienda, Ciudad y Territorio 
▪ Ministerio de Salud y Protección Social 
▪ Municipios de la jurisdicción</t>
  </si>
  <si>
    <t>R27.2</t>
  </si>
  <si>
    <t>Disponibilidad de agua (100%)</t>
  </si>
  <si>
    <r>
      <t xml:space="preserve">Sin medición
</t>
    </r>
    <r>
      <rPr>
        <b/>
        <sz val="10"/>
        <color theme="1"/>
        <rFont val="Arial Narrow"/>
        <family val="2"/>
      </rPr>
      <t xml:space="preserve">Incluye: </t>
    </r>
    <r>
      <rPr>
        <sz val="10"/>
        <color theme="1"/>
        <rFont val="Arial Narrow"/>
        <family val="2"/>
      </rPr>
      <t>Agua subterránea, agua superficial y agua atmosférica</t>
    </r>
  </si>
  <si>
    <t>R27.3</t>
  </si>
  <si>
    <t>Acceso agua potable en asentamientos étnicos (%)</t>
  </si>
  <si>
    <t xml:space="preserve">62 grupos indígenas: 90 % tienen sistemas artesanales, tanques y mangueras, el 10 % restantes acueducto veredal (Miguel Certiga-Tamesis, Carmatarrua-Jardín y Marcelino Tascon-Valparaiso) y dos son sistemas propios (soibado y los almendros en el Bagre).
99 Consejos comunitarios Afro: ninguno tiene acueducto como tal;  San Nicolás de Sopetran y San Andres de Girardota, están conectados al acueducto veredal  </t>
  </si>
  <si>
    <t>Movilidad sostenible</t>
  </si>
  <si>
    <t>Promover la movilidad sostenible</t>
  </si>
  <si>
    <t>R28.1</t>
  </si>
  <si>
    <t>13.2. Emisiones totales de gases efecto invernadero (%) </t>
  </si>
  <si>
    <r>
      <t xml:space="preserve">▪ </t>
    </r>
    <r>
      <rPr>
        <b/>
        <sz val="10"/>
        <color theme="1"/>
        <rFont val="Arial Narrow"/>
        <family val="2"/>
      </rPr>
      <t>Línea base Colombia (2010):</t>
    </r>
    <r>
      <rPr>
        <sz val="10"/>
        <color theme="1"/>
        <rFont val="Arial Narrow"/>
        <family val="2"/>
      </rPr>
      <t xml:space="preserve"> 0 
▪ </t>
    </r>
    <r>
      <rPr>
        <b/>
        <sz val="10"/>
        <color theme="1"/>
        <rFont val="Arial Narrow"/>
        <family val="2"/>
      </rPr>
      <t>Línea base PGAR:</t>
    </r>
    <r>
      <rPr>
        <sz val="10"/>
        <color theme="1"/>
        <rFont val="Arial Narrow"/>
        <family val="2"/>
      </rPr>
      <t xml:space="preserve"> 8.65 Mton de CO2e, según PRCC </t>
    </r>
  </si>
  <si>
    <r>
      <rPr>
        <b/>
        <sz val="10"/>
        <color theme="1"/>
        <rFont val="Arial Narrow"/>
        <family val="2"/>
      </rPr>
      <t>Meta PGAR:</t>
    </r>
    <r>
      <rPr>
        <sz val="10"/>
        <color theme="1"/>
        <rFont val="Arial Narrow"/>
        <family val="2"/>
      </rPr>
      <t xml:space="preserve"> Reducción del 20% (6.92 Mton de CO</t>
    </r>
    <r>
      <rPr>
        <vertAlign val="subscript"/>
        <sz val="10"/>
        <color theme="1"/>
        <rFont val="Arial Narrow"/>
        <family val="2"/>
      </rPr>
      <t>2</t>
    </r>
    <r>
      <rPr>
        <sz val="10"/>
        <color theme="1"/>
        <rFont val="Arial Narrow"/>
        <family val="2"/>
      </rPr>
      <t>e)</t>
    </r>
  </si>
  <si>
    <r>
      <rPr>
        <b/>
        <sz val="10"/>
        <color theme="1"/>
        <rFont val="Arial Narrow"/>
        <family val="2"/>
      </rPr>
      <t>Meta agenda 2030:</t>
    </r>
    <r>
      <rPr>
        <sz val="10"/>
        <color theme="1"/>
        <rFont val="Arial Narrow"/>
        <family val="2"/>
      </rPr>
      <t xml:space="preserve"> 20% 
Reducción progresiva de las emisiones nacionales de GEI de 20% (y hasta un 30 % condicionado apoyo internacional) respecto a las emisiones proyectadas para el año 2030. 
La meta implica que para el año 2030 las emisiones nacionales de gases de efecto invernadero estarán dentro del rango de 268 y 234 Mton de CO</t>
    </r>
    <r>
      <rPr>
        <vertAlign val="subscript"/>
        <sz val="10"/>
        <color theme="1"/>
        <rFont val="Arial Narrow"/>
        <family val="2"/>
      </rPr>
      <t>2</t>
    </r>
    <r>
      <rPr>
        <sz val="10"/>
        <color theme="1"/>
        <rFont val="Arial Narrow"/>
        <family val="2"/>
      </rPr>
      <t xml:space="preserve">e (Política Nacional de Cambio Climático) 
</t>
    </r>
    <r>
      <rPr>
        <b/>
        <sz val="10"/>
        <color theme="1"/>
        <rFont val="Arial Narrow"/>
        <family val="2"/>
      </rPr>
      <t>Meta PGAR:</t>
    </r>
    <r>
      <rPr>
        <sz val="10"/>
        <color theme="1"/>
        <rFont val="Arial Narrow"/>
        <family val="2"/>
      </rPr>
      <t xml:space="preserve"> 20% (6.92 Mton de CO</t>
    </r>
    <r>
      <rPr>
        <vertAlign val="subscript"/>
        <sz val="10"/>
        <color theme="1"/>
        <rFont val="Arial Narrow"/>
        <family val="2"/>
      </rPr>
      <t>2</t>
    </r>
    <r>
      <rPr>
        <sz val="10"/>
        <color theme="1"/>
        <rFont val="Arial Narrow"/>
        <family val="2"/>
      </rPr>
      <t>e)</t>
    </r>
  </si>
  <si>
    <t>▪ Empresas  
▪ Gobernación de Antioquia  
▪ Ministerio de Ambiente y Desarrollo Sostenible 
▪ Ministerio de Comercio, Industria y Turismo 
▪ Ministerio de Minas y Energía  
▪ Ministerio de Salud y Protección Social 
▪ Ministerio de Transporte 
▪ Municipios de la jurisdicción</t>
  </si>
  <si>
    <t>R28.2</t>
  </si>
  <si>
    <t>Empresas con plan de movilidad en ejecución (%)</t>
  </si>
  <si>
    <t>Sin  medición</t>
  </si>
  <si>
    <t>R28.3</t>
  </si>
  <si>
    <t>Plan jurisdiccional de movilidad sostenible en ejecución</t>
  </si>
  <si>
    <t>R28.4</t>
  </si>
  <si>
    <r>
      <t>Calidad del Aire – ICA Buena y Aceptable (%)</t>
    </r>
    <r>
      <rPr>
        <b/>
        <sz val="10"/>
        <color theme="1"/>
        <rFont val="Arial Narrow"/>
        <family val="2"/>
      </rPr>
      <t/>
    </r>
  </si>
  <si>
    <t xml:space="preserve">Identificación y manejo de riesgos e impactos ecológicos y económicos producto del cambio climático en los territorios étnicos </t>
  </si>
  <si>
    <t>Identificación y manejo del riesgo climático asociado a los planes de vida y de etnodesarrollo de los territorios étnicos</t>
  </si>
  <si>
    <t>R29.1</t>
  </si>
  <si>
    <t>Vulnerabilidad por cambio climático en territorios étnicos debido a factores ambientales</t>
  </si>
  <si>
    <t>Disminución del 40%</t>
  </si>
  <si>
    <r>
      <rPr>
        <b/>
        <sz val="10"/>
        <rFont val="Arial Narrow"/>
        <family val="2"/>
      </rPr>
      <t xml:space="preserve">Línea 4: </t>
    </r>
    <r>
      <rPr>
        <sz val="10"/>
        <rFont val="Arial Narrow"/>
        <family val="2"/>
      </rPr>
      <t>Fortalecimiento de la cultura ambiental y de las capacidades de los actores para la gestión conjunta y el logro de los resultados</t>
    </r>
  </si>
  <si>
    <r>
      <rPr>
        <b/>
        <sz val="10"/>
        <color theme="1"/>
        <rFont val="Arial Narrow"/>
        <family val="2"/>
      </rPr>
      <t>Objetivo 4:</t>
    </r>
    <r>
      <rPr>
        <sz val="10"/>
        <color theme="1"/>
        <rFont val="Arial Narrow"/>
        <family val="2"/>
      </rPr>
      <t xml:space="preserve"> generar la gobernanza que permita consolidar el escenario de sostenibilidad ambiental de la jurisdicción</t>
    </r>
  </si>
  <si>
    <t>Institucionalidad fortalecida para una gestión ambiental corresponsable</t>
  </si>
  <si>
    <t>Fortalecer la capacidad instalada de los actores</t>
  </si>
  <si>
    <t>R30.1</t>
  </si>
  <si>
    <t>Evaluación del desempeño institucional (IEDI) (%)</t>
  </si>
  <si>
    <t>Ministerio de Ambiente y Desarrollo Sostenible</t>
  </si>
  <si>
    <t>≥ 94% (Sobresaliente)</t>
  </si>
  <si>
    <t>Corantioquia (2017): 94%</t>
  </si>
  <si>
    <r>
      <t xml:space="preserve">PGAR: </t>
    </r>
    <r>
      <rPr>
        <sz val="10"/>
        <color theme="1"/>
        <rFont val="Calibri"/>
        <family val="2"/>
      </rPr>
      <t>≥</t>
    </r>
    <r>
      <rPr>
        <sz val="10"/>
        <color theme="1"/>
        <rFont val="Arial Narrow"/>
        <family val="2"/>
      </rPr>
      <t xml:space="preserve"> 94% (Sobresaliente)</t>
    </r>
  </si>
  <si>
    <r>
      <rPr>
        <sz val="10"/>
        <color theme="1"/>
        <rFont val="Calibri"/>
        <family val="2"/>
      </rPr>
      <t>▪</t>
    </r>
    <r>
      <rPr>
        <sz val="10"/>
        <color theme="1"/>
        <rFont val="Arial Narrow"/>
        <family val="2"/>
      </rPr>
      <t xml:space="preserve"> Agencias de Cooperación Nacional e Internacional 
▪ Centros de I+D+i (investigación, desarrollo e innovación) 
▪ Corporaciones Autónomas Regionales limítrofes   
▪ Departamento Nacional de Planeación - DNP 
▪ Departamento Administrativo de la Función Pública - DAFP 
▪ Gobernación de Antioquia 
▪ Instituciones de educación superior 
▪ Mesas Ambientales  
▪ Ministerio de Ambiente y Desarrollo Sostenible - MADS 
▪ Municipios de la jurisdicción 
Organizaciones de la sociedad civil 
▪ Pueblos étnicos  
▪ Sector productivo 
▪ Veedurías ciudadanas</t>
    </r>
  </si>
  <si>
    <t>R30.2</t>
  </si>
  <si>
    <t>Municipios con capacidad alta para la gestión ambiental (número)</t>
  </si>
  <si>
    <t>PGAR: 70</t>
  </si>
  <si>
    <t>R30.3</t>
  </si>
  <si>
    <r>
      <t>Percepción de las organizaciones respecto al nivel de fortalecimiento de su capacidad instalada (%)</t>
    </r>
    <r>
      <rPr>
        <sz val="10"/>
        <color theme="1"/>
        <rFont val="Arial Narrow"/>
        <family val="2"/>
      </rPr>
      <t xml:space="preserve"> </t>
    </r>
  </si>
  <si>
    <t>R30.4</t>
  </si>
  <si>
    <t>Percepción de ciudadanos respecto al nivel de fortalecimiento de su capacidad instalada (%)</t>
  </si>
  <si>
    <t>Sin dato</t>
  </si>
  <si>
    <t>R30.5</t>
  </si>
  <si>
    <r>
      <t>Percepción de usuarios respecto al nivel de fortalecimiento de su capacidad instalada (%)</t>
    </r>
    <r>
      <rPr>
        <b/>
        <sz val="10"/>
        <color theme="1"/>
        <rFont val="Arial Narrow"/>
        <family val="2"/>
      </rPr>
      <t/>
    </r>
  </si>
  <si>
    <t>La articulación y el diálogo en la transición hacia la sostenibilidad</t>
  </si>
  <si>
    <t>Armonizar los asuntos y determinantes ambientales en la planeación de las autoridades ambientales en la jurisdicción</t>
  </si>
  <si>
    <t>R31.1</t>
  </si>
  <si>
    <t>Instrumentos de Planificación Ambiental presentes en el territorio armonizados y orientados a una gestión articulada con las demás autoridades ambientales hacia la sostenibilidad ambiental del territorio (%).</t>
  </si>
  <si>
    <r>
      <rPr>
        <b/>
        <sz val="10"/>
        <color theme="1"/>
        <rFont val="Arial Narrow"/>
        <family val="2"/>
      </rPr>
      <t xml:space="preserve">PGAR: </t>
    </r>
    <r>
      <rPr>
        <sz val="10"/>
        <color theme="1"/>
        <rFont val="Arial Narrow"/>
        <family val="2"/>
      </rPr>
      <t>Sin medición, dado que se iniciará su seguimiento a partir del PGAR.</t>
    </r>
  </si>
  <si>
    <r>
      <rPr>
        <b/>
        <sz val="10"/>
        <color theme="1"/>
        <rFont val="Arial Narrow"/>
        <family val="2"/>
      </rPr>
      <t>Meta PGAR:</t>
    </r>
    <r>
      <rPr>
        <sz val="10"/>
        <color theme="1"/>
        <rFont val="Arial Narrow"/>
        <family val="2"/>
      </rPr>
      <t xml:space="preserve"> 100% de Instrumentos de Planificación Ambiental presentes en el territorio armonizados.</t>
    </r>
  </si>
  <si>
    <r>
      <rPr>
        <sz val="10"/>
        <color theme="1"/>
        <rFont val="Calibri"/>
        <family val="2"/>
      </rPr>
      <t>▪</t>
    </r>
    <r>
      <rPr>
        <sz val="10"/>
        <color theme="1"/>
        <rFont val="Arial Narrow"/>
        <family val="2"/>
      </rPr>
      <t xml:space="preserve"> Área Metropolitana del Valle de Aburrá  
</t>
    </r>
    <r>
      <rPr>
        <sz val="10"/>
        <color theme="1"/>
        <rFont val="Calibri"/>
        <family val="2"/>
      </rPr>
      <t>▪</t>
    </r>
    <r>
      <rPr>
        <sz val="10"/>
        <color theme="1"/>
        <rFont val="Arial Narrow"/>
        <family val="2"/>
      </rPr>
      <t xml:space="preserve"> Corporaciones Autónomas Regionales limítrofes  
</t>
    </r>
    <r>
      <rPr>
        <sz val="10"/>
        <color theme="1"/>
        <rFont val="Calibri"/>
        <family val="2"/>
      </rPr>
      <t>▪</t>
    </r>
    <r>
      <rPr>
        <sz val="10"/>
        <color theme="1"/>
        <rFont val="Arial Narrow"/>
        <family val="2"/>
      </rPr>
      <t xml:space="preserve"> Instituciones del SINA</t>
    </r>
  </si>
  <si>
    <t>Armonizar los componentes programáticos de los diferentes planes institucionales en la jurisdicción</t>
  </si>
  <si>
    <t>R32.1</t>
  </si>
  <si>
    <t>Componentes programáticos de instrumentos de planificación armonizados (%)</t>
  </si>
  <si>
    <r>
      <rPr>
        <sz val="10"/>
        <color theme="1"/>
        <rFont val="Calibri"/>
        <family val="2"/>
      </rPr>
      <t>▪</t>
    </r>
    <r>
      <rPr>
        <sz val="10"/>
        <color theme="1"/>
        <rFont val="Arial Narrow"/>
        <family val="2"/>
      </rPr>
      <t xml:space="preserve"> Agencia Nacional de Hidrocarburos 
▪ Agencia Nacional de Infraestructura  
▪ Corporaciones Autónomas Regionales limítrofes 
▪ Gobernación de Antioquia 
▪ Instituciones de educación superior, técnica y tecnológica 
▪ Ministerio de Agricultura y de Desarrollo Rural  
▪ Ministerio de Ambiente y Desarrollo Sostenible 
▪ Ministerio de Comercio, Industria y Turismo 
▪ Ministerio de Minas y Energía Ministerio de Salud y Protección Social 
▪ Ministerio de Transporte  
▪ Municipios de la jurisdicción 
▪ Organizaciones de la sociedad civil  
▪ Organizaciones indígenas, afro y campesinas 
▪ Sector Productivo y de Servicios</t>
    </r>
  </si>
  <si>
    <t>Ejecutar los retos del PGAR con corresponsabilidad</t>
  </si>
  <si>
    <t>R33.1</t>
  </si>
  <si>
    <t>Indicadores del PGAR 2020-2031, cumplidos con el compromiso de los diferentes actores del territorio (%)</t>
  </si>
  <si>
    <t>Mayor al 90%</t>
  </si>
  <si>
    <t xml:space="preserve">PGAR: &gt; 90% </t>
  </si>
  <si>
    <r>
      <rPr>
        <sz val="10"/>
        <color theme="1"/>
        <rFont val="Calibri"/>
        <family val="2"/>
      </rPr>
      <t>▪</t>
    </r>
    <r>
      <rPr>
        <sz val="10"/>
        <color theme="1"/>
        <rFont val="Arial Narrow"/>
        <family val="2"/>
      </rPr>
      <t xml:space="preserve"> Instituciones públicas y privadas  
▪ Sector productivo y de servicios  
▪ Sociedad civil</t>
    </r>
  </si>
  <si>
    <t>R33.2</t>
  </si>
  <si>
    <t>Aporte financiero al cumplimiento de los retos del PGAR (%)</t>
  </si>
  <si>
    <t>70% de los recursos ejecutados con corresponsabilidad</t>
  </si>
  <si>
    <r>
      <t xml:space="preserve">Meta PGAR: 
</t>
    </r>
    <r>
      <rPr>
        <b/>
        <sz val="10"/>
        <color theme="1"/>
        <rFont val="Calibri"/>
        <family val="2"/>
      </rPr>
      <t>▪</t>
    </r>
    <r>
      <rPr>
        <b/>
        <sz val="10"/>
        <color theme="1"/>
        <rFont val="Arial Narrow"/>
        <family val="2"/>
      </rPr>
      <t xml:space="preserve"> Recursos económicos del PGAR ejecutados con corresponsabilidad: </t>
    </r>
    <r>
      <rPr>
        <sz val="10"/>
        <color theme="1"/>
        <rFont val="Arial Narrow"/>
        <family val="2"/>
      </rPr>
      <t xml:space="preserve"> 70% </t>
    </r>
    <r>
      <rPr>
        <b/>
        <sz val="10"/>
        <color theme="1"/>
        <rFont val="Arial Narrow"/>
        <family val="2"/>
      </rPr>
      <t xml:space="preserve">
</t>
    </r>
    <r>
      <rPr>
        <b/>
        <sz val="10"/>
        <color theme="1"/>
        <rFont val="Calibri"/>
        <family val="2"/>
      </rPr>
      <t>▪</t>
    </r>
    <r>
      <rPr>
        <b/>
        <sz val="10"/>
        <color theme="1"/>
        <rFont val="Arial Narrow"/>
        <family val="2"/>
      </rPr>
      <t xml:space="preserve"> Recursos económicos del PGAR ejecutados por la Corporación: </t>
    </r>
    <r>
      <rPr>
        <sz val="10"/>
        <color theme="1"/>
        <rFont val="Arial Narrow"/>
        <family val="2"/>
      </rPr>
      <t xml:space="preserve">30% </t>
    </r>
    <r>
      <rPr>
        <b/>
        <sz val="10"/>
        <color theme="1"/>
        <rFont val="Arial Narrow"/>
        <family val="2"/>
      </rPr>
      <t xml:space="preserve">
</t>
    </r>
    <r>
      <rPr>
        <b/>
        <sz val="10"/>
        <color theme="1"/>
        <rFont val="Calibri"/>
        <family val="2"/>
      </rPr>
      <t>▪</t>
    </r>
    <r>
      <rPr>
        <b/>
        <sz val="10"/>
        <color theme="1"/>
        <rFont val="Arial Narrow"/>
        <family val="2"/>
      </rPr>
      <t xml:space="preserve"> Valor PGAR: </t>
    </r>
    <r>
      <rPr>
        <sz val="10"/>
        <color theme="1"/>
        <rFont val="Arial Narrow"/>
        <family val="2"/>
      </rPr>
      <t xml:space="preserve">$8.8 billones </t>
    </r>
  </si>
  <si>
    <t>Apropiar a los actores de su territorio desde la comunicación, el reconocimiento y fortalecimiento en lo cultural</t>
  </si>
  <si>
    <t>R34.1</t>
  </si>
  <si>
    <r>
      <t>Prácticas ambientales sostenibles implementadas desde el reconocimiento de sus derechos, deberes y el fortalecimiento de lo cultural (número)</t>
    </r>
    <r>
      <rPr>
        <b/>
        <sz val="10"/>
        <color theme="1"/>
        <rFont val="Arial Narrow"/>
        <family val="2"/>
      </rPr>
      <t/>
    </r>
  </si>
  <si>
    <r>
      <t xml:space="preserve">10 prácticas ambientales sostenibles implementadas en al menos 4 tipos de actores estratégicos.
</t>
    </r>
    <r>
      <rPr>
        <b/>
        <sz val="10"/>
        <color theme="1"/>
        <rFont val="Arial Narrow"/>
        <family val="2"/>
      </rPr>
      <t xml:space="preserve">Actores estratégicos cómo: </t>
    </r>
    <r>
      <rPr>
        <sz val="10"/>
        <color theme="1"/>
        <rFont val="Arial Narrow"/>
        <family val="2"/>
      </rPr>
      <t>Comunidades indígenas (62), comunidades afro (99), sector productivo (ganadería, minero, cafetero, piscícola y caña panelera) y educativo (400 instituciones educativas).</t>
    </r>
  </si>
  <si>
    <r>
      <t xml:space="preserve">10 prácticas ambientales sostenibles implementadas en al menos 4 tipos de actores estratégicos.
</t>
    </r>
    <r>
      <rPr>
        <b/>
        <sz val="10"/>
        <color theme="1"/>
        <rFont val="Arial Narrow"/>
        <family val="2"/>
      </rPr>
      <t xml:space="preserve">Actores estratégicos cómo: </t>
    </r>
    <r>
      <rPr>
        <sz val="10"/>
        <color theme="1"/>
        <rFont val="Arial Narrow"/>
        <family val="2"/>
      </rPr>
      <t>Comunidades indígenas (62), comunidades afro (99), sector productivo (ganadería, minero, cafetero, piscícola, caña panelera) y educativo (400 instituciones educativas).</t>
    </r>
  </si>
  <si>
    <r>
      <rPr>
        <sz val="10"/>
        <color theme="1"/>
        <rFont val="Calibri"/>
        <family val="2"/>
      </rPr>
      <t>▪</t>
    </r>
    <r>
      <rPr>
        <sz val="10"/>
        <color theme="1"/>
        <rFont val="Arial Narrow"/>
        <family val="2"/>
      </rPr>
      <t xml:space="preserve"> Comunidades étnicas 
▪ Gobernación de Antioquia 
▪ Ministerio de Cultura 
▪ Municipios de la jurisdicción 
▪ Sociedad civil </t>
    </r>
  </si>
  <si>
    <t>La gestión de la información y el conocimiento: investigación + desarrollo + innovación</t>
  </si>
  <si>
    <t>Disponer, apropiar y usar la información y conocimiento ambiental para la toma de decisiones en el territorio</t>
  </si>
  <si>
    <t>R35.1</t>
  </si>
  <si>
    <t>16.10.1. Sujetos obligados incluidos en el Formulario Único Reporte de Avances de la Gestión (FURAG) que avanzan en la implementación de la Ley de Transparencia y Acceso a la Información Pública (%) </t>
  </si>
  <si>
    <t>PGAR (2018): Nivel de implementación de la política 9. Transparencia, Acceso a la Información y lucha contra la Corrupción en los 125 municipios de Antioquia: 58.1</t>
  </si>
  <si>
    <t xml:space="preserve">Agenda 2030: 70% 
PGAR: 100% de los municipios de la jurisdicción con un nivel de implementación de la política 9 superior a 80. </t>
  </si>
  <si>
    <r>
      <rPr>
        <sz val="10"/>
        <rFont val="Calibri"/>
        <family val="2"/>
      </rPr>
      <t>▪</t>
    </r>
    <r>
      <rPr>
        <sz val="10"/>
        <rFont val="Arial Narrow"/>
        <family val="2"/>
      </rPr>
      <t xml:space="preserve"> Centros de documentación - Bibliotecas  
▪ Colciencias  
▪ Gobernación de Antioquia  
▪ Institutos de investigación que conforman el SINA 
▪ Ministerio de Ambiente y Desarrollo Sostenible - MADS 
▪ Ministerio de las TICS  
▪ Parques científicos, tecnológicos y de innovación 
▪ Sector Académico 
▪ Sector Productivo 
▪ Sociedad civil</t>
    </r>
  </si>
  <si>
    <t>La gestión de la información y el conocimiento: Investigación + Desarrollo + innovación</t>
  </si>
  <si>
    <t>R35.2</t>
  </si>
  <si>
    <t>Solicitudes de información a las entidades de la jurisdicción en temáticas ambientales priorizadas (%)</t>
  </si>
  <si>
    <t>Disminución del 20%</t>
  </si>
  <si>
    <t>PGAR: 20%</t>
  </si>
  <si>
    <t>R35.3</t>
  </si>
  <si>
    <t>Actores que le dieron un uso efectivo a la información ambiental de la jurisdicción para la toma de decisiones (%)</t>
  </si>
  <si>
    <t>PGAR: 70%</t>
  </si>
  <si>
    <t>Promover la generación y/o apropiación de desarrollos tecnológicos para el uso de la biodiversidad y una mayor eficiencia de uso del patrimonio ambiental</t>
  </si>
  <si>
    <t>R36.1</t>
  </si>
  <si>
    <t>Desarrollos tecnológicos generados y/o apropiados para el uso eficiente del recurso natural y el uso de la biodiversidad (número)</t>
  </si>
  <si>
    <t>PGAR: 50</t>
  </si>
  <si>
    <r>
      <rPr>
        <sz val="10"/>
        <rFont val="Calibri"/>
        <family val="2"/>
      </rPr>
      <t>▪</t>
    </r>
    <r>
      <rPr>
        <sz val="10"/>
        <rFont val="Arial Narrow"/>
        <family val="2"/>
      </rPr>
      <t xml:space="preserve"> Gobernación de Antioquia  
▪ Colciencias 
▪ Instituciones de educación superior  
▪ Institutos de investigación del SINA  
▪ Ministerio de las TICS  
▪ Ministerio de Ambiente y Desarrollo Sostenible - MADS 
▪ Sector Productivo</t>
    </r>
  </si>
  <si>
    <t>Promover la generación de conocimiento, investigación, innovación y la creatividad asociado al desarrollo sostenible en temáticas priorizadas</t>
  </si>
  <si>
    <t>R37.1</t>
  </si>
  <si>
    <t>Procesos de investigación e innovación en las temáticas priorizadas (%)</t>
  </si>
  <si>
    <t>Promover la generación de conocimiento, investigación, innovación y la creatividad asociado al desarrollo sostenible en temáticas priorizadas.</t>
  </si>
  <si>
    <t>R37.2</t>
  </si>
  <si>
    <t>Innovaciones generadas y puestas en funcionamiento en la administración de lo ambiental</t>
  </si>
  <si>
    <t>Legalidad, legitimidad y transparencia en lo ambiental</t>
  </si>
  <si>
    <t>Mejorar la innovación y capacidad de respuesta para la Administración Integral de los Recursos Naturales Renovables</t>
  </si>
  <si>
    <t>Evaluación del desempeño de las autoridades ambientales (IEDI) subcomponente “Administración, control y vigilancia del ambiente, sus recursos naturales renovables y ecosistemas estratégicos” (%)</t>
  </si>
  <si>
    <t>Corantioquia (2016): 97%</t>
  </si>
  <si>
    <t>Meta PGAR: Sobresaliente, mayor igual al 97%</t>
  </si>
  <si>
    <r>
      <rPr>
        <sz val="10"/>
        <rFont val="Calibri"/>
        <family val="2"/>
      </rPr>
      <t>▪</t>
    </r>
    <r>
      <rPr>
        <sz val="10"/>
        <rFont val="Arial Narrow"/>
        <family val="2"/>
      </rPr>
      <t xml:space="preserve"> Autoridad Nacional de Licencias Ambientales  
▪ Departamento Nacional de Planeación - DNP 
▪ Empresas de Servicios Públicos domiciliarios (Acueducto, Alcantarillado y Aseo)  
▪ Gobernación de Antioquia (Dirección Seccional de Salud de Antioquia, Gerencia de Servicios Públicos)  
▪ Ministerio de Ambiente y Desarrollo Sostenible – MADS 
▪ Ministerio de Vivienda, Ciudad y Territorio 
▪ Ministerio de Agricultura y Desarrollo Rural 
▪ Municipios de la jurisdicción  
▪ Sectores Productivos  
▪ Superintendencia de Servicios Públicos Domiciliarios 
▪ Usuarios de los recursos naturales </t>
    </r>
  </si>
  <si>
    <t>Cultura institucional orientada a resultados (%)</t>
  </si>
  <si>
    <t>Alta apropiación de la cultura institucional</t>
  </si>
  <si>
    <t>Mecanismos y respuesta de administración de recursos naturales por parte de las autoridades ambientales en la jurisdicción bajo principios de coordinación y articulación (número)</t>
  </si>
  <si>
    <t xml:space="preserve">Un mecanismo en funcionamiento </t>
  </si>
  <si>
    <t xml:space="preserve">Prevenir y atender el conflicto en el uso y aprovechamiento de los recursos naturales </t>
  </si>
  <si>
    <t>R39.1</t>
  </si>
  <si>
    <r>
      <t>Conflictos ambientales con rutas de gestión (%)</t>
    </r>
    <r>
      <rPr>
        <b/>
        <sz val="10"/>
        <color theme="1"/>
        <rFont val="Arial Narrow"/>
        <family val="2"/>
      </rPr>
      <t/>
    </r>
  </si>
  <si>
    <t>100% de conflictos ambientales con rutas de gestión (mecanismo por el cual el conflicto puede ser manejado)</t>
  </si>
  <si>
    <r>
      <rPr>
        <sz val="10"/>
        <color theme="1"/>
        <rFont val="Calibri"/>
        <family val="2"/>
      </rPr>
      <t>▪</t>
    </r>
    <r>
      <rPr>
        <sz val="10"/>
        <color theme="1"/>
        <rFont val="Arial Narrow"/>
        <family val="2"/>
      </rPr>
      <t xml:space="preserve"> Autoridad Nacional de Licencias Ambientales - ANLA 
▪ Empresas de Servicios Públicos domiciliarios (Acueducto, Alcantarillado y Aseo)  
▪ Gobernación de Antioquia (Dirección Seccional de Salud de Antioquia, Gerencia de Servicios Públicos)
▪ Municipios de la jurisdicción 
▪ Sectores Productivos  
▪ Otras Autoridades (Policía, Ejercito, Fiscalía)  
Usuarios de los recursos naturales</t>
    </r>
  </si>
  <si>
    <t>Fortalecer la capacidad de control articulado en situaciones críticas ambientales territoriales</t>
  </si>
  <si>
    <t>R40.1</t>
  </si>
  <si>
    <r>
      <t>Situaciones críticas en lo ambiental atendidas efectivamente mediante acciones de control articuladas (%)</t>
    </r>
    <r>
      <rPr>
        <b/>
        <sz val="10"/>
        <color theme="1"/>
        <rFont val="Arial Narrow"/>
        <family val="2"/>
      </rPr>
      <t/>
    </r>
  </si>
  <si>
    <t>82%  (5 situaciones en  17 focos),  distribuidos así:  Actividades Mineras 3 (Oficinas Territorial Hevéxicos, Zenufaná y Panzenú) 6 especies invasoras (Buchón de Agua, Caracol Africano, Rana toro, Hipopótamos, Ojo de Poeta, Garzas) Contingencias Atmosféricas 2 (Oficinas Territoriales Aburra Norte y Aburra Sur), Contingencias por derrames de sustancias Peligrosas 4 (Oficinas Territoriales Zenufaná, Tahamíes, Panzenú y Aburra Norte),  deforestación  2 (Oficinas Territoriales Zenufaná y Panzenú)</t>
  </si>
  <si>
    <t>PGAR: 100%</t>
  </si>
  <si>
    <r>
      <rPr>
        <sz val="10"/>
        <rFont val="Calibri"/>
        <family val="2"/>
      </rPr>
      <t>▪</t>
    </r>
    <r>
      <rPr>
        <sz val="10"/>
        <rFont val="Arial Narrow"/>
        <family val="2"/>
      </rPr>
      <t xml:space="preserve"> Autoridades ambientales 
▪ Entes de control  
▪ Fuerzas militares y de defensa nacional  
▪ Gobernación de Antioquia  
▪ Ministerio de Ambiente y Desarrollo Sostenible  
▪ Municipios de la jurisdicción  
▪ Sectores Productivos </t>
    </r>
  </si>
  <si>
    <r>
      <t>Fortalecer desde la comunicación y la coherencia, la confianza de los actores</t>
    </r>
    <r>
      <rPr>
        <sz val="10"/>
        <color theme="9" tint="-0.249977111117893"/>
        <rFont val="Arial Narrow"/>
        <family val="2"/>
      </rPr>
      <t xml:space="preserve"> </t>
    </r>
    <r>
      <rPr>
        <sz val="10"/>
        <rFont val="Arial Narrow"/>
        <family val="2"/>
      </rPr>
      <t>del territorio en la Autoridad ambiental</t>
    </r>
  </si>
  <si>
    <t>R41.1</t>
  </si>
  <si>
    <t>Percepción positiva sobre la gestión de la Corporación (cualitativa)</t>
  </si>
  <si>
    <t>Alta</t>
  </si>
  <si>
    <t>Percepción alta</t>
  </si>
  <si>
    <r>
      <rPr>
        <sz val="10"/>
        <color theme="1"/>
        <rFont val="Calibri"/>
        <family val="2"/>
      </rPr>
      <t>▪</t>
    </r>
    <r>
      <rPr>
        <sz val="10"/>
        <color theme="1"/>
        <rFont val="Arial Narrow"/>
        <family val="2"/>
      </rPr>
      <t xml:space="preserve"> Comunidades étnicas y afro  
▪ Empresas de Servicios Públicos domiciliarios 
▪ Gremios
▪ Municipios de la jurisdicción
▪ Sectores Productivos 
▪ Sociedad civil 
▪ Usuarios de los recursos naturales renovables</t>
    </r>
  </si>
  <si>
    <t>Cultura ambiental para la incidencia en decisiones</t>
  </si>
  <si>
    <t>Fortalecer la incidencia en la toma de decisiones ambientales adecuadas desde la comunicación formación y apropiación social en la ciudadanía y grupos organizados</t>
  </si>
  <si>
    <t>R42.1</t>
  </si>
  <si>
    <t>Decisiones en la gestión ambiental conforme a la participación efectiva con los actores (%)</t>
  </si>
  <si>
    <r>
      <rPr>
        <sz val="10"/>
        <color theme="1"/>
        <rFont val="Calibri"/>
        <family val="2"/>
      </rPr>
      <t>▪</t>
    </r>
    <r>
      <rPr>
        <sz val="10"/>
        <color theme="1"/>
        <rFont val="Arial Narrow"/>
        <family val="2"/>
      </rPr>
      <t xml:space="preserve"> Actores socioambientales: Mesas Ambientales, jóvenes, organizaciones de mujeres, semilleros infantiles, organizaciones de campesinos, adultos mayores, organizaciones no gubernamentales, guardabosques, consejos territoriales de planeación, comités ambientales.  
▪ Autoridades ambientales 
▪ Gobernación de Antioquia
▪ Gremios 
▪ Municipios de la jurisdicción 
▪ Organizaciones de la sociedad civil </t>
    </r>
  </si>
  <si>
    <t>La educación y la comunicación de lo ambiental incorporados en los instrumentos de planeación, de gestión, de desarrollo institucional y territorial</t>
  </si>
  <si>
    <t>R43.1</t>
  </si>
  <si>
    <t>Apropiación por parte de los actores de los instrumentos de educación y comunicación permeados por los desarrollos pedagógicos y didácticos elaborados por la autoridad ambiental (cualitativo)</t>
  </si>
  <si>
    <t xml:space="preserve">Alta de la apropiación por parte de los actores priorizados </t>
  </si>
  <si>
    <t xml:space="preserve">Instrumentos de educación y comunicación del 100% entidades públicas priorizadas </t>
  </si>
  <si>
    <t>Incidencia institucional fortalecida para una eficiente coordinación y cooperación con las autoridades étnicas en materia de gestión ambiental</t>
  </si>
  <si>
    <t>Implementación de un modelo de atención con enfoque étnico diferencial en Corantioquia, que garantice el reconocimiento, protección, cumplimiento y desarrollo de los derechos de los pueblos étnicos.  (Procesos y procedimientos) (Dimensiones de gestión y operacionales)</t>
  </si>
  <si>
    <t>R44.1</t>
  </si>
  <si>
    <t>Modelo de atención con enfoque étnico diferencial en procedimientos de la  Corantioquia</t>
  </si>
  <si>
    <t xml:space="preserve">Incidencia institucional fortalecida para una eficiente coordinación y cooperación con las autoridades étnicas en materia de gestión ambiental  </t>
  </si>
  <si>
    <t>Capacidad en las autoridades étnicas para la promoción y ejercicio efectivo de derechos territoriales.</t>
  </si>
  <si>
    <t>R45.1</t>
  </si>
  <si>
    <t>Mecanismos de coordinación y articulación de la gestión territorial ambiental concertados entre las autoridades internas de administración de los pueblos étnicos y la autoridad ambiental desde su modelo de gestión con enfoque étnico, en funcionamiento (número)</t>
  </si>
  <si>
    <t>2_x000D_
(uno por grupo étnico)</t>
  </si>
  <si>
    <t>Sistema de seguimiento, control y evaluación del trabajo ambiental entre los pueblos étnicos y Corantioquia</t>
  </si>
  <si>
    <t>R46.1</t>
  </si>
  <si>
    <t>Reporte público compartido de avance de cumplimiento PGAR (número)</t>
  </si>
  <si>
    <t>12 _x000D_
Uno anual</t>
  </si>
  <si>
    <t>Modelo de coordinación interinstitucional gubernamental para el cumplimiento de las funciones ambientales por parte de las autoridades internas de los pueblos étnicos: Infraestructura, dotación e información (Marcos legales de los pueblos étnicos)</t>
  </si>
  <si>
    <t>R47.1</t>
  </si>
  <si>
    <t>Actuar coordinado por parte de las autoridades internas de los pueblos étnicos (%)</t>
  </si>
  <si>
    <t>Fortalecimiento de los saberes ancestrales, culturales, espirituales y sociales a través de procesos de sistematización, preservación, recuperación e investigación para el desarrollo de la identidad de los pueblos étnicos</t>
  </si>
  <si>
    <t>R48.1</t>
  </si>
  <si>
    <t>Proyectos de investigación para el fortalecimiento de los saberes ancestrales, culturales, espirituales y sociales para la protección del medio ambiente</t>
  </si>
  <si>
    <t>2 _x000D_
(uno por grupo étnico)</t>
  </si>
  <si>
    <t>Creación de un servidor y plataforma de información étnica, que articule y evidencie la situación territorial ambiental y la gestión en los territorios étnicos</t>
  </si>
  <si>
    <t>R49.1</t>
  </si>
  <si>
    <t>Desarrollo tecnológico del manejo de información que soporte la gestión ambiental con enfoque étnico (número)</t>
  </si>
  <si>
    <t>Desarrollo de procesos de etnoeducación ambiental propio de los pueblos étnicos, con la creación de espacios etnoeducativos ambientales en territorios ancestrales y colectivos</t>
  </si>
  <si>
    <t>R50.1</t>
  </si>
  <si>
    <t>Espacios etnoeducativos ambientales en territorios ancestrales y colectivos</t>
  </si>
  <si>
    <t>Programa plan de acción</t>
  </si>
  <si>
    <t>Proyecto plan de acción</t>
  </si>
  <si>
    <t>n.°</t>
  </si>
  <si>
    <t>Actividad</t>
  </si>
  <si>
    <t>Concatenar 
actividad</t>
  </si>
  <si>
    <t>Indicador Actividad</t>
  </si>
  <si>
    <t>Línea Base</t>
  </si>
  <si>
    <t>Meta 2024-2027</t>
  </si>
  <si>
    <t>Meta 2024</t>
  </si>
  <si>
    <t>Meta 2025</t>
  </si>
  <si>
    <t>Meta 2026</t>
  </si>
  <si>
    <t>Meta 2027</t>
  </si>
  <si>
    <t>Procedencia indicador</t>
  </si>
  <si>
    <t>Proceso del SGI</t>
  </si>
  <si>
    <t>Líder</t>
  </si>
  <si>
    <t xml:space="preserve">Observaciones </t>
  </si>
  <si>
    <t>Presupuesto 2024</t>
  </si>
  <si>
    <t>Presupuesto 2025</t>
  </si>
  <si>
    <t>Presupuesto 2026</t>
  </si>
  <si>
    <t>Presupuesto 2027</t>
  </si>
  <si>
    <t>Presupuesto Total</t>
  </si>
  <si>
    <t>Valoración de inversión por Proyecto 2024-2027</t>
  </si>
  <si>
    <t>Valoración de inversión por actividad 2024-2027</t>
  </si>
  <si>
    <r>
      <rPr>
        <b/>
        <sz val="10"/>
        <rFont val="Arial"/>
        <family val="2"/>
      </rPr>
      <t>Programa 1. Ordenamiento Ambiental del Territorio</t>
    </r>
    <r>
      <rPr>
        <sz val="10"/>
        <rFont val="Arial"/>
        <family val="2"/>
      </rPr>
      <t xml:space="preserve">
</t>
    </r>
  </si>
  <si>
    <t>1.1 Consolidación del Sistema de Áreas Protegidas y Otras Estrategias de Conservación</t>
  </si>
  <si>
    <t>1.1.1.</t>
  </si>
  <si>
    <t>Declaración y o ampliación de áreas protegidas inscritas o a inscribir en el Registro Único Nacional de Áreas Protegidas – RUNAP</t>
  </si>
  <si>
    <t>[IMG] [PGAR] Hectáreas declaradas en la vigencia</t>
  </si>
  <si>
    <t>PGAR 2020-2031
Indicador Mínimo de Gestión</t>
  </si>
  <si>
    <r>
      <rPr>
        <b/>
        <sz val="10"/>
        <color theme="9" tint="0.79998168889431442"/>
        <rFont val="Arial"/>
        <family val="2"/>
      </rPr>
      <t>Programa 1. Ordenamiento Ambiental del Territorio</t>
    </r>
    <r>
      <rPr>
        <sz val="10"/>
        <color theme="9" tint="0.79998168889431442"/>
        <rFont val="Arial"/>
        <family val="2"/>
      </rPr>
      <t xml:space="preserve">
</t>
    </r>
  </si>
  <si>
    <t>1.1.2.</t>
  </si>
  <si>
    <t>Recategorización de áreas protegidas inscritas en el Registro Único Nacional de Áreas Protegidas – RUNAP</t>
  </si>
  <si>
    <t>N° de áreas protegidas recategorizadas en la vigencia</t>
  </si>
  <si>
    <t>PND. Catalizador 1.2. El agua, la biodiversidad y las personas, en el centro del ordenamiento territorial</t>
  </si>
  <si>
    <t>1.1.3.</t>
  </si>
  <si>
    <t>Formulación y o actualización de planes de manejo de áreas Protegidas</t>
  </si>
  <si>
    <t>N° de áreas protegidas con plan de manejo adoptado</t>
  </si>
  <si>
    <t>PND. Catalizador 1.3. Coordinación de los instrumentos de planificación de territorios vitales.</t>
  </si>
  <si>
    <t xml:space="preserve">Administración y Gestión de áreas Protegidas
</t>
  </si>
  <si>
    <t>N° de áreas protegidas con planes de manejo actualizados</t>
  </si>
  <si>
    <t>1.1.4.</t>
  </si>
  <si>
    <t>[IMG] Porcentaje de áreas protegidas con planes de manejo en ejecución</t>
  </si>
  <si>
    <t>Indicador Mínimo de Gestión</t>
  </si>
  <si>
    <t>[PGAR] Efectividad del manejo de áreas protegidas declaradas priorizadas</t>
  </si>
  <si>
    <t>PGAR 2020-2031</t>
  </si>
  <si>
    <t>N° de áreas protegidas con seguimiento a la implementación del plan de manejo</t>
  </si>
  <si>
    <t>[PGAR] Planes de negocio asociativo en turismo de naturaleza por sociecosistema ejecutados</t>
  </si>
  <si>
    <t>Porcentaje de áreas protegidas con control y seguimiento</t>
  </si>
  <si>
    <t>N° de áreas protegidas con acciones de gobernanza</t>
  </si>
  <si>
    <t>CONPES 3886 de 2017</t>
  </si>
  <si>
    <t xml:space="preserve">
</t>
  </si>
  <si>
    <t>1.1.5.</t>
  </si>
  <si>
    <t>Gestión de estrategias complementarias de conservación y ecosistemas estratégicos</t>
  </si>
  <si>
    <t xml:space="preserve">[PGAR] Hectáreas en otras estrategias de conservación en la jurisdicción adoptadas
</t>
  </si>
  <si>
    <t>PND. Catalizador 1.2. El agua, la biodiversidad y las personas, en el centro del ordenamiento territorial
PGAR 2020-2031</t>
  </si>
  <si>
    <t>[PGAR] Efectividad del manejo de estrategias complementarias de conservación priorizadas</t>
  </si>
  <si>
    <t>Sin Línea Base</t>
  </si>
  <si>
    <t>PND. Catalizador 4.1. 1. Programa de conservación de la naturaleza y su restauración
PGAR 2020-2031</t>
  </si>
  <si>
    <t>[PGAR] Declaratoria de áreas protegidas de ecosistemas desde el gobierno propio en territorio titulado y ancestrales (%)</t>
  </si>
  <si>
    <t>[PGAR]  Hectáreas de ecosistemas protegidos desde el gobierno propio con acciones de manejo</t>
  </si>
  <si>
    <t>[IMG] Porcentaje de páramos delimitados por el MADS, con zonificación y régimen de uso adoptados por la CAR</t>
  </si>
  <si>
    <t>Acciones de manejo en ecosistemas de páramos</t>
  </si>
  <si>
    <t>Ley 1930 de 2018. Ley de Páramos
Indicadores Mínimos de Gestión</t>
  </si>
  <si>
    <t xml:space="preserve">[PGAR] Hectáreas de humedales con acciones de manejo  </t>
  </si>
  <si>
    <t>Ley 1930 de 2018. Ley de Páramos</t>
  </si>
  <si>
    <t xml:space="preserve">[PGAR] Hectáreas de las cuencas abastecedoras con acciones de manejo  </t>
  </si>
  <si>
    <t>8.000 ha</t>
  </si>
  <si>
    <t>[PGAR] Hectáreas restauradas en cuencas abastecedoras</t>
  </si>
  <si>
    <t>1.2. Gestión de la Biodiversidad</t>
  </si>
  <si>
    <t>1.2.1.</t>
  </si>
  <si>
    <t>Ejecución de acciones de conservación y manejo en especies priorizadas amenazadas e invasoras de fauna y flora</t>
  </si>
  <si>
    <t>Porcentaje de ejecución de acciones de recuperación, protección y conservación de especies priorizadas, amenazadas e invasoras de fauna y flora silvestre</t>
  </si>
  <si>
    <t>N/A</t>
  </si>
  <si>
    <t>ODS 15 Proteger, restablecer y promover el uso sostenible de los ecosistemas terrestres, gestionar sosteniblemente los bosques, luchar contra la desertificación, detener e invertir la degradación de las tierras y detener la pérdida de biodiversidad</t>
  </si>
  <si>
    <t>1.2.Gestión de la Biodiversidad</t>
  </si>
  <si>
    <t>1.2.2.</t>
  </si>
  <si>
    <t>Ecosistemas en restauración rehabilitación y recuperación bajo parámetros de conectividad en áreas y suelos degradados</t>
  </si>
  <si>
    <t>[IMG][PGAR] % Suelos degradados en recuperación o rehabilitación</t>
  </si>
  <si>
    <t>Indicador Mínimo de Gestión
PGAR 2020-2031</t>
  </si>
  <si>
    <t xml:space="preserve">1.2.3. </t>
  </si>
  <si>
    <t>Gestión de la ordenación forestal para el aprovechamiento sostenible</t>
  </si>
  <si>
    <t>[IMG] % Avance en la formulación del plan de ordenación forestal</t>
  </si>
  <si>
    <t>1.3. Planificación Ambiental del Territorio alrededor del agua</t>
  </si>
  <si>
    <t>1.3.1.</t>
  </si>
  <si>
    <t>Formulación o Actualización de Instrumentos de Planificación Hidrológica</t>
  </si>
  <si>
    <t>[IMG][PGAR] Cuerpos de agua con Plan de Ordenamiento y Manejo del Recurso Hídrico formulados y en ejecución. (POMCAS)</t>
  </si>
  <si>
    <t>53 % [4 POMCA: 1 en formulación + 3 pendientes de adopción]</t>
  </si>
  <si>
    <t>PGAR 2020-2031
Indicadores Mínimos de Gestión</t>
  </si>
  <si>
    <t>[IMG][PGAR] Cuerpos de Agua con Planes de Ordenamiento del Recurso Hídrico Continental Superficial (PORH) adoptados</t>
  </si>
  <si>
    <t>PGAR 2020-2031
Indicadores Mínimos de Gestión
Índice de Desempeño Institucional - IEDI</t>
  </si>
  <si>
    <t>[IMG] Avance en la formulación y o ajuste de los Planes de Manejo Ambiental de Acuíferos (PMAA)</t>
  </si>
  <si>
    <t>Porcentaje de avance en la formulación y o actualización microcuencas PMAM</t>
  </si>
  <si>
    <t>Decreto 1076 de 2015. Artículo 2.2.3.1.1.3
Indicadores Mínimos de Gestión</t>
  </si>
  <si>
    <t>[PGAR] Avance en el  acotamiento de Rondas Hídricas de Cuerpos de Agua priorizados</t>
  </si>
  <si>
    <t>1.3.2.</t>
  </si>
  <si>
    <t>Ejecución y Seguimiento de los Instrumentos de Planificación Hidrológica</t>
  </si>
  <si>
    <t>[IMG] Avance en el cumplimiento de la ejecución de los componentes programáticos y de gestión del riesgo de los Planes de Ordenación  y Manejo de Cuencas (POMCAS)</t>
  </si>
  <si>
    <t>PND. Catalizador 4.6. Ciudades y hábitats resilientes
Indicador Mínimo de Gestión</t>
  </si>
  <si>
    <t>Porcentaje de avance en la ejecución y seguimiento de PORH</t>
  </si>
  <si>
    <t>Decreto 1076 de 2015. Artículo 2.2.3.3.1.8.</t>
  </si>
  <si>
    <t>Porcentaje de Avance en la Ejecución y Seguimiento de PMAM</t>
  </si>
  <si>
    <t>[IMG] Planes de Manejo Ambiental de Acuíferos (PMAA) en ejecución</t>
  </si>
  <si>
    <t xml:space="preserve">1.3.3. </t>
  </si>
  <si>
    <t>Asesoría en la incorporación del componente ambiental en los instrumentos de Ordenamiento Territorial Municipal</t>
  </si>
  <si>
    <t>[IMG] Municipios asesorados o asistidos en la inclusión del componente ambiental en los procesos de planificación y  ordenamiento territorial, con énfasis en la incorporación de las determinantes ambientales para la revisión y ajuste de los POT</t>
  </si>
  <si>
    <t>Indicadores Mínimos de Gestión
Índice de Desempeño Institucional - IEDI</t>
  </si>
  <si>
    <t>[IMG] Porcentaje de ejecución de acciones en Gestión Ambiental Urbana</t>
  </si>
  <si>
    <t>Plan de Acción 2024-2027</t>
  </si>
  <si>
    <t>1.3.4.</t>
  </si>
  <si>
    <t>Implementación interinstitucional de medidas para el conocimiento y reducción del riesgo de desastres con participación de las comunidades</t>
  </si>
  <si>
    <t>[IMG] Eventos de Gestión del Riesgo con Metodología de evaluación de daños, y análisis de necesidades ambientales posdesastre continental EDANA-C implementada</t>
  </si>
  <si>
    <t>Implementación de medidas para el conocimiento del riesgo.</t>
  </si>
  <si>
    <t>Ley 1523 de 2012. política nacional de gestión del riesgo de desastres</t>
  </si>
  <si>
    <t>Implementación de medidas para la reducción del riesgo</t>
  </si>
  <si>
    <t>[PGAR] Área de elementos naturales del espacio público en asentamientos humanos asociados al espacio público</t>
  </si>
  <si>
    <t>PND. Catalizador 5.3. Territorios más humanos: hábitat integral
PGAR 2020-2031</t>
  </si>
  <si>
    <r>
      <rPr>
        <b/>
        <sz val="10"/>
        <rFont val="Arial"/>
        <family val="2"/>
      </rPr>
      <t>Programa 2. Administración del Patrimonio Ambiental</t>
    </r>
    <r>
      <rPr>
        <sz val="10"/>
        <rFont val="Arial"/>
        <family val="2"/>
      </rPr>
      <t xml:space="preserve">
</t>
    </r>
  </si>
  <si>
    <t>2.1.   Fortalecimiento de la legalidad en la administración de los recursos naturales renovables</t>
  </si>
  <si>
    <t>2.1.1.</t>
  </si>
  <si>
    <t>Acompañamiento en la formación y formalización de actores y o sectores estratégicos</t>
  </si>
  <si>
    <t>% de Actores y/o sectores estratégicos priorizados, acompañados y formados por oficina territorial</t>
  </si>
  <si>
    <t xml:space="preserve">Programa 2. Administración del Patrimonio Ambiental
</t>
  </si>
  <si>
    <t>N° de procesos de formalización adelantados</t>
  </si>
  <si>
    <t>ODS 8. Promover el crecimiento económico sostenido, inclusivo y sostenible, el empleo pleno y productivo y el trabajo decente para todos</t>
  </si>
  <si>
    <t>2.1.2.</t>
  </si>
  <si>
    <t>Articulación Interinstitucional para la atención de situaciones críticas en lo ambiental</t>
  </si>
  <si>
    <t>Protocolo de articulación formulado y en ejecución</t>
  </si>
  <si>
    <t>[PGAR] Situaciones críticas en lo ambiental atendidas efectivamente mediante acciones de control articuladas (%)</t>
  </si>
  <si>
    <t xml:space="preserve">PGAR 2020-2031
Ley 1333 de 2009. procedimiento sancionatorio ambiental </t>
  </si>
  <si>
    <t>2.2 Regulación del uso goce y aprovechamiento de los recursos naturales renovables con énfasis en unidades territoriales</t>
  </si>
  <si>
    <t>2.2.1.</t>
  </si>
  <si>
    <t>Formulación y o actualización de Reglamentación de corrientes y o vertimientos</t>
  </si>
  <si>
    <t>[IMG][PGAR] Cuerpos de agua priorizados con reglamentación de uso de agua y su incorporación en el RURH (%)</t>
  </si>
  <si>
    <t>% de Instrumentación y monitoreo de una cuenca hídrica reglamentada.</t>
  </si>
  <si>
    <t>Decreto 1640 de 2012. Reglamenta los instrumentos para la planificación, ordenación y manejo de las cuencas hidrográficas y acuíferos</t>
  </si>
  <si>
    <t>2.2.2.</t>
  </si>
  <si>
    <t>Evaluación de los trámites ambientales y otros instrumentos de manejo y control en articulación con la administración por unidades territoriales</t>
  </si>
  <si>
    <t>[IMG] Tiempo promedio para la resolución de los trámites ambientales otorgadas por la corporación</t>
  </si>
  <si>
    <t>Indicador Mínimo de Gestión
Índice de Desempeño Institucional - IEDI</t>
  </si>
  <si>
    <t>Acciones de fortalecimiento de atención al ciudadano para mejorar los procesos de notificación [2024]</t>
  </si>
  <si>
    <t>Política Pública de Servicio al Ciudadano</t>
  </si>
  <si>
    <t>Atención al Ciudadano</t>
  </si>
  <si>
    <t>Acciones de fortalecimiento de atención al ciudadano para mejorar los procesos de notificación [2025]</t>
  </si>
  <si>
    <t>Acciones de fortalecimiento de atención al ciudadano para mejorar los procesos de notificación [2026]</t>
  </si>
  <si>
    <t>Implementación del procedimiento de permiso integrado.</t>
  </si>
  <si>
    <t>Procesos de evaluación automatizados</t>
  </si>
  <si>
    <t>2.2.3.</t>
  </si>
  <si>
    <t>Control y seguimiento a los recursos naturales trámites ambientales y otros instrumentos de manejo y control</t>
  </si>
  <si>
    <t>[IMG] Planes de Saneamiento y Manejo de Vertimientos (PSMV) con seguimiento y control</t>
  </si>
  <si>
    <t>[IMG] Programas de Uso Eficiente y Ahorro del Agua (PUEAA) con seguimiento</t>
  </si>
  <si>
    <t>[IMG] Autorizaciones ambientales con seguimiento</t>
  </si>
  <si>
    <t>% de implementación de la autogestión</t>
  </si>
  <si>
    <t>Porcentaje de Unidades Territoriales definidas y administradas</t>
  </si>
  <si>
    <t>[PGAR] Conflictos ambientales con rutas de gestión</t>
  </si>
  <si>
    <t>Automatización de instrumentos económicos Tasa por Uso del Agua- TUA y Tasa Retributiva- TR</t>
  </si>
  <si>
    <t>2.2.4.</t>
  </si>
  <si>
    <t>Aplicación seguimiento y control de los procesos sancionatorios</t>
  </si>
  <si>
    <t>[IMG] Procesos sancionatorios ambientales resueltos</t>
  </si>
  <si>
    <t>2.2.5.</t>
  </si>
  <si>
    <t>Identificación y gestión de pasivos ambientales</t>
  </si>
  <si>
    <t>Identificación y gestión de pasivos ambientales priorizados</t>
  </si>
  <si>
    <t>Ley 2327 de 2023. Pasivos ambientales</t>
  </si>
  <si>
    <r>
      <rPr>
        <b/>
        <sz val="10"/>
        <color theme="1"/>
        <rFont val="Arial"/>
        <family val="2"/>
      </rPr>
      <t>Programa 3. Sectores Productivos Sostenibles</t>
    </r>
    <r>
      <rPr>
        <sz val="10"/>
        <color theme="1"/>
        <rFont val="Arial"/>
        <family val="2"/>
      </rPr>
      <t xml:space="preserve">
</t>
    </r>
  </si>
  <si>
    <t>3.1. Implementación de medidas de mitigación y adaptación al cambio climático en los sectores productivos y otros actores estratégicos</t>
  </si>
  <si>
    <t>3.1.1.</t>
  </si>
  <si>
    <t>Aportar a la implementación interinstitucional del PIGCCT de Antioquia en articulación con el Plan de Acción con las entidades territoriales y otros actores</t>
  </si>
  <si>
    <t>Medidas implementadas del PGCCT</t>
  </si>
  <si>
    <t xml:space="preserve">
Ley 2169 de 2021. Ley de acción climática
ODS 13 Acción por el clima</t>
  </si>
  <si>
    <t xml:space="preserve">
ODS 13 Acción por el clima</t>
  </si>
  <si>
    <t xml:space="preserve">Programa 3. Sectores Productivos Sostenibles
</t>
  </si>
  <si>
    <t>Aportar a la implementación interinstitucional del PIGCCT de Antioquia en articulación con el Plan de Acción con las entidades territoriales el sector productivo y otros actores</t>
  </si>
  <si>
    <t>[PGAR] Entidades territoriales de la jurisdicción con medidas de adaptación y mitigación de Cambio Climático implementadas de acuerdo a los PIGCCT (%)</t>
  </si>
  <si>
    <t>PND. Catalizador 4.2 2. Hacia una economía carbono neutral, un territorio y una sociedad resiliente al clima
PGAR 2020-2031</t>
  </si>
  <si>
    <t>[IMG] Porcentaje de entes territoriales asesorados en la incorporación, planificación, ejecución de acciones relacionadas con el cambio climático en el marco de los instrumentos de planificación territorial</t>
  </si>
  <si>
    <t xml:space="preserve">3.2. Promoción de sistemas sostenibles de producción y otras estrategias de uso sostenible del territorio </t>
  </si>
  <si>
    <t>3.2.1.</t>
  </si>
  <si>
    <t>Fomento a la aplicación de prácticas sostenibles y soluciones creativas e innovadoras con los sectores productivos y otros actores del territorio</t>
  </si>
  <si>
    <t>Porcentaje de actividades de promoción de energías renovables y alternativas</t>
  </si>
  <si>
    <t>PND. Catalizador 4.3. Transición energética justa, basada en el respeto a la naturaleza, la justicia social y la soberanía con seguridad, confiabilidad y eficiencia
ODS 7 Energía asequible y no contaminante</t>
  </si>
  <si>
    <t>[IMG] Avance en la Implementación del Plan Nacional de Negocios Verdes por la Autoridad Ambiental</t>
  </si>
  <si>
    <t>Verificación de negocios verdes</t>
  </si>
  <si>
    <t>Plan Nacional de Negocios Verdes
Índice de Desempeño Institucional - IEDI</t>
  </si>
  <si>
    <t>% de sectores con acompañamiento para implementación de buenas prácticas sostenibles.</t>
  </si>
  <si>
    <t>PND. Catalizador 4.7. De una economía extractivista a una sostenible y productiva: Política de Reindustrialización, hacia una economía del conocimiento, incluyente y sostenible
Indicadores Mínimos de Gestión
ODS 12 Producción y consumo responsables</t>
  </si>
  <si>
    <t>[PGAR] Prácticas ambientales sostenibles implementadas desde el reconocimiento de sus derechos, deberes y el fortalecimiento de lo cultural (número)</t>
  </si>
  <si>
    <t>[PGAR] Desarrollos tecnológicos generados o apropiados para el uso eficiente del recurso natural y el uso de la biodiversidad (número)</t>
  </si>
  <si>
    <t>3.2.2.</t>
  </si>
  <si>
    <t>Implementación de estrategias de saneamiento para la descontaminación del recurso hídrico</t>
  </si>
  <si>
    <t>N° de Pozos instalados</t>
  </si>
  <si>
    <t>CONPES 3810 de 2014. Política para el suministro de agua potable y saneamiento básico en la zona rural.</t>
  </si>
  <si>
    <t>% de avance en la instalación de PTAR y/o colectores</t>
  </si>
  <si>
    <t>[PGAR] Acceso agua potable en asentamientos étnicos (%)</t>
  </si>
  <si>
    <t>CONPES 3810 de 2014. Política para el suministro de agua potable y saneamiento básico en la zona rural.
PGAR 2020-2031</t>
  </si>
  <si>
    <t>Porcentaje de cumplimiento de Monitoreos a fuentes con ODC y Usuarios TR</t>
  </si>
  <si>
    <t>ODS. 6 Garantizar la disponibilidad y la gestión sostenible del agua y el saneamiento para todos</t>
  </si>
  <si>
    <t>3.2.3.</t>
  </si>
  <si>
    <t>Fortalecimiento en la gestión integral de residuos en articulación con los PGIRS y el Plan RESPEL corporativo</t>
  </si>
  <si>
    <t>[IMG] % de Planes de Gestión Integral de Residuos Sólidos (PGIRS), con seguimiento a metas de aprovechamiento</t>
  </si>
  <si>
    <t>%  de implementación del Plan para la promoción de la gestión integral de los residuos peligrosos 2023-2030</t>
  </si>
  <si>
    <t>[PGAR] Acciones de promoción de reducción, reutilización y aprovechamiento de RESPEL, programas posconsumo y gestión/eliminación de PCB´s (Plan RESPEL, PGAR)</t>
  </si>
  <si>
    <t>3.2.4.</t>
  </si>
  <si>
    <t>Socialización Implementación y seguimiento al Plan más Aire Puro articulado al control y seguimiento a las fuentes de contaminación</t>
  </si>
  <si>
    <t>Implementación del Plan más aire puro</t>
  </si>
  <si>
    <t>ODS 11.6 De aquí a 2030, reducir el impacto ambiental negativo per cápita de las ciudades, incluso prestando especial atención a la calidad del aire y la gestión de los desechos municipales y de otro tipo</t>
  </si>
  <si>
    <r>
      <rPr>
        <b/>
        <sz val="10"/>
        <color theme="1"/>
        <rFont val="Arial"/>
        <family val="2"/>
      </rPr>
      <t>Programa 4. Gobernanza Ambiental</t>
    </r>
    <r>
      <rPr>
        <sz val="10"/>
        <color theme="1"/>
        <rFont val="Arial"/>
        <family val="2"/>
      </rPr>
      <t xml:space="preserve">
</t>
    </r>
  </si>
  <si>
    <t>4.1. Gestión Ambiental con Comunidades Étnicas y Campesinas</t>
  </si>
  <si>
    <t>4.1.1.</t>
  </si>
  <si>
    <t>Fortalecimiento de las capacidades de gestión ambiental de las comunidades étnicas y campesinas acorde con las características de cada territorio</t>
  </si>
  <si>
    <t xml:space="preserve">Acciones de fortalecimiento de capacidades de gestión ambiental en comunidades étnicas </t>
  </si>
  <si>
    <t xml:space="preserve">Programa 4. Gobernanza Ambiental
</t>
  </si>
  <si>
    <t>Acciones de fortalecimiento de capacidades de gestión ambiental con campesinos</t>
  </si>
  <si>
    <r>
      <t>8</t>
    </r>
    <r>
      <rPr>
        <sz val="10"/>
        <color theme="1"/>
        <rFont val="Arial"/>
        <family val="2"/>
      </rPr>
      <t> </t>
    </r>
  </si>
  <si>
    <t>Resolución 000464 de 2017. Lineamientos estratégicos de política pública para la agricultura campesina, familiar y comunitaria.</t>
  </si>
  <si>
    <t>[PGAR] Mecanismos de coordinación y articulación de la gestión territorial ambiental concertados entre las autoridades de los pueblos étnicos y la autoridad ambiental desde su modelo de gestión con enfoque étnico, en funcionamiento</t>
  </si>
  <si>
    <t>4.1.2.</t>
  </si>
  <si>
    <t>Implementación de prácticas ambientales y de economía propia en territorios étnicos y campesinos en articulación con los demás programas del Plan de Acción y los planes étnicos</t>
  </si>
  <si>
    <t>[PGAR] Prácticas  ambientales sostenibles implementadas desde el reconocimiento de sus derechos, deberes y el fortalecimiento de lo cultural</t>
  </si>
  <si>
    <t>N° de procesos para la implementación de prácticas ambientales con comunidades étnicas</t>
  </si>
  <si>
    <t>N° de procesos para la implementación de prácticas ambientales con campesinos</t>
  </si>
  <si>
    <t>4.2. Fortalecimiento de la Gobernanza Ambiental con actores estratégicos de diferentes sectores.</t>
  </si>
  <si>
    <t>4.2.1.</t>
  </si>
  <si>
    <t>Fortalecimiento y articulación de la gobernanza ambiental desde la corresponsabilidad</t>
  </si>
  <si>
    <t>N° de acciones desarrolladas para el fortalecimiento de la gobernanza ambiental (GOTA) con actores priorizados</t>
  </si>
  <si>
    <t>PND. Catalizador 1.1. Justicia ambiental y gobernanza inclusiva.
Catalizador 5.6. Dispositivos democráticos de participación: política de diálogo permanente con decisiones desde y para el territorio.</t>
  </si>
  <si>
    <t>4.2.2.</t>
  </si>
  <si>
    <t>Implementación evaluación y seguimiento de procesos de educación ambiental a través de los programas y proyectos corporativos para el fortalecimiento de la gestión ambiental desde la corresponsabilidad</t>
  </si>
  <si>
    <t>[PGAR] Espacios  etnoeducativos ambientales en territorios ancestrales y colectivos</t>
  </si>
  <si>
    <t>N° de programas y proyectos corporativos que implementan acciones de educación ambiental</t>
  </si>
  <si>
    <t>Política nacional de educación ambiental.</t>
  </si>
  <si>
    <t>4.2.3.</t>
  </si>
  <si>
    <t>Ejecución evaluación y seguimiento de procesos de educación ambiental para el fortalecimiento de la cultura y la gestión</t>
  </si>
  <si>
    <t>[IMG] Ejecución  de Acciones en Educación Ambiental</t>
  </si>
  <si>
    <r>
      <t>5</t>
    </r>
    <r>
      <rPr>
        <sz val="10"/>
        <color theme="1"/>
        <rFont val="Arial"/>
        <family val="2"/>
      </rPr>
      <t> </t>
    </r>
  </si>
  <si>
    <t>4.2.4.</t>
  </si>
  <si>
    <t>Ejecución evaluación y seguimiento del proceso de comunicación y educomunicación ambiental a través de los programas y proyectos corporativos para el fortalecimiento de la gestión ambiental</t>
  </si>
  <si>
    <t>% de avance del Plan estratégico de comunicaciones</t>
  </si>
  <si>
    <t>N° de programas con estrategias de educomunicación  implementadas</t>
  </si>
  <si>
    <t>Programa 5. Conexión Institucional</t>
  </si>
  <si>
    <t>5.1. Fortalecimiento del Talento Humano</t>
  </si>
  <si>
    <t>5.1.1.</t>
  </si>
  <si>
    <t>Formulación Ejecución y Seguimiento del Plan Estratégico del Talento Humano</t>
  </si>
  <si>
    <t>Implementación del Plan Estratégico de Talento Humano</t>
  </si>
  <si>
    <t>Decreto 612 de 2018. Planes institucionales y estratégico</t>
  </si>
  <si>
    <t>5.2. Modernización Institucional</t>
  </si>
  <si>
    <t>5.2.1.</t>
  </si>
  <si>
    <t>Revisión ajuste implementación y seguimiento a la articulación y mejoramiento continuo de la estructura organizacional la planta de cargos y el manual de funciones para facilitar la ejecución del Plan de Acción y del PGAR</t>
  </si>
  <si>
    <t>Porcentaje de estudio e Implementación de acciones priorizadas del estudio de modernización de la planta corporativa de acuerdo con el presupuesto asignado</t>
  </si>
  <si>
    <t>Ley 489 de 1998. Desarrollo Administrativo</t>
  </si>
  <si>
    <t>5.2.2.</t>
  </si>
  <si>
    <t>Administración de los bienes y servicios modernización de la infraestructura y equipamiento de los centros de trabajo siendo referentes en seguridad confort tecnologías y prácticas ambientales</t>
  </si>
  <si>
    <t>Porcentaje de Implementación de acciones para la administración de los bienes y servicios institucionales (Gestión Ambiental)</t>
  </si>
  <si>
    <t>Porcentaje de Implementación de acciones para la administración de los bienes y servicios institucionales (Administrativa y Financiera)</t>
  </si>
  <si>
    <t>5.2.3.</t>
  </si>
  <si>
    <t>Fortalecimiento y aplicación de los ingresos corporativos propios y gestionados</t>
  </si>
  <si>
    <t>Ajuste y actualización de los sistemas de cobro de tasas por uso del agua y tasas retributivas</t>
  </si>
  <si>
    <t>Plan de Acción 2024-2027
Índice de Desempeño Institucional - IEDI</t>
  </si>
  <si>
    <t>[PGAR] Componentes programáticos de instrumentos de planificación armonizados (%)</t>
  </si>
  <si>
    <t>PGAR 2020-2031
ODS 17 Alianzas para lograr los objetivos</t>
  </si>
  <si>
    <t>[PGAR] Esquemas asociativos municipales conformados que aportan a la protección del patrimonio natural a partir de la formulación y ejecución de planes de acción ambiental de orden regional o provincial</t>
  </si>
  <si>
    <t>[PGAR] Planes de desarrollo que incorporan decisiones de planeación territorial de los municipios fundamentados en los POT y en las determinantes ambientales adoptadas a la fecha (%)</t>
  </si>
  <si>
    <t>5.2.4.</t>
  </si>
  <si>
    <t xml:space="preserve">Fortalecimiento del Sistema de Gestión Integral SGI y su Modelo Integrado de Planificación y Gestión Integral MIPG para facilitar la ejecución del Plan de Acción y del Plan de Gestión Ambiental Regional
</t>
  </si>
  <si>
    <t>Porcentaje de Avance en la Implementación de MIPG</t>
  </si>
  <si>
    <t>Decreto 1499 de 2017. Sistema de Gestión</t>
  </si>
  <si>
    <t>% de avance en la revisión integral, ajuste y mantenimiento de procesos articulados al PGAR y Plan de Acción</t>
  </si>
  <si>
    <t>Porcentaje de avance de la formulación e implementación del Plan de Transparencia y Ética Pública</t>
  </si>
  <si>
    <t>Decreto 612 de 2018</t>
  </si>
  <si>
    <t>Porcentaje de avance de la formulación e implementación del Plan Anual de Adquisiciones</t>
  </si>
  <si>
    <t>% de Evaluación del Servicio e implementación de acciones de mejora</t>
  </si>
  <si>
    <t>5.3. Gestión de la información para la toma de decisiones en la gestión Ambiental</t>
  </si>
  <si>
    <t xml:space="preserve">5.3.1. </t>
  </si>
  <si>
    <t>Diseño del Centro de Monitoreo para la administración integral del territorio con énfasis en el recurso agua</t>
  </si>
  <si>
    <t>Centro de monitoreo diseñado</t>
  </si>
  <si>
    <t>Política de gobierno digital</t>
  </si>
  <si>
    <t xml:space="preserve">5.3.2. </t>
  </si>
  <si>
    <t>Implementación del Centro de Monitoreo para la administración integral del territorio con énfasis en el recurso agua</t>
  </si>
  <si>
    <t>Porcentaje de avance de las actividades priorizadas anualmente para la implementación del Centro de Monitoreo</t>
  </si>
  <si>
    <t>Porcentaje de avance de la implementación del proceso de Gestión Documental y los proyectos y planes establecidos en el Plan Institucional de Archivos de la Entidad-PINAR</t>
  </si>
  <si>
    <t>Porcentaje de avance en el levantamiento de los requerimientos, diagnóstico e implementación integral de las plataformas institucionales</t>
  </si>
  <si>
    <t>[IMG] Porcentaje de actualización y reporte de información en el SIAC</t>
  </si>
  <si>
    <t>Porcentaje de avance de la formulación e implementación del Plan estratégico de tecnologías de la información y las comunicaciones - PETIC 2024-2027</t>
  </si>
  <si>
    <t>Porcentaje de avance de la formulación e implementación del Plan de Tratamiento de Riesgos de Seguridad y Privacidad de la Información</t>
  </si>
  <si>
    <t>Porcentaje de avance de la formulación e implementación del Plan de Seguridad y Privacidad de la Información</t>
  </si>
  <si>
    <t>Porcentaje de avance en el diagnóstico integral e  implementación de soluciones a las necesidades de interoperabilidad</t>
  </si>
  <si>
    <t>[IMG] Porcentaje de redes y estaciones de monitoreo en operación (Aire)</t>
  </si>
  <si>
    <t>Muestreo y Análisis de Laboratorio</t>
  </si>
  <si>
    <t>5.3.3.</t>
  </si>
  <si>
    <t>Articulación del Centro de Monitoreo con otras entidades del Sistema Nacional Ambiental SINA en el marco del Sistema de Información Ambiental Colombiano SIAC</t>
  </si>
  <si>
    <t>Porcentaje de avance de las actividades priorizadas anualmente para la interoperabilidad del Centro de Monitoreo</t>
  </si>
  <si>
    <t>LINEAMIENTO</t>
  </si>
  <si>
    <t>MEDIDA</t>
  </si>
  <si>
    <t>ACCIONES</t>
  </si>
  <si>
    <t xml:space="preserve">Actores para la Implementación </t>
  </si>
  <si>
    <t>I. CONTROL DE FUENTES DE EMISIÓN</t>
  </si>
  <si>
    <t>MINERIA RESPONSABLE</t>
  </si>
  <si>
    <t xml:space="preserve">Control y vigilancia </t>
  </si>
  <si>
    <t>Realizar control y seguimiento a licencias ambientales en actividades mineras.</t>
  </si>
  <si>
    <t>CORANTIOQUIA Ministerio de Minas y Energía municipios.</t>
  </si>
  <si>
    <t>Incrementar la frecuencia de las visitas de seguimiento y control.</t>
  </si>
  <si>
    <t>Incrementar operativos de control del uso de mercurio en la actividad minera.</t>
  </si>
  <si>
    <t>Desarrollar instrumentos para el registro de la extracción de minerales que permita la estimación de las emisiones.</t>
  </si>
  <si>
    <t xml:space="preserve">Implementación de tecnologías sostenibles. </t>
  </si>
  <si>
    <t>Desarrollar e Implementar la Regulación de un Ecoetiquetado Cero Mercurio en la minería</t>
  </si>
  <si>
    <t>Promover la Regulación de un Ecoetiquetado de Minería Responsable y de Cero Mercurio</t>
  </si>
  <si>
    <t>Ministerio de Minas y Energía Gobernación de Antioquia municipios CORANTIOQUIA SENA universidades representantes de la Mesa minera del nordeste</t>
  </si>
  <si>
    <t>Promover la automatización del proceso de extracción del oro optimizando y haciendo más eficientes los procesos.</t>
  </si>
  <si>
    <t>Realizar convenios interinstitucionales para la adopción de tecnologías limpias dentro de la industria minera.</t>
  </si>
  <si>
    <t>Campañas de capacitación y educación al sector minero</t>
  </si>
  <si>
    <t xml:space="preserve">Implementar la capacitación en buenas prácticas mineras </t>
  </si>
  <si>
    <t xml:space="preserve">Ministerio de Minas y Energía Gobernación de Antioquia municipios SENA universidades representantes de la mesa minera. </t>
  </si>
  <si>
    <t>Establecer programas de capacitación y asistencia técnica para la implementación de tecnologías limpias</t>
  </si>
  <si>
    <t xml:space="preserve">Desarrollar foros diplomados y jornadas académicas relacionadas con el tema </t>
  </si>
  <si>
    <t>Creación de espacios interinstitucionales para el desarrollo de la minería sostenible</t>
  </si>
  <si>
    <t xml:space="preserve">Realizar acciones mancomunadas que permitan la formalización de la actividad minera. </t>
  </si>
  <si>
    <t>CORANTIOQUIA administraciones municipales academia centros de innovación internacionales</t>
  </si>
  <si>
    <t>Promover proyectos de investigación sobre el impacto del mercurio asbesto y material particulado en la salud</t>
  </si>
  <si>
    <t>Desarrollar proyectos de investigación para establecer zonas críticas puntales por la minería de mercurio asbesto y material particulado.</t>
  </si>
  <si>
    <t>Articular el desarrollo de las actividades de explotación minera con los usos del suelo.</t>
  </si>
  <si>
    <t xml:space="preserve">Formalizar convenios de cooperación para el uso de tecnologías limpias en el sector minero. </t>
  </si>
  <si>
    <t>Control  para el desarrollo de las actividades mineras con los lugares declarados zonas de importancia ambiental</t>
  </si>
  <si>
    <t>DESARROLLO INDUSTRIA Y AGROINDUTRIAL SOSTENIBLE</t>
  </si>
  <si>
    <t xml:space="preserve">Desempeño ambiental y energético de la industria
</t>
  </si>
  <si>
    <t>Incentivar la capacitación de los operarios en prácticas industriales que mejoren la eficiencia energética de los procesos.</t>
  </si>
  <si>
    <t xml:space="preserve">CORANTIOQUIA administraciones municipales industrias centros de innovación. </t>
  </si>
  <si>
    <t xml:space="preserve">Fortalecer el control sobre las fuentes fijas de emisión </t>
  </si>
  <si>
    <t>Fortalecer el control de la instalacion de nuevas industrias en zonas de alta contaminación atmosférica</t>
  </si>
  <si>
    <t>Actualizar el registro de empresas con fuentes de emisión</t>
  </si>
  <si>
    <t>Actualizar los datos asociados a la producción industrial</t>
  </si>
  <si>
    <t>Crear base de datos con historial de las emisiones de las industrias del territorio.</t>
  </si>
  <si>
    <t>Impulsar el uso de combustibles alternativos</t>
  </si>
  <si>
    <t>Promover la sustitución de combustibles derivados del petróleo por combustibles limpios.</t>
  </si>
  <si>
    <t xml:space="preserve">CORANTIOQUIA industrias centros de innovación academia </t>
  </si>
  <si>
    <t>Implementar medidas restrictivas en el territorio relacionadas con el uso de combustibles.</t>
  </si>
  <si>
    <t xml:space="preserve">Promover nuevas tecnologías mejores procesos y buenas prácticas </t>
  </si>
  <si>
    <t xml:space="preserve">Incentivar el uso de tecnologías limpias en las fuentes fijas generadoras de emisiones. </t>
  </si>
  <si>
    <t>CORANTIOQUIA industrias centros de innovación academia</t>
  </si>
  <si>
    <t>Fortalecer el trabajo interinstitucional para el desarrollo de proyectos de producción más limpia</t>
  </si>
  <si>
    <t>Fortalecer prácticas industriales específicas tales como mejoras en la operación y reconversión de los hornos artesanales de las ladrilleras.</t>
  </si>
  <si>
    <t xml:space="preserve">Produccion agrícola baja en emisiones (en concordancia con el programa: producción agrícola resiliente y baja en emisiones de GEI del PRCC y con la línea 2 del PGAR componente 4).
4. Producción agrícola baja en emisiones 
(en concordancia con el programa: producción agrícola resiliente y baja en emisiones de GEI del PRCC y con la línea 2 del PGAR componente 4).
PRODUCCIÓN AGRÍCOLA BAJA EN EMISIONES 
(en concordancia con el programa: producción agrícola resiliente y baja en emisiones de GEI del PRCC y con la línea 2 del PGAR componente 4).
</t>
  </si>
  <si>
    <t>Impulsar programas que permitan la implementación de buenas prácticas ambientales en el sector agropecuario.</t>
  </si>
  <si>
    <t>CORANTIOQUIA agroindustrias centros de innovación academia</t>
  </si>
  <si>
    <t>GESTIÓN DE OLORES Y RUIDO</t>
  </si>
  <si>
    <t>Gestión de quejas por olores ofensivos y ruido (en concordancia la Línea 3 Reto 26 del PGAR2020 2031)</t>
  </si>
  <si>
    <t>Desarrollar las herramientas necesarias para el análisis de las quejas por olores ofensivos y ruido y sus procedimientos</t>
  </si>
  <si>
    <t>CORANTIOQUIA administraciones municipales</t>
  </si>
  <si>
    <t>Crear un procedimiento para el control y seguimiento de los Planes para la Reducción del Impacto por Olores Ofensivos (PRIO) y de las Zonas Acústicamente Saturadas (ZAS).</t>
  </si>
  <si>
    <t>Capacitar a la comunidad en general sobre el tema de olores ofensivos y ruido.</t>
  </si>
  <si>
    <t>Acompañar a la comunidad durante el desarrollo de proyectos productivos generadores de olores ofensivos o ruido.</t>
  </si>
  <si>
    <t xml:space="preserve">Seguimiento a los Planes para la Reducción del Impacto por Olores Ofensivos (PRIO) </t>
  </si>
  <si>
    <t xml:space="preserve">Capacitar a los funcionarios de la Entidad en el proceso técnico de evaluación de PRIO y de ZAS. </t>
  </si>
  <si>
    <t>CORANTIOQUIA administraciones municipales academia centros de innovación</t>
  </si>
  <si>
    <t xml:space="preserve">Fortalecer los programas de capacitación en buenas prácticas y mejores técnicas disponibles en los procesos generadores de olores ofensivos y ruido. </t>
  </si>
  <si>
    <t>Programas en educación sobre olores ofensivos y ruido</t>
  </si>
  <si>
    <t>Promover estrategias o líneas de financiación disponibles para la implementación de mejores técnicas enfocadas en la prevención y control de olores ofensivos y ruido.</t>
  </si>
  <si>
    <t>CORANTIOQUIA administraciones municipales academia centros de innovación.</t>
  </si>
  <si>
    <t>TRANSPORTE REGIONAL SOSTENIBLE</t>
  </si>
  <si>
    <t xml:space="preserve">Control Integral de Inspección de Emisiones </t>
  </si>
  <si>
    <t>Crear un programa que identifique pruebas “sospechosas” y genere alertas para que con base en ello se realicen los requerimientos a que haya lugar.</t>
  </si>
  <si>
    <t>La Corporación las autoridades de tránsito y administraciones municipales</t>
  </si>
  <si>
    <t>Incrementar el control de medición a vehículos en los concesionarios de la jurisdicción.</t>
  </si>
  <si>
    <t>Establecer los medios jurídicos de sanción por parte de la Corporación para los casos de incumplimiento de la norma de emisión de gases o de revisión técnico mecánica.</t>
  </si>
  <si>
    <t>Promover en los entes territoriales el requerimiento y verificación del certificado de revisión técnico mecánica (RTM).</t>
  </si>
  <si>
    <t>Incrementar la frecuencia de los operativos de control realizados a los Centros de Diagnóstico Automotor (CDAs) y fortalecer los medios jurídicos para actuar de manera oportuna en caso que se evidencien hallazgos durante las visitas realizadas.</t>
  </si>
  <si>
    <t>Actualizar compilar y unificar la información que se recibe de cada CDA de manera mensual.</t>
  </si>
  <si>
    <t>Garantizar la operación permanente de la unidad móvil y las estaciones semifijas de verificación de emisiones de gases vehiculares así como dotar los mismos de los recursos necesarios (humanos y técnicos).</t>
  </si>
  <si>
    <t>Programas de educación ambiental</t>
  </si>
  <si>
    <t>Promover programas de eco conducción o conducción eficiente para el sector público y privado.</t>
  </si>
  <si>
    <t>Dar a conocer los impactos que generan las emisiones atmosféricas de las fuentes móviles sobre la salud de la población.</t>
  </si>
  <si>
    <t>Acompañar los operativos en vía con campañas en eco conducción y de educación ambiental.</t>
  </si>
  <si>
    <t xml:space="preserve">Programas de autorregulación en las empresas de transporte </t>
  </si>
  <si>
    <t>Promover una revisión periódica y completa de los vehículos desde un enfoque preventivo</t>
  </si>
  <si>
    <t>CORANTIOQUIA administraciones municipales y empresas</t>
  </si>
  <si>
    <t>Promover conjuntamente con las administraciones municipales la optimización de las rutas de transporte público y de carga.</t>
  </si>
  <si>
    <t>Promover programas para la gestión integral de la logística del transporte de carga</t>
  </si>
  <si>
    <t>Apoyo en la modernización de la flota vehicular de transporte público y de carga</t>
  </si>
  <si>
    <t xml:space="preserve">Apoyar las propuestas del Gobierno Nacional para la incorporación de vehículos de bajas emisiones en el sistema de transporte público. </t>
  </si>
  <si>
    <t xml:space="preserve">CORANTIOQUIA administraciones municipales Ministerio de Transporte y concesionarios de vehículos. </t>
  </si>
  <si>
    <t xml:space="preserve">Apoyar las propuestas de estándares cada vez más exigentes para la entrada de vehículos nuevos. </t>
  </si>
  <si>
    <t>Apoyo en el mejoramiento de combustibles disponibles para la región</t>
  </si>
  <si>
    <t xml:space="preserve">Apoyar las iniciativas en pro del mejoramiento de la calidad de los combustibles disponibles a nivel nacional y regional. </t>
  </si>
  <si>
    <t xml:space="preserve">CORANTIOQUIA administraciones municipales Ecopetrol empresas de transporte. </t>
  </si>
  <si>
    <t>Apoyar iniciativas que permitan la eliminación de los vehículos que han cumplido su vida útil.</t>
  </si>
  <si>
    <t>Promover la reconversión tecnológica a combustibles limpios</t>
  </si>
  <si>
    <t>II. FORTALECIMIENTO INSTITUCIONAL</t>
  </si>
  <si>
    <t>FORTALECIMIENTO TÉCNICO</t>
  </si>
  <si>
    <t>Ampliar y fortalecer las capacidades técnicas de los funcionarios en el tema de control y vigilancia a fuentes de emisión</t>
  </si>
  <si>
    <t>Incrementar y fortalecer las capacidades técnicas y humanas locales del equipo de gestión de la calidad del aire y de las oficinas territoriales de la Corporación.</t>
  </si>
  <si>
    <t>Incrementar los operativos de control a todas las fuentes de emisiones (fuentes fijas fuentes difusas fuentes de área y fuentes móviles).</t>
  </si>
  <si>
    <t xml:space="preserve">Aplicar sanciones efectivas al incumplimiento de los estándares para emisiones de contaminantes atmosféricos. </t>
  </si>
  <si>
    <t>Fortalecer la articulación entre las subdirecciones de la Entidad para garantizar una adecuada ejecución de recursos y proyectos.</t>
  </si>
  <si>
    <t>Fortalecer las capacidades técnicas locales para garantizar el adecuado desarrollo y funcionamiento de los programas de gestión de la calidad del aire en la jurisdicción de la Entidad.</t>
  </si>
  <si>
    <t>HERRAMIENTAS PARA LA CALIDAD DEL AIRE</t>
  </si>
  <si>
    <t xml:space="preserve">Revision permanente del Sistema de Vigilancia de Calidad del Aire (SVCA) que incluya análisis meteorológico y medición de contaminantes </t>
  </si>
  <si>
    <t>Revisar y ajustar los contaminantes medidos en las estaciones de monitoreo de calidad del aire actualmente instaladas identificando la necesidad de monitorear nuevos parámetros.</t>
  </si>
  <si>
    <t>CORANTIOQUIA administraciones municipales universidades y centros de investigación</t>
  </si>
  <si>
    <t>Evaluar frecuentemente la ubicación de las estaciones de monitoreo y la pertinencia de agregar nuevos parámetros de medición.</t>
  </si>
  <si>
    <t>Ampliar y fortalecer la operación continua de la red de monitoreo de calidad de aire.</t>
  </si>
  <si>
    <t>Capacitar al personal del equipo de gestión de la calidad del aire en el manejo de equipos e interpretación de datos obtenidos del SVCA.</t>
  </si>
  <si>
    <t>Establecer estaciones permanentes de monitoreo de calidad del aire en aquellas zonas que se definan como puntos críticos.</t>
  </si>
  <si>
    <t>Control y seguimiento a las fuentes de emisión</t>
  </si>
  <si>
    <t>Ampliar y fortalecer el control y monitoreo de emisiones generadas por fuentes móviles.</t>
  </si>
  <si>
    <t>Alimentar y actualizar permanentemente los inventarios de emisiones (fuentes fijas fuentes difusas fuentes de área y fuentes móviles</t>
  </si>
  <si>
    <t>Complementar y ajustar la herramienta de gerenciamiento inteligente de datos de calidad del aire y emisiones.</t>
  </si>
  <si>
    <t>III. GESTIÓN DE RECUSOS FINANCIEROS</t>
  </si>
  <si>
    <t>INSTRUMENTOS ECONÓMICOS</t>
  </si>
  <si>
    <t>Obtención de recursos financieros a traves de instrumentos como bonos de emisiones o tasas ambientales para la gestión integral de la calidad del aire</t>
  </si>
  <si>
    <t xml:space="preserve">Identificar oportunidades de financiación en los bonos de emisiones o tasas ambientales que el Ministerio de Ambiente está estudiando actualmente. </t>
  </si>
  <si>
    <t xml:space="preserve">CORANTIOQUIA administraciones municipales Ministerio de Transporte entes internacionales (Coalición del Clima y el Aire Limpio –CCAC Agencia de Cooperación Internacional –ACI Agencia de los Estados Unidos para el Desarrollo Internacional –USAID ). </t>
  </si>
  <si>
    <t>Analizar alternativas para adquirir herramientas que permitan fortalecer la Gestión Integral de la Calidad del Aire</t>
  </si>
  <si>
    <t>Acceso a financiación o crédito ambiental enfocado en inversiones para el mejoramiento de la calidad del aire</t>
  </si>
  <si>
    <t>Divulgar estrategias o líneas de financiación ambientales existentes en entidades nacionales y entes internacionales para la inversión en prevención y control de emisiones de contaminantes atmosféricos.</t>
  </si>
  <si>
    <t>IV. PLANES Y ORGANIZACION DEL TERRITORIO</t>
  </si>
  <si>
    <t>GESTIÓN DE LA CALIDAD DEL AIRE</t>
  </si>
  <si>
    <t xml:space="preserve">Incentivar a los municipios para que de manera articulada con la Corporación se promueva la acción gestión e inversión hacia la movilidad sostenible </t>
  </si>
  <si>
    <t>Incentivar en los municipios la movilidad sostenible a través del uso de la bicicleta el incremento de las rutas peatonales y el mejoramiento del transporte público.</t>
  </si>
  <si>
    <t>CORANTIOQUIA administraciones municipales Ministerio de Ambiente y Desarrollo Sostenible Ministerio de Transporte</t>
  </si>
  <si>
    <t>Delimitar y manejar áreas generadoras de olores ofensivos y zonas acústicamente saturadas</t>
  </si>
  <si>
    <t>Apoyar las revisiones de los POT en la limitación del crecimiento de la población hacia los centros de producción avícola porcícola plantas de tratamiento de aguas residuales y zonas acústicamente saturadas.</t>
  </si>
  <si>
    <t>Realizar una evaluación adecuada para la priorización de áreas generadoras de olores ofensivos y establecer zonas acústicamente saturadas.</t>
  </si>
  <si>
    <t>Participar en la revisión o ajuste de los Planes de Ordenamiento Territorial (POT) Planes Básicos de Ordenamiento Territorial (PBOT) y Esquemas Ordenamiento Territorial (EOT)</t>
  </si>
  <si>
    <t>Fortalecer el equipo técnico de la Corporación encargado de la revisión y ajuste de los POT PBOT y EOT..</t>
  </si>
  <si>
    <t>Promover que la variable ambiental de calidad del aire sea un determinante en la definición de POT PBOT EOT.</t>
  </si>
  <si>
    <t>V. COOPERACIÓN INTERINSTITUCIONAL</t>
  </si>
  <si>
    <t xml:space="preserve">ARTICULACIÓN AL PIGECA EN EL VALLE DE ABURRÁ </t>
  </si>
  <si>
    <t xml:space="preserve">Fortalecimiento generación y aprovechamiento del conocimiento científico y la tecnología. </t>
  </si>
  <si>
    <t>Mejora continua de la red de monitoreo pronóstico y alertas de la calidad del aire</t>
  </si>
  <si>
    <t>CORANTIOQUIA Instituciones participantes en la elaboración actualización y mejora del inventario de Emisiones Generadores y usuarios de información relativa a la gestión integral de la calidad del aire.</t>
  </si>
  <si>
    <t>Mejora continua del Inventario de emisiones</t>
  </si>
  <si>
    <t>Fortalecimiento del acceso público a información</t>
  </si>
  <si>
    <t>Planeación y ordenamiento territorial con criterios de sostenibilidad.</t>
  </si>
  <si>
    <t>Establecimiento de lineamientos de zonificación con criterios de calidad del aire.</t>
  </si>
  <si>
    <t>CORANTIOQUIA Desarrolladores Constructores Planeadores urbanos y Alcaldías Municipales.</t>
  </si>
  <si>
    <t>Industria y servicios competitiva y de bajas emisiones.</t>
  </si>
  <si>
    <t>Establecimiento de una política integral de desarrollo de bajas emisiones.</t>
  </si>
  <si>
    <t>CORANTIOQUIA Sectores industriales y de servicios en el Valle de Aburrá agremiaciones empresariales sector privado.</t>
  </si>
  <si>
    <t>Optimización de sistemas de control de emisiones</t>
  </si>
  <si>
    <t>Mejora del desempeño ambiental y energético de la industria.</t>
  </si>
  <si>
    <t>Restringir la instalación de nuevas fuentes fijas en zonas sensibles.</t>
  </si>
  <si>
    <t>Mejorar procesos de legalización y control de actividades de extracción manejo y disposición de materiales de construcción.</t>
  </si>
  <si>
    <t>Efectividad y cobertura en el control y sanciones a agentes contaminantes.</t>
  </si>
  <si>
    <t>Fortalecer acciones de prevención y control de emisiones generadas por fuentes fijas.</t>
  </si>
  <si>
    <t>CORANTIOQUIA Industrias y organizaciones con fuentes fijas de emisión Vehículos y motos en circulación secretarias de transito municipal.</t>
  </si>
  <si>
    <t>Incrementar la capacidad de control de fuentes móviles.</t>
  </si>
  <si>
    <t xml:space="preserve">NIVELES DE PREVENCIÓN ALERTA O EMERGENCIA </t>
  </si>
  <si>
    <t>ARTICULACIÓN AL POECA EN EL VALLE DE ABURRÁ</t>
  </si>
  <si>
    <t>Fortalecimiento de los mecanismos de actuación del Plan Operacional para enfrentar Episodios de Contaminación Atmosférica en el Área Metropolitana del Vallé de Aburrá POECA</t>
  </si>
  <si>
    <t>Elaboración anual del Plan de Acción para la implementación del protocolo.</t>
  </si>
  <si>
    <t>CORANTIOQUIA Municipios del Valle de Aburrá.</t>
  </si>
  <si>
    <t>Fortalecer la capacidad de intervención de Corantioquia ante episodios de contaminación atmosférica</t>
  </si>
  <si>
    <t>Reforzar las actividades de control y vigilancia de las principales fuentes de contaminación y se deberá lograr el apoyo de entidades públicas y privadas con medidas que contribuyan a la reducción de emisiones contaminantes.</t>
  </si>
  <si>
    <t>Realizar las reglamentaciones necesarias para la aplicación de las medidas definidas en el Protocolo del Plan Operacional.</t>
  </si>
  <si>
    <t>Consolidación del POECA como instrumento de concientización y fortalecimiento de cultura ciudadana a favor de la mejora de la calidad del aire.</t>
  </si>
  <si>
    <t>EDUCACIÓN Y PREVENCIÓN A LA POBLACION</t>
  </si>
  <si>
    <t xml:space="preserve">Desarrollar programas de prevención a la población respecto a la exposición a niveles altos de contaminación </t>
  </si>
  <si>
    <t>Diseñar y ejecutar campañas educativas en temas relacionados con riesgos de exposición a niveles altos de contaminantes atmosféricos</t>
  </si>
  <si>
    <t xml:space="preserve">La Corporación y los entes territoriales alcaldías Ministerio de Ambiente y Desarrollo Sostenible y comunidad. </t>
  </si>
  <si>
    <t>Implementar estrategias comunicacionales que permitan informar a la ciudadanía de manera continua a cerca de la gestión de la calidad del aire.</t>
  </si>
  <si>
    <t>Implementar un sistema de información de la calidad del aire que permita el acceso y consulta por parte de la población haciendo uso de las redes sociales de la Corporación.</t>
  </si>
  <si>
    <t>Implementar mecanismos para el fortalecimiento de la educación ambiental investigación y desarrollo tecnológico.</t>
  </si>
  <si>
    <t>EJE TRANSVERSAL</t>
  </si>
  <si>
    <t>POMCA</t>
  </si>
  <si>
    <t>Linea Estratégica</t>
  </si>
  <si>
    <t>Programas</t>
  </si>
  <si>
    <t>Proyectos</t>
  </si>
  <si>
    <t xml:space="preserve">1. POMCA RÍO GRANDE CHICO </t>
  </si>
  <si>
    <t>Ordenamiento del territorio en función de lo ambiental</t>
  </si>
  <si>
    <t>1. Ordenamiento manejo y conservación del suelo</t>
  </si>
  <si>
    <t>1.1 Restauración en áreas de nacimiento y zonas de recarga hídrica.</t>
  </si>
  <si>
    <t>1.2 Acotamiento de rondas hídricas</t>
  </si>
  <si>
    <t>2. Manejo y protección de ecosistemas estratégicos</t>
  </si>
  <si>
    <t>2.1 Identificación y priorización de predios susceptibles de compra.</t>
  </si>
  <si>
    <t>2.2 Fortalecimiento del sistema regional de áreas protegidas</t>
  </si>
  <si>
    <t>2.3 Diseño y consolidación de corredores de conexión biológica</t>
  </si>
  <si>
    <t>2.4 Consolidación de cinturones verdes o paisajísticos</t>
  </si>
  <si>
    <t>Saneamiento ambiental para la conservación del agua como articulador de los bienes y servicios ambientales</t>
  </si>
  <si>
    <t>3. Saneamiento ambiental</t>
  </si>
  <si>
    <t>3.1 Materialización del Plan Maestro de Acueducto y Alcantarillado que incluya los centros poblados y corredores viales suburbanizados</t>
  </si>
  <si>
    <t>Conocimiento de los recursos naturales para su administración manejo y conservación</t>
  </si>
  <si>
    <t>4. Manejo del recurso hídrico</t>
  </si>
  <si>
    <t>4.1 Formulación e implementación del Plan de ordenamiento del recurso hídrico en la cuenca</t>
  </si>
  <si>
    <t>4.2 Mediciones y monitoreos de la calidad del agua</t>
  </si>
  <si>
    <t>4.3 Implementación de sistemas de uso eficiente de agua y reconversión</t>
  </si>
  <si>
    <t>5. Diseño e implementación de estrategias de investigación y manejo para los recursos naturales</t>
  </si>
  <si>
    <t>5.1 Estudio y caracterización de bosques altoandinos</t>
  </si>
  <si>
    <t>5.2 Identificación marcación y seguimiento a árboles semilleros</t>
  </si>
  <si>
    <t>5.3 Producción vegetal y repoblamiento de áreas boscosas</t>
  </si>
  <si>
    <t xml:space="preserve">5.4 Propagación de especies endemicas y objeto de conservación </t>
  </si>
  <si>
    <t>Educación ambiental gobernabilidad y gobernanza al servicio de la cuenca</t>
  </si>
  <si>
    <t>6. Educación ambiental para crear una cultura ambiental</t>
  </si>
  <si>
    <t>6.1 Implementación de procesos de capacitación en buenas prácticas agropecuarias y ambientales</t>
  </si>
  <si>
    <t>6.2 Fortalecimiento empresarial e institucional de las Empresas de Servicios Públicos y comunidades organizadas que se encargan de la operación de servicios públicos.</t>
  </si>
  <si>
    <t>7. Gobernabilidad y gobernanza al servicio de la cuenca</t>
  </si>
  <si>
    <t>7.1 Consolidación del Consejo de Cuenca como mecanismo para la gobernanza</t>
  </si>
  <si>
    <t>7.2 Fortalecimiento de procesos de organización participación veedurías comunitarias y ciudadanas</t>
  </si>
  <si>
    <t xml:space="preserve">7.3 Coordinación entre los instrumentos de ordenación y gestión del territorio: POT Planes de Gestión del Riesgo POMCA Planes de etno desarrollo entre otros. </t>
  </si>
  <si>
    <t>Reorientación de lo económico</t>
  </si>
  <si>
    <t>8. Reorientación del sistema económico en la Cuenca</t>
  </si>
  <si>
    <t>8.1 Implementación de buenas prácticas agropecuarias y ambientales</t>
  </si>
  <si>
    <t>8.2 Consolidación de un sistema de valoración y pago de servicios ambientales por conservación y otros incentivos económicos</t>
  </si>
  <si>
    <t>8.3 Fomento turístico en la cuenca</t>
  </si>
  <si>
    <t>2. POMCA ABURRÁ</t>
  </si>
  <si>
    <t>Gestión del riesgo para la protección de la vida y los recursos naturales. Mitigación y adaptación al cambio climático</t>
  </si>
  <si>
    <t>1. Gestión integral del riesgo y Adaptación al Cambio Climático.</t>
  </si>
  <si>
    <t>P.1.1. Incremento del conocimiento y de la tecnología en el territorio para la gestión integral del riesgo y adaptación al cambio climático</t>
  </si>
  <si>
    <t>(Área con cobertura de las redes / el Área total de la cuenca requerida)*100
 (Cantidad de estaciones con comunicación en tiempo real / total de estaciones) * 100
 Número de equipos y/o instrumentos de tecnología establecidos en la cuenca</t>
  </si>
  <si>
    <t>Número de bases de datos creada</t>
  </si>
  <si>
    <t>Número de estrategias implementadas
 Número de umbrales definidos para cada fenómeno</t>
  </si>
  <si>
    <t>P 1.2. Gestión para la reducción del riesgo en zonas de amenaza alta y media</t>
  </si>
  <si>
    <t>(Número de municipios apoyados en los procesos de identificación y priorización de sectores críticos/ Número total de municipios en la Cuenca)*100</t>
  </si>
  <si>
    <t>Número de estrategias regionales interinstitucionales para el control de la ocupación de zonas de amenaza medias y altas (COZA)
 Numero de capacitaciones efectuadas a los servidores involucrados sobre análisis y gestión de riesgos</t>
  </si>
  <si>
    <t>Número de áreas críticas con instrumentación seguimiento y monitoreo por municipio</t>
  </si>
  <si>
    <t>Manejo integral del recurso hídrico</t>
  </si>
  <si>
    <t>2. Mejoramiento de la calidad del recurso hídrico</t>
  </si>
  <si>
    <t>P 2.1 Manejo integral del Recurso Hídrico de la Cuenca del Río Aburrá</t>
  </si>
  <si>
    <t>(Cantidad de monitoreos realizados/cantidad de monitoreos requeridos) x 100</t>
  </si>
  <si>
    <t>Número de campañas realizadas al año.</t>
  </si>
  <si>
    <t>Número de programas de uso eficiente y ahorro del agua implementados por municipio</t>
  </si>
  <si>
    <t>Número de PORH formulados de las subcuencas priorizadas por la Corporación</t>
  </si>
  <si>
    <t>Porcentaje de corrientes con procesos de acotamiento de acuerdo a la priorización de la Corporación</t>
  </si>
  <si>
    <t>Porcentaje de corrientes reglamentadas de acuerdo a lo requerido en el PORH</t>
  </si>
  <si>
    <t>(Número de PMAA con seguimiento/ Número de PMAA y formulados para la cuenca) * 100
(Número de PSMV con seguimiento/ Número de PSMV formulados para la cuenca) * 100</t>
  </si>
  <si>
    <t>Número de jornadas ejecutadas en el año de monitoreo de vertimientos</t>
  </si>
  <si>
    <t>(Número de actores de sectores productivos involucrados/ Número total de actores de sectores productivos identificados)*100</t>
  </si>
  <si>
    <t>Número de programas de ahorro y uso eficiente del agua implementados</t>
  </si>
  <si>
    <t>P 2.2. Adopción y Seguimiento a la implementación del Plan de Manejo del Acuífero del Valle de Aburrá</t>
  </si>
  <si>
    <t>Plan de Manejo de Acuífero del Valle de Aburrá adoptado</t>
  </si>
  <si>
    <t>Número de jornadas de socialización y difusión realizadas por municipio</t>
  </si>
  <si>
    <t>Seguimiento realizado a la implementación de las medidas de protección del instrumento</t>
  </si>
  <si>
    <t>Porcentaje de actividades apoyadas desde el POMCA para la implementación del PMAA</t>
  </si>
  <si>
    <t>P 2.3. Fortalecimiento en la gestión y manejo adecuado de residuos sólidos</t>
  </si>
  <si>
    <t>Número de estrategias implementadas al año</t>
  </si>
  <si>
    <t>(Número de actividades de la estrategia implementadas/ Número de actividades propuestas en la estrategia) * 100</t>
  </si>
  <si>
    <t>Número de iniciativas apoyadas en el año</t>
  </si>
  <si>
    <t>(Número de PGIRS con seguimiento/ Número total de PGIRS formulados en la Cuenca)*100</t>
  </si>
  <si>
    <t>Conservación y protección de los recursos naturales</t>
  </si>
  <si>
    <t>3. Manejo integral de los recursos naturales para la sostenibilidad del suelo rural y la calidad ambiental urbana</t>
  </si>
  <si>
    <t>P 3.1. Conservación y manejo de áreas de importancia ambiental y/o ecosistemas estratégicos identificados dentro de la cuenca</t>
  </si>
  <si>
    <t>(Número de instituciones participantes en el equipo coordinador / Número total de instituciones localizadas en la cuenca ) *100</t>
  </si>
  <si>
    <t>(Número de hectáreas de los predios privados comprados por las autoridades ambientales regionales y/o municipales / Número de hectáreas de los predios con presencia de relictos boscosos) *100</t>
  </si>
  <si>
    <t>(Número de corredores biológicos implementados / Número de corredores biológicos necesarios) *100</t>
  </si>
  <si>
    <t>(Número de hectáreas de zonas de retiro y nacimientos recuperadas/ Número de hectáreas de zonas de retiro y nacimientos degradadas) *100
(Número de hectáreas de zonas de significancia ambiental restauradas/ Número de hectáreas de significancia ambiental degradadas) *100
Número de actividades de educación ambiental por municipio implementadas Número de vigías ambientales formados por cada área de importancia ambiental</t>
  </si>
  <si>
    <t>No. de estrategias implementadas</t>
  </si>
  <si>
    <t>Número de investigaciones realizadas</t>
  </si>
  <si>
    <t>Número de planes de manejo formulados de las áreas de importancia ambiental</t>
  </si>
  <si>
    <t>Numero de protocolos de intervención formulados
(Número de municipios que implementan los protocolos de intervención/ Número total de municipios em la Cuenca) * 100</t>
  </si>
  <si>
    <t>P 3.2 Reducir el riesgo por desabastecimiento hídrico</t>
  </si>
  <si>
    <t>(Número de cuencas abastecedoras caracterizadas ambientalmente/ Número de áreas protegidas de la cuenca ) *100
(Número de áreas protegidas con estudios de valoración de los servicios ambientales / Número de áreas protegidas de la Cuenca )* 100</t>
  </si>
  <si>
    <t>Número de convenios establecidos con las autoridades con ese propósito</t>
  </si>
  <si>
    <t>Número de instituciones en las actividades de gestión integral del recurso hídrico propuestas para la Cuenca/ Número total de instituciones de la Cuenca responsables de la gestión integral del recurso hídrico) * 100</t>
  </si>
  <si>
    <t>Innivación tecnológica para la transformación del campo la gestión ambiental urbana y la recuperación de oferta de bienes y servicios ambientales</t>
  </si>
  <si>
    <t>4. Implementación de un modelo de ocupación sostenible para la cuenca</t>
  </si>
  <si>
    <t>P 4.1 Ordenamiento territorial con criterios de sostenibilidad integralidad articulación y adaptación al cambio climático</t>
  </si>
  <si>
    <t>Número de modelos de ocupación sostenible formulados</t>
  </si>
  <si>
    <t>Número de POTs apoyados para la inclusión del modelo de ocupación sostenible</t>
  </si>
  <si>
    <t>(Número de las actividades del modelo de ocupación sostenible en el territorio implementadas por municipio/ Número total de actividades formuladas en el modelo de ocupación sostenible) * 100</t>
  </si>
  <si>
    <t>Agenda anual ejecutada</t>
  </si>
  <si>
    <t>P 4.2. Transformación reconversión e innovación del sector productivo para el desarrollo sostenible</t>
  </si>
  <si>
    <t>Número de proyectos demostrativos establecidos de reconversión del sector agropecuario</t>
  </si>
  <si>
    <t>Número de proyectos demostrativos adelantados de reconversión minera</t>
  </si>
  <si>
    <t>Número de convenios firmados</t>
  </si>
  <si>
    <t>Número de productores capacitados</t>
  </si>
  <si>
    <t>Número de parcelas demostrativas establecidas</t>
  </si>
  <si>
    <t>Número de eventos de recorridos guiados por las parcelas permanentes establecidas</t>
  </si>
  <si>
    <t>Número de emprendimientos empresariales para la producción sostenible en la Cuenca apoyados por el POMCA para su implementación</t>
  </si>
  <si>
    <t>Fortalecimiento institucional legitimidad y gobernabilidad de los asuntos ambientales</t>
  </si>
  <si>
    <t>5. Gobernanza de la cuenca del río Aburrá y corresponsabilidad en la Gestión Ambiental</t>
  </si>
  <si>
    <t>P 5.1. Fortalecimiento a las organizaciones sociales en la gestión ambiental</t>
  </si>
  <si>
    <t>Número de mesas establecidas</t>
  </si>
  <si>
    <t>Número de capacitaciones adelantadas por año
Número de redes de organizaciones ambientales consolidadas</t>
  </si>
  <si>
    <t>Número de seguimientos realizados
Número de agendas ambientales realizadas
Número de jornadas de capacitación adelantadas
Número de jornadas de capacitaciones realizadas por año</t>
  </si>
  <si>
    <t>Número de espacios de capacitación desarrollados con el Consejo de Cuenca anual
Número de actividades del plan de acción anual apoyadas</t>
  </si>
  <si>
    <t>Número de estrategia de educación formulada y ejecutada en el territorio</t>
  </si>
  <si>
    <t>(Número de organizaciones priorizadas con formación/ Número de organizaciones priorizadas) x 100</t>
  </si>
  <si>
    <t>(Número de habitantes que reconoce información de GR / Número total de la población expuesta) x 100</t>
  </si>
  <si>
    <t>Número de simulacros anuales realizados por tipo de amenaza por municipio</t>
  </si>
  <si>
    <t>(Número de instituciones educativas que incorporan la GR en el PEI / Número total de instituciones educativas en la cuenca) x 100</t>
  </si>
  <si>
    <t>P 5.2 Incorporación de los lineamientos del POMCA en instrumentos de planeación de orden regional y local</t>
  </si>
  <si>
    <t>(Número de entidades territoriales con procesos de socialización de los resultados del POMCA / Número total de entidades territoriales en la Cuenca) x 100</t>
  </si>
  <si>
    <t>Número de municipios asesorados</t>
  </si>
  <si>
    <t>Número de programas diseñados para el seguimiento de la inclusión de los lineamientos del POMCA
(Número de actividades de seguimiento del POMCA ejecutadas/ Número de actividades de seguimiento del POMCA formuladas) x 100
Número de municipios apoyados en la delimitación de áreas con función amortiguadora</t>
  </si>
  <si>
    <t>Número de municipios acompañados en su proceso de actualización de estudios básicos de amenaza y riesgo urbano y rural en cumplimiento del Decreto 1075/2015</t>
  </si>
  <si>
    <t>P 5.3 Articulación interinstitucional de las autoridades ambientales para ejercer un control efectivo en el aprovechamiento de RN en el territorio de la cuenca</t>
  </si>
  <si>
    <t>Diagnóstico elaborado de estratégias implementadas</t>
  </si>
  <si>
    <t>Número de estratégias formuladas e implementadas encaminadas al control de emisión de gases contaminantes</t>
  </si>
  <si>
    <t>3. POMCA AMAGÁ</t>
  </si>
  <si>
    <t>IMPLEMENTACIÓN DE TECNOLOGÍAS Y BUENAS PRÁCTICAS PARA LA FUNCIONALIDAD RURAL SOSTENIBLE Y TRANSFORMACIÓN DEL CAMPO</t>
  </si>
  <si>
    <t>PG1.1. Manejo del suelo para el desarrollo sostenible</t>
  </si>
  <si>
    <t>P1.1.1. Reconversión de las prácticas productivas del sector minero</t>
  </si>
  <si>
    <t xml:space="preserve">P1.1.2. Reconversión de las prácticas agropecuarias para aumentar la productividad y reducir el conflicto por sobreutilización severa en la Cuenca </t>
  </si>
  <si>
    <t>GESTIÓN INTEGRAL DEL RECURSO HIDRICO</t>
  </si>
  <si>
    <t>PG2.1. Mejoramiento de la calidad del recurso hídrico de la Cuenca.</t>
  </si>
  <si>
    <t>P2.1.1. Formulación de Instrumentos de Planificación del recurso hídrico donde se requiera o se priorice</t>
  </si>
  <si>
    <t>P2.1.2. Mejoramiento de la calidad del RH en la cuenca hidrográfica de los Directos Río Cauca Río Amagá y Quebrada Sinifaná.</t>
  </si>
  <si>
    <t>P2.1.3. Priorización y Acotamiento de Rondas Hídricas.</t>
  </si>
  <si>
    <t>MANEJO INTEGRAL DE LOS RECURSOS NATURALES PARA LA SOSTENIBILIDAD DEL SUELO RURAL Y LA CALIDAD AMBIENTAL</t>
  </si>
  <si>
    <t>PG3.1. Consolidación de la estructura ecológica regional</t>
  </si>
  <si>
    <t>P3.1.1. Consolidación de los Ecosistemas Estratégicos y de las Áreas de importancia ambiental</t>
  </si>
  <si>
    <t>P3.1.2. Restauración y/o Recuperación de coberturas y ecosistemas transformados de importancia ambiental.</t>
  </si>
  <si>
    <t xml:space="preserve">PG3.2. Información y conocimiento para el manejo sostenibilidad y la adaptación de la cuenca </t>
  </si>
  <si>
    <t>P3.2.1. Investigación aplicada al caracterización a los recursos naturales de los EE y las AIA</t>
  </si>
  <si>
    <t>IMPLEMENTACIÓN DE ACCIONES SOCIOAMBIENTALES QUE PROPENDAN POR EL EQUILIBRIO DEL TERRITORIO</t>
  </si>
  <si>
    <t>PG4.1. Capacitación y fortalecimiento de la cultura ambiental en la cuenca</t>
  </si>
  <si>
    <t>P4.1.1. Desarrollo de una estrategia de educación ambiental para el conocimiento y la gestión adecuada de los valores y servicios ambientales de la cuenca.</t>
  </si>
  <si>
    <t>PG4.1. Productividad con alternativas sostenibles</t>
  </si>
  <si>
    <t>P4.2.1. Alternativas Ecoturísticas Lideradas por Grupos Juveniles</t>
  </si>
  <si>
    <t>FORTALECIMIENTO DE LA PARTICIPACION SOCIAL E INSTITUCIONAL PARA LA GOBERNANZA DE LA CUENCA</t>
  </si>
  <si>
    <t>PG5.1. Fortalecimiento Social y comunitario para la Gobernanza</t>
  </si>
  <si>
    <t xml:space="preserve">P5.1.1.Fortalecimiento a la Gestión Ambiental Participativa </t>
  </si>
  <si>
    <t>PG5.2. Desarrollo Institucional</t>
  </si>
  <si>
    <t>P5.2.1. Fortalecimiento de la capacidad institucional de la Autoridad Ambiental</t>
  </si>
  <si>
    <t>P5.2.2. Incorporación de los lineamientos del POMCA en instrumentos de planeación del orden Regional y Local.</t>
  </si>
  <si>
    <t>REDUCCIÓN DEL RIESGO MEDIANTE MITIGACIÓN DE AMENAZAS Y REDUCCIÓN DE VULNERABILIDAD</t>
  </si>
  <si>
    <t>PG6.1. Gestión Integral del Riesgo y Adaptación a os efectos del cambio climático</t>
  </si>
  <si>
    <t>P6.1.1. Incremento del conocimiento y de la tecnología en el territorio para la gestión integral del riesgo y adaptación al cambio climático</t>
  </si>
  <si>
    <t>P6.1.2. Gestión para la reducción del riesgo en zonas de amenaza alta y media</t>
  </si>
  <si>
    <t>4. POMCA AURRA</t>
  </si>
  <si>
    <t>Planificación adecuada de la ocupación del territorio</t>
  </si>
  <si>
    <t>PG 1. Gestión interinstitucional para la administración de los recursos naturales</t>
  </si>
  <si>
    <t xml:space="preserve">P1.1. Armonización de los instrumentos de planificación del territorio </t>
  </si>
  <si>
    <t>Número de programas diseñados para el seguimiento de la inclusión de los lineamientos del POMCA
(Número de actividades de seguimiento del POMCA ejecutadas/ Número de actividades de seguimiento del POMCA formuladas) x 100</t>
  </si>
  <si>
    <t>Número de municipios acompañados en su proceso de actualización de estudios básicos de amenaza y riesgo urbano y rural en cumplimiento del Decreto 1077/2015</t>
  </si>
  <si>
    <t>P1.2. Implementación de acuerdos protocolizados de la consulta previa</t>
  </si>
  <si>
    <t>Número de planes de etnodesarrollos actualizados y armonizados con el POMCA</t>
  </si>
  <si>
    <t>Número de seguimientos realizados
Número de agendas ambientales realizadas durante la vigencia del POMCA
Número de jornadas de capacitación al año adelantadas en cada Consejo</t>
  </si>
  <si>
    <t>P1.3. Fortalecimiento a los ejercicios de la autoridad ambiental en temas de vigilancia y control</t>
  </si>
  <si>
    <t>Número de diagnósticos elaborados y estratégias implementadas</t>
  </si>
  <si>
    <t>Número de estratégias formuladas e implementadas cada cuatro año</t>
  </si>
  <si>
    <t xml:space="preserve">PG 2. Fortalecimiento de la Gobernanza </t>
  </si>
  <si>
    <t>P2.1.Fortalecimiento al consejo de Cuenca</t>
  </si>
  <si>
    <t>Número de espacios de capacitación desarrollados con el Consejo de Cuenca anual</t>
  </si>
  <si>
    <t>Número de actividades del plan de acción anual apoyadas</t>
  </si>
  <si>
    <t>P2.2 Implementación de programas de educación formal e informal en temas de gestión del recurso hídrico</t>
  </si>
  <si>
    <t>Número de capacitaciones adelantadas por año</t>
  </si>
  <si>
    <t>Número de estrategias de educación formuladas y ejecutadas en el territorio durante el año</t>
  </si>
  <si>
    <t>Número de programas de educación ambiental implementados en el año por municipio</t>
  </si>
  <si>
    <t>Número de capacitaciones realizadas al año</t>
  </si>
  <si>
    <t>Organizaciones priorizadas / procesos de formación comparada con el número total de organizaciones priorizadas x 100</t>
  </si>
  <si>
    <t>Número de habitantes que reconoce información de Gestión del Riesgo / total de la población expuesta x 100</t>
  </si>
  <si>
    <t>Número de simulacros anuales / tipo de amenaza</t>
  </si>
  <si>
    <t>Instituciones educativas que incorporan la Gestión del Riesgo en el / total de instituciones educativas x 100</t>
  </si>
  <si>
    <t>Diseñar mecanismos que contribuyan a disminuir el conflicto por uso de la tierra</t>
  </si>
  <si>
    <t>PG 3. Manejo y conservación de los suelos</t>
  </si>
  <si>
    <t>P3.1.Reconversión de las actividades agropecuarias de la Cuenca</t>
  </si>
  <si>
    <t>Número de proyectos demostrativos establecidos por municipio</t>
  </si>
  <si>
    <t>Número de proyectos piloto cofinanciados</t>
  </si>
  <si>
    <t>Número de pequeños productores apoyados en prácticas de conservación de suelos</t>
  </si>
  <si>
    <t>Número de convenios firmados.</t>
  </si>
  <si>
    <t>Número de emprendimientos empresariales para la producción sostenible en la Cuenca apoyados</t>
  </si>
  <si>
    <t>P3.2. Reconversión de las actividades mineras en la Cuenca</t>
  </si>
  <si>
    <t>Número de diagnóstico consolidados del sector minero</t>
  </si>
  <si>
    <t>Número de espacios de asistencia técnica realizada al año</t>
  </si>
  <si>
    <t>Número de proyectos pilotos demostrativos realizados</t>
  </si>
  <si>
    <t>P3.3. Promoción de alternativas de manejo ecoeficientes en proyectos de vivienda campestre recreativa y construcciones institucionales en áreas de importancia ambiental</t>
  </si>
  <si>
    <t>Realizar mínimo un (1) documento con los lineamientos técnicos mínimos para proyectos de vivienda campestre recreativa y construcción institucional en las áreas de importancia ambiental</t>
  </si>
  <si>
    <t>Realizar seis (6) campañas de socialización con la población de la Cuenca cada cuatro años</t>
  </si>
  <si>
    <t>Realizar seis (6) campañas de capacitación con representantes del sector de la construcción y administraciones municipales cada cuatro años</t>
  </si>
  <si>
    <t>Gestionar el recurso hídrico para mejorar la calidad y oferta de la Cuenca</t>
  </si>
  <si>
    <t>PG 4.Gestión del recurso hídrico de la Cuenca</t>
  </si>
  <si>
    <t xml:space="preserve">P4.1. Gestión y manejo adecuado de los residuos sólidos. </t>
  </si>
  <si>
    <t>Número de PGIRS con seguimiento/ Número total de PGIRS formulados en la Cuenca)*100</t>
  </si>
  <si>
    <t>P4.2.Conocimiento y monitoreo del recurso hídrico superficial y subterráneo</t>
  </si>
  <si>
    <t>Número de redes de monitoreo consolidadas para la Cuenca</t>
  </si>
  <si>
    <t>Número de modelos hidrogeológicos formulados</t>
  </si>
  <si>
    <t>Número de corrientes de agua con implementación de medidas de descontaminación</t>
  </si>
  <si>
    <t>Número de ecosistemas estratégicos con estudios de valoración de los servicios ambientales / Número de ecosistemas estratégicos total de la Cuenca )* 100</t>
  </si>
  <si>
    <t>P4.3. Priorización y acotamiento de rondas hídricas</t>
  </si>
  <si>
    <t>(Número de metros acotados de rondas hídricas/número de metros de ronda hídrica priorizados por la Corporación) *100</t>
  </si>
  <si>
    <t>(Número de municipios con la armonización del instrumento/Número total de municipios en la Cuenca)*100</t>
  </si>
  <si>
    <t>Número de municipios con socializaciones del plan/Número total de municipios de la Cuenca)*100</t>
  </si>
  <si>
    <t>Número de jornadas de articulación interinstitucional desarrolladas</t>
  </si>
  <si>
    <t>P4.4. Formulación de la reglamentación del río Aurra la quebrada Mirandita quebrada Grande y otras priorizadas por la Corporación</t>
  </si>
  <si>
    <t>Número de campañas realizadas al año.
Número de programas de uso eficiente y ahorro del agua implementados por municipio</t>
  </si>
  <si>
    <t>Número de Planes de Manejo de subcuencas formulados de las microcuencas priorizadas por la Corporación</t>
  </si>
  <si>
    <t>(Número de corrientes reglamentadas/Número de corrientes priorizadas por la Corporación)/100</t>
  </si>
  <si>
    <t>Conservar preservar y restaurar el patrimonio natural ambiental de la Cuenca</t>
  </si>
  <si>
    <t>PG5. Manejo y administración de los recursos naturales en las áreas de importancia ambiental y ecosistemas estratégicos</t>
  </si>
  <si>
    <t xml:space="preserve">P5.1. Fortalecimiento del sistema de áreas protegidas de la Cuenca. </t>
  </si>
  <si>
    <t>(Número de hectáreas de los predios privados comprados por las autoridades ambientales regionales y/o municipales / Número de hectáreas de los predios con presencia de relictos boscosos) *99</t>
  </si>
  <si>
    <t>Número de estrategias implementadas</t>
  </si>
  <si>
    <t>Número de estrategias implementadas de acuerdo con la priorización establecida por la autoridad ambiental</t>
  </si>
  <si>
    <t>Número de estrategias de conservación desarrolladas</t>
  </si>
  <si>
    <t>P5.2. Conservación y restauración de las coberturas vegetales en áreas de importancia ambiental y ecosistemas estratégicos</t>
  </si>
  <si>
    <t>(Número de corredores biológicos implementados / Número de corredores biológicos necesarios) *100
(Número de hectáreas de zonas de retiro y nacimientos recuperadas/ Número de hectáreas de zonas de retiro y nacimientos degradadas) *100
(Número de hectáreas de zonas de importância ambiental restauradas/ Número de hectáreas de significancia ambiental degradadas) *100</t>
  </si>
  <si>
    <t>Número de protocolos de intervención formulados
(Número de municipios que implementan los protocolos de intervención/ Número total de municipios en la Cuenca) * 100</t>
  </si>
  <si>
    <t xml:space="preserve">P5.3. Monitoreo y control de las especies de fauna y flora </t>
  </si>
  <si>
    <t>Número de investigaciones realizadas cada tres años</t>
  </si>
  <si>
    <t>Gestionar los riesgos naturales de la Cuenca</t>
  </si>
  <si>
    <t>PG6.Gestión integral de riesgo y adaptación a los efectos del cambio climático</t>
  </si>
  <si>
    <t xml:space="preserve">P6.1. .Incremento del conocimiento y de la tecnología en el territorio para la gestión integral del riesgo y adaptación al cambio climático </t>
  </si>
  <si>
    <t>(Área con cobertura de las redes / el área total de la cuenca requerida)*100
(Cantidad de estaciones con comunicación en tiempo real / Total de estaciones) * 100
Número de equipos y/o instrumentos de tecnología establecidos en la Cuenca</t>
  </si>
  <si>
    <t>Número de bases de datos creadas
Número de estrategias realizadas en el año</t>
  </si>
  <si>
    <t>Número de estrategias implementadas
Número de umbrales definidos para cada fenómeno</t>
  </si>
  <si>
    <t xml:space="preserve">P6.2. Reducción del riesgo en zonas de exposición a amenaza alta y media </t>
  </si>
  <si>
    <t>Número de estrategias regionales interinstitucionales para el control de la ocupación de zonas de amenaza medias y altas (COZA)
Numero de capacitaciones efectuadas a los servidores involucrados sobre análisis y gestión de riesgos</t>
  </si>
  <si>
    <t>5. POMCA ARMA</t>
  </si>
  <si>
    <t>Recuperación y protección de condiciones ecosistémicas de la cuenca</t>
  </si>
  <si>
    <t>1. Fortalecimiento de la gestión ambiental regional y local</t>
  </si>
  <si>
    <t xml:space="preserve">1.1. Ordenación y control territorial para la gestión ambiental </t>
  </si>
  <si>
    <t>Número de hectáreas delimitadas</t>
  </si>
  <si>
    <t>Número de acuerdos municipales para protección y compra de áreas para la protección de microcuencas abastecedoras de acueductos urbanos y rurales y áreas de protección.</t>
  </si>
  <si>
    <t xml:space="preserve">Acuerdos corporativos de CARs para declaratoria de áreas protegidas SINAP </t>
  </si>
  <si>
    <t>Número de hectáreas con estudio de títulos evaluados y con avalúo comercial</t>
  </si>
  <si>
    <t>Número de hectáreas adquiridas para la conformación de áreas abastecedoras de acueductos municipales</t>
  </si>
  <si>
    <t>Hectáreas para la reforestación.</t>
  </si>
  <si>
    <t>Hectáreas adecuadas para la conservación</t>
  </si>
  <si>
    <t xml:space="preserve">Estudio de PSA </t>
  </si>
  <si>
    <t>Hectáreas adquiridas</t>
  </si>
  <si>
    <t>1.2. Sistema de información para la gestión del recurso hídrico para la Cuenca del Río Arma</t>
  </si>
  <si>
    <t>Número de módulos de sistema de información diseñados</t>
  </si>
  <si>
    <t>Redes de monitoreo diseñadas</t>
  </si>
  <si>
    <t>Redes de monitoreo en funcionamiento</t>
  </si>
  <si>
    <t>Campañas de actualización de usuarios</t>
  </si>
  <si>
    <t>1.3. Modelo hidrogeológico conceptual de la Cuenca del Río Arma</t>
  </si>
  <si>
    <t>Áreas prospectadas Ha/Área de acuíferos de la cuenca Ha</t>
  </si>
  <si>
    <t>Número de puntos de agua subterránea inventariados</t>
  </si>
  <si>
    <t>Monitoreos procesados y analizados</t>
  </si>
  <si>
    <t>Número de pruebas de bombeo procesadas</t>
  </si>
  <si>
    <t>Zonas y fuentes de recargas identificada</t>
  </si>
  <si>
    <t xml:space="preserve">Número de monitoreos realizados </t>
  </si>
  <si>
    <t>Desarrollo sostenible de la cuenca</t>
  </si>
  <si>
    <t>2. Gestión Eficiente de los recursos naturales</t>
  </si>
  <si>
    <t>2.1. Aprovechamiento sostenible del suelo</t>
  </si>
  <si>
    <t xml:space="preserve">Número de hectáreas caracterizadas para implantación de sistemas agrosilvopastoriles y agroecológicas </t>
  </si>
  <si>
    <t>Número de hectáreas priorizadas</t>
  </si>
  <si>
    <t>Numero de SAF implementados</t>
  </si>
  <si>
    <t xml:space="preserve">Número de productores capacitados/ unidades productivas </t>
  </si>
  <si>
    <t>2.2. Aprovechamiento de externalidades ecosistémicas</t>
  </si>
  <si>
    <t>Planes ecoturísticos formulados</t>
  </si>
  <si>
    <t>Planes de mercadeo y promoción ecoturística formulados</t>
  </si>
  <si>
    <t>Metros lineales de senderos ecoturísticos adecuados</t>
  </si>
  <si>
    <t>2.3. Prevención del deterioro y Recuperación de la calidad del agua</t>
  </si>
  <si>
    <t>N° PTAR construidas y funcionando</t>
  </si>
  <si>
    <t xml:space="preserve">N° PTAR que cumplen la resolución 631 de 2015 </t>
  </si>
  <si>
    <t>No. De PTAR en operación con mantenimiento</t>
  </si>
  <si>
    <t>N° pozos sépticos instalados y funcionando/ Total unidades habitacionales en la cuenca X100</t>
  </si>
  <si>
    <t>No. De Pozos sépticos con adecuada eficiencia / Total de pozos sépticos instalados X 100</t>
  </si>
  <si>
    <t>N° PGIRS y PSMV actualizados /N° total de PGIRS y PSMV (en los municipios con centros poblados en la cuenca) x100</t>
  </si>
  <si>
    <t>N° Centrales de aprovechamiento de residuos en funcionamiento / N° Centrales planeadas (orgánicas y reciclables) x100</t>
  </si>
  <si>
    <t xml:space="preserve">N° capacitaciones ejecutadas </t>
  </si>
  <si>
    <t>Gobernanza para la gestión del POMCA</t>
  </si>
  <si>
    <t>3. Apropiación social del Pomca</t>
  </si>
  <si>
    <t>3.1. Gobernabilidad y gobernanza en la gestión ambiental</t>
  </si>
  <si>
    <t xml:space="preserve">3.2. Educación para el desarrollo sostenible y gestión del conocimiento ambiental </t>
  </si>
  <si>
    <t>Número de diplomados realizados</t>
  </si>
  <si>
    <t>Número de PRAES desarrollados</t>
  </si>
  <si>
    <t>Número de campesinos capacitados en agroecología</t>
  </si>
  <si>
    <t># de cátedras ambientales establecidas</t>
  </si>
  <si>
    <t># de expediciones socio ambientales realizadas</t>
  </si>
  <si>
    <t>Prevención y manejo del riesgo</t>
  </si>
  <si>
    <t>4. Fortalecimiento de la gestión del riesgo</t>
  </si>
  <si>
    <t xml:space="preserve">3.3. Apoyo a la gestión local de riesgo en la Cuenca del Río Arma </t>
  </si>
  <si>
    <t>Informes</t>
  </si>
  <si>
    <t>Informes y planos con diseño de obras por municipio (tres puntos críticos por municipio)</t>
  </si>
  <si>
    <t>Cantidad de viviendas mejoradas</t>
  </si>
  <si>
    <t>6. RÍO COCORNÁ Y DIRECTOS AL MAGDDALENA MEDIO</t>
  </si>
  <si>
    <t>Planificación y Ordenamiento Territorial</t>
  </si>
  <si>
    <t>1.1 Patrones culturales de uso del suelo que privilegian los sistemas tecnológicos de recuperación de la estructura ecológica y de la oferta agroalimentaria</t>
  </si>
  <si>
    <t>1.1.1. Planificación para la restauración y rehabilitación de corredores de conectividad biológica para la recuperación de la biodiversidad</t>
  </si>
  <si>
    <t>Porcentaje de áreas de conectividad ecológica entre las áreas protegidas y de uso múltiple</t>
  </si>
  <si>
    <t>Gobernanza Ambiental</t>
  </si>
  <si>
    <t>2.1 Fortalecimiento de la planificación y gestión de los recursos naturales</t>
  </si>
  <si>
    <t>2.1.1 Gestión normativa para la implementación de la zonificación del POMCA</t>
  </si>
  <si>
    <t>Porcentaje de municipios asesorados o asistidos en la inclusión del componente ambiental en los procesos de planificación y ordenamiento territorial con énfasis en la incorporación de las determinantes ambientales para la revisión y ajuste de los POT</t>
  </si>
  <si>
    <t>Manejo Ambiental Sostenible</t>
  </si>
  <si>
    <t>3.1. Políticas y acciones efectivas e innovadoras de apoyo a la producción agropecuaria</t>
  </si>
  <si>
    <t>3.1.1. Recuperar rehabilitar y restaurar áreas afectadas por el uso intensivo del suelo y de la oferta natural identificadas en la zonificación ambiental del POMCA.</t>
  </si>
  <si>
    <t>Porcentaje de ejecución de plan de corredores biológicos</t>
  </si>
  <si>
    <t>Porcentaje de ejecución de plan de manejo de especies endémicas de flora y fauna</t>
  </si>
  <si>
    <t>3.2 Estudios detallados de áreas para Conservar y proteger ambientalmente</t>
  </si>
  <si>
    <t>3.2.1 Realizar estudios detallados para nuevas declaratorias de áreas protegidas y/o conservación</t>
  </si>
  <si>
    <t>Porcentaje de áreas protegidas con planes de manejo en ejecución</t>
  </si>
  <si>
    <t>3.3.Fortalecer estrategias sectoriales para el manejo integral del recurso hídrico en términos de calidad de agua en fuente superficiales oferta disponible uso eficiente y ahorro del agua</t>
  </si>
  <si>
    <t>3.3.1. Realizar el manejo integral de los vertimientos de aguas residuales en zona urbana y rural para reducir las cargas contaminantes emitidas a las fuentes de agua y por tanto mejorar la calidad de dichas fuentes</t>
  </si>
  <si>
    <t>Índice de calidad del agua</t>
  </si>
  <si>
    <t>Porcentaje de cobertura de sistemas de tratamiento en zonas rurales y urbanas:</t>
  </si>
  <si>
    <t>3.3.2. Formular e implementar acciones e instrumentos de conservación protección manejo y aprovechamiento sostenible de las aguas subterráneas</t>
  </si>
  <si>
    <t>Porcentaje de acuíferos identificados delimitados y valorados en depósitos aluviales</t>
  </si>
  <si>
    <t>Porcentaje de acuíferos priorizados para reglamentación</t>
  </si>
  <si>
    <t>3.3.3Articulación publico privada y comunitaria para establecer estrategias alternativas a las ya existente que permitan el uso sostenible del recurso hídrico</t>
  </si>
  <si>
    <t>Número de estrategias implementadas a través de la articulación público privada para el uso eficiente del recurso hídrico</t>
  </si>
  <si>
    <t>3.3.4 Fortalecimiento de estrategias de uso eficiente del agua para los sectores económicos de mayor demanda del recurso hídrico en la cuenca</t>
  </si>
  <si>
    <t>Número de propuestas construidas</t>
  </si>
  <si>
    <t>Número de mesas de trabajo y concertación conformadas</t>
  </si>
  <si>
    <t>Número de reuniones de concertación</t>
  </si>
  <si>
    <t>Número de acuerdos de voluntades firmados</t>
  </si>
  <si>
    <t>Número de estrategias implementadas según el acuerdo de voluntades firmado por cada sector</t>
  </si>
  <si>
    <t>Número de planes de seguimiento elaborados</t>
  </si>
  <si>
    <t>Índice de Uso del Agua en condiciones de año seco</t>
  </si>
  <si>
    <t>Número de reuniones por año</t>
  </si>
  <si>
    <t>3.3.5 Evaluación de las dinámicas ambientales y socioeconómicas del sistema de humedales que se ubican en la parte baja de la cuenca</t>
  </si>
  <si>
    <t>Porcentaje de ejecución de la metodología para la delimitación de humedales</t>
  </si>
  <si>
    <t>Número de talleres de concertación con las comunidades</t>
  </si>
  <si>
    <t>Dinámicas culturales sostenibles</t>
  </si>
  <si>
    <t>4.1 Implementación de desarrollos empresariales y de asociatividad con cultura corporativa que generan encadenamiento locales y propicios desarrollo territorial social y ambientalmente sostenibles</t>
  </si>
  <si>
    <t>4.1.1 Incentivar y propiciar una cultura corporativa que agrupe los actores económicos generen mercados internos agrupen objetivos de PMA y se invierta conjuntamente en el desarrollo y protección de los ecosistemas estratégicos de la cuenca</t>
  </si>
  <si>
    <t>Ejecución de acciones en Educación Ambiental</t>
  </si>
  <si>
    <t>4.1.2 Transformación tecnológica de prácticas productivas para garantizar la sostenibilidad de la cuenca</t>
  </si>
  <si>
    <t>Ejecución en acciones de educación ambiental</t>
  </si>
  <si>
    <t>Porcentaje de procesos transformados de contaminantes a ambientalmente sostenibles.</t>
  </si>
  <si>
    <t>Gestión del Riesgo</t>
  </si>
  <si>
    <t>5.1 Conocimiento del Riesgo</t>
  </si>
  <si>
    <t>5.1.1 Estudios de detalle para la caracterización del riesgo en la cuenca del Río Cocorná y Directos al Magdalena Medio con prioridad en el fenómeno de la inundación</t>
  </si>
  <si>
    <t>• Metros cuadrados definidos para realizar estudio de detalle / área total de la cuenca.
• Áreas priorizadas que requieren estudios de detalle / total de áreas que requieren estudios de detalle
• Estudios detallados realizados / número de áreas (polígonos) que requieren estudios de detalle
• Resultados de los estudios incorporados a la normativa vigente / número de estudios detallados realizados
• Metodología definida para cada tipo de evento / número de áreas (polígonos) que requieren estudios de detalle</t>
  </si>
  <si>
    <t>5.1.2 Reporte y sistematización de eventos en la cuenca del Río Cocorná y Directos al Magdalena Medio</t>
  </si>
  <si>
    <t xml:space="preserve">• Número de inconsistencias encontradas / Número total de reportes en la base de datos.
• Numero de inconsistencias encontradas / número de inconsistencias corregidas.
• Numero de inconsistencias encontradas / número de menciones en la base de datos
• Número de instrumentos creados y en funcionamiento / número de instrumentos creados.
• Número de municipios de la cuenca/número de entes gestores capacitados.
• Número de municipios de la cuenca / número de entes gestores entrenados en el uso de la base de datos
• Número de eventos recientes / Número de eventos almacenados en la base de datos
• Numero de reportes recibidos / número de actividades de retroalimentación
</t>
  </si>
  <si>
    <t>5.2 Reducción del Riesgo</t>
  </si>
  <si>
    <t>5.2.1 Ejecución de obras y acciones de mitigación del riesgo derivadas de estudios de detalle en la cuenca del Río Cocorná y Directos al Magdalena Medio con énfasis en las áreas inundables</t>
  </si>
  <si>
    <t xml:space="preserve">• Área a intervenir con acciones identificadas / Área total en amenaza alta y media
• Área a intervenir con diseños / Área total en amenaza alta y media
• Área a intervenir con contratos celebrados / Área total en amenaza alta y media
• Área a intervenir con obras ejecutadas / Área total en amenaza alta y media
• Área con comunidad sensibilizada / Área total en amenaza alta y media
• Número de obras con mantenimiento permanente / Número de obras ejecutadas
• Número de obras con monitoreo / Número de obras ejecutadas
</t>
  </si>
  <si>
    <t>5.3 Respuesta ante el Riesgo</t>
  </si>
  <si>
    <t>5.3.1 Diseño implementación y operación de un sistema de alerta temprana en la cuenca del Río Cocorná y Directos al Magdalena Medio</t>
  </si>
  <si>
    <t xml:space="preserve">• Sistema de alerta temprana definido / Número de tipos de evento monitoreados
• Número de equipos instalados / Número total de equipos que hacen parte del sistema
• Cantidad de niveles de medición definidos / cantidad de tipos de evento monitoreados
• Cantidad de equipos instalados / cantidad de capacitaciones realizadas con comunidades vecinas al sitio
• Cantidad de equipos instalados / cantidad de mantenimientos por periodo de tiempo definido
• Cantidad de equipos calibrados / cantidad de equipos en funcionamiento
</t>
  </si>
  <si>
    <t>5.3.2 Fortalecimiento de la cultura del riesgo en la cuenca del Río Cocorná y Directos al Magdalena Medio</t>
  </si>
  <si>
    <t xml:space="preserve">• Número de organizaciones capacitadas / Número total de organizaciones
• Número de organizaciones capacitadas / Número total de organizaciones
• Número de dependencias y organismos evaluados / Número total de dependencias y organismos
• Número de dependencias y organismos capacitados en conocimiento del riesgo / Número total de dependencias y organismos
• Número de dependencias y organismos capacitados en respuesta ante eventos / Número total de dependencias y organismos
• Número de simulacros realizados por tipo de evento / Número total de simulacros realizados
• Número de monitoreos realizados / Número de eventos ocurridos
• Número de organismos y dependencias con dotación adecuada / Número total de organismos y dependencias
• Número de bienes en alto riesgo asegurados / Número total de bienes en alto riesgo ante los diferentes tipos de eventos
</t>
  </si>
  <si>
    <t>7. RÍO NARE</t>
  </si>
  <si>
    <t>Planificación y Gestión Territorial Sostenible</t>
  </si>
  <si>
    <t>1.1 Articulación del ordenamiento territorial y el ordenamiento ambiental</t>
  </si>
  <si>
    <t xml:space="preserve">1.1.1. Articulación del POT con el POMCA. </t>
  </si>
  <si>
    <t>Porcentaje de municipios asesorados o asistidos en la inclusión del componente ambiental en los procesos de planificación y ordenamiento territorial con énfasis en la incorporación de las determinantes ambientales.</t>
  </si>
  <si>
    <t>2.1 Sistema de Información investigación y gestión ambiental</t>
  </si>
  <si>
    <t>2.1.1. Observatorio ambiental</t>
  </si>
  <si>
    <t>Numero de sistemas de información control monitoreo de los recursos ecosistémicos.</t>
  </si>
  <si>
    <t>Porcentaje de área de la cuenca monitoreada mediante el sistema</t>
  </si>
  <si>
    <t>3.1. Buenas prácticas de uso de la biodiversidad</t>
  </si>
  <si>
    <t>3.1.1. Establecimiento de prácticas de uso innovadoras para el manejo sostenible de los recursos naturales.</t>
  </si>
  <si>
    <t>Numero de prácticas innovadoras implementadas para el manejo sostenible de los recursos naturales</t>
  </si>
  <si>
    <t>3.1.2 Recuperar rehabilitar y restaurar áreas afectadas por el uso intensivo del suelo y de la oferta natural identificadas en la zonificación ambiental del POMCA.</t>
  </si>
  <si>
    <t>3.1.3. Implementar estrategias para el manejo sostenible de la oferta ambiental y ecosistémica enfocada hacia el uso sostenible y ahorro del agua mediante la articulación público privada y comunitaria</t>
  </si>
  <si>
    <t>Número de estrategias elaboradas e implementadas para la reducción de la demanda hídrica a través de la articulación público privada.</t>
  </si>
  <si>
    <t>3.2. Gestión del conocimiento y nuevas tecnologías</t>
  </si>
  <si>
    <t>3.2.1. Implementación de un modelo de planificación y gestión integral del recurso hídrico a partir de la instrumentación de la cuenca del Río Nare</t>
  </si>
  <si>
    <t>Número de estudios revisados y analizados</t>
  </si>
  <si>
    <t>Número de estaciones hidrometeorológicas instaladas y en funcionamiento</t>
  </si>
  <si>
    <t>Número de estaciones de caudal instaladas y en funcionamiento</t>
  </si>
  <si>
    <t>Número de sesiones de capacitación realizadas</t>
  </si>
  <si>
    <t>Número de funcionarios capacitados</t>
  </si>
  <si>
    <t>3.2.2. Estudio y ordenamiento de aguas subterráneas.</t>
  </si>
  <si>
    <t>Porcentaje de avance en la formulación y/p ajuste de los Planes de Ordenación y Manejo de Acuíferos (PMA)</t>
  </si>
  <si>
    <t>3.2.3. Análisis de la vulnerabilidad por desabastecimiento hídrico de las microcuencas abastecedoras e identificación de potenciales fuentes de abastecimiento</t>
  </si>
  <si>
    <t>Consumo de agua per cápita (residencial) medido en litros por habitante por día (l/hab/día)</t>
  </si>
  <si>
    <t xml:space="preserve">Número de talleres de socialización de resultados realizados </t>
  </si>
  <si>
    <t>Número de talleres de socialización de planes de manejo realizados.</t>
  </si>
  <si>
    <t>3.3. Mejorar la calidad del agua y disminuir la contaminación de fuentes superficiales</t>
  </si>
  <si>
    <t>3.3.1. Mejorar los sistemas de tratamiento de aguas residuales municipales para dar cumplimiento a la norma de vertimientos vigente.</t>
  </si>
  <si>
    <t>Porcentaje de STAR en zona urbana revisados y ajustados</t>
  </si>
  <si>
    <t>Variación percápita anual de las cargas contaminantes emitidas a las fuentes de agua de todos los STAR municipales</t>
  </si>
  <si>
    <t>3.3.2. Aumento de la cobertura de los sistemas de tratamiento de aguas residuales en zona rural</t>
  </si>
  <si>
    <t>Porcentaje de viviendas rurales con cobertura de STAR.</t>
  </si>
  <si>
    <t>4.1. Educación ambiental</t>
  </si>
  <si>
    <t>4.1.1. Desarrollo de procesos formativos en ecoturismo con sensibilización y capacitación sobre los recursos naturales existentes</t>
  </si>
  <si>
    <t>Ejecución de procesos formativos en ecoturismo.</t>
  </si>
  <si>
    <t>4.1.2. Generar instrumentos y modelos de educación ambiental aplicables a las dinámicas de la cuenca</t>
  </si>
  <si>
    <t>Número de municipios que contextualizan efectivamente el modelo de educación con las limitaciones y conflictos de la cuenca con respecto al total de los municipios de la cuenca.</t>
  </si>
  <si>
    <t>Numero de concertaciones de los modelos de educación ambiental contextualizados con concejos municipales con respecto al total de concejos municipales existentes.</t>
  </si>
  <si>
    <t>Numero de instituciones educativas que implementan las orientaciones estratégicas de evaluación y reprogramación de acciones e instrumentos de educación ambiental para los PRAE con respecto al total de instituciones educativas de la cuenca.</t>
  </si>
  <si>
    <t>4.1.3. Desarrollar estrategias territoriales de implementación de la zonificación ambiental para fortalecer el circuito ambiental del territorio (CIDEA CIDEAM PEAM PROCEDA PRAE PRAU).</t>
  </si>
  <si>
    <t>Implementado la cátedra ambiental vs total de instituciones educativas de la cuenca.</t>
  </si>
  <si>
    <t>Cantidad de instituciones de educación no formal donde se ha implementado acciones para el fomento de la educación ambiental vs total de instituciones de educación no formal de la cuenca</t>
  </si>
  <si>
    <t>Cantidad de instituciones de educación superior con PRAU con cuarta estrategia de la Política Nacional de Educación Ambiental implementada vs total de instituciones de educación superior de la cuenca.</t>
  </si>
  <si>
    <t>5.1.1 Estudios de detalle para la caracterización del riesgo en la cuenca del Río Nare con prioridad en el fenómeno de la inundación</t>
  </si>
  <si>
    <t>• Metros cuadrados definidos para realizar estudio de detalle / área total de la cuenca.
• Áreas priorizadas que requieren estudios de detalle / total de áreas que requieren estudios de detalle
• Metodología definida para cada tipo de evento / número de áreas (polígonos) que requieren estudios de detalle
• Estudios detallados realizados / número de áreas (polígonos) que requieren estudios de detalle
• Resultados de los estudios incorporados a la normativa vigente / número de estudios detallados realizados</t>
  </si>
  <si>
    <t>5.1.2 Reporte y sistematización de eventos en la cuenca del Río Nare</t>
  </si>
  <si>
    <t>•	Número de inconsistencias encontradas / Número total de reportes en la base de datos.
•	Numero de inconsistencias encontradas / número de inconsistencias corregidas.
•	Numero de inconsistencias encontradas / número de menciones en la base de datos
•	Número de instrumentos creados y en funcionamiento / número de instrumentos creados.
•	Número de municipios de la cuenca/número de entes gestores capacitados.
•	Número de municipios de la cuenca / número de entes gestores entrenados en el uso de la base de datos
•	Número de eventos recientes / Número de eventos almacenados en la base de datos
•	Numero de reportes recibidos / número de actividades de retroalimentación</t>
  </si>
  <si>
    <t>5.2.1 Ejecución de obras y acciones de mitigación del riesgo derivadas de estudios de detalle en la cuenca del Río Nare con énfasis en las áreas inundables</t>
  </si>
  <si>
    <t>•	Área a intervenir con acciones identificadas / Área total en amenaza alta y media
•	Área a intervenir con diseños / Área total en amenaza alta y media
•	Área a intervenir con contratos celebrados / Área total en amenaza alta y media
•	Área a intervenir con obras ejecutadas / Área total en amenaza alta y media
•	Área con comunidad sensibilizada / Área total en amenaza alta y media
•	Número de obras con mantenimiento permanente / Número de obras ejecutadas
•	Número de obras con monitoreo / Número de obras ejecutadas</t>
  </si>
  <si>
    <t>5.3.1 Diseño implementación y operación de un sistema de alerta temprana en la cuenca del Río Nare</t>
  </si>
  <si>
    <t>•	Sistema de alerta temprana definido / Número de tipos de evento monitoreados
•	Número de equipos instalados / Número total de equipos que hacen parte del sistema •	Cantidad de niveles de medición definidos / cantidad de tipos de evento monitoreados
•	Cantidad de equipos instalados / cantidad de capacitaciones realizadas con comunidades vecinas al sitio
•	Cantidad de equipos instalados / cantidad de mantenimientos por periodo de tiempo definido
•	Cantidad de equipos calibrados / cantidad de equipos en funcionamiento</t>
  </si>
  <si>
    <t>5.3.2 Fortalecimiento de la cultura del riesgo en la cuenca del Río Nare</t>
  </si>
  <si>
    <t>•	Número de organizaciones capacitadas / Número total de organizaciones
•	Número de organizaciones capacitadas / Número total de organizaciones
•	Número de dependencias y organismos evaluados / Número total de dependencias y organismos
•	Número de dependencias y organismos capacitados en conocimiento del riesgo / Número total de dependencias y organismos
•	Número de dependencias y organismos capacitados en respuesta ante eventos / Número total de dependencias y organismos
•	Número de simulacros realizados por tipo de evento / Número total de simulacros realizados
•	Número de monitoreos realizados / Número de eventos ocurridos
•	Número de organismos y dependencias con dotación adecuada / Número total de organismos y dependencias
•	Número de bienes en alto riesgo asegurados / Número total de bienes en alto riesgo ante los diferentes tipos de eventos</t>
  </si>
  <si>
    <t>8. RÍO NEGRO</t>
  </si>
  <si>
    <t>Planeación y Gestión Territorial Sostenible</t>
  </si>
  <si>
    <t>1.1. Consolidación fortalecimiento y modernización del sistema (instancias e instrumentos) regional y local de planeación y ordenamiento ambiental.</t>
  </si>
  <si>
    <t>1.1.1. Articulación Planes de Desarrollo y Ordenamiento Territorial al Ordenamiento Ambiental de la cuenca.</t>
  </si>
  <si>
    <t>% de municipios asesorados o asistidos en la inclusión del componente ambiental en los procesos de planificación y ordenamiento territorial con énfasis en la incorporación de las determinantes ambientales</t>
  </si>
  <si>
    <t xml:space="preserve">Entidades territoriales: 100% al año 2025 se han complementado e incorporado en los 10 POT EOT PBOT los instrumentos de ordenación y planificación del POMCA </t>
  </si>
  <si>
    <t>Corporaciones: 100%al año 2025 de municipios asesorados</t>
  </si>
  <si>
    <t>Culturales Ambiental sostenibles</t>
  </si>
  <si>
    <t xml:space="preserve">2.1. Educación ambiental </t>
  </si>
  <si>
    <t>2.1.1. Integral la Política Nacional de Educación Ambiental así como la Política Departamental de Educación ambiental al POMCA en las instancias que le competen</t>
  </si>
  <si>
    <t xml:space="preserve">·   Número de personas convocadas a conformar el grupo de comunidades académicas con respecto al total de personas que conforma el grupo de comunidades académicas. </t>
  </si>
  <si>
    <t>• Cantidad de estrategias de la Política Nacional de Educación Ambiental y de la Política Departamental de Educación Ambiental integradas y reconocidas por el POMCA vs total de Estrategias de la Política Nacional de Educación Ambiental y de la Política Departamental de Educación Ambiental.</t>
  </si>
  <si>
    <t>• Cantidad de planes de educación ambiental municipal articulados efectivamente a los planes de acción y de gestión del POMCA vs total planes de educación ambiental municipal.</t>
  </si>
  <si>
    <t>• Número de personas impactadas por la estrategia de difusión de los planes de educación ambiental municipal articulados a los planes de acción y de gestión del POMCA con respecto al total de la población de la cuenca.</t>
  </si>
  <si>
    <t>2.1.2. Desarrollar estrategias territoriales de implementación de la zonificación ambiental para fortalecer el circuito ambiental del territorio (CIDEA CIDEAM PEAM PROCEDA PRAE PRAU).</t>
  </si>
  <si>
    <t xml:space="preserve">• Porcentaje de estrategias financieras ejecutadas frente al total estrategias financieras diseñadas </t>
  </si>
  <si>
    <t>• Número de medidas para la conservación ambiental financiadas e implementadas vs total de medidas para la conservación ambiental detectadas como posibles de implementar dentro de la cuenca.</t>
  </si>
  <si>
    <t>• Porcentaje de área impactada por las resoluciones ambientales para el control de especies invasoras vs el área total identificada como vulnerable por presencia de especies invasoras.</t>
  </si>
  <si>
    <t>• Porcentaje de instituciones educativas impactadas por las medidas implementadas para manejo de los residuos sólidos vs total de instituciones educativas de la cuenca.</t>
  </si>
  <si>
    <t>3.1 Sistema de Información investigación y gestión ambiental</t>
  </si>
  <si>
    <t>3.1.1. Identificar documentar sistematizar analizar y hacer seguimiento a problemas ambientales en la cuenca</t>
  </si>
  <si>
    <t>Número de sistemas de Información control monitoreo de los recursos ecosistémicos integrados en una misma plataforma.</t>
  </si>
  <si>
    <t>Número de fuentes de información validadas que alimentan el sistema de planeación</t>
  </si>
  <si>
    <t>4.1. Prácticas de uso de la biodiversidad</t>
  </si>
  <si>
    <t>4.1.1. Identificar implementar y acreditar prácticas para el uso alternativo en las áreas de protección conservación y uso sostenible de las áreas de ecosistemas estratégicos y en las áreas de importancia ambiental que dinamicen cadenas de mercado estables asociadas a las prácticas de producción alternativa sostenible.</t>
  </si>
  <si>
    <t>% de suelos degradados en recuperación o rehabilitación:</t>
  </si>
  <si>
    <t>Reducción de la criticidad en el uso del suelo en la cuenca y recuperación efectiva al 2032</t>
  </si>
  <si>
    <t>4.1.2 Contrarrestar prevenir controlar erradicar y manejar los efectos de la irrupción de las especies invasoras sobre los servicios ecosistémicos brindados por las áreas protegidas y los ecosistemas a los habitantes de la cuenca.</t>
  </si>
  <si>
    <t>El 20% las especies invasoras han sido estudiadas y con plan de manejo para la erradicación.</t>
  </si>
  <si>
    <t>4.1.3. Restauración ecológica de áreas de interés ambiental y de uso múltiple para la recuperación de la biodiversidad y la funcionalidad del ecosistema.</t>
  </si>
  <si>
    <t>El 20% de las áreas de interés ambiental y de uso múltiple serán recuperadas.</t>
  </si>
  <si>
    <t>4.1.4 Formulación implementación monitoreo y ajuste de un plan de establecimiento de corredores biológicos que tiene como fin aumentar la conectividad de las áreas protegidas de los bosques naturales y de los ecosistemas estratégicos; que favorezcan la movilidad de las especies de fauna y el mantenimiento de la diversidad biológica y de los procesos ecológicos y evolutivos.</t>
  </si>
  <si>
    <t>Se aumentará el 25% las áreas de conservación y protección</t>
  </si>
  <si>
    <t>4.2. Mejorar la calidad del agua y disminuir la contaminación de fuentes superficiales</t>
  </si>
  <si>
    <t>4.2.1. Mejorar los sistemas de tratamientos de aguas residuales urbanos y aumento de su cobertura</t>
  </si>
  <si>
    <t>% de planes de saneamiento y manejo de vertimientos con seguimiento</t>
  </si>
  <si>
    <t>4.2.2. Fortalecimiento de estrategias para el uso eficiente y ahorro de agua para los sectores económicos presentes en la cuenca</t>
  </si>
  <si>
    <t>% alianzas público privadas para el manejo sostenible de la oferta ambiental</t>
  </si>
  <si>
    <t>Número de convenios de estrategias para el uso eficiente y ahorro de agua en sectores económicos.</t>
  </si>
  <si>
    <t>Porcentaje de ahorro de agua.</t>
  </si>
  <si>
    <t>4.3 Gestión del conocimiento y nuevas tecnologías para la conservación y el aprovechamiento sostenible de la oferta ecosistémica</t>
  </si>
  <si>
    <t>4.3.1. Análisis de la vulnerabilidad por desabastecimiento hídrico de las micro cuencas abastecedoras de acueductos municipales e identificación de potenciales fuentes de abastecimiento en la cuenca</t>
  </si>
  <si>
    <t>% de microcuencas con potencial de abastecimiento con nuevas áreas de conservación</t>
  </si>
  <si>
    <t>4.3.2. Implementación de un modelo de planificación y gestión integral del recurso hídrico a partir de la instrumentación de la cuenca</t>
  </si>
  <si>
    <t>Número de cuerpos de agua con planes de reglamentación de uso de agua.</t>
  </si>
  <si>
    <t>5.1. Conocimiento del Riesgo</t>
  </si>
  <si>
    <t>5.1.1. Estudios de detalle para la caracterización del riesgo en la cuenca del Río Negro con prioridad en el fenómeno de la inundación</t>
  </si>
  <si>
    <t>5.1.2. Reporte y sistematización de eventos en la cuenca del Río Negro</t>
  </si>
  <si>
    <t>5.2. Reducción del Riesgo</t>
  </si>
  <si>
    <t>5.2.1. Ejecución de obras y acciones de mitigación del riesgo derivadas de estudios de detalle en la cuenca del Río Negro con énfasis en las áreas inundables</t>
  </si>
  <si>
    <t>5.3. Respuesta ante el Riesgo</t>
  </si>
  <si>
    <t>5.3.1. Diseño implementación y operación de un sistema de alerta temprana en la cuenca del Río Negro</t>
  </si>
  <si>
    <t>•	Sistema de alerta temprana definido / Número de tipos de evento monitoreados
•	Número de equipos instalados / Número total de equipos que hacen parte del sistema
•	Cantidad de niveles de medición definidos / cantidad de tipos de evento monitoreados
•	Cantidad de equipos instalados / cantidad de capacitaciones realizadas con comunidades vecinas al sitio
•	Cantidad de equipos instalados / cantidad de mantenimientos por periodo de tiempo definido
•	Cantidad de equipos calibrados / cantidad de equipos en funcionamiento</t>
  </si>
  <si>
    <t>9. SAMANÁ NORTE</t>
  </si>
  <si>
    <t>1.1 Armonización de los modelos de ordenamiento territorial y la capacidad productiva del suelo</t>
  </si>
  <si>
    <t>1.1.1 Desarrollar acciones de fortalecimiento técnico para la armonización ambiental de las políticas y planes de desarrollo local y regional y su articulación al ordenamiento ambiental territorial del POMCA.</t>
  </si>
  <si>
    <t>2.1 Apropiación de instrumentos de planeación y participación.</t>
  </si>
  <si>
    <t>2.1.1 Operación de estrategia comunicativa abierta que ilustre periódicamente acerca de los resultados del ejercicio de la Autoridad Ambiental del conocimiento y gestión de la cuenca y de la legislación ambiental</t>
  </si>
  <si>
    <t xml:space="preserve">Número de procesos adelantados satisfactoriamente con respecto al número total de problemas identificados. </t>
  </si>
  <si>
    <t>Número de fuentes de información validadas que alimentan el sistema de planeación. Porcentaje de área de la cuenca monitoreada mediante el sistema</t>
  </si>
  <si>
    <t>2.2 Áreas protegidas reconocidas por su importancia ecosistémica y con planes de ordenación manejo y compensación para su protección y conservación</t>
  </si>
  <si>
    <t>2.2.1 Análisis de la vulnerabilidad por desabastecimiento hídrico de las microcuencas abastecedoras e identificación de potenciales fuentes de abastecimiento en la cuenca del río Samaná Norte</t>
  </si>
  <si>
    <t>3.1 Uso de tecnologías adecuadas para el aprovechamiento y uso sostenible de la oferta ambiental</t>
  </si>
  <si>
    <t>3.1.1 Fomentar e implementar prácticas de uso y manejo sostenible de los recursos naturales asociados a los sistemas de producción agropecuario y turístico.</t>
  </si>
  <si>
    <t>% de áreas de ecosistemas en restauración rehabilitación y reforestación.</t>
  </si>
  <si>
    <t>3.1.2. Recuperar rehabilitar y restaurar áreas con conflicto de uso del suelo en las áreas de protección y de interés ambiental.</t>
  </si>
  <si>
    <t>Porcentaje de áreas restauradas en la cuenca.</t>
  </si>
  <si>
    <t>Plan de investigación para la reproducción y el manejo de especies vulnerables de importancia económica de interés para la conservación y el fortalecimiento del conocimiento</t>
  </si>
  <si>
    <t>3.1.3. Gestión integral de la biodiversidad y los servicios eco sistémicos en la Cuenca.</t>
  </si>
  <si>
    <t>3.1.4. Implementación de un modelo de planificación y gestión integral del recurso hídrico a partir de la instrumentación de la cuenca</t>
  </si>
  <si>
    <t>3.2. Fortalecer estrategias sectoriales para el manejo integrado del recurso hídrico en términos de calidad del agua de fuentes superficiales conservación de la oferta disponible uso eficiente y ahorro del agua.</t>
  </si>
  <si>
    <t>3.2.1. Realizar el manejo integral de los vertimientos de aguas residuales en zona urbana y rural para reducir las cargas contaminantes emitidas a las fuentes de agua y por tanto mejorar la calidad de este preciado recurso.</t>
  </si>
  <si>
    <t>3.2.2 Formular e implementar acciones e instrumentos de conservación protección manejo y aprovechamiento sostenible de las aguas subterráneas</t>
  </si>
  <si>
    <t>Plan de manejo y aprovechamiento sostenible de las aguas subterráneas</t>
  </si>
  <si>
    <t>Cultura Ambiental sostenibles</t>
  </si>
  <si>
    <t>4.1.1. Evaluar las políticas enfoques instrumentos y modelos de Educación Ambiental aplicables a las dinámicas de la cuenca.</t>
  </si>
  <si>
    <t>Plan de modelo de educación ambiental hacia las principales limitaciones y conflictos del a cuenca.</t>
  </si>
  <si>
    <t>4.1.2. Integrar la Política Nacional de Educación Ambiental (con las 10 estrategias) así como la Política Departamental de Educación Ambiental al POMCA en las instancias que le competen</t>
  </si>
  <si>
    <t>4.1.3. Aplicar en los procesos educativos las políticas enfoques instrumentos y modelos de Educación Ambiental correspondientes con las dinámicas de la cuenca.</t>
  </si>
  <si>
    <t>·   Porcentaje de articulación de los instrumentos de educación ambiental a los PRAE de las instituciones educativas de la cuenca.</t>
  </si>
  <si>
    <t>4.1.4. Desarrollar estrategias territoriales de implementación de la zonificación ambiental para fortalecer el circuito ambiental del territorio (CIDEA CIDEAM PEAM PROCEDA PRAE PRAU)</t>
  </si>
  <si>
    <t>·   Porcentaje de instituciones educativas impactadas por las medidas implementadas para manejo de los residuos sólidos vs total de instituciones educativas de la cuenca.</t>
  </si>
  <si>
    <t>5.1.1. Estudios de detalle para la caracterización del riesgo en la cuenca con prioridad en el fenómeno de la inundación</t>
  </si>
  <si>
    <t>5.1.2. Reporte y sistematización de eventos en la cuenca</t>
  </si>
  <si>
    <t>•	Número de inconsistencias encontradas / Número total de reportes en la base de datos.
•	Numero de inconsistencias encontradas / número de inconsistencias corregidas.
•	Numero de inconsistencias encontradas / número de menciones en la base de datos
•	Número de instrumentos creados y en funcionamiento / número de instrumentos creados.
•	Número de municipios de la cuenca/número de entes gestores capacitados.
•	Número de municipios de la cuenca / número de entes gestores entrenados en el uso de la base de datos
•	Número de eventos recientes / Número de eventos almacenados en la base de datos
Numero de reportes recibidos / número de actividades de retroalimentación</t>
  </si>
  <si>
    <t>5.2.1. Ejecución de obras y acciones de mitigación del riesgo derivadas de estudios de detalle en la cuenca con énfasis en las áreas inundables</t>
  </si>
  <si>
    <t>•	Área a intervenir con acciones identificadas / Área total en amenaza alta y media
•	Área a intervenir con diseños / Área total en amenaza alta y media
•	Área a intervenir con contratos celebrados / Área total en amenaza alta y media
•	Área a intervenir con obras ejecutadas / Área total en amenaza alta y media
•	Área con comunidad sensibilizada / Área total en amenaza alta y media
•	Número de obras con mantenimiento permanente / Número de obras ejecutadas
Número de obras con monitoreo / Número de obras ejecutadas</t>
  </si>
  <si>
    <t>5.3.1. Diseño implementación y operación de un sistema de alerta temprana en la cuenca</t>
  </si>
  <si>
    <t>•	Sistema de alerta temprana definido / Número de tipos de evento monitoreados
•	Número de equipos instalados / Número total de equipos que hacen parte del sistema
•	Cantidad de niveles de medición definidos / cantidad de tipos de evento monitoreados
•	Cantidad de equipos instalados / cantidad de capacitaciones realizadas con comunidades vecinas al sitio
•	Cantidad de equipos instalados / cantidad de mantenimientos por periodo de tiempo definido
Cantidad de equipos calibrados / cantidad de equipos en funcionamiento</t>
  </si>
  <si>
    <t>5.3.2. Fortalecimiento de la cultura del riesgo en la cuenca</t>
  </si>
  <si>
    <t>•	Número de organizaciones capacitadas / Número total de organizaciones
•	Número de organizaciones capacitadas / Número total de organizaciones
•	Número de dependencias y organismos evaluados / Número total de dependencias y organismos
•	Número de dependencias y organismos capacitados en conocimiento del riesgo / Número total de dependencias y organismos
•	Número de dependencias y organismos capacitados en respuesta ante eventos / Número total de dependencias y organismos •	Número de simulacros realizados por tipo de evento / Número total de simulacros realizados
•	Número de monitoreos realizados / Número de eventos ocurridos
•	Número de organismos y dependencias con dotación adecuada / Número total de organismos y dependencias
Número de bienes en alto riesgo asegurados / Número total de bienes en alto riesgo ante los diferentes tipos de eventos</t>
  </si>
  <si>
    <t>10. BAJO SAN JORGE</t>
  </si>
  <si>
    <t>1.1.Control monitoreo y seguimiento del recurso hídrico superficial</t>
  </si>
  <si>
    <t>1.1.1. Fortalecimiento de la red de monitoreo del recurso hídrico de la cuenca y actualización de la información sobre el nivel de precipitación.</t>
  </si>
  <si>
    <t>N° de
estaciones
revisadas/ N°
total de
estaciones en
la cuenca</t>
  </si>
  <si>
    <t xml:space="preserve">1.1.2. Ubicación de nuevas estaciones hidrometeorologícas en la zona de la ciénaga de Ayapel en el punto de entrada del río Bajo San Jorge y río Cauca.
</t>
  </si>
  <si>
    <t>N° de
estaciones
operando/ N°
total de
estaciones
diseñadas</t>
  </si>
  <si>
    <t>1.1.3. . Reporte de información sobre la calidad del agua superficial</t>
  </si>
  <si>
    <t>N° de puntos
muestreados/
N° de puntos
diseñados</t>
  </si>
  <si>
    <t>1.2. Gestión del
recurso hídrico
subterráneo</t>
  </si>
  <si>
    <t>1.2.1. Estudios detallados de las
características de los acuíferos: nivel freático características
hidráulicas de los mismos y otra
información detallada de la hidrogeología de la cuenca.</t>
  </si>
  <si>
    <t>N° de pozos
estudiados/ N°
de pozos
identificados</t>
  </si>
  <si>
    <t>1.2.2.Análisis detallado de la
calidad del agua debido a la
importancia del agua subterránea
como fuente de agua para
consumo y uso en la Cuenca.</t>
  </si>
  <si>
    <t>N° variables
recopiladas/N
total de
variables
establecidas</t>
  </si>
  <si>
    <t xml:space="preserve">1.2.3. Implementar un modelo
hidrogeológico detallado
(numérico) a partir de la de
información con respecto a la
dinámica del agua subterránea de la cuenca.
</t>
  </si>
  <si>
    <t>1.3. Manejo
integrado de
los residuos
sólidos</t>
  </si>
  <si>
    <t>1.3.1. Apoyo para la implementación de la gestión integral de residuos en los municipios</t>
  </si>
  <si>
    <t>N° de PGIRS
implementado
s/total de
municiios</t>
  </si>
  <si>
    <t xml:space="preserve">Restauración de ecosistemas degradados implementando usos agropecuarios sostenibles y sustentables </t>
  </si>
  <si>
    <t xml:space="preserve">2.1 Producción
Agroforestal
Sostenible </t>
  </si>
  <si>
    <t>2.1.1. Implementación de sistemas
agroforestales para la producción
sostenible</t>
  </si>
  <si>
    <t>Hectáreas de suelos
categoría 1 2 y 3
reconvertidos / total en
hectáreas de suelos
categoría 1 2 y 3</t>
  </si>
  <si>
    <t>Hectáreas agroforestalessilvopastoriles implementadas / Total en
hectáreas de áreas en
ganadería extensiva</t>
  </si>
  <si>
    <t>Especies y cantidades
aprovechadas / especies
potenciales y producciones
estimadas totales</t>
  </si>
  <si>
    <t>Número de especies
impulsadas en proyectos /
número de especies potenciales</t>
  </si>
  <si>
    <t xml:space="preserve">2.2 Reconversión
de la
producción
agrícola </t>
  </si>
  <si>
    <t>2.2.1 .Restauración de áreas degradadas que permita la
recuperación de suelos afectados
por erosión severa en las áreas de
Misceláneo Erosionado</t>
  </si>
  <si>
    <t xml:space="preserve">Número de
Hectáreas
restauradas </t>
  </si>
  <si>
    <t>2.2.2.Evaluación de
la oferta edáfica como sustento para la reconversión de la producción
agropecuaria</t>
  </si>
  <si>
    <t>Número de
huertas
comunitarias
implementadas</t>
  </si>
  <si>
    <t>Biodiversidad y sostenibilidad ambiental</t>
  </si>
  <si>
    <t xml:space="preserve">3.1. Manejo de
áreas de
importancia
ambiental </t>
  </si>
  <si>
    <t xml:space="preserve">3.1.1. Restauración 
rehabilitación y recuperación ecológica de áreas de importancia
ambiental
</t>
  </si>
  <si>
    <t>Hectáreas
restauradas /
100.000
Hectáreas
(propuestas) o
Hectáreas
restauradas</t>
  </si>
  <si>
    <t>3.1.2. Delimitación caracterización y declaratoria de humedales de interés ecológico.</t>
  </si>
  <si>
    <t>Número de
hectáreas con
Delimitadas /
100.000
hectáreas
propuestas</t>
  </si>
  <si>
    <t>3.1.3. Fortalecimiento
del Sistema
Nacional de Áreas
Protegidas SINAP</t>
  </si>
  <si>
    <t>Número de
hectáreas
declaradas /
568.936
hectáreas</t>
  </si>
  <si>
    <t>3.1.4. Formulación de planes de manejo y
protección de especies de fauna silvestre amenazadas y de alta importancia ecosistémica</t>
  </si>
  <si>
    <t>Número de
especies con
PMA / 10
especies
amenazadas
(o priorizadas)</t>
  </si>
  <si>
    <t xml:space="preserve">Fortalecimiento institucional para la gestion ambiental </t>
  </si>
  <si>
    <t xml:space="preserve">4.1 Análisis 
estructuración
y
fortalecimiento
institucional </t>
  </si>
  <si>
    <t>4.1.1. Fortalecimiento de la gestión de la autoridad
ambiental en el territorio</t>
  </si>
  <si>
    <t xml:space="preserve">%Porcentaje
en la eficiencia
de gestión de
recursos. 2 
cantidad de
instituciones
que participan
3 Cantidad de
número de
capacitaciones
ambientales 4 
Porcentaje de
la población
objetivosatisfecha con
la gestión
ambiental que
evidencia
mejora en el
desempeño
institucional de las
Corporaciones.
5 Cantidad de
alianzas
nacionales
sectoriales y
territoriales
que
desarrollan la
Política
Nacional de
Educación
Ambiental a
través de
procesos que
fortalecen la
gobernanza en
la gestión
ambiental </t>
  </si>
  <si>
    <t xml:space="preserve">Gestión integral del riesgo de desastres y adaptación al cambio climático </t>
  </si>
  <si>
    <t xml:space="preserve">5.1 Gestión integral del riesgo </t>
  </si>
  <si>
    <t xml:space="preserve">5.1.1 Seguimiento monitorieo reporte y sistematización (georeferenciación) de eventos amenazantes y uso posterior de esta información como fuente para el conocimiento de la amenaza vulnerabilidad y el riesgo en la cuenca del río Bajo San Jorge </t>
  </si>
  <si>
    <t xml:space="preserve">5.1.2 Implementación de Acciones de integración de la gestión del riesgo de Desastres –GRD en planificación territorial y del desarrollo para el mejoramiento de la capacidad institucional. </t>
  </si>
  <si>
    <t>5.1.3 Plan de levantamiento de información para el restablecimiento de servicios básicos interrumpidos y actividades necesarias para la normalización de las condiciones de vida de las comunidades afectadas.</t>
  </si>
  <si>
    <t xml:space="preserve">5.1.4 Fortalecimiento de la gestión del riesgo en las comunidades </t>
  </si>
  <si>
    <t xml:space="preserve">5.1.5 Estudios detallados para la elaboración de diseños enfocados a la implementación de obras de intervención correctiva que permitan controlar la amenaza y/o reducir la vulnerabilidad de los elementos expuestos. </t>
  </si>
  <si>
    <t xml:space="preserve">6.1 Adaptación a los efectos del cambio climático. </t>
  </si>
  <si>
    <t xml:space="preserve">5.1.6 Diseño de alternativas de conservación reconversión restauración de sistemas productivos y en general el territorio con el propósito de lograr su adaptación al cambio climático y acompañamiento técnico a los ganaderos para la implementación de Buenas Prácticas Agricolas (BPA) y otras prácticas que ayuden a reducir la emisión de Gases de Efecto Invernadero contribuyendo así con la mejora de la productividad y competitividad del sector en la región y con la mitigación del cambio climático. </t>
  </si>
  <si>
    <t>11. SAN JUAN</t>
  </si>
  <si>
    <t>Planificación ambiental territorial y protección de áreas que proveen servicios ecosistémicos</t>
  </si>
  <si>
    <t>1.1 Conservación de la biodiversidad</t>
  </si>
  <si>
    <t>1.1.1 Fortalecimiento y consolidación del corredor del oso andino como área protegida departamental</t>
  </si>
  <si>
    <t>1.1.2 Recuperación del ecosistema de Bosque Seco Tropical</t>
  </si>
  <si>
    <t>1.1.3 Restauración de zonas intervenidas en áreas protegidas</t>
  </si>
  <si>
    <t>1.1.4 Conservación de aves para potencialización del AICA Bosques Montanos del Sur de Antioquia</t>
  </si>
  <si>
    <t>1.1.5 Protección de especies vulnerables de fauna presente en la cuenca</t>
  </si>
  <si>
    <t>1.2. Protección del recurso hídrico</t>
  </si>
  <si>
    <t>1.2.1 Recuperación y conservación de rondas hídricas en las subcuencas priorizadas</t>
  </si>
  <si>
    <t>1.3. Cumplimiento de objetivos de calidad del recurso hídrico</t>
  </si>
  <si>
    <t>1.3.1 Fortalecimiento al seguimiento de la calidad del recurso hídrico de la cuenca del río San Juan</t>
  </si>
  <si>
    <t>1.4 Fortalecimiento de servicios ecosistémicos</t>
  </si>
  <si>
    <t>1.4.1 Conformación y desarrollo de bancos de semillas en Reservas Naturales de la Sociedad Civil</t>
  </si>
  <si>
    <t>1.5. Fortalecimiento institucional y planificación territorial</t>
  </si>
  <si>
    <t>1.5.1 Integración de los instrumentos de planificación del territorio</t>
  </si>
  <si>
    <t>1.5.2 Fortalecimiento del ejercicio de autoridad ambiental de la Corporación en el territorio</t>
  </si>
  <si>
    <t>1.5.3 Puesta en marcha de los acuerdos protocolizados de consulta previa</t>
  </si>
  <si>
    <t>1.5.4 Articulación de la planificación administrativa de la Provincia San Juan con la formulación del POMCA</t>
  </si>
  <si>
    <t>1.6. Articulación y empoderamiento de las instancias de participación local</t>
  </si>
  <si>
    <t>1.6.1 Fortalecimiento del Consejo de Cuenca para el seguimiento a la ejecución del POMCA</t>
  </si>
  <si>
    <t>1.6.2 Fortalecimiento de mesas ambientales y de su empoderamiento en las instancias de participación local</t>
  </si>
  <si>
    <t>Corresponsabilidad del sistema económico hacia territorios sostenibles</t>
  </si>
  <si>
    <t>2.1 Producción sostenible y desarrollo rural</t>
  </si>
  <si>
    <t>2.1.1 Implementación de buenas prácticas productivas para el sector agropecuario</t>
  </si>
  <si>
    <t>2.1.2 Fortalecimiento a pequeños sectores productivos</t>
  </si>
  <si>
    <t>2.1.3 Sustitución de agroquímicos en actividades agrícolas especialmente en el cultivo de café</t>
  </si>
  <si>
    <t>2.2 Emprendimientos sostenibles</t>
  </si>
  <si>
    <t>2.2.1 Aprovechamiento sostenible de los recursos forestales no maderables.</t>
  </si>
  <si>
    <t>2.2.2 Aviturismo como oportunidad de conservación educación ambiental y desarrollo económico rural</t>
  </si>
  <si>
    <t xml:space="preserve">Consolidación de un entorno saludable y seguro 
</t>
  </si>
  <si>
    <t>3.1 Programa de Construcción y manejo del conocimiento</t>
  </si>
  <si>
    <t>3.1.1 Plan de educación en riesgos en instituciones educativas de la cuenca</t>
  </si>
  <si>
    <t>3.1.2 Construir y ejecutar campaña de capacitación en riesgos asociados al comportamiento de la cuenca</t>
  </si>
  <si>
    <t>3.2 Programa de manejo del Riesgo</t>
  </si>
  <si>
    <t>3.2.1 Articulación de los mecanismos de riesgo con los programas locales regionales y nacionales</t>
  </si>
  <si>
    <t>3.2.2 Estaciones hidrométricas como herramienta de gestión en los sistemas de alertas tempranas</t>
  </si>
  <si>
    <t>3.3 Programa de reducción del Riesgo</t>
  </si>
  <si>
    <t>3.3.1 Gestión para la reducción del riesgo</t>
  </si>
  <si>
    <t>Fortalecimiento de la cultura ambiental y de las capacidades de los actores para la gestión conjunta y el logro de los resultados</t>
  </si>
  <si>
    <t>4.1 Gestión del conocimiento de la cuenca</t>
  </si>
  <si>
    <t>4.1.1 Diseño y desarrollo de programas educativos especializados en gestión ambiental de la cuenca río San Juan en coordinación con la Universidad de Antioquia sede Andes</t>
  </si>
  <si>
    <t>4.1.2 Protección del patrimonio cultural y arqueológico</t>
  </si>
  <si>
    <t>4.2 Gestión étnica</t>
  </si>
  <si>
    <t xml:space="preserve">4.2.1 Diseño y desarrollo etnográfico de la ejecución de los acuerdos de la consulta previa en conjunto con las comunidades indígenas H. Chakiama y K. Rúa Cristianía </t>
  </si>
  <si>
    <t>4.2.2 Capacitación para la planificación y gestión participativa del ecoturismo turismo de naturaleza y turismo étnico</t>
  </si>
  <si>
    <t>12. BAJO NECHÍ</t>
  </si>
  <si>
    <t>Sostenibilidad de servicios ecosistémicos.</t>
  </si>
  <si>
    <t>1.1 Conservación y restauración de bosques y corredores ambientales.</t>
  </si>
  <si>
    <t>1.1.1 Pago por servicios ambientales (PSA) para la conservación de ecosistemas boscosos.</t>
  </si>
  <si>
    <t xml:space="preserve">1.1.2 Restauración ecológica rehabilitación y recuperación para la conservación. </t>
  </si>
  <si>
    <t>1.2 Aprovechamiento sostenible de los recursos naturales</t>
  </si>
  <si>
    <t>1.2.1 Diseño y establecimiento de sistemas productivos sostenibles.</t>
  </si>
  <si>
    <t>1.2.2 Implementación de estrategias de saneamiento para la mitigación de amenazas que afectan la calidad del recurso hídrico</t>
  </si>
  <si>
    <t>Fortalecimiento de la gestión ambiental institucional y ciudadana en la Cuenca.</t>
  </si>
  <si>
    <t xml:space="preserve">1.3 Acceso legal y equitativo a los bienes y servicios ambientales. </t>
  </si>
  <si>
    <t>1.3.1 Promoción y fortalecimiento de asociaciones de mineros para el aprovechamiento sostenible del recurso aurífero en la cuenca hidrográfica del Río Bajo Noche.</t>
  </si>
  <si>
    <t>1.4 Gestión social del conocimiento para la gobernanza ambiental.</t>
  </si>
  <si>
    <t>1.4.1 Educación y participación social para la gestión ambiental de la Cuenca.</t>
  </si>
  <si>
    <t>1.4.2 Implementación de los acuerdos derivados de la Consulta Previa realizada con las comunidades étnicas de la Cuenca.</t>
  </si>
  <si>
    <t>1.4.3 Elaboración del Modelo hidrogeológico Conceptual.</t>
  </si>
  <si>
    <t>1.4.4 Estructuración y fortalecimiento de la red monitoreo de calidad del agua de la cuenca hidrográfica del Río Bajo Nechí.</t>
  </si>
  <si>
    <t>1.4.5 Inventarios de Biodiversidad (Flora Fauna y Productos no maderables del Bosque) en la cuenca hidrográfica del Río Bajo Noche.</t>
  </si>
  <si>
    <t>1.4.6 Reglamentación de corrientes superficiales en áreas con alto índice de Vulnerabilidad al Desabastecimiento Hídrico (IVH).</t>
  </si>
  <si>
    <t>Gestión del conocimiento del riesgo e investigación aplicada para orientar los procesos de reducción del riesgo de desastres y la adaptación al cambio climático en la cuenca hidrográfica del Río Bajo Nechí.</t>
  </si>
  <si>
    <t>1.5.1 Fortalecimiento del conocimiento del riesgo asociado a eventos socio naturales en el contexto del cambio y la variabilidad climática en la cuenca del río Bajo Nechí.</t>
  </si>
  <si>
    <t>Intervención prospectiva y correctiva del riesgo</t>
  </si>
  <si>
    <t>1.6 Medidas prospectivas y correctivas dentro del territorio de la cuenca hidrográfica del Río Bajo Noche.</t>
  </si>
  <si>
    <t>1.6.1 Fortalecimiento de la reducción de riesgo asociado a eventos socio naturales en la cuenca hidrográfica del Río Bajo Nechí.</t>
  </si>
  <si>
    <t>Apropiación social del conocimiento científico y participación ciudadana para la Gestión del Riesgo de Desastres y la adaptación al cambio climático</t>
  </si>
  <si>
    <t>1.7 Educación para la gestión del riesgo y adaptación al cambio climático</t>
  </si>
  <si>
    <t>Número de estrategias realizadas en el año</t>
  </si>
  <si>
    <t>PMMA</t>
  </si>
  <si>
    <t>Actividades</t>
  </si>
  <si>
    <t>Metas o productos</t>
  </si>
  <si>
    <t>Bajo Cauca</t>
  </si>
  <si>
    <t>1. Cooperación y articulación en la ejecución de los instrumentos de planificación para el manejo aguas residuales (Planes Maestros de Acueducto y Alcantarillado Planes de Saneamiento y Manejo de Vertimientos y Plan Departamental de Aguas).</t>
  </si>
  <si>
    <t xml:space="preserve">Actividad 1. Creación de un grupo de trabajo dentro de la Mesa Trabajo para la ejecución y seguimiento del PMAA para la articulación y coordinación institucional para el manejo de las aguas residuales en la Territorial Panzenú conformado por funcionarios de CORANTIOQUIA y de los municipios. </t>
  </si>
  <si>
    <t>Grupo técnico de trabajo creado</t>
  </si>
  <si>
    <t>Actividad 2. Revisión de los instrumentos de planificación identificando en ellos los avances en su ejecución faltantes e inconvenientes.</t>
  </si>
  <si>
    <t>Diagnóstico de la situación actual.</t>
  </si>
  <si>
    <t xml:space="preserve">Actividad 3. Diagnóstico situación actual en lo que respecta a estado del sistema de alcantarillado de los municipios y los instrumentos de planificación (PMAA y PSMV). </t>
  </si>
  <si>
    <t xml:space="preserve">Actividad 4. Identificación y priorización de las acciones a realizar en lo que respecta al manejo de las aguas residuales en el marco de los PMAA y PSMV y articulada al Plan Departamental de Aguas. </t>
  </si>
  <si>
    <t>Estrategia de gestión de las aguas residuales.</t>
  </si>
  <si>
    <t>Actividad 5. Definición de las obras requeridas por los municipios en el área de Saneamiento Hídrico y que pueden ser cofinanciadas por CORANTIOQUIA.</t>
  </si>
  <si>
    <t>Actividad 6. Realización de una estrategia de gestión de las aguas residuales en el marco de los PMAA y PSMV y articulada al PGAR y PA de CORANTIOQUIA PD y POT de los municipios y PDA de Antioquia.</t>
  </si>
  <si>
    <t>Actividad 7. Ejecución estrategia de gestión de las aguas residuales. Apoyo técnico y financiero Construcción de las obras de saneamiento hídrico en los cinco municipios localizados en el sistema acuífero del Bajo Cauca (construcción de colectores y plantas de tratamiento de aguas residuales).</t>
  </si>
  <si>
    <t>Construcción de las obras de Saneamiento Hídrico requeridas en los cinco municipios localizados en el sistema acuífero del Bajo Cauca.</t>
  </si>
  <si>
    <t>Actividad 8. Seguimiento y evaluación de las estrategia de gestión de las aguas residuales</t>
  </si>
  <si>
    <t>Evaluaciones anuales de la estrategia de gestión.</t>
  </si>
  <si>
    <t>2. Cooperación y apoyo a los municipios de la Territorial Panzenú en la gestión integral de los residuos sólidos ordinarios peligrosos y especiales.</t>
  </si>
  <si>
    <t>Actividad 1. Grupo técnico responsable del tema conformado con funcionarios de la territorial Panzenú y la de sede central.</t>
  </si>
  <si>
    <t>Grupo técnico que jalone y lidere el proceso definido.</t>
  </si>
  <si>
    <t>Actividad 2. Integración del grupo técnico de CORANTIOQUIA con las administraciones municipales y la Mesa Trabajo para la ejecución y seguimiento del PMAA (realización reuniones y talleres).</t>
  </si>
  <si>
    <t xml:space="preserve">Actividad 3. Diagnóstico situación actual a partir de la revisión de los PGIR y la situación actual de cada uno de los municipios. </t>
  </si>
  <si>
    <t>Diagnóstico de la situación actual realizado.</t>
  </si>
  <si>
    <t>Actividad 4. Diagnóstico situación actual en lo que respecta al manejo de los residuos especiales y/o peligrosos.</t>
  </si>
  <si>
    <t>Actividad 5. Identificación y priorización de las acciones a realizar en lo que respecta a la gestión integral de los residuos ordinarios especiales y/o peligrosos.</t>
  </si>
  <si>
    <t>Estrategia de cooperación y apoyo técnico y financiero diseñada y en ejecución.</t>
  </si>
  <si>
    <t>Actividad 6. Diseño de la estrategia</t>
  </si>
  <si>
    <t>Actividad 7. Ejecución estrategia</t>
  </si>
  <si>
    <t>Evaluaciones anuales de la estrategia de Cooperación realizadas.</t>
  </si>
  <si>
    <t>3. Construcción de unidades individuales de tratamiento de aguas residuales con énfasis en las zonas de recarga acuífero.</t>
  </si>
  <si>
    <t>Actividad 1. Diagnostico participativo situación actual.</t>
  </si>
  <si>
    <t>Capacitación a los usuarios en el manejo adecuado de los residuos líquidos (700 personas una por vivienda).</t>
  </si>
  <si>
    <t>Actividad 2. Realizar talleres de socialización y de planeación de la construcción de los pozos sépticos.</t>
  </si>
  <si>
    <t xml:space="preserve">Actividad 3. Realización de visitas a todos los usuarios que participan en el proyecto para enseñar la forma de construir y hacer mantenimiento a los pozos sépticos. </t>
  </si>
  <si>
    <t>Actividad 4. Instalación de los sistemas individuales de tratamiento de aguas residuales.</t>
  </si>
  <si>
    <t>Instalación y operación de 700 sistemas individuales de tratamiento de aguas residuales.</t>
  </si>
  <si>
    <t xml:space="preserve">Actividad 5. Mantenimiento periódico a los sistemas individuales de tratamiento de aguas residuales. </t>
  </si>
  <si>
    <t>4. Programa para el manejo adecuado de los residuos sólidos en las zonas rurales de la Territorial Panzenú.</t>
  </si>
  <si>
    <t>Actividad 1. Concertar procesos de separación en la fuente con las comunidades involucradas.</t>
  </si>
  <si>
    <t>Personas capacitada en manejo de residuos sólidos (300).</t>
  </si>
  <si>
    <t>Actividad 2. Realizar visitas de capacitación por veredas o grupos de veredas cubriendo toda la zona rural de los cinco municipios.</t>
  </si>
  <si>
    <t>Actividad 3. Capacitar a la comunidad para implementar lombricultivos y aprovechar los residuos orgánicos para la producción de abono y su utilización en huertas familiares.</t>
  </si>
  <si>
    <t>Sistemas individuales y colectivos biotransformación de residuos orgánicos implementados (10).</t>
  </si>
  <si>
    <t>Actividad 4. Implementación de sistemas de lombricultivos</t>
  </si>
  <si>
    <t>5. Creación de un grupo interdisciplinario e interinstitucional para el control y seguimiento a las fuentes de contaminación generados por las diferentes actividades económicas.</t>
  </si>
  <si>
    <t>Actividad 1. Definición de los grupos objetivos. Identificar todos los actores sociales que por sus competencias o como potenciales contaminadores o por control social deben participar en el proceso de capacitación.</t>
  </si>
  <si>
    <t>Personas capacitada (100).</t>
  </si>
  <si>
    <t>Actividad 2. Diseño de la propuesta pedagógica.</t>
  </si>
  <si>
    <t>Actividad 3. Realización del proceso de capacitación (tipo diplomado).</t>
  </si>
  <si>
    <t>Actividad 4. Conformación de un grupo interdisciplinario e interinstitucional para fortalecer el ejercicio de la autoridad ambiental conformado por CORANTIOQUIA las administraciones municipales de los Caucasia Cáceres El Bagre Tarazá y Nechí la Policía Ambiental de estos municipios y representantes del sector productivo y comunitario.</t>
  </si>
  <si>
    <t>Creación y operación un grupo interdisciplinario e interinstitucional.</t>
  </si>
  <si>
    <t>Actividad 5. Definición de funciones y reglamento del Grupo articulación de este con la Mesa de Trabajo para la ejecución del PMAA.</t>
  </si>
  <si>
    <t>Actividad 6. Operación de grupo.</t>
  </si>
  <si>
    <t>Actividad 7. Diseñar y ejecutar estrategias para el control institucional y social de las fuentes de contaminación de las aguas subterráneas.</t>
  </si>
  <si>
    <t>Diseño y ejecución de una estrategia para el control institucional y social.</t>
  </si>
  <si>
    <t>Actividad 8. Diseñar y ejecutar estrategia de divulgación donde se informe continuamente a la comunidad sobre avances y retrocesos en el control de las fuentes de contaminación</t>
  </si>
  <si>
    <t>Diseño y ejecución de una estrategia de divulgación.</t>
  </si>
  <si>
    <t>6. Seguimiento y control a los vertimientos de las cabeceras urbanas y centros poblados (Planes de Saneamiento y Manejo de Vertimientos y tasas retributivas)</t>
  </si>
  <si>
    <t>Actividad 1. Revisión identificación de ajustes y actualización de los PSMV según lo establecido en el Decreto 2667 de 2012.</t>
  </si>
  <si>
    <t>PSMV de los 5 municipios actualizados y ajustados a las metas de reducción de cargas actuales.</t>
  </si>
  <si>
    <t>Actividad 2. Realización del monitoreo semestral y al avance físico de las obras.</t>
  </si>
  <si>
    <t>Realización del monitoreo semestral.</t>
  </si>
  <si>
    <t>Actividad 3. Realización y envío de informe de los resultados obtenidos en el monitoreo al usuario.</t>
  </si>
  <si>
    <t>Actividad 4. Revisión al cumplimiento de las metas anuales de reducción de cargas contaminantes establecidas en los PSMV.</t>
  </si>
  <si>
    <t>Seguimiento anual a las metas de reducción.</t>
  </si>
  <si>
    <t>Actividad 5. Ajustes a la tasa retributiva en caso de no cumplimiento.</t>
  </si>
  <si>
    <t>Actividad 6. Envío de informe con los resultados obtenidos y las recomendaciones que se dé lugar a los usuarios prestadores del servicio público de alcantarillado público.</t>
  </si>
  <si>
    <t>Actividad 7. Con los resultados obtenidos en el monitoreo a la calidad del agua y el modelo de simulación se revisa en el cumplimiento de la meta global.</t>
  </si>
  <si>
    <t>Revisión quinquenal de la meta global.</t>
  </si>
  <si>
    <t>Actividad 8. Informe de los resultados obtenidos y ajustes al cobro de la tasa retributiva.</t>
  </si>
  <si>
    <t>7. Inventario seguimiento y control a la construcción de captaciones y en el manejo de las existentes.</t>
  </si>
  <si>
    <t>Actividad 1. Revisión de expedientes de usuarios de agua subterránea en la sede de CORANTIOQUIA Territorial Panzenú.</t>
  </si>
  <si>
    <t>Inventario de captaciones de aguas subterráneas.</t>
  </si>
  <si>
    <t>Actividad 2. Revisión de estudios de aguas subterráneas en el Bajo Cauca en especial con datos de demanda.</t>
  </si>
  <si>
    <t>Actividad 3. Inventario de puntos de aguas. Recorrido en campo en la zona de interés hidrogeológico y puntos de agua para la recolección de la información la cual se recolectara mediante un formato en el cual se consigna toda la información requerida.</t>
  </si>
  <si>
    <t>Actividad 4. Consolidación de la información recolectada.</t>
  </si>
  <si>
    <t>Actividad 5. Diseño de la geodatabase e introducción de la información en la misma.</t>
  </si>
  <si>
    <t>Geodatabase con información de usos usuarios y captaciones de agua subterránea en el Bajo Cauca.</t>
  </si>
  <si>
    <t>Actividad 6. Realización del diagnóstico del estado actual de las captaciones.</t>
  </si>
  <si>
    <t>Diagnóstico del estado actual de las captaciones.</t>
  </si>
  <si>
    <t>Actividad 7. Definición de medidas a tomar para el manejo adecuado de las captaciones y el control del crecimiento acelerado de las mismas.</t>
  </si>
  <si>
    <t>Actividad 8. Realización talleres de capacitación.</t>
  </si>
  <si>
    <t>Capacitación a 200 usuarios del Recurso Hídrico Subterráneo sobre el cuidado manejo de las captaciones.</t>
  </si>
  <si>
    <t>Actividad 9. Diseño de una estrategia de sensibilización utilizando diferentes medios de difusión (cuñas radiales boletines entre otros).</t>
  </si>
  <si>
    <t>Realización campaña de sensibilización por medios escritos y orales.</t>
  </si>
  <si>
    <t>8. Inclusión de prácticas sostenibles en la producción agropecuaria e incentivos.</t>
  </si>
  <si>
    <t>Actividad 1. Diseño de la propuesta pedagógica.</t>
  </si>
  <si>
    <t>Diseño de la capacitación.</t>
  </si>
  <si>
    <t>Actividad 2. Definición de los grupos objetivos por actividad productiva.</t>
  </si>
  <si>
    <t>Ejecución de la capacitación y talleres.</t>
  </si>
  <si>
    <t>Actividad 3. Definición de la logística y realización de la convocatoria.</t>
  </si>
  <si>
    <t>Actividad 4. Realización de los talleres de capacitación en los cuales se hace un intercambio de saberes y reconocimiento de prácticas ancestrales de producción sostenible.</t>
  </si>
  <si>
    <t>Actividad 5. Construcción documento con memorias de prácticas que los agricultores y ganaderos practican y que clasifican dentro de prácticas de producción sostenible.</t>
  </si>
  <si>
    <t>Actividad 7. Selección de los predios en los cuales se hará las pruebas piloto y realización de las mismas</t>
  </si>
  <si>
    <t>Realización de 20 proyectos pilotos.</t>
  </si>
  <si>
    <t>Actividad 8. Evaluación sistematización y divulgación del proceso.</t>
  </si>
  <si>
    <t>Actividad 9. Diseño del programa de incentivos</t>
  </si>
  <si>
    <t>Incentivos para agricultores y ganaderos que inicien prácticas sostenibles en sus procesos productivos.</t>
  </si>
  <si>
    <t>Actividad 10. Selección de los beneficiarios.</t>
  </si>
  <si>
    <t>9. Legalización y organización de la pequeña y mediana minería e inclusión de prácticas sostenibles.</t>
  </si>
  <si>
    <t>Actividad 1. Articulado a la Mesa de trabajo para la ejecución del PMAA crear un comité interinstitucional que jalone y coordine el proceso de formalización de la minería en el Bajo Cauca Antioqueño.</t>
  </si>
  <si>
    <t>Comité de articulación interinstitucional creado.</t>
  </si>
  <si>
    <t>Actividad 2. Censo de mineros. A partir de este censo se hará una caracterización socioeconómica de los mineros y de las prácticas de extracción utilizadas.</t>
  </si>
  <si>
    <t>Censo minero realizado.</t>
  </si>
  <si>
    <t>Actividad 3. Reuniones y talleres con los mineros para identificar sus necesidades fortalezas y trazar una estrategia para iniciar el proceso de formalización y capacitación.</t>
  </si>
  <si>
    <t>Proceso de formalización minera realizado (al menos el 50% de los mineros han formalizado su actividad).</t>
  </si>
  <si>
    <t>Actividad 4. Diseño y ejecución de una estrategia de capacitación a los mineros en el proceso de formalización.</t>
  </si>
  <si>
    <t>Actividad 5. Elaborar y ejecutar un plan de acción para el proceso de formalización minera en el cual participe representantes de los pequeños y medianos mineros.</t>
  </si>
  <si>
    <t>Actividad 6. A partir del diagnóstico de las prácticas de extracción que se tienen en el Bajo Cauca Antioqueño experiencias exitosas en otros sitios de país e investigación técnica identificar posibles técnicas y prácticas que puedan ser incluidas en los procesos de extracción.</t>
  </si>
  <si>
    <t>Plan de acción para el proceso de inclusión de prácticas sostenibles en la pequeña y mediana minería.</t>
  </si>
  <si>
    <t>Actividad 7. Realizar de manera conjunta con los representantes de los pequeños y medianos mineros un plan de acción para la inclusión de prácticas sostenibles en el proceso de extracción oro y otros minerales.</t>
  </si>
  <si>
    <t>Actividad 8. Realizar talleres de capacitación.</t>
  </si>
  <si>
    <t>Realizar 15 talleres de capacitación.</t>
  </si>
  <si>
    <t>Actividad 9. Realizar proyectos pilotos experimentales.</t>
  </si>
  <si>
    <t>Realizar 10 proyectos pilotos.</t>
  </si>
  <si>
    <t>Actividad 10. Acompañamiento técnico a los mineros que inician el proceso de inclusión de prácticas sostenibles en la pequeña y mediana minería.</t>
  </si>
  <si>
    <t>Hacer acompañamiento como mínimo a 50 mineros</t>
  </si>
  <si>
    <t>Actividad 11. Promover la formación de pequeñas empresas y asociaciones del sector minero.</t>
  </si>
  <si>
    <t>Conformación de mínimo cinco empresas asociativas.</t>
  </si>
  <si>
    <t>10. Capacitación en el manejo y almacenamiento de combustibles y aceites.</t>
  </si>
  <si>
    <t>Actividad 1. Realizar talleres de capacitación en el adecuado manejo y disposición final de grasas y aceites</t>
  </si>
  <si>
    <t>Capacitación a 200 usuarios en el manejo adecuado de grasas y aceites.</t>
  </si>
  <si>
    <t>Actividad 2. Diagnóstico de la situación actual mediante el uso de planillas debidamente diseñadas para tal fin.</t>
  </si>
  <si>
    <t>Implementación de técnicas para la adecuada disposición final de grasas y aceites en 30 establecimientos comerciales entre estaciones de servicio y restaurantes.</t>
  </si>
  <si>
    <t>Actividad 3. Implementar de las técnicas establecidas por HTER 600 y las resoluciones 0358 de abril 29 de 1998 y 622 del 9 de julio de 1998; y el convenio interinstitucional 063 de 2005 del Ministerio de Ambiente Vivienda y Desarrollo Territorial para la disposición final de este tipo de residuos.</t>
  </si>
  <si>
    <t>Actividad 4. Visitas periódicas a restaurantes talleres estaciones de servicio y juntas de acción comunal con el fin de hacer campañas que promuevan el adecuado manejo de las grasas y aceites y control al cumplimiento de la normatividad vigente.</t>
  </si>
  <si>
    <t>Actividad 5. Diseñar campaña de recolección de grasas y aceites usados.</t>
  </si>
  <si>
    <t>Realización campaña de recolección de grasas y aceites.</t>
  </si>
  <si>
    <t>11. Delimitación de las zonas de recarga del acuífero reglamentación de sus usos y definición de las medidas de manejo.</t>
  </si>
  <si>
    <t>Actividad 1. Recopilación revisión y sistematización de la información existente</t>
  </si>
  <si>
    <t>Definición de la geometría del sistema acuífero.</t>
  </si>
  <si>
    <t>Actividad 2. Revisión del modelo hidrológico existente.</t>
  </si>
  <si>
    <t>Actividad 3. Realización de la síntesis de la geología</t>
  </si>
  <si>
    <t>Actividad 4. Realización de la geofísica</t>
  </si>
  <si>
    <t>Actividad 5. Definir los sitios para realizar las perforaciones y hacerlas.</t>
  </si>
  <si>
    <t>Actividad 6. Hacer el inventario de puntos de aguas.</t>
  </si>
  <si>
    <t>Actividad 7. Definir la geometría del acuífero.</t>
  </si>
  <si>
    <t>Actividad 8. Realizar monitoreo piezométricas</t>
  </si>
  <si>
    <t>Definición de las redes de flujo.</t>
  </si>
  <si>
    <t>Actividad 9. Identificar y realizar mapa con las redes de flujo</t>
  </si>
  <si>
    <t>Actividad 10. Realizar de las pruebas hidráulicas</t>
  </si>
  <si>
    <t>Definición de las propiedades hidráulicas.</t>
  </si>
  <si>
    <t>Actividad 11. Definir las propiedades hidráulicas</t>
  </si>
  <si>
    <t>Actividad 12. Realizar el balance hídrico y definición de la recarga directa.</t>
  </si>
  <si>
    <t>Definición de la recarga directa</t>
  </si>
  <si>
    <t>Actividad 13. Evaluación de la calidad de las aguas</t>
  </si>
  <si>
    <t>Definición del modelo hidrogeológico.</t>
  </si>
  <si>
    <t>Actividad 14. Evaluación de la vulnerabilidad del acuífero.</t>
  </si>
  <si>
    <t>Actividad 15. A partir de la anterior información definir el modelo hidrogeológico</t>
  </si>
  <si>
    <t>Actividad 16. Realizar de las pruebas de infiltración.</t>
  </si>
  <si>
    <t>Definición de los flujos regionales.</t>
  </si>
  <si>
    <t>Actividad 17: Realizar el análisis geológico estructural</t>
  </si>
  <si>
    <t>Actividad 18. Realizar la hidrogeología e isotopía</t>
  </si>
  <si>
    <t>Actividad 19. Delimitar de las zonas de recarga</t>
  </si>
  <si>
    <t>Delimitación zonas de recarga.</t>
  </si>
  <si>
    <t>Actividad 20. Revisión de las zonas de recarga con el uso actual del suelo planificación y ordenamiento territorial.</t>
  </si>
  <si>
    <t>Definición de las medidas de manejo.</t>
  </si>
  <si>
    <t>Actividad 21. Definición de las medidas de manejo.</t>
  </si>
  <si>
    <t>12. Evaluación de la interacción humedales y agua subterránea incluyendo escenarios de cambio ambiental.</t>
  </si>
  <si>
    <t>Actividad 1. Definición de una red de monitoreo para medir variables hidrológicas en torno al sistema de humedales de la región.</t>
  </si>
  <si>
    <t>Balance hídrico sobre el sistema de humedales</t>
  </si>
  <si>
    <t>Actividad 2. Instrumentación y diseño de estándares de medición.</t>
  </si>
  <si>
    <t>Actividad 3. Procesamiento de resultados y cálculo de balances</t>
  </si>
  <si>
    <t>Actividad 4. Definición de una red de monitoreo para medir variables hidrogeoquímicas en torno al sistema de humedales de la región.</t>
  </si>
  <si>
    <t>Caracterización hidrogeoquímica del sistema agua superficial agua subterránea en torno a humedales.</t>
  </si>
  <si>
    <t>Actividad 5. Instrumentación y diseño de estándares de medición hidrogeoquímico.</t>
  </si>
  <si>
    <t>Actividad 6. Procesamiento de resultados y cálculo de balances</t>
  </si>
  <si>
    <t>Actividad 7. Definición de una red de monitoreo para medir variables isotópicas en torno al sistema de humedales de la región.</t>
  </si>
  <si>
    <t>Caracterización Isotópica del sistema agua superficial agua subterránea en torno a humedales.</t>
  </si>
  <si>
    <t>Actividad 8. Instrumentación y diseño de estándares de medición.</t>
  </si>
  <si>
    <t>Actividad 9. Procesamiento de resultados y cálculo de balances.</t>
  </si>
  <si>
    <t>Actividad 10. Recolección de información.</t>
  </si>
  <si>
    <t>Definición de bienes ecosistémicos.</t>
  </si>
  <si>
    <t>Actividad 11. Análisis y procesamiento de información.</t>
  </si>
  <si>
    <t>Actividad 12. Recolección de información.</t>
  </si>
  <si>
    <t>Valoración de servicios ecosistémicos.</t>
  </si>
  <si>
    <t>Actividad 13. Análisis y procesamiento de información.</t>
  </si>
  <si>
    <t>Actividad 14. Análisis mediante criterio de expertos sobre escenarios tendenciales.</t>
  </si>
  <si>
    <t>Diseño de escenarios tendenciales según cambio en uso del suelo</t>
  </si>
  <si>
    <t>Actividad 15. Análisis de impactos según escenarios probables</t>
  </si>
  <si>
    <t>Actividad 16. Análisis mediante criterio de expertos sobre escenarios tendenciales.</t>
  </si>
  <si>
    <t>Diseño de escenarios tendenciales según cambio climático</t>
  </si>
  <si>
    <t>Actividad 17. Análisis de impactos según escenarios probables</t>
  </si>
  <si>
    <t>Actividad 18. Síntesis de resultados.</t>
  </si>
  <si>
    <t>Medidas de manejo</t>
  </si>
  <si>
    <t>Actividad 19. Talleres participativos.</t>
  </si>
  <si>
    <t>Socialización y participación de actores calve</t>
  </si>
  <si>
    <t>13. Evaluación de la interacción ríos y agua subterránea incluyendo escenarios de cambio ambiental</t>
  </si>
  <si>
    <t>Diseño implementación y operación una red de monitoreo hidrológico</t>
  </si>
  <si>
    <t>Actividad 2. Instrumentación y diseño de estándares de medición</t>
  </si>
  <si>
    <t>Actividad 3. Capacitación a la comunidad en toma de registros</t>
  </si>
  <si>
    <t>Actividad 4. Diseño e implementación de base de datos para almacenamiento de información.</t>
  </si>
  <si>
    <t>Evaluación de recarga neta y flujo base mediante método Water Tabla Fluctuation.</t>
  </si>
  <si>
    <t>Actividad 5. Procesamiento de resultados y cálculo de balances</t>
  </si>
  <si>
    <t>Actividad 6. Realización de balances hídricos.</t>
  </si>
  <si>
    <t>Caracterización hidrológica del sistema Bajo Cauca antioqueño.</t>
  </si>
  <si>
    <t>Actividad 7. Procesamiento y análisis de resultados.</t>
  </si>
  <si>
    <t>Actividad 8. Recolección de información.</t>
  </si>
  <si>
    <t>Diseño implementación y operación una red de monitoreo hidrogeoquímico e isotópico</t>
  </si>
  <si>
    <t>Actividad 9. Definición de una red de monitoreo para medir variables hidrogeoquímicas e isotópicas en distintos compartimientos del sistema hidrológico</t>
  </si>
  <si>
    <t>Actividad 10. Instrumentación y diseño de estándares de medición.</t>
  </si>
  <si>
    <t>Actividad 11. Procesamiento de resultados y cálculo de balances</t>
  </si>
  <si>
    <t>Caracterización y validación de flujos según modelo hidrológico.</t>
  </si>
  <si>
    <t>Actividad 12. Análisis mediante criterio de expertos sobre escenarios tendenciales.</t>
  </si>
  <si>
    <t>Actividad 13. Análisis de impactos según escenarios probables</t>
  </si>
  <si>
    <t>14. Caracterización e inventario demanda estimación oferta y balance oferta – demanda.</t>
  </si>
  <si>
    <t>Actividad 1. Recolección y análisis de la información hidrogeológica disponible para la zona de estudio y consolidación en una base de datos.</t>
  </si>
  <si>
    <t>Inventario actualizado y demanda caracterizada</t>
  </si>
  <si>
    <t>Actividad 2. Revisión y actualización del inventario de puntos de agua teniendo en cuenta los expedientes de los usuarios sobre las concesiones de agua subterránea que reposan en el archivo de la autoridad ambiental.</t>
  </si>
  <si>
    <t>Actividad 3. Estimación y caracterización de la demanda según los usos del agua.</t>
  </si>
  <si>
    <t>Actividad 4. Estimación de la demanda diferenciando (caudal captado o extraído) el agua extraída consumida y la consumida.</t>
  </si>
  <si>
    <t>Caudal captado estimado</t>
  </si>
  <si>
    <t>Actividad 5. Estimación de la oferta (reservas permanente y recarga renovable).</t>
  </si>
  <si>
    <t>Caudal explotable estimado.</t>
  </si>
  <si>
    <t>Actividad 6. Estimación del caudal explotable.</t>
  </si>
  <si>
    <t>Actividad 7. Análisis de la intensidad de uso del recurso mediante indicadores de presión que relacionan la oferta y demanda y escenarios futuros de demanda que permitan determinar la planificación de uso del recurso.</t>
  </si>
  <si>
    <t>Indicadores de presión analizados</t>
  </si>
  <si>
    <t>15. Reglamentación de los usos del agua (legalización captaciones) y seguimiento a los consumos del agua en los diferentes usos.</t>
  </si>
  <si>
    <t>Actividad 1. Realizar el inventario de usuarios y describir el estado de legalidad (Proyecto 7).</t>
  </si>
  <si>
    <t>Resolución aprobada del proyecto de distribución de las aguas.</t>
  </si>
  <si>
    <t>Actividad 2. Estimar la oferta y la demanda del agua (Proyecto 14).</t>
  </si>
  <si>
    <t>Actividad 3. Análisis de las demandas actuales y proyectadas.</t>
  </si>
  <si>
    <t>Actividad 4. Distribución del agua teniendo en cuenta los usos usuarios proyecciones y oferta del agua.</t>
  </si>
  <si>
    <t>Actividad 5. Realización y publicación del proyecto de distribución de aguas.</t>
  </si>
  <si>
    <t>Actividad 6. Recepción y resolución de objeciones.</t>
  </si>
  <si>
    <t>Actividad 7. Ajustes a al proyecto de distribución de las aguas y publicación en diario oficial.</t>
  </si>
  <si>
    <t>Actividad 8. Aprobación de la Resolución final por parte de CORANTIOQUIA.</t>
  </si>
  <si>
    <t>Actividad 9. Actualización periódica del registro de usuarios y de los usos.</t>
  </si>
  <si>
    <t>Diseño de una estrategia para el seguimiento a los usos del agua.</t>
  </si>
  <si>
    <t>Actividad 10. Informes periódicos del comportamiento en la demanda de agua para los diferentes usos. Se hace uno en marco del proyecto.</t>
  </si>
  <si>
    <t>Actividad 11. Realización de ocho talleres de socialización del proyecto durante las diferentes fases del mismo.</t>
  </si>
  <si>
    <t>Realización de ocho talleres de socialización y ocho de educación ambiental en el manejo del agua.</t>
  </si>
  <si>
    <t>Actividad 12. Realización de ocho talleres en uso y manejo adecuado del agua.</t>
  </si>
  <si>
    <t>16. Plan de uso eficiente y ahorro del agua.</t>
  </si>
  <si>
    <t>Actividad 1. Diseño de una estrategia de sensibilización.</t>
  </si>
  <si>
    <t>Campañas de educación en las escuelas y colegios (40 talleres y 60 eventos lúdicos).</t>
  </si>
  <si>
    <t>Actividad 2. Realización talleres</t>
  </si>
  <si>
    <t>Actividad 3. Eventos lúdicos</t>
  </si>
  <si>
    <t>Actividad 4. Diseño de una estrategia de sensibilización.</t>
  </si>
  <si>
    <t>Campañas de educación a los usuarios del recurso hídrico subterráneo (40 talleres y 30 eventos lúdicos).</t>
  </si>
  <si>
    <t>Actividad 5. Campañas radiales boletines y otros medios orales y escritos.</t>
  </si>
  <si>
    <t>Actividad 6. Realización talleres.</t>
  </si>
  <si>
    <t>Actividad 7. Eventos lúdicos</t>
  </si>
  <si>
    <t>17. Evaluación de riesgo por cambio ambiental y definición de las medidas de adaptación al mismo.</t>
  </si>
  <si>
    <t>Actividad 1. Recolección de información disponible sobre series históricas de temperatura.</t>
  </si>
  <si>
    <t>Reconstruir la historia de evolución de las condiciones de temperatura en la región.</t>
  </si>
  <si>
    <t>Actividad 2. Análisis de series históricas de temperatura</t>
  </si>
  <si>
    <t>Actividad 3. Recolección de información disponible sobre series históricas de precipitación.</t>
  </si>
  <si>
    <t>Reconstruir la historia de evolución de las condiciones de precipitación en la región.</t>
  </si>
  <si>
    <t>Actividad 4. Análisis de series históricas de Precipitación</t>
  </si>
  <si>
    <t>Actividad 5. Efectuar análisis hidrológico aplicando procedimientos de balance hídrico según información disponible.</t>
  </si>
  <si>
    <t>Sintetizar balances hídricos a través del tiempo en la región.</t>
  </si>
  <si>
    <t>Actividad 6. Análisis de correlación entre variabilidad de distintos parámetros considerados.</t>
  </si>
  <si>
    <t>Resumir en una hipótesis el significado de la variación de elementos hidroclimatológicos a la luz del paradigma de cambio climático</t>
  </si>
  <si>
    <t>Actividad 7. Síntesis de resultados.</t>
  </si>
  <si>
    <t>Actividad 8. Formulación de hipótesis en torno al cambio climático y las condiciones ambientales en el Bajo cauca.</t>
  </si>
  <si>
    <t>Actividad 9. Síntesis de resultados.</t>
  </si>
  <si>
    <t>Definir ante posibilidades de cambio climático la importancia de las aguas subterráneas como factor de adaptación</t>
  </si>
  <si>
    <t>Actividad 10. Análisis de alternativas de adaptación.</t>
  </si>
  <si>
    <t>18. Conformación y consolidación de la mesa ambiental para la ejecución control seguimientos y ajustes al PMAA.</t>
  </si>
  <si>
    <t>Actividad 1. Convocatoria a todos las actores sociales identificados en el PMAA para definir la conformación de la Mesa de Trabajo.</t>
  </si>
  <si>
    <t>Mesa de Trabajo conformada y en operación.</t>
  </si>
  <si>
    <t>Actividad 2. Conformación de la Mesa de Trabajo definición de funciones y reglamento.</t>
  </si>
  <si>
    <t>Actividad 3. Operación de la Mesa de Trabajo (reuniones periódicas distribución de funciones y tareas a los integrantes evaluación de la gestión).</t>
  </si>
  <si>
    <t>Actividad 4. Realización de las evaluaciones anuales de seguimiento al PMAA.</t>
  </si>
  <si>
    <t>Actividad 5. Realización de las evaluaciones en el corto mediano y largo plazo del PMAA monitoreo y propuesta de ajustes y actualización.</t>
  </si>
  <si>
    <t>Actividad 6. Identificación de necesidades de capacitación y diseño de la misma</t>
  </si>
  <si>
    <t>Capacitación permanente a los integrantes de la mesa</t>
  </si>
  <si>
    <t>Actividad 7. Realización de la capacitación. Esta se hará periódicamente durante el tiempo de ejecución del PMAA</t>
  </si>
  <si>
    <t>Actividad 8. Diseño y ejecución de la estrategia de divulgación y difusión de las evaluaciones y avances del PMAA.</t>
  </si>
  <si>
    <t>Estrategias de divulgación y difusión diseñadas y en ejecución.</t>
  </si>
  <si>
    <t>Actividad 9. Encuentros de difusión de los avances en la gestión en espacios regionales.</t>
  </si>
  <si>
    <t>19. Articulación PMAA con los instrumentos de planificación del orden regional y local.</t>
  </si>
  <si>
    <t>Actividad 1. Revisión de los diferentes instrumentos de planificación del orden local y regional e identificación de proyectos o acciones comunes.</t>
  </si>
  <si>
    <t>Proyectos gestionados</t>
  </si>
  <si>
    <t>Actividad 2. Diseño de una ruta de gestión conjunta.</t>
  </si>
  <si>
    <t>Actividad 3. Gestión y realización de acuerdos para el desarrollo de proyectos comunes.</t>
  </si>
  <si>
    <t>Actividad 4. Inclusión de los proyectos en los presupuestos de CORANTIOQUIA municipios y demás entidades participantes.</t>
  </si>
  <si>
    <t>Proyectos ejecutados mediantes convenios de cooperación</t>
  </si>
  <si>
    <t>Actividad 5. Realización de proyectos mediante convenios de cooperación.</t>
  </si>
  <si>
    <t>Actividad 6. Inclusión del PMAA en los instrumentos de planificación y una vez se tenga definida las zonas de recarga en los planes de ordenamiento territorial.</t>
  </si>
  <si>
    <t>20. Identificación y valoración de las funciones bienes y servicios ambientales de las aguas subterráneas del Bajo Cauca antioqueño.</t>
  </si>
  <si>
    <t>Actividad 1. Revisión de la información hidrogeológica y el diagnóstico del presente PMAA.</t>
  </si>
  <si>
    <t>Identificación de los bienes y servicios que presta el acuífero.</t>
  </si>
  <si>
    <t>Actividad 2. Identificación de las funciones bienes y servicios que presta el sistema acuífero.</t>
  </si>
  <si>
    <t>Actividad 3. Análisis de metodologías de valoración y selección de la metodología aplicar.</t>
  </si>
  <si>
    <t>Definición de variables y estadísticas a aplicar.</t>
  </si>
  <si>
    <t>Actividad 4. Definición de las variables y estadísticas a aplicar a partir de la metodología seleccionada.</t>
  </si>
  <si>
    <t>Actividad 5. Diseño del instrumento de recolección de información.</t>
  </si>
  <si>
    <t>Valoración económica de los bienes y servicios prestados por el acuífero</t>
  </si>
  <si>
    <t>Actividad 6. Recolección y sistematización de la información primaria.</t>
  </si>
  <si>
    <t>Actividad 7. Realización de la valoración económica de los bienes y servicios prestados por el acuífero.</t>
  </si>
  <si>
    <t>21. Actualización y ajustes al modelo conceptual del sistema acuífero del Bajo Cauca antioqueño.</t>
  </si>
  <si>
    <t>Actividad 1. Recopilación y evaluación de nuevos SEVs o perforaciones disponibles en CORANTIOQUIA.</t>
  </si>
  <si>
    <t>Recopilación y unificación de información disponible</t>
  </si>
  <si>
    <t>Actividad 2. Recopilación de nuevos datos sobre propiedades hidráulicas disponibles en CORANTIOUIA</t>
  </si>
  <si>
    <t>Actividad 3. Integración de nueva información a la ya existente dentro del modelo hidrogeológico</t>
  </si>
  <si>
    <t>Actividad 4. Diseño de red para exploración geofísica.</t>
  </si>
  <si>
    <t>Evaluación geofísica del subsuelo.</t>
  </si>
  <si>
    <t>Actividad 5. Realización de pruebas geofísicas e interpretación de ellas</t>
  </si>
  <si>
    <t>Actividad 6. Selección de sitios para perforaciones exploratorias</t>
  </si>
  <si>
    <t>Exploración directa del subsuelo</t>
  </si>
  <si>
    <t>Actividad 7. Realización de perforaciones exploratorias</t>
  </si>
  <si>
    <t>Actividad 8. Correlación hidroestratigráfica.</t>
  </si>
  <si>
    <t>Actividad 9. Modelación espacial</t>
  </si>
  <si>
    <t>Actividad 10. Consolidación de modelo hidrogeológico.</t>
  </si>
  <si>
    <t>Integración de información</t>
  </si>
  <si>
    <t>22. Creación de una unidad técnica para la gestión del recurso hídrico subterráneo en la Territorial Panzenú.</t>
  </si>
  <si>
    <t>Actividad 1. Definir la conformación de la Unidad técnica.</t>
  </si>
  <si>
    <t>Unidad Técnica conformada y operando.</t>
  </si>
  <si>
    <t>Actividad 2. Creación de la Unidad Técnica definición de funciones.</t>
  </si>
  <si>
    <t>Actividad 3. Operación de la Unidad Técnica. Identificar las necesidades de gestión problemas debilidades y trazar ruta de gestión.</t>
  </si>
  <si>
    <t>Actividad 4. Acompañamiento técnico a la Mesa de trabajo.</t>
  </si>
  <si>
    <t>Actividad 5. Identificar necesidades de conocimiento.</t>
  </si>
  <si>
    <t>Funcionarios de la Unidad Técnica capacitados</t>
  </si>
  <si>
    <t>Actividad 6. Diseñar un programa de capacitación aprovechando los diplomados seminarios y especializaciones que en el tema ofrecen universidades y otras instituciones del Estado como el MADS.</t>
  </si>
  <si>
    <t>Actividad 7. Realizar capacitaciones</t>
  </si>
  <si>
    <t>23. Educación para el manejo y uso adecuado del recurso y difusión del conocimiento.</t>
  </si>
  <si>
    <t>Actividad 1. Estructurar contenidos mínimos a impartir en niveles de educación primaria secundaria y universitaria sobre aguas subterráneas.</t>
  </si>
  <si>
    <t>Elaborar un plan de contenidos básicos orientado a la comprensión de los procesos que tienen lugar en un sistema hidrológico.</t>
  </si>
  <si>
    <t>Actividad 2. Desarrollar temáticas básicas a incluir en programas de educación a diferente nivel</t>
  </si>
  <si>
    <t>Actividad 3. Diseñar un paquete (aproximadamente 10) de videos cortos para difundir a través de medios de comunicación oficial y voluntarios</t>
  </si>
  <si>
    <t>Establecer un programa continuo de difusión de conceptos básicos de hidrogeología en diferentes niveles de educación formal.</t>
  </si>
  <si>
    <t>Actividad 4. Crear e institucionalizar para la región del Bajo Cauca un día al año para dedicarlo a la realización de campañas por el cuidado del agua subterránea</t>
  </si>
  <si>
    <t>Actividad 5. Crear un programa radial de una hora con frecuencia semanal en el cual se presenten temas y se abran micrófonos para hablar sobre agua subterránea en la región.</t>
  </si>
  <si>
    <t>Actividad 6. Tramitar la inclusión de contenidos sobre hidrogeología en programas oficiales en la región.</t>
  </si>
  <si>
    <t>Formalizar el plan de educación incorporándolo a currículos oficiales de educación en la región.</t>
  </si>
  <si>
    <t>Actividad 7. Diseñar un proyecto para el diseño de 10 videos cortos y de un documental acerca de las aguas subterráneas en el Bajo Cauca.</t>
  </si>
  <si>
    <t>Estructurar un módulo de divulgación del conocimiento que se tiene del sistema hidrogeológico del Bajo Cauca.</t>
  </si>
  <si>
    <t>Actividad 8. Elaborar y difundir en formato de video un documental sobre las aguas subterráneas en el Bajo Cauca (dependencia y amenazas sobre este bien).</t>
  </si>
  <si>
    <t>Difundir el conocimiento del sistema hidrogeológico del Bajo Cauca.</t>
  </si>
  <si>
    <t>Actividad 9. Difundir a través de páginas institucionales y medios de comunicación de la región un paquete (aproximadamente 10) de videos cortos sobre aguas subterráneas en Bajo Cauca</t>
  </si>
  <si>
    <t>24. Fortalecimiento a los PRAES de las instituciones educativas con el tema del agua subterránea.</t>
  </si>
  <si>
    <t>Actividad 1. Revisión de los PRAES para verificar sus contenidos y su nivel de ejecución con relación al agua subterránea.</t>
  </si>
  <si>
    <t>PRAES ajustados y/o formulados (20).</t>
  </si>
  <si>
    <t>Actividad 2. Reuniones con la comunidad académica para insertar el tema de las aguas subterráneas</t>
  </si>
  <si>
    <t>Actividad 3. Ajustes o formulación del PRAES según sea el caso.</t>
  </si>
  <si>
    <t>Actividad 4. Talleres de formación a docentes y estudiantes</t>
  </si>
  <si>
    <t>PRAES ejecutados (15)</t>
  </si>
  <si>
    <t>Actividad 5. Ejecución e implementación del PRAES en lo relacionado a las aguas subterráneas</t>
  </si>
  <si>
    <t>25. Capacitación y cualificación de las organizaciones comunitarias y líderes sociales para la buena gestión del agua subterránea.</t>
  </si>
  <si>
    <t>Actividad 1. Consolidar base de datos de organizaciones comunitarias y líderes sociales interesados en participar en el proyecto.</t>
  </si>
  <si>
    <t>Actividad 2. Diseño de la propuesta pedagógica y módulos de los talleres.</t>
  </si>
  <si>
    <t>Ejecución de la capacitación.</t>
  </si>
  <si>
    <t>Actividad 4. Socialización del proyecto y conformación de los grupos objetivos.</t>
  </si>
  <si>
    <t>Actividad 5. Realización de los talleres</t>
  </si>
  <si>
    <t>Actividad 6. Evaluación del proceso.</t>
  </si>
  <si>
    <t>Evaluación sistematización y divulgación del proceso.</t>
  </si>
  <si>
    <t>Actividad 7. Realización de informe del proceso.</t>
  </si>
  <si>
    <t>Actividad 8. Divulgación del proceso educativo y de los resultados.</t>
  </si>
  <si>
    <t>26. Fortalecimiento a la Veeduría ambiental en Gestión de las aguas subterráneas.</t>
  </si>
  <si>
    <t>Actividad 1. Identificación del estado actual de las Veedurías Ambientales en los municipios de Caucasia Cáceres El Bagre Tarazá y Nechí</t>
  </si>
  <si>
    <t>Veedurías Ambientales constituidas fortalecidas y funcionado una por municipio.</t>
  </si>
  <si>
    <t>Actividad 2. Identificación y convocatoria a personas que puedan y deseen integrar grupos de veeduría (si no existe en el momento de ejecutar el PMA).</t>
  </si>
  <si>
    <t>Actividad 3. Consolidación de un grupo de trabajo interinstitucional que haga parte de la Mesa de Trabajo y que tenga como frente especial el acompañamiento a las Veedurías Ambientales en la buena gestión de aguas subterráneas y de un grupo de trabajo al interior de las mismas.</t>
  </si>
  <si>
    <t>Actividad 4. Operación Veedurías Ambientales</t>
  </si>
  <si>
    <t>Actividad 5. Diseño de una propuesta de capacitación y cualificación de las Veedurías Ambientales</t>
  </si>
  <si>
    <t>Veedurías Ambientales con conocimientos técnicos y herramientas necesarias relacionadas con la gestión de aguas subterráneas.</t>
  </si>
  <si>
    <t>Actividad 6. Talleres especializados en la buena gestión de aguas subterráneas</t>
  </si>
  <si>
    <t>Actividad 7. Talleres especializados en normatividad ambiental relacionada a las aguas subterráneas</t>
  </si>
  <si>
    <t>Actividad 8. Asesoría técnica para el seguimiento y control en materia de aguas subterráneas.</t>
  </si>
  <si>
    <t>27. Consolidación de una red de organizaciones ambientales entorno a la gestión de las aguas subterráneas.</t>
  </si>
  <si>
    <t>Actividad 1. Identificación y base de datos de organizaciones ambientales</t>
  </si>
  <si>
    <t>Caracterización de las organizaciones ambientales.</t>
  </si>
  <si>
    <t>Actividad 2. Caracterizar las organizaciones ambientales</t>
  </si>
  <si>
    <t>Actividad 3. Posibilitar encuentros de las organizaciones ambientales entorno a la gestión del agua subterránea</t>
  </si>
  <si>
    <t>Creación de red y trabajo articulado.</t>
  </si>
  <si>
    <t>Actividad 4. Creación y/o articulación de temáticas comunes para el cuidado y la gestión del recurso hídrico</t>
  </si>
  <si>
    <t>Actividad 5. Cronogramas y grupos de trabajo</t>
  </si>
  <si>
    <t>Actividad 6. Reuniones para evaluar propuestas avances actividades y medidas de sostenibilidad.</t>
  </si>
  <si>
    <t>Seguimiento fortalecimiento y operación de la red</t>
  </si>
  <si>
    <t>Actividad 7. Asesorías técnicas para el fortalecimiento de la red por parte de CORANTIOQUIA e instituciones educativas.</t>
  </si>
  <si>
    <t>Actividad 8. Generación de estrategias para vincular a la comunidad a sus actividades para fortalecer su trabajo de gestión.</t>
  </si>
  <si>
    <t xml:space="preserve">Actividad 9. Intercambio de experiencias con otras redes u organizaciones ambientales que permita ampliar la red o fortalecer el trabajo a nivel local y regional. </t>
  </si>
  <si>
    <t>Magdalena Medio</t>
  </si>
  <si>
    <t>1. Refinar la delimitación de las zonas de recarga y cuantificación de la recarga</t>
  </si>
  <si>
    <t>Consolidar mapas mensuales o multianuales de precipitación para la región y disponibles en el proyecto PIRAGUA o la Evaluación Regional del Agua.</t>
  </si>
  <si>
    <t>Serie de mapas de precipitación a escala mensual anual y/o multianual</t>
  </si>
  <si>
    <t>Procesar las variables del suelo que requiere el modelo de cálculo de la recarga a emplear</t>
  </si>
  <si>
    <t>Mapas de uso del suelo coberturas tipos de suelo pendientes a escala 1:10.000</t>
  </si>
  <si>
    <t xml:space="preserve">Configurar y aplicar un modelo distribuido para el cálculo de la recarga por precipitación </t>
  </si>
  <si>
    <t>Serie de mapas de recarga por precipitación a escala mensual anual y/o multianual a escala 1:10.000</t>
  </si>
  <si>
    <t>Configurar el modelo numérico del Sistema Acuífero del Magdalena Medio Antioqueño (ver Proyecto 5)</t>
  </si>
  <si>
    <t>Modelo numérico de flujo subterráneo del sistema acuífero</t>
  </si>
  <si>
    <t>Incorporar la recarga por precipitación directa al modelo numérico</t>
  </si>
  <si>
    <t>Serie de mapas de recarga para el acuífero del Magdalena Medio</t>
  </si>
  <si>
    <t>Incorporar las condiciones de contorno del modelo como son ríos unidades impermeables y continuidad del acuífero hacia la jurisdicción de otras corporaciones ambientales (ver Proyecto 5)</t>
  </si>
  <si>
    <t>Condiciones de frontera del modelo</t>
  </si>
  <si>
    <t>Calibrar los parámetros del modelo basado en los datos de pruebas de bombeo y niveles piezométricos (ver Proyecto 5)</t>
  </si>
  <si>
    <t>Modelo calibrado y/o evaluado en coherencia respecto a balances hídricos niveles piezométricos y características hidráulicas del mismo.</t>
  </si>
  <si>
    <t>Realizar los balances hídricos en las diferentes zonas de recarga así como en los ríos y cuerpos cenagosos</t>
  </si>
  <si>
    <t>Estimación de recargas por zonas debido a la precipitación y de recarga y descarga a los diferentes cuerpos de agua superficiales</t>
  </si>
  <si>
    <t>2. Generar lineamientos de uso del suelo en zonas de recarga</t>
  </si>
  <si>
    <t xml:space="preserve">Verificar que los usos establecidos en el POMCA para las zonas de recarga muy alta sean restrictivos en cuanto a las densidades de ocupación (porcentajes de impermeabilización del suelo permitidas) y actividades productivas permitidas (que no degraden la cobertura vegetal o el suelo). </t>
  </si>
  <si>
    <t>Armonizar los resultados de la zonificación ambiental de las zonas donde coexistan POMCA y PMAA especificando las restricciones en cuanto a densidades de ocupación y actividades productivas.</t>
  </si>
  <si>
    <t>Realizar un proceso de concertación entre la corporación ambiental y los actores identificados en la región para definir con mayor nivel de detalle las densidades de ocupación y usos permitidos en las diferentes zonas de recarga identificadas.</t>
  </si>
  <si>
    <t>Concertación con las comunidades sobre la aplicación de la normatividad existente en CORANTIOQUIA sobre usos del suelo rural y sus implicaciones para zonas de recarga muy alta alta y moderada.</t>
  </si>
  <si>
    <t>Promulgar los actos que especifiquen las densidades y usos permitidos en las zonas de recarga muy alta alta y moderada.</t>
  </si>
  <si>
    <t>Acto que especifique en cada zona de recarga cuales son los usos y densidades de ocupación permitidas.</t>
  </si>
  <si>
    <t>Realizar proceso de socialización a las autoridades ambientales sobre los principales resultados del PMAA del Magdalena Medio Antioqueño (ver Proyecto 21)</t>
  </si>
  <si>
    <t>Tres reuniones de socialización de resultados (una por municipio) exclusiva para funcionarios de las entidades municipales</t>
  </si>
  <si>
    <t>Realizar las gestiones con las autoridades municipales para la incorporación de los principales resultados del PMAA del Magdalena Medio Antioqueño en los EOT o PBOT (ver Proyecto 21)</t>
  </si>
  <si>
    <t xml:space="preserve">Tres jornadas de trabajo adicionales con las entidades municipales (una por municipio) para divulgar y analizar los resultados de los mapas de zonas de recarga y sus implicaciones en las zonificaciones de los EOT o PBOT </t>
  </si>
  <si>
    <t>Realizar las gestiones con las autoridades municipales para la incorporación de los principales resultados del proyecto formulado y la incorporación de las zonas de recarga de categoría muy alta como zonas de importancia ambiental en los EOT o PBOT</t>
  </si>
  <si>
    <t>Zonas de recarga muy alta especificadas como zonas de importancia ambiental en los municipios de Puerto Nare Puerto Berrío y Yondó.</t>
  </si>
  <si>
    <t>3. Reforestación protección conservación limpieza y mantenimiento en rondas hídricas a ríos ciénagas y caños</t>
  </si>
  <si>
    <t xml:space="preserve">Revisión de información secundaría como cartografía base mapas de coberturas vegetales y usos del suelo. </t>
  </si>
  <si>
    <t>Documento con mapas anexos</t>
  </si>
  <si>
    <t>Delimitación de rondas hídricas sujetas a recuperación y reforestación en principales ríos y cuerpos de aguas superficiales a partir de información secundaría y cartografía base.</t>
  </si>
  <si>
    <t>Identificar la estrategia de reforestación más adecuada definiendo las especies a utilizar fuentes de material vegetal etc.</t>
  </si>
  <si>
    <t>Documento</t>
  </si>
  <si>
    <t>Articulación con la comunidad con el fin de generar apropiación de los procesos de reforestación.</t>
  </si>
  <si>
    <t>Talleres</t>
  </si>
  <si>
    <t>Establecimiento de áreas en reforestación conservación limpieza y mantenimiento</t>
  </si>
  <si>
    <t>Área reforestada y conservada y cuerpo de agua con limpieza y/o mantenimiento</t>
  </si>
  <si>
    <t>4. Instalación y operación de piezómetros para monitoreo hidrogeológico</t>
  </si>
  <si>
    <t>Definir una nueva red de monitoreo a partir de la existente.</t>
  </si>
  <si>
    <t>Contar con una red de monitoreo más amplia para el sistema acuífero</t>
  </si>
  <si>
    <t>Jornadas de capacitación para el apoyo a las labores de monitoreo.</t>
  </si>
  <si>
    <t>Monitoreo de niveles y calidad en aljibes pozos y piezómetros.</t>
  </si>
  <si>
    <t>Monitoreo continuo de aljibes pozos y piezómetros.</t>
  </si>
  <si>
    <t>Perforación y construcción de piezómetros: incluye la definición de los sitios técnicamente aptos para la instalación de los piezómetros.</t>
  </si>
  <si>
    <t>Piezómetros instalados.</t>
  </si>
  <si>
    <t>Jornadas de limpieza en los aljibes identificados con problemas de contaminación priorizando aquellos que sirven de abastecimiento a la comunidad.</t>
  </si>
  <si>
    <t>Cantidad de aljibes recuperados</t>
  </si>
  <si>
    <t>5. Construcción del modelo numérico para el Sistema Acuífero del Magdalena Medio Antioqueño</t>
  </si>
  <si>
    <t>Definir el software que se acomode a las necesidades y posibilidades de uso y actualización de licencias de la corporación.</t>
  </si>
  <si>
    <t>Software elegido y adquirido</t>
  </si>
  <si>
    <t>Consolidar una serie de archivos espaciales editables para definir los parámetros de entrada del modelo</t>
  </si>
  <si>
    <t>Base de datos única para la modelación</t>
  </si>
  <si>
    <t>Realizar una cuantificación de la recarga por precipitación directa (ver proyecto 1)</t>
  </si>
  <si>
    <t>Incorporar la geometría del acuífero (unidades hidrogeológicas)</t>
  </si>
  <si>
    <t>Geometría del modelo incorporada</t>
  </si>
  <si>
    <t>Incluir las zonas de recarga por precipitación directa y su cuantificación</t>
  </si>
  <si>
    <t>Zonas de recarga incorporadas</t>
  </si>
  <si>
    <t>Incluir condiciones de frontera de potencial y flujo impuesto: Se deben emplear condiciones de frontera que permitan el intercambio entre aguas superficiales y subterráneas.</t>
  </si>
  <si>
    <t>Condiciones de frontera incorporadas</t>
  </si>
  <si>
    <t>Definir las propiedades hidráulicas de cada una de las unidades hidrogeológicas y de los lechos de las fuentes superficiales en contacto con las aguas subterráneas</t>
  </si>
  <si>
    <t>Propiedades hidráulicas incorporadas</t>
  </si>
  <si>
    <t>Definir la metodología de calibración según el software empleado para representar de mejor forma los nieles piezométricos representados</t>
  </si>
  <si>
    <t>Modelo calibrado</t>
  </si>
  <si>
    <t>6. Prospección y modelación hidrogeológica conceptual numérica en profundidad</t>
  </si>
  <si>
    <t>Revisión de la técnica de fracturación hidráulica para exploración y explotación de hidrocarburos</t>
  </si>
  <si>
    <t>Informe</t>
  </si>
  <si>
    <t>Revisión de técnicas de prospección geofísica que permitan estudiar el subsuelo a profundidades de varios kilómetros</t>
  </si>
  <si>
    <t>Seleccionar técnica para prospección geofísica en la zona de estudio</t>
  </si>
  <si>
    <t>Definir el software que se acomode a las necesidades y posibilidades de uso y actualización de licencias.</t>
  </si>
  <si>
    <t>Incorporar las propiedades del subsuelo y la geometría de las unidades hidrogeológicas</t>
  </si>
  <si>
    <t>Propiedades del subsuelo y geometría del modelo incorporada</t>
  </si>
  <si>
    <t>Definir condiciones de frontera que permitan el intercambio entre aguas superficiales y subterráneas.</t>
  </si>
  <si>
    <t>Condiciones de frontera incorporadas al modelo numérico</t>
  </si>
  <si>
    <t>Definir la metodología de calibración según el software empleado para representar de mejor forma los datos de campo</t>
  </si>
  <si>
    <t>Definición de las restricciones ambientales en la zona de estudio y la normatividad regulatoria aplicable para el marco de actuación de la autoridad ambiental</t>
  </si>
  <si>
    <t>Informe con productos</t>
  </si>
  <si>
    <t>7. Reglamentación de usos y usuarios del agua subterránea</t>
  </si>
  <si>
    <t>Revisión normativa y publicación del acto declaratorio</t>
  </si>
  <si>
    <t>Realizar las presentaciones y consultas (con material de difusión publicado) a los diferentes actores.</t>
  </si>
  <si>
    <t>Socialización del proceso</t>
  </si>
  <si>
    <t>Realizar un inventario en campo</t>
  </si>
  <si>
    <t>100% de los usuarios inventariados</t>
  </si>
  <si>
    <t>Modelación numérica de la influencia de los usuarios existentes</t>
  </si>
  <si>
    <t>Modelo operativo con todos los usuarios incluidos</t>
  </si>
  <si>
    <t>Identificar conflictos basados en las diferentes restricciones basadas en el protocolo y proponer soluciones basado en el mismo</t>
  </si>
  <si>
    <t>Lista de conflictos identificados y sus soluciones</t>
  </si>
  <si>
    <t>Identificar conflictos menores que no afecten el proceso de reglamentación</t>
  </si>
  <si>
    <t>Documento de recomendaciones</t>
  </si>
  <si>
    <t>Presentar informe final con caudales otorgados</t>
  </si>
  <si>
    <t>Documentos</t>
  </si>
  <si>
    <t>Proceso de capacitación</t>
  </si>
  <si>
    <t>5 técnicos capacitados</t>
  </si>
  <si>
    <t xml:space="preserve">8. Regulación del consumo de agua subterránea </t>
  </si>
  <si>
    <t>Establecer directrices de consumo de agua subterránea.</t>
  </si>
  <si>
    <t>Directrices de regulación del consumo de agua subterránea.</t>
  </si>
  <si>
    <t>Capacitaciones talleres socializaciones divulgaciones sobre directrices para regular el consumo de agua subterránea.</t>
  </si>
  <si>
    <t>Socializar y divulgar las directrices para la regulación del consumo de agua subterránea.</t>
  </si>
  <si>
    <t>Capacitaciones talleres socializaciones divulgaciones sobre la política de uso eficiente y ahorro del agua subterránea.</t>
  </si>
  <si>
    <t>Socializar y divulgar la política de uso eficiente y ahorro del agua subterránea.</t>
  </si>
  <si>
    <t>Reuniones y capacitaciones a servidores públicos en cuanto a la regulación del agua subterránea.</t>
  </si>
  <si>
    <t>Acuerdo interinstitucional para la reglamentación de la regulación del consumo de agua subterránea.</t>
  </si>
  <si>
    <t>Seguimiento y control a las directrices regulatorias de consumo.</t>
  </si>
  <si>
    <t>9. Ampliar la red de monitoreo de nivel y calidad del agua subterránea de PIRAGUA</t>
  </si>
  <si>
    <t>10. Definición y establecimiento de perímetros de protección de pozos</t>
  </si>
  <si>
    <t>Definición de los perímetros de protección.</t>
  </si>
  <si>
    <t>Zonas de protección: perímetros de protección de los pozos.</t>
  </si>
  <si>
    <t>Definición de medidas de protección en cuanto a infraestructura para los pozos proyectados.</t>
  </si>
  <si>
    <t>Protección de los pozos proyectados.</t>
  </si>
  <si>
    <t>Definición de restricciones a prácticas y/o actividades en los perímetros de protección definidos.</t>
  </si>
  <si>
    <t>Restricción de prácticas y/o actividades en los perímetros de protección definidos.</t>
  </si>
  <si>
    <t>11: Implementación del modelo numérico como herramienta para la concesión de aguas subterráneas</t>
  </si>
  <si>
    <t>Definiciones de prioridad de uso según la ley (ver proyecto 7).</t>
  </si>
  <si>
    <t>Documento de prioridad de uso.</t>
  </si>
  <si>
    <t>Niveles máximos permisibles de abatimiento entre pozos.</t>
  </si>
  <si>
    <t xml:space="preserve">Documento donde se presente guía práctica que establezca estos niveles según antigüedad del pozo sector económico prioridad de uso y características técnicas de los pozos </t>
  </si>
  <si>
    <t>Caudales máximos permisibles que se detraen de las fuentes superficiales por la incorporación de un pozo nuevo (diferenciando ciénagas pequeños y grandes fuentes de agua superficial).</t>
  </si>
  <si>
    <t>Basado en otros instrumentos de gestión disponibles como los PORH de las corrientes o el distrito de manejo integrado de la Ciénaga de Barbacoas. Igualmente en las herramientas de gestión que presenta la corporación como DUBERDICUS o Evaluación Regional del Agua.</t>
  </si>
  <si>
    <t>Profundidades mínimas de perforación según el tipo de obra (aljibe o pozo) sector económico caudal y unidad hidrogeológica a captar.</t>
  </si>
  <si>
    <t>Según las posibilidades de cada sector y las características hidráulicas de cada unidad hidrogeológica se deben definir criterios restrictivos para la construcción de nuevos pozos permitiendo el uso futuro del recurso para usuarios individuales o colectivos domésticos.</t>
  </si>
  <si>
    <t>Caudal de explotación seguro para cada unidad hidrogeológica (ver proyecto 1).</t>
  </si>
  <si>
    <t>Definir la restricción de caudal máximo explotable por unidad hidrogeológica.</t>
  </si>
  <si>
    <t>Regla de operación de la captación sugerida para cada usuario.</t>
  </si>
  <si>
    <t>Según resultados de caudal de explotación segura o de posible interferencia de pozos de abatimiento deben establecerse reglas de operación diferenciadas para uso alternado en diferentes escalas de tiempo (infra diaria semanal y mensual).</t>
  </si>
  <si>
    <t>Perímetros de protección de pozos y distancia de captación a sitios de riesgo por contaminación (ver proyecto 10 y 12).</t>
  </si>
  <si>
    <t>Establecer criterios de retiro mínimos a las diferentes zonas de riesgo por contaminación y requerir los perímetros de protección para pozos nuevos</t>
  </si>
  <si>
    <t>2. Elaborar el mapa de riesgos</t>
  </si>
  <si>
    <t>Diseño del inventario</t>
  </si>
  <si>
    <t>Plan de trabajo</t>
  </si>
  <si>
    <t>Implementación del inventario</t>
  </si>
  <si>
    <t>Inventario de fuentes</t>
  </si>
  <si>
    <t>Evaluación y síntesis</t>
  </si>
  <si>
    <t>Mapa de fuentes potenciales clasificado</t>
  </si>
  <si>
    <t>Cálculo de los perímetros de protección de los pozos basados en el modelo numérico desarrollado en el proyecto 5</t>
  </si>
  <si>
    <t>Definición de los perímetros de protección de los pozos en el Magdalena Medio Antioqueño</t>
  </si>
  <si>
    <t>Clasificación y mapeo de las zonas de vulnerabilidad combinadas con la caracterización de la posible fuente contaminante</t>
  </si>
  <si>
    <t>Mapa de riesgo regional clasificado</t>
  </si>
  <si>
    <t>Definir para cada pozo del inventario y los perímetros de protección identificados el riego a la contaminación de cada pozo</t>
  </si>
  <si>
    <t>Mapa de riesgo por pozo clasificado</t>
  </si>
  <si>
    <t>Proponer acciones que minimicen el riego en cada uno de los sitios críticos</t>
  </si>
  <si>
    <t>Plan de acción</t>
  </si>
  <si>
    <t>13. Conformación y fortalecimiento de la mesa de trabajo del PMAA</t>
  </si>
  <si>
    <t>Definición de la estructura interna las funciones y el mecanismo de conformación de la mesa de trabajo.</t>
  </si>
  <si>
    <t xml:space="preserve">Un documento con la estructura funciones y proceso de conformación de la mesa de trabajo elaborado </t>
  </si>
  <si>
    <t>Constituir la mesa de trabajo teniendo en cuenta a los actores sociales identificados en la formulación del PMAA</t>
  </si>
  <si>
    <t xml:space="preserve">Desarrollo del 100% de las actividades previstas para la conformación de la mesa de trabajo </t>
  </si>
  <si>
    <t xml:space="preserve">Elección del equipo de coordinación y definición del reglamento interno de la mesa de trabajo </t>
  </si>
  <si>
    <t xml:space="preserve">Estructura interna de la mesa de trabajo elegida y un reglamento interno elaborado y aprobado </t>
  </si>
  <si>
    <t xml:space="preserve">Construcción participativa del plan de acción anual de la mesa de trabajo </t>
  </si>
  <si>
    <t xml:space="preserve">Plan de acción de la mesa de trabajo elaborado aprobado e iniciando ejecución </t>
  </si>
  <si>
    <t xml:space="preserve">Implementación del Plan de Acción Anual </t>
  </si>
  <si>
    <t xml:space="preserve">80% de las actividades previstas en el plan implementadas </t>
  </si>
  <si>
    <t>Articulación de la mesa de trabajo del PMAA con las mesas ambientales y los CIDEAM de los municipios de Yondó Puerto Nare y Puerto Berrio</t>
  </si>
  <si>
    <t xml:space="preserve">Una estrategia de articulación de la mesa de trabajo con el CIDEAM y los PRAE definida y en ejecución </t>
  </si>
  <si>
    <t>Diseñar una estrategia de cooperación apoyo técnico y financiero para la implementación de los proyectos definidos en el PMAA</t>
  </si>
  <si>
    <t xml:space="preserve">Estrategia de cooperación y apoyo técnico y financiero diseñada y en ejecución </t>
  </si>
  <si>
    <t>Talleres de capacitación de la mesa de trabajo en aguas subterráneas</t>
  </si>
  <si>
    <t>Cuatro talleres de capacitación en temas de planificación y el manejo del agua subterráneas realizados con la mesa de trabajo</t>
  </si>
  <si>
    <t>14. Alianza estratégica con Coregan y vinculación con propietarios de fincas para la socialización del PMAA y generación de estrategias en torno a la planificación manejo y conservación del acuífero</t>
  </si>
  <si>
    <t xml:space="preserve">Reunión con miembros de Coregan la Asociación de Ganaderos de Puerto Nare y los miembros de la mesa de trabajo del PMAA para la conformación de una alianza estratégica con el sector ganadero. </t>
  </si>
  <si>
    <t>Un documento con la estructura funciones aportes alcances y proceso de conformación de la alianza estrategia y de la estrategia de participación</t>
  </si>
  <si>
    <t>Constituir la estrategia de participación teniendo en cuenta a Coregan la Asociación de Ganaderos de Puerto Nare miembros de la mesa de trabajo del PMAA y miembros de las alcaldías de Yondó Puerto Berrio y Puerto Nare para garantizar la participación de los propietarios en el PMAA.</t>
  </si>
  <si>
    <t>Desarrollo del 100% de las actividades previstas en la estrategia de participación.</t>
  </si>
  <si>
    <t>Talleres de socialización del PMAA con los propietarios que tienen influencia en el Sistema Acuífero.</t>
  </si>
  <si>
    <t>Tres talleres de socialización del PMAA en cada municipio (Yondó Puerto Nare y Puerto Berrio) con los propietarios que tienen influencia en el Sistema Acuífero realizados con la mesa de trabajo Coregan y la Asociación de Ganaderos.</t>
  </si>
  <si>
    <t>Revisar la posibilidad de que a través de Pago por Servicios Ambientales a los propietarios que se encuentran en las zonas de recarga del Acuífero se incentiven sus procesos de conservación</t>
  </si>
  <si>
    <t xml:space="preserve">Un proyecto de pago por servicios ambientales en gestión para compensar procesos de conservación en predios que contribuyen a la protección y manejo de las zonas de recarga del acuífero </t>
  </si>
  <si>
    <t xml:space="preserve">Diseñar una estrategia de planificación manejo y conservación del acuífero que cuente con apoyo técnico y financiero por parte de la mesa de trabajo de Coregan y la Asociación de Ganaderos </t>
  </si>
  <si>
    <t xml:space="preserve">Estrategia de planificación manejo y conservación del acuífero con la cooperación apoyo técnico y financiero diseñada y en ejecución </t>
  </si>
  <si>
    <t>Implementación de acciones en el marco de la estrategia de manejo del acuífero diseñada con ganaderos</t>
  </si>
  <si>
    <t>Realización de acciones de manejo del acuífero en 20 predios al año</t>
  </si>
  <si>
    <t xml:space="preserve">Generar acuerdos de conservación en las zonas de recarga de los acuíferos </t>
  </si>
  <si>
    <t xml:space="preserve">Documento que plasme los acuerdos de conservación entre propietarios y la mesa de trabajo para garantizar la existencia de las zonas de recarga del Acuífero. </t>
  </si>
  <si>
    <t>15. Gestión para la incorporación del PMAA a los Planes de Ordenamiento Territorial y Planes de desarrollo de los municipios de Yondó Puerto Nare y Puerto Berrio</t>
  </si>
  <si>
    <t>Recopilar la información en CORANTIOQUIA CORNARE CAS CSB y CORPOBOYACÁ sobre los instrumentos de planificación formulados y las fechas.</t>
  </si>
  <si>
    <t>Árbol de análisis de la temporalidad de los instrumentos de planificación disponible y su cobertura espacial.</t>
  </si>
  <si>
    <t>Revisar si en los POMCA desarrollados se realizó la armonización de la zonificación ambiental el componente programático y la gestión del riesgo de los diferentes instrumentos.</t>
  </si>
  <si>
    <t>Definir la ruta a seguir para incorporar los resultados de estos instrumentos en el ordenamiento territorial esto es: incorporar solo el POMCA (armonizado) o realizar la armonización de los resultados de los instrumentos formulados o no seguir la normatividad vigente para el ordenamiento territorial en su componente ambiental por falta de instrumentos de planificación en una zona del territorio.</t>
  </si>
  <si>
    <t>Recopilar los principales resultados de la zonificación ambiental componente programático y gestión del riesgo del plan de manejo de acuíferos</t>
  </si>
  <si>
    <t>Recordar los principales resultados del PMAA y los avances en la ejecución de los proyectos formulados.</t>
  </si>
  <si>
    <t>Realizar las presentaciones directamente en las administraciones municipales</t>
  </si>
  <si>
    <t>Realizar una presentación por cada municipio al inicio de cada periodo de administración</t>
  </si>
  <si>
    <t>16. Articulación del PMAA con los Planes de Etnodesarrollo y Planes de Vida de las comunidades étnicas presentes en el acuífero</t>
  </si>
  <si>
    <t xml:space="preserve">Socialización del PMAA con las comunidades étnicas </t>
  </si>
  <si>
    <t>El 100% de las comunidades étnicas que tienen injerencia en el acuífero conocen la estructura y contenido del PMAA</t>
  </si>
  <si>
    <t>Revisar y ajustar de ser necesario el Plan de Manejo Ambiental del Sistema Acuífero del Magdalena Medio Antioqueño antes de ser aprobado.</t>
  </si>
  <si>
    <t xml:space="preserve">Plan de Manejo Ambiental del Sistema Acuífero del Magdalena Medio Antioqueño revisado y avalado por todas comunidades étnicas </t>
  </si>
  <si>
    <t>Articular los Planes de Etnodesarrollo con el PMAA.</t>
  </si>
  <si>
    <t>Acta de acuerdos entre comunidades étnicas y CORANTIOQUIA donde se acojan los ajustes de ambos documentos de planificación acorde a la concertación para su articulación.</t>
  </si>
  <si>
    <t>Definir y gestionar una estrategia de Pago por Servicios Ambientales de conformidad con lo establecido en el Decreto ley 870 de 2017 de PSA para la conservación de las zonas de recarga del acuífero</t>
  </si>
  <si>
    <t>Un proyecto de pago por servicios ambientales en gestión para compensar procesos de conservación en las comunidades étnicas que contribuyen a la conservación y manejo de las zonas de recarga del acuífero</t>
  </si>
  <si>
    <t>Conservar las zonas de recarga</t>
  </si>
  <si>
    <t>Reconocimiento y protección por parte de las comunidades étnicas de las zonas de recarga</t>
  </si>
  <si>
    <t>Diseño de una ruta de gestión conjunta planes de etnodesarrollo y planes de vida articulados con el PMAA.</t>
  </si>
  <si>
    <t>Realización de proyectos mediante convenios de cooperación.</t>
  </si>
  <si>
    <t>Implementación de proyectos inscritos en los planes de etnodesarrollo articulados al PMAA</t>
  </si>
  <si>
    <t>Acta de acuerdos entre comunidades étnicas CORANTIOQUIA y mesa de trabajo donde se prioricen los proyectos de los Planes comunitarios relacionados con los acuíferos.</t>
  </si>
  <si>
    <t>17. Implementación de iniciativas ambientales para el uso manejo y conocimiento del recurso hídrico subterráneo</t>
  </si>
  <si>
    <t>Convocatoria orientada desde la mesa de trabajo mediante talleres de divulgación</t>
  </si>
  <si>
    <t>Divulgación de las condiciones de las iniciativas a apoyar</t>
  </si>
  <si>
    <t>Realizar las ecard y comunicaciones radiales respectivas</t>
  </si>
  <si>
    <t>Divulgación masiva de las condiciones de las iniciativas a apoyar</t>
  </si>
  <si>
    <t>Elección objetiva de las iniciativas</t>
  </si>
  <si>
    <t>Elegir las tres iniciativas de mayor impacto relacionadas con las aguas subterráneas en los tres municipios de interés</t>
  </si>
  <si>
    <t>Seguimiento en la ejecución del alcance cronograma y presupuesto (incluso contable) para la correcta ejecución de las iniciativas</t>
  </si>
  <si>
    <t>Ejecutar las iniciativas en un máximo de dos meses</t>
  </si>
  <si>
    <t>Informe de ejecución</t>
  </si>
  <si>
    <t>Realizar el informe de ejecución</t>
  </si>
  <si>
    <t>18. Foro permanente para el análisis de la gestión y planificación del acuífero</t>
  </si>
  <si>
    <t>Socializar los resultados en el monitoreo de la calidad y cantidad del recurso hídrico subterráneo</t>
  </si>
  <si>
    <t xml:space="preserve">Todos los actores interesados en la calidad y cantidad del agua subterránea conocen los resultados sobre el monitoreo realizado en el acuífero </t>
  </si>
  <si>
    <t xml:space="preserve">Socializar los resultados de procesos o trabajos de investigación o sistematización y procesamiento de información realizados en el acuífero </t>
  </si>
  <si>
    <t>Todos los actores interesados en los resultados de investigaciones en el acuífero conocen los resultados de dichos trabajos</t>
  </si>
  <si>
    <t xml:space="preserve">Realizar un foro abierto y participativo cada 6 meses que favorezca el análisis de información y el planteamiento de acciones o estrategias de gestión para el sistema acuífero </t>
  </si>
  <si>
    <t xml:space="preserve">Espacio de participación y análisis de temas relevantes para la conservación manejo y uso sostenible del acuífero institucionalizado </t>
  </si>
  <si>
    <t>Incidir en las acciones que realizan los actores sociales del territorio a fin de considerar tópicos relacionados con el manejo y el usos sostenible de las aguas subterráneas</t>
  </si>
  <si>
    <t xml:space="preserve">Los actores sociales incorporan dentro de sus esquemas de planificación y sus proyectos y acciones medidas relacionadas con el manejo y conservación del acuífero </t>
  </si>
  <si>
    <t>19. Recuperación y fortalecimiento de la memoria y tradición en tormo al agua subterránea en territorio.</t>
  </si>
  <si>
    <t>Realización de talleres de capacitación en los cuales se hace un intercambio de saberes y reconocimiento de prácticas ancestrales en torno al agua subterránea</t>
  </si>
  <si>
    <t xml:space="preserve">Tres talleres por cada municipio orientados al adecuado manejo del agua subterránea en los cuales se hace un intercambio de saberes y reconocimiento de prácticas ancestrales abordando de manera individual comunidades indígenas afro descendientes y campesinas. </t>
  </si>
  <si>
    <t>Gira de reconocimiento de prácticas ancestrales en el adecuado manejo de las aguas subterráneas</t>
  </si>
  <si>
    <t xml:space="preserve">Actores comunitarios de los municipios reconocen otras experiencias en torno al manejo de las aguas subterráneas a partir de su participación en la gira de intercambio de experiencias. </t>
  </si>
  <si>
    <t>Sistematizar conocimientos y practicas ancestrales identificadas en torno a los acuíferos.</t>
  </si>
  <si>
    <t>Un documento de sistematización de prácticas ancestrales en torno al manejo del agua subterránea elaborado revisado y avalado</t>
  </si>
  <si>
    <t xml:space="preserve">Dar a conocer los conocimientos ancestrales que se tienen en torno al agua subterránea </t>
  </si>
  <si>
    <t xml:space="preserve">Una cartilla publicada y difundida en todos los municipios del sistema acuífero </t>
  </si>
  <si>
    <t>Implementar estrategias participativas para el adecuado manejo del agua subterránea que recojan y recuperen las prácticas ancestrales</t>
  </si>
  <si>
    <t>Implementar tres pruebas piloto de prácticas ancestrales identificadas en el manejo de aguas subterráneas</t>
  </si>
  <si>
    <t>20. Diseñar y ejecutar una estrategia para la incorporación de los procesos de educación ambiental en aguas subterráneas con los CIDEAM y en los PRAE.</t>
  </si>
  <si>
    <t xml:space="preserve">Jornada pedagógica de socialización del PMAA del Magdalena Medio Antioqueño con los CIDEAM y las comunidades educativas en cada municipio. </t>
  </si>
  <si>
    <t xml:space="preserve">Actores sociales de los CIDEAM y población educativa informada y apropiada del PMAA </t>
  </si>
  <si>
    <t xml:space="preserve">Talleres de formación a docentes en el tema de aguas subterráneas en cada municipio. </t>
  </si>
  <si>
    <t>Docentes de Instituciones Educativas formados en aguas subterráneas</t>
  </si>
  <si>
    <t>Diseñar planes de concertación para vincular los procesos educativos ambientales sobre aguas subterráneas en los principios y plan de acción de los CIDEAM.</t>
  </si>
  <si>
    <t>Planes de concertación para vincular los procesos educativos ambientales sobre aguas subterráneas en los principios y plan de acción de los CIDEAM.</t>
  </si>
  <si>
    <t xml:space="preserve">Presentar el plan de concertación a la Asambleas de los CIDEAM para y hacer efectiva la incorporación de los procesos educativos ambientales relacionados con el acuífero en la naturaleza y proyección de estos espacios organizativos. </t>
  </si>
  <si>
    <t>Vinculación de los procesos educativos ambientales sobre aguas subterráneas en los principios y plan de acción de los CIDEAM.</t>
  </si>
  <si>
    <t>Promover y efectuar reuniones con las comunidades académicas con el fin de vincular o ajustar los PRAES hacia la ejecución de procesos educativos ambientales en aguas subterráneas.</t>
  </si>
  <si>
    <t>PRAE ajustados</t>
  </si>
  <si>
    <t>21. Diseñar preparar e implementar una estrategia de comunicación participativa para la gestión y apropiación social del PMAA.</t>
  </si>
  <si>
    <t>Desarrolló de un diagnóstico en comunicación rural participativa (DCRP).</t>
  </si>
  <si>
    <t>Mapeo de actores en CpD.</t>
  </si>
  <si>
    <t>Gestión local con actores para el proceso de CpD.</t>
  </si>
  <si>
    <t>Involucrar a diferentes actores del territorio en la apropiación de una estrategia de CpD.</t>
  </si>
  <si>
    <t>Diseño de un programa de capacitación continua (PCC) en CpD con sus objetivos metodología plan de estudios y agenda.</t>
  </si>
  <si>
    <t>Propuesta curricular del PCC apropiada.</t>
  </si>
  <si>
    <t>Implementación el programa de capacitación continua (PCC) en CpD.</t>
  </si>
  <si>
    <t>Talleres de capacitación en CpD implementados</t>
  </si>
  <si>
    <t>Organizar el grupo de gestores locales en CpD.</t>
  </si>
  <si>
    <t>Grupo de estores locales en conservación y CpD conformado</t>
  </si>
  <si>
    <t>Sistematización de los procesos locales exitosos de comunicación información y educación ambiental para incorporar en el diseño de la estrategia de CpD.</t>
  </si>
  <si>
    <t>Estrategia participativa de CpD diseñada para apoyo al PMAA.</t>
  </si>
  <si>
    <t>Elaboración la estrategia participativa de CpD y su modelo metodológico de implementación.</t>
  </si>
  <si>
    <t>Estrategia de CpD en apoyo al PMAA diseñada.</t>
  </si>
  <si>
    <t>Implementación de la estrategia participativa de CpD a través de modelo metodológico de implementación</t>
  </si>
  <si>
    <t>Estrategia de CpD implementándose y apropiada por los actores en torno al PMAA.</t>
  </si>
  <si>
    <t>22. Diplomado en gestión y manejo de las aguas subterráneas.</t>
  </si>
  <si>
    <t>Definición de requisitos de ingreso permanencia y egreso y estimación del número de personas a postularse. Administración y coordinación de recursos del diplomado.</t>
  </si>
  <si>
    <t>Propuesta estructura administrativa financiera y operativa del diplomado probada con tendencia al 100%</t>
  </si>
  <si>
    <t xml:space="preserve">Estimación de recursos materiales apoyo técnico didáctico instalaciones y mobiliario. </t>
  </si>
  <si>
    <t xml:space="preserve">Gestión de materiales de apoyo técnico instalaciones y mobiliario </t>
  </si>
  <si>
    <t>Elaboración de fundamentos justificación objetivos metodología plan de estudios horarios y calendario de módulos</t>
  </si>
  <si>
    <t xml:space="preserve">Programa del diplomado </t>
  </si>
  <si>
    <t>Preparación de módulos teóricos</t>
  </si>
  <si>
    <t>Definición de módulos orientados a: normativa de la gestión de aguas subterráneas sistemas acuíferos del mundo y de Colombia. Problemas ambientales. Contexto local. Instrumentos de planificación hidrológica Planes de Manejo Ambiental de Acuíferos PMAA.</t>
  </si>
  <si>
    <t xml:space="preserve">Preparación de módulos prácticos </t>
  </si>
  <si>
    <t xml:space="preserve">Definición de módulos orientados a: trabajo de campo etc. </t>
  </si>
  <si>
    <t>Publicación de convocatoria</t>
  </si>
  <si>
    <t>Postulaciones y matrícula</t>
  </si>
  <si>
    <t>Desarrollo del diplomado</t>
  </si>
  <si>
    <t>50 personas / actores sociales con conocimientos y habilidades en el manejo y la gestión de las aguas subterráneas</t>
  </si>
  <si>
    <t>Occidente</t>
  </si>
  <si>
    <t>1.Refinar y reglamentar las zonas de recarga mediante distintas metodologías</t>
  </si>
  <si>
    <t>Revisión de información secundaria relaciona con zonas de recarga</t>
  </si>
  <si>
    <t>Mapas de zonas de recarga en escala 1:10.000.</t>
  </si>
  <si>
    <t>Realizar análisis técnicos para obtener las zonas de recarga</t>
  </si>
  <si>
    <t>Identificar las áreas que presentan conflicto por el uso del suelo no compatible con las zonas de recarga</t>
  </si>
  <si>
    <t>Reuniones de socialización con las secretarias de planeación de los 5 municipios del sistema acuífero del Occidente antioqueño de la territorial Hevéxicos</t>
  </si>
  <si>
    <t>Inclusión del capítulo de áreas de recarga en la próxima actualización de los planes de ordenamiento territorial de los 5 municipios del sistema acuífero del Occidente antioqueño de la territorial Hevéxicos.</t>
  </si>
  <si>
    <t>Inclusión de las zonas de protección asociadas a las áreas de recarga para posterior adopción de la norma</t>
  </si>
  <si>
    <t>Reuniones de socialización con los actores (comunitarios institucionales y del sector privado productivo y comercial) con el fin de divulgar los resultados y las implicaciones de las áreas de recarga</t>
  </si>
  <si>
    <t>Ejecución de reuniones informativas donde se socializara los resultados del estudio de zonas de recarga y sus implicaciones legales.</t>
  </si>
  <si>
    <t>2. Análisis de riesgo (contaminación – agotamiento) del acuífero de occidente</t>
  </si>
  <si>
    <t>Revisar y analizar propuestas metodológicas del riesgo asociado al agua subterránea de otros acuíferos</t>
  </si>
  <si>
    <t>Propuesta metodológica para evaluar el riesgo a la contaminación el uso intensivo y el cambio climático.</t>
  </si>
  <si>
    <t>Integrar en la propuesta las amenazas al recurso y la vulnerabilidad intrínseca del acuífero</t>
  </si>
  <si>
    <t>Identificar las variables los criterios de ponderación y los indicadores para la zonificación del riesgo</t>
  </si>
  <si>
    <t>Recopilar la información necesaria para la evaluación del riesgo por contaminación</t>
  </si>
  <si>
    <t>Evaluación del riesgo asociado al agua subterránea mediante la metodología y su validación.</t>
  </si>
  <si>
    <t>Aplicar la propuesta metodológica</t>
  </si>
  <si>
    <t>Refinar y actualizar la evaluación de la vulnerabilidad intrínseca a la contaminación de acuíferos</t>
  </si>
  <si>
    <t>Realizar zonificación de las principales amenazas sobre el recurso (vertimientos líquidos y sólidos otros focos de contaminación sobreexplotación conflictos de uso)</t>
  </si>
  <si>
    <t>Realizar mapas de zonificación del riesgo</t>
  </si>
  <si>
    <t>3. Determinar riesgo de incendio en zonas de recarga</t>
  </si>
  <si>
    <t>Capacitar y sensibilizar a toda la comunidad en la importancia de prevenir incendios en las zonas de recarga. Se proponen 3 encuentros por año.</t>
  </si>
  <si>
    <t>Disminución en la cantidad de incendios provocados en las zonas de recarga.</t>
  </si>
  <si>
    <t>Jornadas de limpieza en las zonas de recarga. Se proponen jornadas de limpieza cada 3 meses.</t>
  </si>
  <si>
    <t>Zonas de recarga limpias (libres de basuras y otro cualquier tipo de residuo que pueda ocasionar incendio).</t>
  </si>
  <si>
    <t>Realizar la zonificación del riesgo de incendio en las zonas de recarga.</t>
  </si>
  <si>
    <t>Zonificación del riesgo de incendio en las zonas de recarga.</t>
  </si>
  <si>
    <t>Delimitación de zonas de recarga a escala de detalle.</t>
  </si>
  <si>
    <t>Aumento de áreas reforestadas en las zonas de recarga.</t>
  </si>
  <si>
    <t>Reforestación en zonas de recarga. Se propone una jornada de reforestación por año.</t>
  </si>
  <si>
    <t>Capacitación sobre la vegetación nativa en las zonas de recarga y sus cuidados. Se propone un encuentro por año.</t>
  </si>
  <si>
    <t>Conocimiento de la vegetación nativa presente en las zonas de recarga. (Bosque y bosque seco tropical).</t>
  </si>
  <si>
    <t>Capacitación y sensibilización a usuarios sobre un adecuado manejo de los residuos sólidos en las zonas de recarga del acuífero. Se propone capacitaciones cada 3 meses.</t>
  </si>
  <si>
    <t>Disminución de disposición de residuos sólidos en las zonas de recarga.
Aumento de usuarios sensibilizados frente a una adecuada disposición de residuos sólidos.</t>
  </si>
  <si>
    <t>4. Legalización de los usuarios del recurso hídrico subterráneo</t>
  </si>
  <si>
    <t>Acercamiento de la Corporación a la comunidad para la resolución de inquietudes acerca de la legalización.</t>
  </si>
  <si>
    <t>Mayor cantidad de usuarios legalizados.</t>
  </si>
  <si>
    <t>Jornadas de legalización de usuarios del recurso hídrico.</t>
  </si>
  <si>
    <t>Capacitar a los usuarios del recurso hídrico subterráneo en la importancia de la legalización de las captaciones de agua subterránea.</t>
  </si>
  <si>
    <t xml:space="preserve">Mayor cantidad de usuarios legalizados. </t>
  </si>
  <si>
    <t>Revisión de expedientes de concesión de aguas subterráneas.</t>
  </si>
  <si>
    <t>Seguimiento a concesiones otorgadas de forma trimestral (requerimientos realizados).</t>
  </si>
  <si>
    <t>5. Monitoreo de niveles y calidad en aljibes pozos y piezómetros</t>
  </si>
  <si>
    <t>Contar con una red de monitoreo más amplia en el territorio.</t>
  </si>
  <si>
    <t>Monitoreo continuo de aljibes pozos  </t>
  </si>
  <si>
    <t>Monitoreo de niveles y calidad en aljibes pozos.</t>
  </si>
  <si>
    <t>Capacitación y sensibilización a usuarios del recurso hídrico subterráneo.</t>
  </si>
  <si>
    <t>Capacitar a la comunidad y a la institucionalidad a partir de los resultados de los monitoreos realizados.</t>
  </si>
  <si>
    <t>Construcción de piezómetros: incluye la definición de los sitios técnicamente más "aptos" para la construcción de los piezómetros.</t>
  </si>
  <si>
    <t>Piezómetros construidos</t>
  </si>
  <si>
    <t>Identificación de aljibes con problemas de contaminación</t>
  </si>
  <si>
    <t>6. Definición de perímetros de protección de pozos</t>
  </si>
  <si>
    <t>Revisión de información secundaria.</t>
  </si>
  <si>
    <t>7. Instrumentación de un sector piloto mediante instalación de pluviómetros mediciones de caudales y niveles de agua superficial</t>
  </si>
  <si>
    <t>Escogencia del sitio para las estaciones.</t>
  </si>
  <si>
    <t xml:space="preserve">Registros actuales de precipitación caudales y niveles. </t>
  </si>
  <si>
    <t>Compra e instalación de instrumentos de medición de las variables.</t>
  </si>
  <si>
    <t>Recolectar y sistematizar la información de los registros.</t>
  </si>
  <si>
    <t>Visitas periódicas a las estaciones.</t>
  </si>
  <si>
    <t>Revisión de información histórica de variables hidrogeológicas (niveles en puntos de agua subterránea) e información de variables climáticas.</t>
  </si>
  <si>
    <t>Conocimiento del comportamientos climático e hidrogeológico para la zona.</t>
  </si>
  <si>
    <t>Análisis el comportamiento evolutivo de las variables monitoreadas y las históricas.</t>
  </si>
  <si>
    <t>Realizar análisis de correlación de variabilidad.</t>
  </si>
  <si>
    <t>Realizar análisis de vulnerabilidad de agua subterránea por cambio climático.</t>
  </si>
  <si>
    <t>Construcción de escenarios de cambio climático.</t>
  </si>
  <si>
    <t>Informe de escenarios y potenciales efectos del cambio climático al agua subterránea.</t>
  </si>
  <si>
    <t>8. Estimación de oferta y demanda de agua subterráneas incluyendo demanda por minería turismo obras de infraestructura condominios parcelaciones y fincas</t>
  </si>
  <si>
    <t>Revisión de información secundaria (mapas y bases de datos con información de las captaciones de agua subterránea en la región pruebas de bombeo y slug test realizados).</t>
  </si>
  <si>
    <t>Conocimiento actualizado de la oferta de agua subterránea en el occidente antioqueño.</t>
  </si>
  <si>
    <t>Ejecución de pruebas de bombeo y/o slug test.</t>
  </si>
  <si>
    <t>Estimación de la oferta de agua subterránea en la zona.</t>
  </si>
  <si>
    <t>Censo de usos y usuarios del recurso hídrico subterráneo.</t>
  </si>
  <si>
    <t>Conocimiento actualizado de la demanda de agua subterránea en el occidente antioqueño.</t>
  </si>
  <si>
    <t>Estimación de la demanda de agua subterránea en la zona.</t>
  </si>
  <si>
    <t>Establecer consumos mínimos de agua subterránea de acuerdo a las actividades productivas de la región del occidente antioqueño.</t>
  </si>
  <si>
    <t>Conocimiento de los consumos máximos permitidos por actividad productiva como herramienta para la regulación del consumo de agua subterránea.</t>
  </si>
  <si>
    <t>9. Regulación del consumo de agua subterránea</t>
  </si>
  <si>
    <t>10. Levantamiento y recuperación de acequias (justificación: su papel en la recarga de acuíferos)</t>
  </si>
  <si>
    <t>Revisión de expedientes de la existencia y usuarios de las acequias sede de CORANTIOQUIA Territorial Hevéxicos</t>
  </si>
  <si>
    <t>Inventario de acequias</t>
  </si>
  <si>
    <t xml:space="preserve">Revisión de estudios sobre los sistemas de acequias en el occidente antioqueño </t>
  </si>
  <si>
    <t xml:space="preserve">Diseño de formato para levantamiento de acequias </t>
  </si>
  <si>
    <t xml:space="preserve">Trabajo de campo para realizar un censo de acequias y usuarios usos y estado actual. </t>
  </si>
  <si>
    <t xml:space="preserve">Consolidación y sistematización y publicación de la información recolectada para el inventario. </t>
  </si>
  <si>
    <t xml:space="preserve">Diseño de la geodatabase de Acequias </t>
  </si>
  <si>
    <t xml:space="preserve">Geodatabase con información de usos usuarios y captaciones del agua de las acequias en el occidente antioqueño </t>
  </si>
  <si>
    <t>Sistematización de información en la geodatabase</t>
  </si>
  <si>
    <t xml:space="preserve">Consolidación la base de datos de las acequias priorizadas. </t>
  </si>
  <si>
    <t xml:space="preserve">Diseño de una estrategia y plan de recuperación de recuperación de las acequias priorizadas según su importancia </t>
  </si>
  <si>
    <t xml:space="preserve">Diseño de la estrategia y plan de recuperación una vez priorizada la o las acequias. </t>
  </si>
  <si>
    <t>Definición de la logística y ejecución de recuperación de la o las acequias</t>
  </si>
  <si>
    <t>Selección de capacitadores e información para la sensibilización.</t>
  </si>
  <si>
    <t xml:space="preserve">Información y sensibilización sobre las acequias a los actores como JAC JAA Mesas ambientales principales parcelaciones hoteleros entre otros. sobre la importancia de estas no sólo como fuente de abastecimiento para las actividades humanas sino como fuente de recarga de acuíferos. Además de su importancia como patrimonio de la comunidad y fuente de conocimiento ancestral y cultural del agua. </t>
  </si>
  <si>
    <t>Priorización y convocatoria de usuarios que recibirán la sensibilización.</t>
  </si>
  <si>
    <t xml:space="preserve">Información y Sensibilización a los usuarios mediante talleres. </t>
  </si>
  <si>
    <t>11. Posicionamiento y construcción de un pozo comunitario de energía solar (Prueba piloto)</t>
  </si>
  <si>
    <t>Revisar información relacionada con pozos cercanos e información del acuífero</t>
  </si>
  <si>
    <t>Coordenadas del sitio de posicionamiento del pozo</t>
  </si>
  <si>
    <t>Realizar ensayos geo eléctricos para conocer a detalle el nivel características del subsuelo</t>
  </si>
  <si>
    <t>Realizar un informe y mapa con los sitios opcionales para la perforación del pozo.</t>
  </si>
  <si>
    <t xml:space="preserve">Ejecutar la perforación para el pozo </t>
  </si>
  <si>
    <t>Pozo profundo que funciona con energía solar</t>
  </si>
  <si>
    <t>Hacer el diseño de pozo</t>
  </si>
  <si>
    <t>Realizar una prueba de bombeo</t>
  </si>
  <si>
    <t xml:space="preserve">Adecuar el sistema de abastecimiento de bomba </t>
  </si>
  <si>
    <t>Realizar mediciones de caudal</t>
  </si>
  <si>
    <t>Seguimiento a la prueba piloto</t>
  </si>
  <si>
    <t xml:space="preserve">Realizar mediciones de calidad </t>
  </si>
  <si>
    <t>Realizar el estudio de factibilidad para replicar otro proyecto piloto en otra comunidad</t>
  </si>
  <si>
    <t>Análisis para implementar o rechazar la prueba piloto.</t>
  </si>
  <si>
    <t xml:space="preserve">12. Generación y divulgación de material educativo relacionado con agua subterránea (justificación buenas practicas) </t>
  </si>
  <si>
    <t>Realizar 7 Encuentros de formación en comunicación para la movilización social de tres horas de duración cada uno con recorridos con sentidos proceso del cual se derivarán los contenidos para piezas comunicativas las cuales son producidas por los comunicadores que lideran el proyecto.</t>
  </si>
  <si>
    <t>20 líderes formados en Comunicación para la movilización social. 
5 piezas comunicativas (periódico itinerante exposición fotográfica video radionovela) con contenidos generados por los participantes en el proceso de formación y producidos por los comunicadores que lideran el proyecto.</t>
  </si>
  <si>
    <t>Realizar cinco encuentros de formación en arte público en los cuales se planearán 5 obras de arte público.</t>
  </si>
  <si>
    <t>20 líderes formados en arte público para la movilización social. 
Cinco obras de arte público cuyo tema central son las aguas subterráneas de la región diseñadas en el proceso de formación.</t>
  </si>
  <si>
    <t>Realizar cinco acciones colectivas en espacios públicos de cada uno de los municipios</t>
  </si>
  <si>
    <t xml:space="preserve">Cinco acciones colectivas diseñadas y realizadas en la región. </t>
  </si>
  <si>
    <t>Diseño y creación de pieza comunicativa.</t>
  </si>
  <si>
    <t>Una pieza comunicativa generada a partir del conocimiento adquirido de los acuíferos y del proyecto comunicativo.</t>
  </si>
  <si>
    <t>13. Recuperación y fortalecimiento de la memoria y tradición en tormo al agua subterránea en territorio de los consejos comunitarios de Sopetrán.</t>
  </si>
  <si>
    <t xml:space="preserve">Realización de talleres enfocados a la construcción conjunta de conceptos como memoria tradición identidad colectiva prácticas y cultura hídrica y la importancia de estos conceptos básicos. </t>
  </si>
  <si>
    <t xml:space="preserve">Identificación de elementos de la cultural y la identidad colectiva de la población de los Consejos Comunitarios respecto al agua subterránea realizados de forma participativa y en la que se incluya el mayor número posible de participantes </t>
  </si>
  <si>
    <t>Realización de talleres participativos para la identificación y consolidación de los elementos culturales y de identidad en torno al agua subterránea para re construir la memoria y cultura hídrica de la población de los Consejos Comunitarios</t>
  </si>
  <si>
    <t xml:space="preserve">Diseño de un plan de encuentros para fortalecimiento de la memoria y tradición en torno al agua cuyo eje articulador serán los elementos antes identificado </t>
  </si>
  <si>
    <t>Promoción y re construcción de la cultura hídrica como soporte de la memoria ancestral y bien patrimonial realizado de forma participativa y en la que se incluya el mayor número posible de participantes</t>
  </si>
  <si>
    <t xml:space="preserve">Desarrollo de encuentros de intercambio de saberes sobre conceptos prácticas y gestión en torno al agua subterránea. </t>
  </si>
  <si>
    <t xml:space="preserve">Diálogo de saberes entre distintos actores con los miembros de los Consejos Comunitarios para el intercambio de nuevos conocimientos y desarrollo de destrezas conceptuales prácticas y de gestión en torno a las aguas subterráneas </t>
  </si>
  <si>
    <t xml:space="preserve">Consolidación diseño e impresión de material de información y divulgación del conocimiento sobre el acuífero. </t>
  </si>
  <si>
    <t>14. Iniciativas (10)</t>
  </si>
  <si>
    <t>Definición de términos de referencia.</t>
  </si>
  <si>
    <t>Documento de términos de referencia.</t>
  </si>
  <si>
    <t>Divulgación de términos de referencia para la ejecución de 10 iniciativas.</t>
  </si>
  <si>
    <t>Taller de divulgación de términos de referencia.</t>
  </si>
  <si>
    <t xml:space="preserve">Acompañamiento durante la ejecución de 10 iniciativas. </t>
  </si>
  <si>
    <t xml:space="preserve">Eventos para acompañamiento de ejecución de iniciativas. </t>
  </si>
  <si>
    <t xml:space="preserve">Presentación de informe de ejecución de 10 iniciativas. </t>
  </si>
  <si>
    <t>Informe de ejecución de las iniciativas.</t>
  </si>
  <si>
    <t>15. Modelo numérico para el acuífero del occidente</t>
  </si>
  <si>
    <t>Revisar y analizar la información del modelo hidrogeológico conceptual de la zona.</t>
  </si>
  <si>
    <t>Modelo numérico matemático de la zona.</t>
  </si>
  <si>
    <t>Seleccionar el código y diseñar del modelo.</t>
  </si>
  <si>
    <t>Calibración y validación.</t>
  </si>
  <si>
    <t xml:space="preserve">Generar informe y modelo tridimensional. </t>
  </si>
  <si>
    <t>Retomar y analizar la información de las amenazas al recurso hídrico.</t>
  </si>
  <si>
    <t>Construcción de escenarios incluyendo las amenazas actuales al recurso.</t>
  </si>
  <si>
    <t xml:space="preserve">Hacer escenarios de predicción. </t>
  </si>
  <si>
    <t>Ejecutar capacitaciones y reuniones técnicas con los actores del PMAA para dar a conocer las condiciones actuales y detallas del sistema acuífero y los escenarios actuales e ideales sobre la disponibilidad del recurso.</t>
  </si>
  <si>
    <t>Divulgación mediante charlas a los usuarios del recurso hídrico.</t>
  </si>
  <si>
    <t>16. Valoración de bienes y servicios ambientales asociado a las zonas de recarga</t>
  </si>
  <si>
    <t xml:space="preserve">Definición propuesta metodológica para la valoración socio cultural </t>
  </si>
  <si>
    <t xml:space="preserve">Inventario y priorización de servicios ecosistémicos localmente reconocidos asociados al sistema acuífero </t>
  </si>
  <si>
    <t>Construcción línea base de a partir de información secundaria sobre servicios ambientales y ecosistémicos en la zona de estudio</t>
  </si>
  <si>
    <t>Diagnóstico servicios ecosistémicos en la zona</t>
  </si>
  <si>
    <t>Talleres identificación local de servicios ecosistémicos y zonas proveedoras</t>
  </si>
  <si>
    <t>Aplicación técnicas cualitativas para la identificación local de servicios ecosistémicos y espacialización de zonas prioritarias en la prestación de servicios ecosistémicos</t>
  </si>
  <si>
    <t xml:space="preserve">Evaluación información disponible para desarrollar valoración ecológica de servicios ecosistémicos </t>
  </si>
  <si>
    <t>Realizar la fase de diagnóstico con información secundaria de la valoración ecológica y económica de servicios ecosistémicos para el sistema acuífero del occidente antioqueño</t>
  </si>
  <si>
    <t xml:space="preserve">Evaluación pertinencia valoración económica de servicios ecosistémicos </t>
  </si>
  <si>
    <t>17. Actualización futura de la base de datos de los usuarios del recursos hídrico subterránea</t>
  </si>
  <si>
    <t>Revisión de expedientes de usuarios de agua subterránea en la sede de CORANTIOQUIA Territorial Hevéxicos</t>
  </si>
  <si>
    <t>Verificación de puntos existentes y recolección de información faltante.</t>
  </si>
  <si>
    <t xml:space="preserve">Censo de usuarios en campo </t>
  </si>
  <si>
    <t>Consolidación de la información recolectada para el inventario de puntos de agua y de usuarios.</t>
  </si>
  <si>
    <t>Diseño de la geodatabase</t>
  </si>
  <si>
    <t xml:space="preserve">Geodatabase con información de usos usuarios y captaciones de agua subterránea en el occidente antioqueño </t>
  </si>
  <si>
    <t>Ingreso de la información en la geodatabase</t>
  </si>
  <si>
    <t>Convocar para sensibilizar durante el proceso del inventario a las JAC JAA Mesas ambientales principales parcelaciones y hoteleros identificados en el PMAA que sean usuarios del agua subterránea sobre el cuidado manejo y protección de las aguas subterráneas en el occidente antioqueño</t>
  </si>
  <si>
    <t>Sensibilización a usuarios: 10 espacios de sensibilización en 6 meses.</t>
  </si>
  <si>
    <t>18. Capacitación a funcionarios en el tema del agua subterránea (diplomado)</t>
  </si>
  <si>
    <t>Diseño temáticas del diplomado</t>
  </si>
  <si>
    <t>Estructura definida del diplomado de acuerdo con el personal a quien va dirigido</t>
  </si>
  <si>
    <t>Selección e inscripción de funcionarios a capacitar</t>
  </si>
  <si>
    <t>Realización módulos 1 y 2</t>
  </si>
  <si>
    <t xml:space="preserve">Diseño de módulos 
M1: conceptos básicos hidrogeología
M2: marco legal y tramites </t>
  </si>
  <si>
    <t>Salida de contexto pedagógica a campo 1</t>
  </si>
  <si>
    <t>Realización del módulos 3 y 4</t>
  </si>
  <si>
    <t xml:space="preserve">Diseño módulos:
M3: co gestión recurso hídrico
M4: sostenibilidad y gestión </t>
  </si>
  <si>
    <t>Salida a pedagógica a campo 2</t>
  </si>
  <si>
    <t>Guion salida pedagógica a campo</t>
  </si>
  <si>
    <t xml:space="preserve">Entrega de informes y realización de evaluaciones </t>
  </si>
  <si>
    <t>Informes y evaluaciones de los estudiantes por cada módulo</t>
  </si>
  <si>
    <t>Entrega de certificados de realización del diplomado</t>
  </si>
  <si>
    <t>19. Consolidación de la mesa de trabajo</t>
  </si>
  <si>
    <t>Realizar la convocatoria y conformación de la mesa de trabajo</t>
  </si>
  <si>
    <t>Constitución de la Mesa de trabajo del PMAA</t>
  </si>
  <si>
    <t>Construcción y aprobación del reglamento: con funciones articuladas al PMAA</t>
  </si>
  <si>
    <t>Elección junta directiva mesa de trabajo y gestión con la corporación del logo correo electrónico y sede</t>
  </si>
  <si>
    <t>Propuesta de divulgación de resultados del PMAA</t>
  </si>
  <si>
    <t>Plan de trabajo anual</t>
  </si>
  <si>
    <t>Propuesta de socios estratégicos y gestión recursos conjuntos sostenimiento de la mesa y ejecución del PMAA</t>
  </si>
  <si>
    <t>Asistir a las sesiones y apoyar la ejecución del plan de acción de la mesa de trabajo</t>
  </si>
  <si>
    <t>Gestión mecanismo financiación para la de continuidad de la mesa de trabajo</t>
  </si>
  <si>
    <t>20. Capacitación a líderes comunitarios en el tema del agua subterránea</t>
  </si>
  <si>
    <t>Diseño del curso de 64 horas
Ejes temáticos 
1. Hidrogeología
2. Amenazas y marco legal
3. Gestión local del agua y participación
4. Gestión de proyectos ambientales</t>
  </si>
  <si>
    <t>Capacitar 5 líderes y 10 miembros de la comunidad en general y otros sectores priorizados en conocimiento sobre el recurso hídrico subterráneo zonas recarga marco legal gestión local y gestión de proyectos ambientales</t>
  </si>
  <si>
    <t>Convocatoria e inscripción del curso en una institución educativa de educación superior para su certificación</t>
  </si>
  <si>
    <t>Selección de los beneficiarios a capacitar</t>
  </si>
  <si>
    <t xml:space="preserve">Ejecución de cada uno de los módulos 4 módulos:
Duración módulo: 2 semanas/ 4 horas semanales: total de 8 horas por módulo: total 32 horas teóricas 
1 sesión de cierre </t>
  </si>
  <si>
    <t xml:space="preserve">Salidas de campo por modulo enfocadas a fortalecer los aspectos centrales de cada módulo: 4 salidas de campo: 1 salida de 8 horas al final de cada módulo: total de 32 horas prácticas. </t>
  </si>
  <si>
    <t xml:space="preserve">Generación material de comunicaciones: memorias del curso y buenas practicas trámites y legalidad </t>
  </si>
  <si>
    <t>Reducción de la disposición de residuos sólidos en aljibes</t>
  </si>
  <si>
    <t xml:space="preserve">Certificación e informe final de resultados y evaluación del curso </t>
  </si>
  <si>
    <t>Aumento de los registros de pozos y aljibes en la territorial</t>
  </si>
  <si>
    <t>Aburrá</t>
  </si>
  <si>
    <t>1. Protección de las zonas de recarga del acuífero del Valle de Aburrá</t>
  </si>
  <si>
    <t>Protección de las zonas de recarga del acuífero del Valle de Aburrá</t>
  </si>
  <si>
    <t>2. diseño de estrategias que promuevan el uso de sistemas urbanos de drenajes sostenibles en los desarrollos urbanísticos e infraestructura en el Valle de Aburrá.</t>
  </si>
  <si>
    <t>Diseño de estrategias que promuevan el uso de sistemas urbanos de drenajes sostenibles en los desarrollos urbanísticos e infraestructura en el Valle de Aburrá.</t>
  </si>
  <si>
    <t>3. desarrollo de estrategias para el uso del agua subterránea en zonas de amenaza por movimiento en masa en el Valle de Aburrá.</t>
  </si>
  <si>
    <t>Desarrollo de estrategias para el uso del agua subterránea en zonas de amenaza por movimiento en masa en el Valle de Aburrá.</t>
  </si>
  <si>
    <t>4. fortalecimiento en control y relacionamiento con los usuarios de las aguas subterráneas del Valle de Aburrá.</t>
  </si>
  <si>
    <t>Fortalecimiento en control y relacionamiento con los usuarios de las aguas subterráneas del Valle de Aburrá.</t>
  </si>
  <si>
    <t>5. Diseño y ejecución de una programa para el manejo de las captaciones activas inactivas y abandonadas en el Valle de Aburrá.</t>
  </si>
  <si>
    <t>Diseño y ejecución de una programa para el manejo de las captaciones activas inactivas y abandonadas en el Valle de Aburrá.</t>
  </si>
  <si>
    <t>6. fortalecimiento del sistema de información del recurso hidrico del Valle de Aburrá componente aguas subterráneas</t>
  </si>
  <si>
    <t>Fortalecimiento del sistema de información del recurso hidrico del Valle de Aburrá componente aguas subterráneas</t>
  </si>
  <si>
    <t>7. actualización del inventario de puntos de agua de abatimiento y de la demanda en el Valle de Aburrá.</t>
  </si>
  <si>
    <t>Actualización del inventario de puntos de agua de abatimiento y de la demanda en el Valle de Aburrá.</t>
  </si>
  <si>
    <t>8. estudio del acuífero semiconfinado y de la dunita de Medellín y extensión de zonas de recarga indirecta (delimitación de cuenca hidrogeológica).</t>
  </si>
  <si>
    <t>Estudio del acuífero semiconfinado y de la dunita de Medellín y extensión de zonas de recarga indirecta (delimitación de cuenca hidrogeológica).</t>
  </si>
  <si>
    <t>9. fortalecimiento social y operación de la red de monitoreo del agua subterránea del Valle de Aburrá</t>
  </si>
  <si>
    <t>Fortalecimiento social y operación de la red de monitoreo del agua subterránea del Valle de Aburrá</t>
  </si>
  <si>
    <t>10. Consolidación y fortalecimiento de la instancia de participación para la gestión de las aguas subterráneas en el Valle de Aburrá.</t>
  </si>
  <si>
    <t>Consolidación y fortalecimiento de la instancia de participación para la gestión de las aguas subterráneas en el Valle de Aburrá.</t>
  </si>
  <si>
    <t>11. fortalecimiento de capacidades para la gestión socioambiental de la comunidad asociada al concejo comunitario vereda San Andrés Municipio de Girardota.</t>
  </si>
  <si>
    <t>Fortalecimiento de capacidades para la gestión socioambiental de la comunidad asociada al concejo comunitario vereda San Andrés Municipio de Girardota.</t>
  </si>
  <si>
    <t>12. conformación de una instancia de coordinación apoyo y articulación entre el sector institucional estratégico con los demás actores del sector institucional para la gestión de las aguas subterráneas del Valle de Aburrá.</t>
  </si>
  <si>
    <t>Conformación de una instancia de coordinación apoyo y articulación entre el sector institucional estratégico con los demás actores del sector institucional para la gestión de las aguas subterráneas del Valle de Aburrá.</t>
  </si>
  <si>
    <t>13. Diseño y ejecución de un programa de educación comunicación y medios para la información y difusión del conocimiento de las aguas subterráneas en el Valle de Aburrá.</t>
  </si>
  <si>
    <t>Diseño y ejecución de un programa de educación comunicación y medios para la información y difusión del conocimiento de las aguas subterráneas en el Valle de Aburrá.</t>
  </si>
  <si>
    <t>14. capacitación e implementación de prácticas para el manejo y disposición adecuada de los residuos sólidos y las aguas residuales en las zonas de recarga directa e indirectas de las zonas rurales del Valle de Aburrá.</t>
  </si>
  <si>
    <t>Capacitación e implementación de prácticas para el manejo y disposición adecuada de los residuos sólidos y las aguas residuales en las zonas de recarga directa e indirectas de las zonas rurales del Valle de Aburrá.</t>
  </si>
  <si>
    <t>15. Vinculación de Proyectos Ambientales Escolares PRAES los PROCEDAS y las Mesas Ambientales con la gestión del agua subterránea en el Valle de Aburrá</t>
  </si>
  <si>
    <t>Vinculación de Proyectos Ambientales Escolares PRAES los PROCEDAS y las Mesas Ambientales con la gestión del agua subterránea en el Valle de Aburrá</t>
  </si>
  <si>
    <t>16. recuperación y reconstrucción de la memoria histórica y elementos simbólicos del relacionamiento con el agua subterránea en el Valle de Aburrá.</t>
  </si>
  <si>
    <t>Recuperación y reconstrucción de la memoria histórica y elementos simbólicos del relacionamiento con el agua subterránea en el Valle de Aburrá.</t>
  </si>
  <si>
    <t>17. recuperación y mantenimiento de las prácticas ancestrales amigables con el medio ambiente en el manejo de cultivos del consejo comunitario de la vereda San Andrés.</t>
  </si>
  <si>
    <t>Recuperación y mantenimiento de las prácticas ancestrales amigables con el medio ambiente en el manejo de cultivos del consejo comunitario de la vereda San Andrés.</t>
  </si>
  <si>
    <t>Acto de aprobación</t>
  </si>
  <si>
    <t>Proyecto/Acción</t>
  </si>
  <si>
    <t>Objetivo de Desarrollo Sostenible</t>
  </si>
  <si>
    <t>PRCC</t>
  </si>
  <si>
    <t>1. Gestión de ecosistemas y sus servicios de regulación y aprovisionamiento</t>
  </si>
  <si>
    <t xml:space="preserve">1.1. Regulación de recursos hídricos para el sostenimiento de los ecosistemas
</t>
  </si>
  <si>
    <t>A.1. Manejo integral de páramos y bosques alto-andinos</t>
  </si>
  <si>
    <t>Porcentaje de áreas de ecosistemas estratégicos protegidas.</t>
  </si>
  <si>
    <t xml:space="preserve">Número de hectáreas de páramos con acciones implementadas. </t>
  </si>
  <si>
    <t>Número de hectáreas de bosques alto-andinos con acciones implementadas.</t>
  </si>
  <si>
    <t>A.2. Protección de la cabecera de cuencas y otros ecosistemas abastecedores de agua</t>
  </si>
  <si>
    <t xml:space="preserve">Número de nacimientos de agua protegidos de la jurisdicción. </t>
  </si>
  <si>
    <t xml:space="preserve">Número de hectáreas de páramos protegidos de la jurisdicción. </t>
  </si>
  <si>
    <t>Número de hectáreas de bosque alto-andino protegidos de la jurisdicción.</t>
  </si>
  <si>
    <t>1.2. Gestión integral del recurso hídrico</t>
  </si>
  <si>
    <t>A.10. POMCAS Climáticos</t>
  </si>
  <si>
    <t>Numero de POMCAS que cuentan con el componente climático</t>
  </si>
  <si>
    <t>A.11. Modelación hídrica y de sedimentos ante el cambio climático</t>
  </si>
  <si>
    <t>Numero de cuencas con modelación hídrica y de sedimentos bajo escenarios de cambio climático.</t>
  </si>
  <si>
    <t>A.12. Conocimiento de la red de aguas subterráneas como adaptación al cambio climático</t>
  </si>
  <si>
    <t xml:space="preserve">Número de pozos identificados, caracterizados y gestionados. </t>
  </si>
  <si>
    <t>A.13. Fortalecimiento de los programas Piragua y Duberdicus</t>
  </si>
  <si>
    <t>Programas fortalecidos</t>
  </si>
  <si>
    <t>Tipo de medidas fortalecidas o implementadas.</t>
  </si>
  <si>
    <t>A.14. Cosechemos lluvias y niebla</t>
  </si>
  <si>
    <t>Territoriales cubiertas por los procesos de divulgación.</t>
  </si>
  <si>
    <t>A.15. Concesiones de agua dinámicas</t>
  </si>
  <si>
    <t>Número de concesiones otorgadas teniendo en cuenta la variable de cambio climático.</t>
  </si>
  <si>
    <t>2. Gestión de ecosistemas y sus servicios culturales y de apoyo</t>
  </si>
  <si>
    <t>2.1. Biodiversidad y servicios ecosistémicos</t>
  </si>
  <si>
    <t>A.3.Estudios de vulnerabilidad de ecosistemas bajo escenarios de cambio climático (humedales y bosque seco)</t>
  </si>
  <si>
    <t xml:space="preserve">Porcentaje de ecosistemas con procesos de conocimiento. </t>
  </si>
  <si>
    <t xml:space="preserve">Porcentaje de ecosistemas valorados. </t>
  </si>
  <si>
    <t>Porcentaje de ecosistemas manejados.</t>
  </si>
  <si>
    <t>2.2.Hábitat humano</t>
  </si>
  <si>
    <t>A.4. Parques forestales urbanos</t>
  </si>
  <si>
    <t xml:space="preserve">Porcentaje de avance en la articulación de la planificación ambiental de cauces. </t>
  </si>
  <si>
    <t xml:space="preserve">Número de parques urbanos intervenidos. </t>
  </si>
  <si>
    <t>Número de especies arbóreas sembradas.</t>
  </si>
  <si>
    <t>A.5. Renaturalización de cauces de ríos y quebradas</t>
  </si>
  <si>
    <t xml:space="preserve">Número de cauces en zonas pobladas conservados. </t>
  </si>
  <si>
    <t xml:space="preserve">
Número de cauces en zonas pobladas recuperados.
</t>
  </si>
  <si>
    <t>3. Sector agropecuario y forestal  resiliente al cambio  climático</t>
  </si>
  <si>
    <t>3.1. Producción agrícola resiliente y baja en emisiones GEI</t>
  </si>
  <si>
    <t>M.1. Sistemas silvopastoriles para la producción de carne bovina</t>
  </si>
  <si>
    <t xml:space="preserve">Número de Ha establecidas y mantenidas en el tiempo. </t>
  </si>
  <si>
    <t xml:space="preserve">Número de talleres. </t>
  </si>
  <si>
    <t>Número de predios caracterizados</t>
  </si>
  <si>
    <t>M.2. Sistemas silvopastoriles para la producción de leche</t>
  </si>
  <si>
    <t>M.3. Hogares ecológicos como herramienta para la gestión ambiental del territorio y de la vida campesina</t>
  </si>
  <si>
    <t>Número de hogares ecológicos establecidos y con permanencia.</t>
  </si>
  <si>
    <t xml:space="preserve">Número de promotores ecológicos formados. </t>
  </si>
  <si>
    <t>Número de mercado verdes.</t>
  </si>
  <si>
    <t>M.4. Inclusión de tecnologías y fortalecimiento de buenas prácticas ambientales en el sector agropecuario (BPAA)</t>
  </si>
  <si>
    <t xml:space="preserve">Número de predios certificados en BPAA. </t>
  </si>
  <si>
    <t xml:space="preserve">Metros lineales aislados de cauces. </t>
  </si>
  <si>
    <t>Número de talleres y personas capacitadas.</t>
  </si>
  <si>
    <t>3.1.5. Conservación y recuperación de bosques y servicios ecosistémicos (MA1)</t>
  </si>
  <si>
    <t xml:space="preserve">Número de hectáreas de bosque conservado por año. </t>
  </si>
  <si>
    <t xml:space="preserve">Número de hectáreas de bosque recuperado por año. </t>
  </si>
  <si>
    <t>% de avance en la formulación del plan de ordenamiento forestal.</t>
  </si>
  <si>
    <t>3.2. Conservación, protección y regulación de ecosistemas y sus servicios ambientales</t>
  </si>
  <si>
    <t>3.2.1. Fortalecimiento del sistema nacional de áreas protegidas y vulnerables (MA2)</t>
  </si>
  <si>
    <t xml:space="preserve">Número de hectáreas de ecosistemas estratégicos conservados por año. </t>
  </si>
  <si>
    <t xml:space="preserve">Número de hectáreas de zonas vulnerables declaradas como protegidas. </t>
  </si>
  <si>
    <t>Porcentaje de áreas protegidas con acciones para su consolidación.</t>
  </si>
  <si>
    <t>3.2.2. Instrumento de pago por servicios ambientales para conservación de bosques (MA3)</t>
  </si>
  <si>
    <t xml:space="preserve">Número de hectáreas conservadas por año. </t>
  </si>
  <si>
    <t xml:space="preserve">Toneladas de carbono capturado por hectárea por año </t>
  </si>
  <si>
    <t xml:space="preserve">Toneladas de carbono almacenado por hectárea por año. </t>
  </si>
  <si>
    <t>Número de esquemas de PSA valorados o promovidos.</t>
  </si>
  <si>
    <t>3.2.3. Instrumento de pago por servicios ambientales para reforestación con especies nativas y estimulación de la regeneración natural (MA4)</t>
  </si>
  <si>
    <t xml:space="preserve">Número de hectáreas de bosque en proceso de reforestación. </t>
  </si>
  <si>
    <t>Número de plántulas de especies nativas plantadas y establecidas.</t>
  </si>
  <si>
    <t>4. Comunicación y participación comunitaria</t>
  </si>
  <si>
    <t>4.1. Comunicación y divulgación en cambio climático para la toma de decisiones</t>
  </si>
  <si>
    <t>4.1.1. Red de información y difusión sobre el cambio climático (MA8)</t>
  </si>
  <si>
    <t>Numero de redes de información en cambio climático creadas</t>
  </si>
  <si>
    <t>Total de personas vinculadas a la red</t>
  </si>
  <si>
    <t xml:space="preserve">Número estrategias de información y comunicación en cambio climático elaboradas. </t>
  </si>
  <si>
    <t>4.1.2. Apoyo y acompañamiento a iniciativas comunicativas locales y comunitarias (MA9)</t>
  </si>
  <si>
    <t xml:space="preserve">Número de iniciativas comunicativas comunitarias creadas y fortalecidas. </t>
  </si>
  <si>
    <t>Total de personas vinculadas a las iniciativas comunicativas comunitarias</t>
  </si>
  <si>
    <t>Número de redes de iniciativas comunicativas creadas.</t>
  </si>
  <si>
    <t>4.2. Participación comunitaria para el desarrollo humano y sostenible en contextos de cambio climático</t>
  </si>
  <si>
    <t>4.2.1. Gestión institucional, interinstitucional y empresarial para la articulación frente al cambio climático (MA5)</t>
  </si>
  <si>
    <t>Número de agendas de gestión en cambio climático formuladas por los sectores productivos</t>
  </si>
  <si>
    <t>4.2.2.Fortalecimiento de la participación ciudadana para la gestión ambiental en cambio climático a nivel local y regional con incidencia nacional (MA6)</t>
  </si>
  <si>
    <t xml:space="preserve">Número de estrategias de cambio climático incorporadas en los espacios de organización y participación social de la jurisdicción. </t>
  </si>
  <si>
    <t xml:space="preserve">Número de redes de participación y cooperación regional creadas y fortalecidas. </t>
  </si>
  <si>
    <t xml:space="preserve">Total de personas y municipios vinculados a la Red. </t>
  </si>
  <si>
    <t>4.2.3. Iniciativas comunitarias locales frente al cambio climático (MA7)</t>
  </si>
  <si>
    <t xml:space="preserve">Número de iniciativas ambientales en cambio climático financiadas. </t>
  </si>
  <si>
    <t xml:space="preserve">Número de iniciativas de investigación comunitarias en cambio climático financiadas. </t>
  </si>
  <si>
    <t xml:space="preserve">Total de organizaciones comunitarias vinculadas. </t>
  </si>
  <si>
    <t>Total de personas participantes en iniciativas.</t>
  </si>
  <si>
    <t>5. Educación ambiental en cambio climático</t>
  </si>
  <si>
    <t>5.1. Educación ambiental para tomadores de decisiones y comunidades frente al cambio climático</t>
  </si>
  <si>
    <t>5.1.1. Actores líderes de la planeación y ordenamiento territorial frente al cambio climático (MA11)</t>
  </si>
  <si>
    <t>Número de redes de información en cambio climático creadas.</t>
  </si>
  <si>
    <t>Total de personas vinculadas a la Red</t>
  </si>
  <si>
    <t>Número estrategias de información y comunicación en cambio climático elaboradas.</t>
  </si>
  <si>
    <t>5.1.2. Educación ambiental para sectores productivos (MA12)</t>
  </si>
  <si>
    <t xml:space="preserve">Número de convenios para la formación en cambio climático de los sectores productivos establecidos. </t>
  </si>
  <si>
    <t xml:space="preserve">Número de planes de formación en cambio climático para sectores productivos formulados e implementados.  </t>
  </si>
  <si>
    <t>Total de personas de sectores productivos formadas.</t>
  </si>
  <si>
    <t>5.1.3. Fortalecimiento de los procesos de educación ambiental en cambio climático en la planeación institucional formal PRAE y CIDEAM (MA13)</t>
  </si>
  <si>
    <t xml:space="preserve">Número de planes de educación ambiental en cambio climático.     </t>
  </si>
  <si>
    <t xml:space="preserve">Número de CIDEAM vinculados.   </t>
  </si>
  <si>
    <t xml:space="preserve">Total PRAE y PRAU con temas de cambio climático. </t>
  </si>
  <si>
    <t>Número de herramientas didácticas y pedagógicas en cambio climático construidas.</t>
  </si>
  <si>
    <t>5.2. Educación de las comunidades étnicas en cambio climático</t>
  </si>
  <si>
    <t>5.2.1. Inclusión de lineamientos de cambio climático en los planes de vida y planes de etno-desarrollo (MA10)</t>
  </si>
  <si>
    <t>Número de planes de Vida con gestión del cambio climático incorporado</t>
  </si>
  <si>
    <t xml:space="preserve">Número de Planes de Etnodesarrollo con gestión del cambio climático incorporado. </t>
  </si>
  <si>
    <t xml:space="preserve">Total de comunidades indígenas acompañadas. </t>
  </si>
  <si>
    <t>Total de comunidades afrodescendientes acompañadas.</t>
  </si>
  <si>
    <t>5.3. Formación Tecnológica, Profesional y/o Especializaciones sobre Cambio Climático</t>
  </si>
  <si>
    <t xml:space="preserve">5.3.1. Acuerdos con academias para la promoción de pregrados y posgrados relacionados con el Cambio Climático a nivel regional (MA17)
</t>
  </si>
  <si>
    <t xml:space="preserve">Número de cátedras académicas en gestión del cambio climático implementadas. </t>
  </si>
  <si>
    <t xml:space="preserve">Total de personas vinculadas a las cátedras académicas en gestión del cambio climático. </t>
  </si>
  <si>
    <t xml:space="preserve">Número de instituciones con programas académicos sobre cambio climático. </t>
  </si>
  <si>
    <t>5.3.2.Promoción de tecnologías por parte entidades como el SENA relacionadas con el cambio climático (MA18)</t>
  </si>
  <si>
    <t>Número de convenios realizados con instituciones de educación superior.</t>
  </si>
  <si>
    <t xml:space="preserve">Número de investigaciones sociales, económicas y ambientales en cambio climático realizadas. </t>
  </si>
  <si>
    <t xml:space="preserve">Número de estudiantes vinculados a los semilleros de investigación en cambio climático. </t>
  </si>
  <si>
    <t>Número de pasantes vinculados.</t>
  </si>
  <si>
    <t>5.4. Apoyo a la investigación para la construcción colectiva del conocimiento en cambio climático</t>
  </si>
  <si>
    <t>5.4.1. Acompañamiento a procesos de investigación en cambio climático en comunidades étnicas (MA14)</t>
  </si>
  <si>
    <t xml:space="preserve">Número de convenios interinstitucionales con entidades de educación superior establecidos. </t>
  </si>
  <si>
    <t xml:space="preserve">Número de comunidades indígenas y afrodescendientes con procesos de investigación. </t>
  </si>
  <si>
    <t xml:space="preserve">Número de proyectos de investigación en cambio climático financiados y fortalecidos. </t>
  </si>
  <si>
    <t>5.4.2. Construcción participativa de indicadores sociales, culturales sobre la vulnerabilidad y nivel de apropiación de las comunidades frente al cambio climático (MA15)</t>
  </si>
  <si>
    <t xml:space="preserve">Número de indicadores sociales, culturales y educativos en cambio climático construidos.   </t>
  </si>
  <si>
    <t xml:space="preserve">Número de convenios interinstitucionales establecidos. </t>
  </si>
  <si>
    <t>Total de actores sociales e institucionales estratégicos participantes.</t>
  </si>
  <si>
    <t>5.4.3. Conocimiento y comprensión del cambio climático para la promoción de la conciencia pública y el desarrollo sostenible (MA16)</t>
  </si>
  <si>
    <t>Total de personas vincladas a la Red</t>
  </si>
  <si>
    <t>6. Ordenamiento territorial y gestión del riesgo en las dinámicas del cambio climático</t>
  </si>
  <si>
    <t>6.1. Acciones para la reducción del riesgo frente al cambio climático</t>
  </si>
  <si>
    <t>A.6. La gestión del riesgo en los instrumentos de planificación territorial</t>
  </si>
  <si>
    <t xml:space="preserve">Número de planes revisados y aprobados al año. </t>
  </si>
  <si>
    <t>Número de municipios apoyados</t>
  </si>
  <si>
    <t>A.7. Implementación de acciones para reducir el riesgo asociado al cambio cilmático</t>
  </si>
  <si>
    <t xml:space="preserve">Número de acciones de reducción implementadas con los entes territoriales. </t>
  </si>
  <si>
    <t>Número de técnicas o tecnologías implementadas.</t>
  </si>
  <si>
    <t>A.8. Fortalecimiento del sistema de alertas tempranas- SAT</t>
  </si>
  <si>
    <t xml:space="preserve">Número de sistemas de alerta temprana instaladas. </t>
  </si>
  <si>
    <t>Número de piragüeros por territorial.</t>
  </si>
  <si>
    <t>6.2. Gestión del conocimiento del riesgo en el territorio frente al cambio climático</t>
  </si>
  <si>
    <t>A.16. Fortalecimiento del conocimiento de la amenaza y el riesgo asocido al territorio</t>
  </si>
  <si>
    <t xml:space="preserve">Número de estudios de amenazas y susceptibilidades actualizados al año. </t>
  </si>
  <si>
    <t>Número de estudios de riesgo realizados.</t>
  </si>
  <si>
    <t>A.17. Implementación de planes y procedimientos de prevención</t>
  </si>
  <si>
    <t xml:space="preserve">Número de planes realizados al año. </t>
  </si>
  <si>
    <t>Número de estrategias implementadas al año.</t>
  </si>
  <si>
    <t>A.18. Formación de formadores</t>
  </si>
  <si>
    <t xml:space="preserve">Número de personas capacitadas como formadores comunitarios en prevención del riesgo. </t>
  </si>
  <si>
    <t xml:space="preserve">Diseño e impresión de 1.000 manuales de distribución comunitaria.
</t>
  </si>
  <si>
    <t>A.19. Monitoreo de fenómenos por movimientos en masa</t>
  </si>
  <si>
    <t>Número de sistemas de monitoreo implementados.</t>
  </si>
  <si>
    <t>6.3. Preparación para el manejo del riesgo frente a los cambios en variabilidad climática</t>
  </si>
  <si>
    <t>A.23. Puestos de mando territoriales</t>
  </si>
  <si>
    <t xml:space="preserve">Número de estrategias generadas. </t>
  </si>
  <si>
    <t>A.24.  Evaluación de pérdidas ambientales</t>
  </si>
  <si>
    <t xml:space="preserve">Número de guías generadas. </t>
  </si>
  <si>
    <t>7. Energía y transporte para el desarrollo sostenible</t>
  </si>
  <si>
    <t>7.1. Transición y eficiencia energética para el desarrollo sostenible</t>
  </si>
  <si>
    <t>M.5. Generación de biometano en hatos lecheros pequeños</t>
  </si>
  <si>
    <t>Número hatos de con este sistema implementado.</t>
  </si>
  <si>
    <t>M.6. Generación de biometano en hatos lecheros medianos</t>
  </si>
  <si>
    <t>Número de hatos de con este sistema implementado.</t>
  </si>
  <si>
    <t>M.7. Generación de biometano en hatos lecheros grandes</t>
  </si>
  <si>
    <t>M.8. Alumbrado público eficiente con tecnología LED y paneles solares</t>
  </si>
  <si>
    <t xml:space="preserve">Número de luminarias con esta tecnología instaladas. </t>
  </si>
  <si>
    <t>Número de municipios con esta tecnología implementada.</t>
  </si>
  <si>
    <t>M.10. Transición y eficiencia energética en la industria y agroindustria</t>
  </si>
  <si>
    <t xml:space="preserve">Número de campañas realizadas. </t>
  </si>
  <si>
    <t>Número de empresas con sistemas de transición y eficiencia energética implementados.</t>
  </si>
  <si>
    <t>7.1.6. Plataforma WEB para la gestión de emisiones de GEI y huella de carbono en el sector transporte (M12)</t>
  </si>
  <si>
    <t>Número de empresas registradas en la plataforma.</t>
  </si>
  <si>
    <t>7.2. Transporte bajo en carbono</t>
  </si>
  <si>
    <t>7.2.1. Promoción del gas natural vehicular (M14)</t>
  </si>
  <si>
    <t xml:space="preserve">Número de campañas realizadas. Número de estaciones de GNV implementadas en las territoriales. </t>
  </si>
  <si>
    <t>Número de vehículos con el GNV implementado.</t>
  </si>
  <si>
    <t>7.2.2. En bici por mi municipio (M15)</t>
  </si>
  <si>
    <t xml:space="preserve">Km de ciclorutas implementadas. </t>
  </si>
  <si>
    <t>Incremento en el número de bicicletas en circulación.</t>
  </si>
  <si>
    <t xml:space="preserve">Áreas de parqueo. </t>
  </si>
  <si>
    <t>Número de municipios con este sistema implementado.</t>
  </si>
  <si>
    <t>7.2.3. Reactivación del ferrocarril de Antioquia (M30)</t>
  </si>
  <si>
    <t xml:space="preserve">Número de estaciones reactivadas. </t>
  </si>
  <si>
    <t>Número de tramos y km en conexión ferroviaria.</t>
  </si>
  <si>
    <t xml:space="preserve">Número de locomotoras adquiridas. </t>
  </si>
  <si>
    <t>8. Infraestructura y vivienda ante el cambio climático</t>
  </si>
  <si>
    <t>8.1. Infraestructura preparada para el camnio climático</t>
  </si>
  <si>
    <t>A.9. Incorporar el clima en la planificación</t>
  </si>
  <si>
    <t xml:space="preserve">POTs con clima incorporado/POT totales. </t>
  </si>
  <si>
    <t>PDM con clima incorporado/PDM totales.</t>
  </si>
  <si>
    <t>8.1.2.Aislamiento en edificaciones (M23)</t>
  </si>
  <si>
    <t xml:space="preserve">Número de campañas de fomento de aislamiento térmico aplicadas/Número de municipios. </t>
  </si>
  <si>
    <t xml:space="preserve">Un lineamiento para la rehabilitación de edificaciones. </t>
  </si>
  <si>
    <t xml:space="preserve">Número de edificios renovados con aislamiento térmico /Número de edificios renovados. </t>
  </si>
  <si>
    <t>A.20. Construcción verde y bioingenieria</t>
  </si>
  <si>
    <t xml:space="preserve">Número de zonas de alto riesgo estabilizadas con bioingeniería / Número de zonas de alto riesgo estabilizadas. </t>
  </si>
  <si>
    <t>A.21. Infraestructura ante inundaciones</t>
  </si>
  <si>
    <t xml:space="preserve">Zonas vulnerables identificadas para implementación/ Zonas vulnerables a inundaciones. </t>
  </si>
  <si>
    <t xml:space="preserve">Alianza estratégica en marcha. </t>
  </si>
  <si>
    <t xml:space="preserve">Número de actores estratégicos en el acuerdo de voluntades / Número de actores estratégicos identificados. </t>
  </si>
  <si>
    <t>A.22. Mejoramiento de vias para un transporte sostenible</t>
  </si>
  <si>
    <t xml:space="preserve">Número de municipios conectados con vías pavimentadas  / Número de municipios en total. </t>
  </si>
  <si>
    <t>8.2. Gestión integral de residuos sólidos y liquidos</t>
  </si>
  <si>
    <t>8.2.1. Separación de residuos sólidos en la fuente, en municipios con poblaciones urbanas inferiores a 20.000  habitantes (M16)</t>
  </si>
  <si>
    <t xml:space="preserve">Toneladas de residuos sólidos aprovechadas/mes. </t>
  </si>
  <si>
    <t>Toneladas de residuos sólidos generados/mes.</t>
  </si>
  <si>
    <t>Recursos que se transfieren a recicladores de oficio (Decreto 1077/2015 y Resolución CRA 720/2015).</t>
  </si>
  <si>
    <t>8.2.2. Separación de residuos sólidos en la fuente, en municipios con poblacioness urbanas superiores a 20.001 habitantes (M17)</t>
  </si>
  <si>
    <t xml:space="preserve">Toneladas de residuos sólidos generados/mes. </t>
  </si>
  <si>
    <t>8.2.3. Compostaje de residuos sólidos en municipios con poblaciones urbanas inferiores a 200.000 habitantes (M18)</t>
  </si>
  <si>
    <t xml:space="preserve">Toneladas de residuos sólidos orgánicos aprovechadas/mes. </t>
  </si>
  <si>
    <t>Toneladas de abono orgánico comercializadas al mes.</t>
  </si>
  <si>
    <t>8.2.4. Compostaje de residuos sólidos en municipios con poblaciones urbanas superiores a 200.001 habitantes (M19)</t>
  </si>
  <si>
    <t>8.2.5. Conducción y tratamiento de biogás (quema) en rellenos (M20)</t>
  </si>
  <si>
    <t>Certificado de Emisiones Reducidas -CER-</t>
  </si>
  <si>
    <t>8.2.6. Tratamiento térmico de residuos sólidos (M21)</t>
  </si>
  <si>
    <t>8.2.7. Aprovechamiento y reutilización de aguas grises (M22)</t>
  </si>
  <si>
    <t xml:space="preserve">Total de habitantes beneficiados por los procesos de divulgación. </t>
  </si>
  <si>
    <t>Territoriales cubiertas.</t>
  </si>
  <si>
    <t>8.3. Vivienda adaptada al cambio climático</t>
  </si>
  <si>
    <t xml:space="preserve">A.25. Construcciones palafiticas, flotantes y ligeras </t>
  </si>
  <si>
    <t xml:space="preserve">Número de proyectos de vivienda adaptada al cambio climático / Número de centro poblados vulnerables a inundación. </t>
  </si>
  <si>
    <t xml:space="preserve">A.26. Construcción y edificación sostenible </t>
  </si>
  <si>
    <t>Número de proyectos de construcción sostenible certificadas / Número total de proyectos de construcción.</t>
  </si>
  <si>
    <t>Lineamiento para la certificación establecido.</t>
  </si>
  <si>
    <t>8.4. Eficiencia energética en viviendas</t>
  </si>
  <si>
    <t>8.4.1.Calentadores solares (M24)</t>
  </si>
  <si>
    <t xml:space="preserve">Número de viviendas con calentador funcionando / Número de viviendas con calentador instalado. </t>
  </si>
  <si>
    <t>8.4.2. Uso eficiente de refrigeradores (M25)</t>
  </si>
  <si>
    <t xml:space="preserve">Número de Neveras renovadas / Número de viviendas cvinculadas al proceso. </t>
  </si>
  <si>
    <t>8.4.3. Uso de sistemas de aire acondicionado eficiente (M26)</t>
  </si>
  <si>
    <t xml:space="preserve">Número de campañas de sensibilización / Número de Municipios de las territoriales. </t>
  </si>
  <si>
    <t>8.4.4.Uso de biogás en viviendas (M27)</t>
  </si>
  <si>
    <t xml:space="preserve">Número de pequeñas fincas ganaderas con sistemas de biógas. </t>
  </si>
  <si>
    <t>Número de pequeños productores ganaderos capacitados.</t>
  </si>
  <si>
    <t>8.4.5. Estufas eficientes (M28)</t>
  </si>
  <si>
    <t>Número de viviendas intervenidas / Número de viviendas sin acceso a gas natural.</t>
  </si>
  <si>
    <t>M.9. Plan de energización rural con radicación solar en poblaciones aisladas</t>
  </si>
  <si>
    <t xml:space="preserve">Número de viviendas con este sistema implementado. </t>
  </si>
  <si>
    <t>Número de veredas y municipios con este sistema implementado.</t>
  </si>
  <si>
    <t>8.4.7. Iluminación eficiente en edificaciones (M29)</t>
  </si>
  <si>
    <t xml:space="preserve">Número de municipios capacitados /Número de municipios en total. </t>
  </si>
  <si>
    <t>Implementación de un lineamiento para la adecuación y construcción de edificaciones con sistemas de aprovechamiento de luz natural.</t>
  </si>
  <si>
    <t>Planes de Manejo</t>
  </si>
  <si>
    <t>Programa o Linea estrategica</t>
  </si>
  <si>
    <t>Proyecto</t>
  </si>
  <si>
    <t xml:space="preserve">Meta </t>
  </si>
  <si>
    <t>PMAP RFPR Alto de San Miguel</t>
  </si>
  <si>
    <t>Gobernanza Territorial</t>
  </si>
  <si>
    <t>Compra y administración de predios en la RFPR Alto de San Miguel.</t>
  </si>
  <si>
    <t>Comprar 770 ha Número de hectáreas adquiridas</t>
  </si>
  <si>
    <t>Restauración ecológica</t>
  </si>
  <si>
    <t xml:space="preserve">Restauración en 149.24 hectáreas en 5 de los predios al interior del área protegida Áreas seleccionadas para generar procesos de restauración ecológica </t>
  </si>
  <si>
    <t>Apropiación social del territorio y su diversidad</t>
  </si>
  <si>
    <t>Educación ambiental para el desarrollo sostenible</t>
  </si>
  <si>
    <t>11( 7 PRAE rurales y 3 urbanos; 1 PROCEDA) Proyectos Ambientales escolares y ciudadanos de educación ambiental desarrollados</t>
  </si>
  <si>
    <t>Vígias de la biodiversidad2</t>
  </si>
  <si>
    <t>770 Número de hectáreas con administración vigilancia y control</t>
  </si>
  <si>
    <t>Consolidación de un Centro de Investigación de la Biodiversidad en la Reserva Forestal Protectora Regional Alto de San Miguel</t>
  </si>
  <si>
    <t>40 / año</t>
  </si>
  <si>
    <t>Equidad en el aprovechamiento sostenible del territorio</t>
  </si>
  <si>
    <t>Proyecto: Formulación y desarrollo del plan ecoturístico para el aprovechamiento de externalidades ambientales de la RFPR Alto de San Miguel</t>
  </si>
  <si>
    <t>Documento aprobado 100% Plan de manejo ecoturístico</t>
  </si>
  <si>
    <t>PMAP DRMI Cacica Noria</t>
  </si>
  <si>
    <t>Apoyo al Ordenamiento social de la propiedad en el área del DRMI Cacica Noria Anori.</t>
  </si>
  <si>
    <t>7 veredas objeto de barrido predial</t>
  </si>
  <si>
    <t>Restauración Ecológica1</t>
  </si>
  <si>
    <t xml:space="preserve">Restauración en 577 has en 72 predios Areas seleccionadas para generar procesos de restauración ecológica </t>
  </si>
  <si>
    <t>Compra de predios en el área del DRMI Cacica Noria Anorí</t>
  </si>
  <si>
    <t>2.191 ha Número de hectáreas adquiridas</t>
  </si>
  <si>
    <t>Apropiación social del territorio y su biodiversidad</t>
  </si>
  <si>
    <t>Educación para el desarrollo sostenible y gestión del conocimiento ambiental</t>
  </si>
  <si>
    <t>11( 10 PRAE; 1 PROCEDA) Proyectos Ambientales escolares y ciudadanos de educación ambiental desarrollados</t>
  </si>
  <si>
    <t>Vígias de la biodiversidad</t>
  </si>
  <si>
    <t>33 Guardabosque contratados</t>
  </si>
  <si>
    <t>Caracterización conflicto socio ambiental asociado a fauna silvestre</t>
  </si>
  <si>
    <t>1 Caracterización de conflicto socio ambiental asociado a manejo de fauna silvestre.</t>
  </si>
  <si>
    <t>Pago por servicios ambientales en el área del DRMI Cacica Noria Anorí</t>
  </si>
  <si>
    <t>2350 Hectáreas en conservación bajo esquema PSA</t>
  </si>
  <si>
    <t>Sistemas productivos sostenibles</t>
  </si>
  <si>
    <t xml:space="preserve">104 Unidades productivas con reconversión de sistemas agropecuarios </t>
  </si>
  <si>
    <t>Formulación del plan ecoturístico para el aprovechamiento de externalidades ambientales del DRMI Cacica Noría.</t>
  </si>
  <si>
    <t>Aprovechamiento sostenible de recursos no maderables del bosque</t>
  </si>
  <si>
    <t>15 Familias involucradas en estrategias de aprovechamiento de PNMB</t>
  </si>
  <si>
    <t>PMAP PNR Corredor de Las Alegrías</t>
  </si>
  <si>
    <t>Administración del Área Protegida</t>
  </si>
  <si>
    <t>Recuperación de Áreas Degradadas PNR CA Restauración Ecológica para el PNR CA</t>
  </si>
  <si>
    <t>Ejecutar procesos de restauración para las 623 190 ha degradadas en el PNR CA.</t>
  </si>
  <si>
    <t xml:space="preserve">Guardabosque Parque Natural Regional Corredor de las Alegrias </t>
  </si>
  <si>
    <t xml:space="preserve">Guardabosques (9) tres por municipio Monitorear el estado del parque en las zonas conservadas y restauradas teniendo en cuenta la zonificación y estado de conservación y efectividad del mismo. </t>
  </si>
  <si>
    <t xml:space="preserve">Compra de Predios en el Parque Natural Regional Corredor de Las Alegrias </t>
  </si>
  <si>
    <t xml:space="preserve">Adquirir el 70% de los predios privados priorizados del PNR CA según los lineamientos de CORANTIOQUIA en su "Manual Para la Adquisicion y Administracion de Inmuebles En la Jurisdiccion de Corantioquia" </t>
  </si>
  <si>
    <t>Recuperación de Áreas Degradadas PNR CA Cercos Vivos para el PNR CA</t>
  </si>
  <si>
    <t xml:space="preserve">Cercar alrededor de 249276 m de zona de restauración del PNR CA mediante cercas vivas en un periodo de 5 años </t>
  </si>
  <si>
    <t>PMAP DRMI Cuchilla Cerro Plateado Alto de San José</t>
  </si>
  <si>
    <t>Social</t>
  </si>
  <si>
    <t>Disminuir la expansión de la frontera agrícola y la deforestación a través de la construcción de estufas eficientes y huertos leñeros en el DMI Cuchilla Cerro Plateado Alto San José.</t>
  </si>
  <si>
    <t xml:space="preserve">Construcción e instalación de 50 estufas eficientes y 25 huertos leñeros de 500 m2 cada uno. </t>
  </si>
  <si>
    <t xml:space="preserve">Recurso Hídrico </t>
  </si>
  <si>
    <t>Preservar recuperar y/o proteger las fuentes de abastecimiento de acueductos y las zonas de recarga de acuiferos mediante la revegetalización de los nacimientos y retiros de las corrientes de agua en el DMI Cuchilla Cerro Plateado Alto San José.</t>
  </si>
  <si>
    <t>Reforestación de 62 ha en las áreas de nacimientos y retiros de fuentes de agua en las 15 captaciones con concesiones ubicada en el DMI. No se incluye el cerco para las áreas a reforestar</t>
  </si>
  <si>
    <t>Suelos</t>
  </si>
  <si>
    <t>Recuperar las zonas degradas del territorio mediante el tratamiento técnico que sea adecuado para las mismas.</t>
  </si>
  <si>
    <t>Recuperación y Mejoramiento de 3.333 m2 de áreas erosionadas por año dentro del DMI usando adecuadas prácticas agronómicas y de manejo de suelo</t>
  </si>
  <si>
    <t>Educación y agroecología</t>
  </si>
  <si>
    <t>Promover la reconversión de la producción agrícola tradicional a practicas culturales más limpias a través de un manejo eficiente de sistemas agroforestales.</t>
  </si>
  <si>
    <t xml:space="preserve">Realizar una parcela agroforestal demostrativa de 5000 m2 en cada vereda del DMI; donde se cultivará café en asocio con árboles de Nogal aguacate y cítricos en lugares ubicados hasta los 1900 msnm y árboles frutales </t>
  </si>
  <si>
    <t>PMAP DRMI Cuchilla Jardín Támesis</t>
  </si>
  <si>
    <t>Mejorar las condiciones de seguridad alimentaria y nutricional de las familias asentadas en el DMI Cuchilla Jardín Támesis mediante la capacitaión y el establecimiento de huertos caseros.</t>
  </si>
  <si>
    <t>Establecimiento de 25 huertas caseras para autoconsumo con manejo sostenible de cultivos y de especies menores que suplanlas necesidades alimentarias y nutricionales de las familias.</t>
  </si>
  <si>
    <t>Disminuir la expasión de la frontera agricola la deforestación y prevenir afectaciones a la salud de las familias campesinas a tráves de la construcción de estufas eficientes y huertos leñeros en el DMI Cuchilla Jardín Támesis.</t>
  </si>
  <si>
    <t>Construcción e instalación de 100 estufas eficientes distribuidas así: 5 en el municipio de Caramanta 10 en Andes 10 en Jericó 25 en Jardín y 50 en Támesis y establecimiento de 25 huertos leñeros de 500 m2 cada uno uno por vereda</t>
  </si>
  <si>
    <t>Prioridades para adquisición de predios o determinación de acuerdos de manejo</t>
  </si>
  <si>
    <t>La adquisición de 3.000 ha de predios que se encuntren en el área del DMI.</t>
  </si>
  <si>
    <t>Fortalecimiento Institucional para le manejo del DMI</t>
  </si>
  <si>
    <t xml:space="preserve">Apoyar el fortalecimiento de asociaciones de productores y cooperativas agroecológicas así como fortalecer las juntas existentes buscando mejorar su productividad y competitividad. </t>
  </si>
  <si>
    <t>Fortalecer y/o conformar cinco (5) asociaciones cada una con 40 socios para reducir en forma significativa el incipiente desarrollo empresarial de las organizaciones de productores y propiciar las condiciones que conlleven a la permanencia en el tiempo de las mismas; con capacidad para gestionar conflictos y construir acuerdos alrededor de temas económicos.</t>
  </si>
  <si>
    <t>Ecoturismo</t>
  </si>
  <si>
    <t>Elaboración del plan de desarrollo ecoturismo para el DMI Cuchilla Jardín Támesis.</t>
  </si>
  <si>
    <t>Un documento que contenga el plan de desarrollo ecoturístico para el DMI</t>
  </si>
  <si>
    <t xml:space="preserve">Recuso Hidrico </t>
  </si>
  <si>
    <t>Formular y ejecutar planes de ordenación y manejo de las cuencas hidrograficas para recuperar y/o preservar las áreas aledañas a las fuentes de agua que abastecen acueductos y que son zonas de recarga de acuiferos.</t>
  </si>
  <si>
    <t xml:space="preserve">Reforestación de 112 has. en las áreas de nacimientos y retiros de fuentes de agua en las 27 captaciones ubicadas en el DMI </t>
  </si>
  <si>
    <t>Educación Ambiental y Agroecología</t>
  </si>
  <si>
    <t>Sensibilizar a la población asentada en el DMI prmoviendo la reconversión de la proucción agricola tradicional a practicas culturales más limpias a través de un manejo eficiente de sistemas agroforestales.</t>
  </si>
  <si>
    <t xml:space="preserve">Los pastizales con ganadería extensiva rastrojos bajos cultivos limpios y en general con cobertura vegetal deteriorada serán restablecidos con 1.000 has. De otro lado se tendrá la reconversión agrícola tradicional a sistemas silvoagricolas de 200 has. </t>
  </si>
  <si>
    <t>PMAP DRMI Divisoria Valle de Aburrá Río Cauca</t>
  </si>
  <si>
    <t>Capacidad institucional para el desarrollo sostenible</t>
  </si>
  <si>
    <t>Coordinación de procesos y herramientas de gestión ambiental que rijan por la eficiencia eficacia y pertinencia de las acciones.</t>
  </si>
  <si>
    <t xml:space="preserve">Educación ambiental para la participación en la gestión del DMI </t>
  </si>
  <si>
    <t xml:space="preserve">Investigación para la sostenibilidad </t>
  </si>
  <si>
    <t>Caracterización de la Riqueza Diversidad y Uso de la flora silvestre en ecosistemas naturales y paisajes rurales en el Área de Reserva del Occidente del Valle de Aburrá.</t>
  </si>
  <si>
    <t>Conservación para el desarrollo sostenible</t>
  </si>
  <si>
    <t xml:space="preserve">Ordenación de la biodiversidad y de ecosistemas especiales </t>
  </si>
  <si>
    <t xml:space="preserve">Manejo Integral de áreas de manejo especial que garanticen la oferta de bienes y servicios ambientales en el DMI y la Cuenca del río Aburrá. </t>
  </si>
  <si>
    <t xml:space="preserve">Sistemas productivos para el desarrollo sostenible </t>
  </si>
  <si>
    <t>Sostenibilidad de Sistemas Territoriales Rurarles y Periurbanos</t>
  </si>
  <si>
    <t>Programa de pago por servicios ambientales hídricos y belleza escénica y paisajística para la Cuenca del río Aburrá y el DMI</t>
  </si>
  <si>
    <t xml:space="preserve">Ordenación de aprovechamiento y usos extractivos </t>
  </si>
  <si>
    <t>Reconversión de la actividad agropecuaria tradicional en el DMI hacia prácticas sostenibles con el medio ambiente.</t>
  </si>
  <si>
    <t xml:space="preserve">Habitabilidad para el desarrollo sostenible </t>
  </si>
  <si>
    <t>Ocupación sostenible del territorio</t>
  </si>
  <si>
    <t>Plan de Manejo Eco turístico para todos los municipios del DMI - Mejoramiento de la calidad y cobertura en el abastecimiento de agua para consumo humano y doméstico</t>
  </si>
  <si>
    <t>Ecoeficiencia de sistemas territoriales peri urbanos</t>
  </si>
  <si>
    <t xml:space="preserve">Establecimiento de un programa de recuperación integral de 14 caminos antiguos del área de reserva del Occidente del Valle de Aburrá vía turismo eco cultural sostenible </t>
  </si>
  <si>
    <t>PMAP DRMI Nubes Trocha Capota</t>
  </si>
  <si>
    <t xml:space="preserve">Planificación y mejores practicas </t>
  </si>
  <si>
    <t>Definición del corredor biológico de la quebrada Las Cruces</t>
  </si>
  <si>
    <t>100 hectáreas reforestadas con especies nativas</t>
  </si>
  <si>
    <t>Estudio de títulos para la adquisición de predios de importancia estratégica.</t>
  </si>
  <si>
    <t>200 Ha adquiridas (predio Villa Rocío)</t>
  </si>
  <si>
    <t>Recuperación de la funcionalidad del humedal La Laguna</t>
  </si>
  <si>
    <t xml:space="preserve">100% del area de influencia del Humedal en proceso de recuperación </t>
  </si>
  <si>
    <t xml:space="preserve">Recuperación de la estructura y funciones ecológicas del ecosistema boscoso de la Zona de oferta de bienes y servicios y de especial interés ambiental y paisajístico </t>
  </si>
  <si>
    <t xml:space="preserve">440 Ha en procesos de restauración y recuperación activa y pasiva. </t>
  </si>
  <si>
    <t xml:space="preserve">Fortalecimiento de capacidades </t>
  </si>
  <si>
    <t>Apropiación comunitaria de los valores naturales y culturales del área de reserva Nubes_ Trocha y Capotas</t>
  </si>
  <si>
    <t>300 Personas sensibilizadas en temas ambientales y capacitadas en la formulación y gestión de proyectos</t>
  </si>
  <si>
    <t xml:space="preserve">Investigación y monitoreo </t>
  </si>
  <si>
    <t>Incremento del conocimiento del estado vulnerabilidad y presión de las especies de fauna objeto de conservación.</t>
  </si>
  <si>
    <t xml:space="preserve">100% de las especies de flora y fauna priorizadas con procesos de monitoreo e investigación en implementación </t>
  </si>
  <si>
    <t xml:space="preserve">Sostenibilidad Financiera </t>
  </si>
  <si>
    <t xml:space="preserve">Generación de ingresos para la sostenibilidad del DMI a partir del pago de los servicios ambientales ofrecidos </t>
  </si>
  <si>
    <t>Estudio de valoración económica de los bienes y servicios ofrecidos por el DMI realizado</t>
  </si>
  <si>
    <t>Incorporación de los esquemas de financiación para la conservación del DMI en los instrumentos de planeación y gestión regional y local.</t>
  </si>
  <si>
    <t>Fuentes de financiamiento para la consolidación del DMI articuladas y complementadas en el marco de su manejo y el ordenamiento ambiental del territorio.</t>
  </si>
  <si>
    <t>PMAP DRMI Cañón del Río Alicante</t>
  </si>
  <si>
    <t>Sistemas agroforestales especialmente la combinación cacao – maderables – plátano y/o aguacate.</t>
  </si>
  <si>
    <t>Montaje de 40 parcelas agroforestales de 2 ha cada una</t>
  </si>
  <si>
    <t xml:space="preserve">Protección forestal de fuentes y corrientes de agua y recuperación de áreas degradas entre fragmentos de bosques naturales </t>
  </si>
  <si>
    <t>Reforestación de 1.183 ha de áreas de retiro a corrientes y fuentes de agua cercamiento y revegetalización de 6 ha que cubren 63 captaciones de agua</t>
  </si>
  <si>
    <t xml:space="preserve">Establecimiento siembras de huertos leñeros solares ecológicos y construcción de estanques piscícolas. </t>
  </si>
  <si>
    <t>Construcción e instalación de 45 estufas eficientes. 36 huertos leñeros de 500 m2 cada uno. Establecimiento de 3.000 m2 de espejos de agua para estanque piscícola. Establecimiento de 100 solares ecológicos.</t>
  </si>
  <si>
    <t xml:space="preserve">Construcción recuperación y mejoramiento de infraestructura turística. </t>
  </si>
  <si>
    <t>Adecuación de 9.967 m de senderos. Instalación de 39 vallas informativas. Instalación de 25 puertas para senderos y caverna La Mano Poderosa Construcción de 14 miradores paisajísticos y de fauna Adecuación de 12 viviendas campesinas como posadas turísticas Mejoramiento y construcción de 424 m2 de albergues colectivos. Arborización de 5 Km. de la vía Alto Buenos Aires y construcción de cable vuelo de 1 7 Km sobre el río Alicante</t>
  </si>
  <si>
    <t xml:space="preserve">Saneamiento básico de viviendas: Construcción de unidades sanitarias y pozos sépticos. </t>
  </si>
  <si>
    <t>Construcción de 45 sistemas de tratamiento de aguas residuales</t>
  </si>
  <si>
    <t>Formación de líderes docentes y estudiantes para la conservación y aprovechamiento del patrimonio cultural y ambiental del Distrito de Manejo Integrado de los Recursos Naturales del Cañón del río Alicante</t>
  </si>
  <si>
    <t xml:space="preserve">Formación ambiental para 80 docentes 80 líderes 40 guías 500 estudiantes y 60 productores agropecuarios. </t>
  </si>
  <si>
    <t>PMAP DRMI Ríos Barroso y San Juan</t>
  </si>
  <si>
    <t>Implementación de estrategias de Sistemas Sostenibles para la Conservación</t>
  </si>
  <si>
    <t>5 sistemas piloto agroforestales implementados - Estudio de viabilidad para el desarrollo de practicas ecoturisticas en la región</t>
  </si>
  <si>
    <t>Establecimiento de un Corredor de conservación entre los ríos Barroso y San Juan</t>
  </si>
  <si>
    <t xml:space="preserve">500 hectáreas reforestadas con especies nativas - 100 hectareas en procesos de restauración y recuperación pasiva. </t>
  </si>
  <si>
    <t xml:space="preserve">Formulación e implementación de Planes de ordenación y manejo de cuencas para los rios San Juan y Barroso </t>
  </si>
  <si>
    <t>2 planes de ordenamiento de cuencas aprobados adoptados y en proceso de implementación</t>
  </si>
  <si>
    <t>Fortalecimiento de capacidades</t>
  </si>
  <si>
    <t>Apropiación comunitaria de los valores naturales y culturales del territorio delimitado por las cuencas de los ríos Barroso y San Juan</t>
  </si>
  <si>
    <t>5 espacios sociales e institucionales conformados y operando en torno al desarrollo iniciativas de protección para la conservación de los valores naturales de la región</t>
  </si>
  <si>
    <t>Investigación y Monitoreo</t>
  </si>
  <si>
    <t>Generación de ingresos para la sostenibilidad del DMI a partir del pago de los servicios ambientales ofrecidos2</t>
  </si>
  <si>
    <t>Estudio de viabilidad realizado para la aplicación de los mecanismos de cobro por uso y aprovechamiento de los bienes y servicios ambientales ofrecidos por el DMI</t>
  </si>
  <si>
    <t>Incorporación de los esquemas de financiación para la conservación del DMI en los instrumentos de planeación y gestión regional y local2.</t>
  </si>
  <si>
    <t>PMAP DRMI Sistema de Páramos y Bosques Altoandinos del Noroccidente Medio</t>
  </si>
  <si>
    <t>DESARROLLO DE SISTEMAS PRODUCTIVOS AGROPECUARIOS NO SOSTENIBLES DENTRO DEL ECOSISTEMA DE PÁRAMOS Y BOSQUES ALTOANDINOS DEL NOROCCIDENTE MEDIO ANTIOQUEÑO</t>
  </si>
  <si>
    <t xml:space="preserve">El 25% de las comunidades veredales aledañas al área de protección desarrolla alguna práctica de producción y manejo sostenible del ecosistema de páramos y bosques en los próximos 5 años del plan de acción. </t>
  </si>
  <si>
    <t xml:space="preserve">APROVECHAMIENTO SOSTENIBLE DE LOS RECURSOS NATURALES DEL SISTEMA DE PÁRAMOS Y BOSQUES ALTOANDINOS DEL NOROCCIDENTE MEDIO ANTIOQUEÑO. </t>
  </si>
  <si>
    <t xml:space="preserve">Establecimiento de 6 proyectos de conservación y aprovechamiento de especies vulnerables y de recursos promisorios con participación directa de la comunidad durante los 5 años del plan de acción. </t>
  </si>
  <si>
    <t>PMAP RFPR Cerro Bravo</t>
  </si>
  <si>
    <t>ECOTURÍSTICO DEL ÁREA DE RESERVA FORESTAL PROTECTORA DE CERRO BRAVO UBICADO ENTRE LOS MUNICIPIOS DE VENECIA Y FREDONIA</t>
  </si>
  <si>
    <t xml:space="preserve">Plan de manejo ecoturístico formulado para el área de reserva forestal protectora Cerro Bravo. </t>
  </si>
  <si>
    <t>RECUPERACIÓN DE LAS COBERTURAS VEGETALES DEL ÁREA DE RESERVA FORESTAL PROTECTORA DE CERRO BRAVO. UBICADA ENTRE LOS MUNICIPIOS DE VENECIA Y FREDONIA.</t>
  </si>
  <si>
    <t>Área recuperada con bosque nativo no productor en la reserva forestal protectora Cerro Bravo</t>
  </si>
  <si>
    <t xml:space="preserve">ESTABLECIMIENTO DE PLANTACIONES PROTECTORAS PRODUCTORAS EN EL ÁREA DE AMORTIGUAMIENTO DE LA RESERVA FORESTAL PROTECTORA DE CERRO BRAVO UBICADO ENTRE LOS MUNICIPIOS DE VENECIA Y FREDONIA. </t>
  </si>
  <si>
    <t>Establecimiento de Plantaciones Protectoras Productoras</t>
  </si>
  <si>
    <t>PMAP RFPR Farallones del Citará</t>
  </si>
  <si>
    <t xml:space="preserve">Línea de investigación básica </t>
  </si>
  <si>
    <t xml:space="preserve">Estudio Sobre la Geología y Geomorfología de la Zona Amortiguadora de la Reserva Natural Farallones del Citará. </t>
  </si>
  <si>
    <t xml:space="preserve">Delimitación de depósitos sedimentarios y de los recubrimientos saprolíticos. </t>
  </si>
  <si>
    <t xml:space="preserve">Estudio Detallado de la Biodiversidad Zoológica de la Reserva Natural Farallones del Citará. </t>
  </si>
  <si>
    <t>Elaboración de Proyectos individuales para cada uno de los subproyectos</t>
  </si>
  <si>
    <t>Fenología y Propagación de Especies Maderables de los Bosques AltoAndinos de los Farallones del Citará</t>
  </si>
  <si>
    <t>Colección de semillas y de estacas para ensayar su propagación en el campo directamente y en viver</t>
  </si>
  <si>
    <t>Inventario de la Vegetación Herbácea en la Parcela Permanente de Investigación y sus Alrededores.</t>
  </si>
  <si>
    <t>Contar el número de individuos por especie y determinar la cobertura de cada una de ellas y con base en ello calcular diferentes índices de diversidad y riqueza.</t>
  </si>
  <si>
    <t>Línea ambiental y de manejo</t>
  </si>
  <si>
    <t>Programa de Saneamiento Ambiental Básico</t>
  </si>
  <si>
    <t>Talleres de educación ambiental donde se concientice y sensibilice a la comunidad sobre la necesidad y el valor de vivir en un ambiente sano haciendo especial énfasis sobre la importancia de conservar limpias y sanas las corrientes de agua y el ambiente en general.</t>
  </si>
  <si>
    <t xml:space="preserve">Programa de Educación Ambiental. </t>
  </si>
  <si>
    <t xml:space="preserve">Realización de talleres charlas conferencias con profesionales de diferentes áreas videos reuniones foros visitas de campo etc. con el fin de lograr el cumplimiento de los objetivos propuestos. </t>
  </si>
  <si>
    <t>Programa de Restauración Ecológica.</t>
  </si>
  <si>
    <t>Elegir las especies aptas de acuerdo al grupo ecológico al cual pertenecen para ser empleadas con los modelos de enriquecimiento y restauración de acuerdo a la sucesión ecológica</t>
  </si>
  <si>
    <t xml:space="preserve">Estudio Sobre la Fragmentación Forestal. </t>
  </si>
  <si>
    <t xml:space="preserve">Realizar estudios de biodiversidad al interior de diferentes tipos de fragmentos de bosque. </t>
  </si>
  <si>
    <t>Línea socio Económica legal</t>
  </si>
  <si>
    <t xml:space="preserve">Programa Alternativas de Producción. </t>
  </si>
  <si>
    <t>Fortalecimiento a los programas de huertas caseras impulsados en la actualidad por las UMATAS municipales principalmente en las veredas del corregimiento de Farallones donde han tenido gran acogida y con base en esta experiencia hacerlos extensivos hacia las demás veredas contempladas en este estudio.</t>
  </si>
  <si>
    <t xml:space="preserve">Programa Implementación del Turismo Natural. </t>
  </si>
  <si>
    <t>Selección de lugares con potencial ecoturístico en la Unidad de Manejo</t>
  </si>
  <si>
    <t>Programa de Educación Capacitación y Organización Comunitaria</t>
  </si>
  <si>
    <t>Apoyar y fortalecer las juntas de acción comunal existentes en la zona y promover su creación en aquellas veredas donde aún no están conformadas ya que éstas representan la figura asociativa con más poder de convocatoria a nivel comunitario.</t>
  </si>
  <si>
    <t>Estructura PGAR 2020-2031</t>
  </si>
  <si>
    <r>
      <rPr>
        <b/>
        <sz val="10"/>
        <color theme="1"/>
        <rFont val="Arial Narrow"/>
        <family val="2"/>
      </rPr>
      <t>Línea 1:</t>
    </r>
    <r>
      <rPr>
        <sz val="10"/>
        <color theme="1"/>
        <rFont val="Arial Narrow"/>
        <family val="2"/>
      </rPr>
      <t xml:space="preserve"> Planificación ambiental territorial y protección de áreas que proveen servicios ecosistémicos.</t>
    </r>
  </si>
  <si>
    <t>Línea</t>
  </si>
  <si>
    <t>Objetivo</t>
  </si>
  <si>
    <t>No.2</t>
  </si>
  <si>
    <t>Meta Plan Acción 2024-2027</t>
  </si>
  <si>
    <t>Proceso del SGI
Nuevo modelo</t>
  </si>
  <si>
    <r>
      <rPr>
        <b/>
        <sz val="10"/>
        <color theme="1"/>
        <rFont val="Arial"/>
        <family val="2"/>
      </rPr>
      <t>1:</t>
    </r>
    <r>
      <rPr>
        <sz val="10"/>
        <color theme="1"/>
        <rFont val="Arial"/>
        <family val="2"/>
      </rPr>
      <t xml:space="preserve"> Planificación ambiental territorial y protección de áreas que proveen servicios ecosistémicos.</t>
    </r>
  </si>
  <si>
    <r>
      <rPr>
        <b/>
        <sz val="10"/>
        <color theme="1"/>
        <rFont val="Arial"/>
        <family val="2"/>
      </rPr>
      <t>1:</t>
    </r>
    <r>
      <rPr>
        <sz val="10"/>
        <color theme="1"/>
        <rFont val="Arial"/>
        <family val="2"/>
      </rPr>
      <t xml:space="preserve"> proteger las áreas que generan y mantienen los servicios ecosistémicos necesarios para el desarrollo sostenible</t>
    </r>
  </si>
  <si>
    <t>Protección de biodiversidad y servicios ecosistémicos</t>
  </si>
  <si>
    <t>Aumentar la superficie de áreas protegidas y otras estrategias de conservación en la jurisdicción</t>
  </si>
  <si>
    <t>R1.1</t>
  </si>
  <si>
    <t>15.1.1. Hectáreas de áreas protegidas (ha) declaradas en la vigencia del PGAR</t>
  </si>
  <si>
    <t>329.604,7 ha</t>
  </si>
  <si>
    <t>350.000 ha</t>
  </si>
  <si>
    <t xml:space="preserve">▪ Colombia: 62.168.854.403 ha
▪ PGAR: 329.604,7 ha </t>
  </si>
  <si>
    <r>
      <t xml:space="preserve">▪ Agenda 2030: 30.620.000 ha
▪ PGAR: 350.000 ha (corresponden al REAA) de un total de 1.080.713,1 ha factibles de proteger.
</t>
    </r>
    <r>
      <rPr>
        <b/>
        <sz val="10"/>
        <color theme="1"/>
        <rFont val="Arial"/>
        <family val="2"/>
      </rPr>
      <t xml:space="preserve">Nota: </t>
    </r>
    <r>
      <rPr>
        <sz val="10"/>
        <color theme="1"/>
        <rFont val="Arial"/>
        <family val="2"/>
      </rPr>
      <t xml:space="preserve">Se sumarían unas 680.000 ha que corresponderían al 20% del territorio corporativo. </t>
    </r>
  </si>
  <si>
    <t xml:space="preserve">▪ Comunidades
▪ Gobernación de Antioquia.
▪ Municipios de la jurisdicción.
▪ ONG´s nacionales e internacionales afines al tema de la conservación de áreas protegidas.
▪ Sector público y privado con incidencia en áreas de conservación, que puedan hacer inversión como parte de sus estrategias de actuación. </t>
  </si>
  <si>
    <r>
      <rPr>
        <b/>
        <sz val="8"/>
        <color theme="9" tint="-0.249977111117893"/>
        <rFont val="Arial"/>
        <family val="2"/>
      </rPr>
      <t>1:</t>
    </r>
    <r>
      <rPr>
        <sz val="8"/>
        <color theme="9" tint="-0.249977111117893"/>
        <rFont val="Arial"/>
        <family val="2"/>
      </rPr>
      <t xml:space="preserve"> Planificación ambiental territorial y protección de áreas que proveen servicios ecosistémicos.</t>
    </r>
  </si>
  <si>
    <r>
      <rPr>
        <b/>
        <sz val="8"/>
        <color theme="0"/>
        <rFont val="Arial"/>
        <family val="2"/>
      </rPr>
      <t>1:</t>
    </r>
    <r>
      <rPr>
        <sz val="8"/>
        <color theme="0"/>
        <rFont val="Arial"/>
        <family val="2"/>
      </rPr>
      <t xml:space="preserve"> proteger las áreas que generan y mantienen los servicios ecosistémicos necesarios para el desarrollo sostenible</t>
    </r>
  </si>
  <si>
    <t>R1.2</t>
  </si>
  <si>
    <t>Hectáreas en otras estrategias de conservación en la jurisdicción adoptadas en la vigencia del PGAR</t>
  </si>
  <si>
    <t>510.744 ha</t>
  </si>
  <si>
    <t>150.000 ha</t>
  </si>
  <si>
    <t>PGAR: 510.744 ha</t>
  </si>
  <si>
    <t>PGAR: 150.000 ha</t>
  </si>
  <si>
    <r>
      <rPr>
        <b/>
        <sz val="8"/>
        <color theme="8" tint="0.79998168889431442"/>
        <rFont val="Arial"/>
        <family val="2"/>
      </rPr>
      <t>1:</t>
    </r>
    <r>
      <rPr>
        <sz val="8"/>
        <color theme="8" tint="0.79998168889431442"/>
        <rFont val="Arial"/>
        <family val="2"/>
      </rPr>
      <t xml:space="preserve"> proteger las áreas que generan y mantienen los servicios ecosistémicos necesarios para el desarrollo sostenible</t>
    </r>
  </si>
  <si>
    <t>Proteger el agua como derecho y medio de vida, en el marco de la planeación integral de las cuencas hidrográficas</t>
  </si>
  <si>
    <t>R2.1</t>
  </si>
  <si>
    <t>6.4.1 Subzonas hidrográficas con Índice de Uso del Agua (IUA) muy alto o crítico (%)</t>
  </si>
  <si>
    <t>14,7%</t>
  </si>
  <si>
    <r>
      <rPr>
        <b/>
        <sz val="10"/>
        <color theme="1"/>
        <rFont val="Arial"/>
        <family val="2"/>
      </rPr>
      <t>PGAR (2016):</t>
    </r>
    <r>
      <rPr>
        <sz val="10"/>
        <color theme="1"/>
        <rFont val="Arial"/>
        <family val="2"/>
      </rPr>
      <t xml:space="preserve"> 14.7% muy alto, fuente: ERA</t>
    </r>
  </si>
  <si>
    <r>
      <t xml:space="preserve">▪ </t>
    </r>
    <r>
      <rPr>
        <b/>
        <sz val="10"/>
        <rFont val="Arial"/>
        <family val="2"/>
      </rPr>
      <t>Agenda 2030:</t>
    </r>
    <r>
      <rPr>
        <sz val="10"/>
        <rFont val="Arial"/>
        <family val="2"/>
      </rPr>
      <t xml:space="preserve"> 17.8% 
▪ </t>
    </r>
    <r>
      <rPr>
        <b/>
        <sz val="10"/>
        <rFont val="Arial"/>
        <family val="2"/>
      </rPr>
      <t>PGAR:</t>
    </r>
    <r>
      <rPr>
        <sz val="10"/>
        <rFont val="Arial"/>
        <family val="2"/>
      </rPr>
      <t xml:space="preserve"> 14.7% (Mantener, 5 subzonas hidrográficas con Índice de Uso del Agua (IUA) muy alto o crítico /34 subzonas hidrográficas)</t>
    </r>
  </si>
  <si>
    <t>▪ Asociaciones de pequeños y medianos productores  
▪ Comunidades Étnicas
▪ Gobernación de Antioquia.
▪ Ministerio de Ambiente y Desarrollo Sostenible 
▪ Municipios de la jurisdicción 
▪ ONG 
▪ Sector académico/Institutos de investigación  
▪ Sectores productivos</t>
  </si>
  <si>
    <t>R2.2</t>
  </si>
  <si>
    <t>Hectáreas de humedales con acciones de manejo</t>
  </si>
  <si>
    <r>
      <t xml:space="preserve">• ha con acciones de conservación: </t>
    </r>
    <r>
      <rPr>
        <sz val="10"/>
        <rFont val="Arial"/>
        <family val="2"/>
      </rPr>
      <t>45.463,86 ha</t>
    </r>
    <r>
      <rPr>
        <sz val="10"/>
        <color theme="1"/>
        <rFont val="Arial"/>
        <family val="2"/>
      </rPr>
      <t xml:space="preserve">
• ha totales de humedales: 315.543 ha</t>
    </r>
  </si>
  <si>
    <t>10% adicional de ha de humedales con acciones de conservación respecto a la línea base 2019, lo que equivale a 4.546,39 ha</t>
  </si>
  <si>
    <t>R2.3</t>
  </si>
  <si>
    <t>Rondas hídricas priorizadas delimitadas y reguladas (%)</t>
  </si>
  <si>
    <t>100% de las rondas hídricas priorizadas</t>
  </si>
  <si>
    <t>R2.4</t>
  </si>
  <si>
    <t>Hectáreas de las cuencas abastecedoras con acciones de manejo</t>
  </si>
  <si>
    <r>
      <t xml:space="preserve">• ha de cuencas abastecedoras con acciones de conservación: </t>
    </r>
    <r>
      <rPr>
        <sz val="10"/>
        <rFont val="Arial"/>
        <family val="2"/>
      </rPr>
      <t>26.053,06 ha.</t>
    </r>
    <r>
      <rPr>
        <sz val="10"/>
        <color theme="1"/>
        <rFont val="Arial"/>
        <family val="2"/>
      </rPr>
      <t xml:space="preserve">
• ha totales de las cuencas abastecedoras: 138.903 ha.</t>
    </r>
  </si>
  <si>
    <t>10% adicional de la superficie total de cuencas abastecedoras con acciones y medidas de protección respecto a la línea base 2019, lo que equivale a 2.605,31 ha</t>
  </si>
  <si>
    <t>R2.5</t>
  </si>
  <si>
    <t>Hectáreas de cobertura boscosa en cuencas abastecedoras de acueductos y en ecosistemas estratégicos</t>
  </si>
  <si>
    <t>18.633,45 ha</t>
  </si>
  <si>
    <t>23.633,5 ha</t>
  </si>
  <si>
    <r>
      <rPr>
        <b/>
        <sz val="10"/>
        <color theme="1"/>
        <rFont val="Arial"/>
        <family val="2"/>
      </rPr>
      <t>▪ PGAR (ha conservadas entre los años 2013 al 2019):</t>
    </r>
    <r>
      <rPr>
        <sz val="10"/>
        <color theme="1"/>
        <rFont val="Arial"/>
        <family val="2"/>
      </rPr>
      <t xml:space="preserve"> 7000 ha
▪ </t>
    </r>
    <r>
      <rPr>
        <b/>
        <sz val="10"/>
        <color theme="1"/>
        <rFont val="Arial"/>
        <family val="2"/>
      </rPr>
      <t>Línea base PGAR 2019:</t>
    </r>
    <r>
      <rPr>
        <sz val="10"/>
        <color theme="1"/>
        <rFont val="Arial"/>
        <family val="2"/>
      </rPr>
      <t xml:space="preserve"> 18.633 ha (cuencas, bosques, humedales, bosques asociados y páramos)</t>
    </r>
  </si>
  <si>
    <r>
      <rPr>
        <b/>
        <sz val="10"/>
        <rFont val="Arial"/>
        <family val="2"/>
      </rPr>
      <t>PGAR:</t>
    </r>
    <r>
      <rPr>
        <sz val="10"/>
        <rFont val="Arial"/>
        <family val="2"/>
      </rPr>
      <t xml:space="preserve"> 23.633.5 ha, lo que implica 5000 ha adicionales a las 18.633 ha existentes por parte de Corantioquia</t>
    </r>
    <r>
      <rPr>
        <sz val="10"/>
        <color rgb="FFFF0000"/>
        <rFont val="Arial Narrow"/>
        <family val="2"/>
      </rPr>
      <t/>
    </r>
  </si>
  <si>
    <t>R2.6</t>
  </si>
  <si>
    <t>Cuerpos de agua con Plan de Ordenamiento y Manejo del Recurso Hídrico formulados y en ejecución.</t>
  </si>
  <si>
    <t>29% (10 Pomca /34 SZH-NSS)</t>
  </si>
  <si>
    <t>23 cuerpos de agua</t>
  </si>
  <si>
    <t>29% (10 POMCAS/34 SZH-NSS)</t>
  </si>
  <si>
    <t>R2.7</t>
  </si>
  <si>
    <t>Cuerpos de agua con plan de ordenamiento del recurso hídrico (PORH) adoptados (%)</t>
  </si>
  <si>
    <r>
      <rPr>
        <b/>
        <sz val="10"/>
        <color theme="1"/>
        <rFont val="Arial"/>
        <family val="2"/>
      </rPr>
      <t>PGAR:</t>
    </r>
    <r>
      <rPr>
        <sz val="10"/>
        <color theme="1"/>
        <rFont val="Arial"/>
        <family val="2"/>
      </rPr>
      <t xml:space="preserve"> 24,6% de los cuerpos de agua con PORH (17 PORH de un total de 69).</t>
    </r>
  </si>
  <si>
    <r>
      <rPr>
        <b/>
        <sz val="10"/>
        <color theme="1"/>
        <rFont val="Arial"/>
        <family val="2"/>
      </rPr>
      <t>PGAR:</t>
    </r>
    <r>
      <rPr>
        <sz val="10"/>
        <color theme="1"/>
        <rFont val="Arial"/>
        <family val="2"/>
      </rPr>
      <t xml:space="preserve"> 46,4% de los cuerpos de agua (equivalente a formular 15 PORH adicionales a los 17 existentes de un total de 69 cuerpos de agua receptores de vertimientos)</t>
    </r>
  </si>
  <si>
    <t>R2.8</t>
  </si>
  <si>
    <t>Cuerpos de agua priorizados con reglamentación de uso de agua y su incorporación en el RURH (%)</t>
  </si>
  <si>
    <t>Política Nacional para la Gestión Integral del Recurso Hídrico y Resolución 667 de 2016</t>
  </si>
  <si>
    <t>36,0%</t>
  </si>
  <si>
    <r>
      <rPr>
        <b/>
        <sz val="10"/>
        <color theme="1"/>
        <rFont val="Arial"/>
        <family val="2"/>
      </rPr>
      <t xml:space="preserve">Línea base PGAR (2019): </t>
    </r>
    <r>
      <rPr>
        <sz val="10"/>
        <color theme="1"/>
        <rFont val="Arial"/>
        <family val="2"/>
      </rPr>
      <t>36% (4 corrientes reglamentadas de un total de 11 corrientes priorizadas según planes programáticos de los PORH de los Ríos Aurra, ITe,  Amagá, Mulatos y Quebrada La Sopetrana y POMCA del Río Aurra)</t>
    </r>
  </si>
  <si>
    <r>
      <rPr>
        <b/>
        <sz val="10"/>
        <color theme="1"/>
        <rFont val="Arial"/>
        <family val="2"/>
      </rPr>
      <t xml:space="preserve">Meta PGAR: </t>
    </r>
    <r>
      <rPr>
        <sz val="10"/>
        <color theme="1"/>
        <rFont val="Arial"/>
        <family val="2"/>
      </rPr>
      <t>100% de los priorizados por los instrumentos de planificación hidrológica (7 en total) o derivados control y seguimiento al territorio.</t>
    </r>
  </si>
  <si>
    <t>R2.9.1</t>
  </si>
  <si>
    <r>
      <t>Cuerpos de agua con objetivos de calidad definidos y alcanzados (70 en total) (%) DBO</t>
    </r>
    <r>
      <rPr>
        <vertAlign val="subscript"/>
        <sz val="10"/>
        <color theme="1"/>
        <rFont val="Arial"/>
        <family val="2"/>
      </rPr>
      <t>5</t>
    </r>
  </si>
  <si>
    <r>
      <t>86% en DBO</t>
    </r>
    <r>
      <rPr>
        <vertAlign val="subscript"/>
        <sz val="10"/>
        <color theme="1"/>
        <rFont val="Arial"/>
        <family val="2"/>
      </rPr>
      <t>5</t>
    </r>
  </si>
  <si>
    <r>
      <t>90% en DBO</t>
    </r>
    <r>
      <rPr>
        <vertAlign val="subscript"/>
        <sz val="10"/>
        <color theme="1"/>
        <rFont val="Arial"/>
        <family val="2"/>
      </rPr>
      <t>5</t>
    </r>
  </si>
  <si>
    <r>
      <rPr>
        <b/>
        <sz val="10"/>
        <color theme="1"/>
        <rFont val="Arial"/>
        <family val="2"/>
      </rPr>
      <t>PGAR (2018):</t>
    </r>
    <r>
      <rPr>
        <sz val="10"/>
        <color theme="1"/>
        <rFont val="Arial"/>
        <family val="2"/>
      </rPr>
      <t xml:space="preserve"> El 86 % de los cuerpos de agua cumplieron con el límite establecido para el parámetro DBO</t>
    </r>
    <r>
      <rPr>
        <vertAlign val="subscript"/>
        <sz val="10"/>
        <color theme="1"/>
        <rFont val="Arial"/>
        <family val="2"/>
      </rPr>
      <t>5</t>
    </r>
    <r>
      <rPr>
        <sz val="10"/>
        <color theme="1"/>
        <rFont val="Arial"/>
        <family val="2"/>
      </rPr>
      <t>, mientras que para el parámetro SST se tuvo un cumplimiento del 30%. (Según Resolución 9503 de 2007)</t>
    </r>
  </si>
  <si>
    <r>
      <rPr>
        <b/>
        <sz val="10"/>
        <color theme="1"/>
        <rFont val="Arial"/>
        <family val="2"/>
      </rPr>
      <t xml:space="preserve">PGAR: </t>
    </r>
    <r>
      <rPr>
        <sz val="10"/>
        <color theme="1"/>
        <rFont val="Arial"/>
        <family val="2"/>
      </rPr>
      <t>90% para DBO</t>
    </r>
    <r>
      <rPr>
        <vertAlign val="subscript"/>
        <sz val="10"/>
        <color theme="1"/>
        <rFont val="Arial"/>
        <family val="2"/>
      </rPr>
      <t>5</t>
    </r>
    <r>
      <rPr>
        <sz val="10"/>
        <color theme="1"/>
        <rFont val="Arial"/>
        <family val="2"/>
      </rPr>
      <t xml:space="preserve"> (63 cuerpos de agua con objetivos de calidad alcanzados /70 total cuerpos de agua con objetivos de calidad establecidos), 40% para SST (28 cuerpos de agua con objetivos de calidad alcanzados /70 total cuerpos de agua con objetivos de calidad establecidos) (Se aplica la Resolución 040-RES1806-3603)</t>
    </r>
  </si>
  <si>
    <t>R2.9.2</t>
  </si>
  <si>
    <t>Cuerpos de agua con objetivos de calidad definidos y alcanzados (70 en total) (%) SST</t>
  </si>
  <si>
    <t>30% en SST</t>
  </si>
  <si>
    <t>40% en SST</t>
  </si>
  <si>
    <t>Administrar efectivamente las áreas protegidas y otras estrategias de conservación</t>
  </si>
  <si>
    <t>R3.1</t>
  </si>
  <si>
    <t>Efectividad del manejo de áreas protegidas declaradas priorizadas</t>
  </si>
  <si>
    <t>90% en áreas declaradas con 5 años de anterioridad</t>
  </si>
  <si>
    <t>Efectividad mayor al 90% en áreas declaradas con 5 años de anterioridad</t>
  </si>
  <si>
    <r>
      <t xml:space="preserve">▪ Gobernación de Antioquia
▪ Institutos de investigación del Sistema Nacional Ambiental - SINA
▪ Municipios de la jurisdicción
▪ Parques Nacionales Naturales 
</t>
    </r>
    <r>
      <rPr>
        <sz val="10"/>
        <color theme="1"/>
        <rFont val="Calibri"/>
        <family val="2"/>
      </rPr>
      <t/>
    </r>
  </si>
  <si>
    <t>R3.2</t>
  </si>
  <si>
    <t>Efectividad del manejo de estrategias complementarias de conservación priorizadas</t>
  </si>
  <si>
    <t>90% en áreas adoptadas con 5 años de anterioridad</t>
  </si>
  <si>
    <t>Efectividad mayor al 90% en áreas adoptadas con 5 años de anterioridad</t>
  </si>
  <si>
    <t>R3.3</t>
  </si>
  <si>
    <t>Hectáreas de coberturas boscosas al interior de áreas protegidas y otros instrumentos de conservación, que generan conectividad biológica dentro de cada área</t>
  </si>
  <si>
    <t>• ha con acciones de conservación dentro de las áreas protegidas y otros instrumentos de conservación: 1.191.717,18 ha
• ha de áreas protegidas corporativas: 332.877 ha</t>
  </si>
  <si>
    <t xml:space="preserve">10% adicional de ha a la proporción conectividad actual respecto a la línea base 2019, lo que equivale a 119.171,72 ha
</t>
  </si>
  <si>
    <t>Aumentar la conectividad y diversidad biológica en predios públicos y privados para consolidar la estructura ecológica del territorio</t>
  </si>
  <si>
    <t>R4.1</t>
  </si>
  <si>
    <t xml:space="preserve">Interacciones negativas de la actividad humana con la fauna silvestre priorizada </t>
  </si>
  <si>
    <r>
      <t xml:space="preserve">2004-2019: </t>
    </r>
    <r>
      <rPr>
        <sz val="10"/>
        <rFont val="Arial"/>
        <family val="2"/>
      </rPr>
      <t>208 interacciones negativas con felinos (Fuente: PQRS - Factor clave)</t>
    </r>
  </si>
  <si>
    <t>Disminución del 50% de los conflictos que se identifiquen en la línea base (104)</t>
  </si>
  <si>
    <r>
      <t xml:space="preserve">Línea base PGAR (2004-2019): </t>
    </r>
    <r>
      <rPr>
        <sz val="10"/>
        <rFont val="Arial"/>
        <family val="2"/>
      </rPr>
      <t>208 interacciones negativas con felinos (Fuente: PQRS - Factor clave)</t>
    </r>
  </si>
  <si>
    <t>50% de los conflictos que se identifiquen en la línea base (104)</t>
  </si>
  <si>
    <t xml:space="preserve">▪ Asocomunales  
▪ Gobernación de Antioquia. 
▪ Municipios de la jurisdicción 
▪ ONG nacionales e internacionales </t>
  </si>
  <si>
    <t>R4.2</t>
  </si>
  <si>
    <t>Hectáreas que generan conectividad biológica entre áreas priorizadas</t>
  </si>
  <si>
    <t>• ha totales de conectividad entre áreas estratégicas naturales: 190.165
• ha con acciones de conectividad: 128.303</t>
  </si>
  <si>
    <t>10% adicional de ha de conectividad entre áreas estratégicas respecto a la línea base 2019, lo que equivale a 12.830,3 ha</t>
  </si>
  <si>
    <t>Identificar, proteger y manejar los elementos naturales del espacio público</t>
  </si>
  <si>
    <t>R5.1.1</t>
  </si>
  <si>
    <t xml:space="preserve">Área de elementos naturales del espacio público en asentamientos humanos asociados al espacio público efectivo por habitante (EPEH) (Decreto 1077 de 2015) </t>
  </si>
  <si>
    <t>Decreto 1077 de 2015</t>
  </si>
  <si>
    <t>Incrementar el 30% asentamientos mayores o iguales 30.000 habitantes</t>
  </si>
  <si>
    <r>
      <t xml:space="preserve">▪ </t>
    </r>
    <r>
      <rPr>
        <b/>
        <sz val="10"/>
        <rFont val="Arial"/>
        <family val="2"/>
      </rPr>
      <t>Valor de referencia superficie verde por habitante:</t>
    </r>
    <r>
      <rPr>
        <sz val="10"/>
        <rFont val="Arial"/>
        <family val="2"/>
      </rPr>
      <t xml:space="preserve"> Mayor a 7,5 m</t>
    </r>
    <r>
      <rPr>
        <vertAlign val="superscript"/>
        <sz val="10"/>
        <rFont val="Arial"/>
        <family val="2"/>
      </rPr>
      <t>2</t>
    </r>
    <r>
      <rPr>
        <sz val="10"/>
        <rFont val="Arial"/>
        <family val="2"/>
      </rPr>
      <t xml:space="preserve">/hab. 
▪ </t>
    </r>
    <r>
      <rPr>
        <b/>
        <sz val="10"/>
        <rFont val="Arial"/>
        <family val="2"/>
      </rPr>
      <t>Valor de referencia EPEH</t>
    </r>
    <r>
      <rPr>
        <sz val="10"/>
        <rFont val="Arial"/>
        <family val="2"/>
      </rPr>
      <t>: Mayor a 6 m</t>
    </r>
    <r>
      <rPr>
        <vertAlign val="superscript"/>
        <sz val="10"/>
        <rFont val="Arial"/>
        <family val="2"/>
      </rPr>
      <t>2</t>
    </r>
    <r>
      <rPr>
        <sz val="10"/>
        <rFont val="Arial"/>
        <family val="2"/>
      </rPr>
      <t xml:space="preserve">/hab.
▪ </t>
    </r>
    <r>
      <rPr>
        <b/>
        <sz val="10"/>
        <rFont val="Arial"/>
        <family val="2"/>
      </rPr>
      <t>Línea base Medellín superficie verde por habitante:</t>
    </r>
    <r>
      <rPr>
        <sz val="10"/>
        <rFont val="Arial"/>
        <family val="2"/>
      </rPr>
      <t xml:space="preserve"> 9.36 m</t>
    </r>
    <r>
      <rPr>
        <vertAlign val="superscript"/>
        <sz val="10"/>
        <rFont val="Arial"/>
        <family val="2"/>
      </rPr>
      <t>2</t>
    </r>
    <r>
      <rPr>
        <sz val="10"/>
        <rFont val="Arial"/>
        <family val="2"/>
      </rPr>
      <t xml:space="preserve">/hab. 
▪ </t>
    </r>
    <r>
      <rPr>
        <b/>
        <sz val="10"/>
        <rFont val="Arial"/>
        <family val="2"/>
      </rPr>
      <t>Línea base Bogotá superficie verde por habitante:</t>
    </r>
    <r>
      <rPr>
        <sz val="10"/>
        <rFont val="Arial"/>
        <family val="2"/>
      </rPr>
      <t xml:space="preserve"> 3.9 m</t>
    </r>
    <r>
      <rPr>
        <vertAlign val="superscript"/>
        <sz val="10"/>
        <rFont val="Arial"/>
        <family val="2"/>
      </rPr>
      <t>2</t>
    </r>
    <r>
      <rPr>
        <sz val="10"/>
        <rFont val="Arial"/>
        <family val="2"/>
      </rPr>
      <t xml:space="preserve">/hab. 
▪ </t>
    </r>
    <r>
      <rPr>
        <b/>
        <sz val="10"/>
        <rFont val="Arial"/>
        <family val="2"/>
      </rPr>
      <t>Línea base Medellín EPEH (2013):</t>
    </r>
    <r>
      <rPr>
        <sz val="10"/>
        <rFont val="Arial"/>
        <family val="2"/>
      </rPr>
      <t xml:space="preserve"> 3.80 m</t>
    </r>
    <r>
      <rPr>
        <vertAlign val="superscript"/>
        <sz val="10"/>
        <rFont val="Arial"/>
        <family val="2"/>
      </rPr>
      <t>2</t>
    </r>
    <r>
      <rPr>
        <sz val="10"/>
        <rFont val="Arial"/>
        <family val="2"/>
      </rPr>
      <t xml:space="preserve">/habitante 
▪ </t>
    </r>
    <r>
      <rPr>
        <b/>
        <sz val="10"/>
        <rFont val="Arial"/>
        <family val="2"/>
      </rPr>
      <t>Línea base Bogotá EPEH (2013):</t>
    </r>
    <r>
      <rPr>
        <sz val="10"/>
        <rFont val="Arial"/>
        <family val="2"/>
      </rPr>
      <t xml:space="preserve"> 4.5 m</t>
    </r>
    <r>
      <rPr>
        <vertAlign val="superscript"/>
        <sz val="10"/>
        <rFont val="Arial"/>
        <family val="2"/>
      </rPr>
      <t>2</t>
    </r>
    <r>
      <rPr>
        <sz val="10"/>
        <rFont val="Arial"/>
        <family val="2"/>
      </rPr>
      <t xml:space="preserve">/habitante.
▪ </t>
    </r>
    <r>
      <rPr>
        <b/>
        <sz val="10"/>
        <rFont val="Arial"/>
        <family val="2"/>
      </rPr>
      <t>Línea base PGAR:</t>
    </r>
    <r>
      <rPr>
        <sz val="10"/>
        <rFont val="Arial"/>
        <family val="2"/>
      </rPr>
      <t xml:space="preserve"> Sin medir.</t>
    </r>
  </si>
  <si>
    <r>
      <rPr>
        <b/>
        <sz val="10"/>
        <color theme="1"/>
        <rFont val="Arial"/>
        <family val="2"/>
      </rPr>
      <t>▪ Meta Colombia (Decreto 1077 de 2015, artículo 2.2.3.2.7) Índice mínimo de EPEH:</t>
    </r>
    <r>
      <rPr>
        <sz val="10"/>
        <color theme="1"/>
        <rFont val="Arial"/>
        <family val="2"/>
      </rPr>
      <t xml:space="preserve"> 15 m</t>
    </r>
    <r>
      <rPr>
        <vertAlign val="superscript"/>
        <sz val="10"/>
        <color theme="1"/>
        <rFont val="Arial"/>
        <family val="2"/>
      </rPr>
      <t>2</t>
    </r>
    <r>
      <rPr>
        <sz val="10"/>
        <color theme="1"/>
        <rFont val="Arial"/>
        <family val="2"/>
      </rPr>
      <t xml:space="preserve">/hab. 
▪ </t>
    </r>
    <r>
      <rPr>
        <b/>
        <sz val="10"/>
        <color theme="1"/>
        <rFont val="Arial"/>
        <family val="2"/>
      </rPr>
      <t>Meta superficie verde por habitante (OMS):</t>
    </r>
    <r>
      <rPr>
        <sz val="10"/>
        <color theme="1"/>
        <rFont val="Arial"/>
        <family val="2"/>
      </rPr>
      <t xml:space="preserve"> 9 m</t>
    </r>
    <r>
      <rPr>
        <vertAlign val="superscript"/>
        <sz val="10"/>
        <color theme="1"/>
        <rFont val="Arial"/>
        <family val="2"/>
      </rPr>
      <t>2</t>
    </r>
    <r>
      <rPr>
        <sz val="10"/>
        <color theme="1"/>
        <rFont val="Arial"/>
        <family val="2"/>
      </rPr>
      <t xml:space="preserve">/hab. 
▪ </t>
    </r>
    <r>
      <rPr>
        <b/>
        <sz val="10"/>
        <color theme="1"/>
        <rFont val="Arial"/>
        <family val="2"/>
      </rPr>
      <t xml:space="preserve">Meta PGAR: </t>
    </r>
    <r>
      <rPr>
        <sz val="10"/>
        <color theme="1"/>
        <rFont val="Arial"/>
        <family val="2"/>
      </rPr>
      <t>Aumentar el área de elementos naturales de espacio público en el 30% de los asentamientos humanos con más de 30.000 habitantes, y el 20% en asentamientos humanos de menos de 30.000 habitantes.</t>
    </r>
  </si>
  <si>
    <t xml:space="preserve">▪ Academia  
▪ Gobernación de Antioquia  
▪ Gremios, en especial de la construcción 
▪ Institutos de investigación 
▪ Ministerio de Ambiente y Desarrollo Sostenible 
▪ Ministerio de Vivienda, Ciudad y Territorio 
▪ Municipios de la jurisdicción  
▪ Sociedad civil </t>
  </si>
  <si>
    <t>R5.1.2</t>
  </si>
  <si>
    <t>Incrementar el 20% en asentamientos menores de 30.000 habitantes</t>
  </si>
  <si>
    <t>Restaurar recuperar y o rehabilitar ecosistemas degradados</t>
  </si>
  <si>
    <t>R6.1</t>
  </si>
  <si>
    <t>15.1.4. Áreas en proceso de restauración (ha)</t>
  </si>
  <si>
    <t>Objetivo de desarrollo sostenible/ Plan de acción de biodiversidad/ Resolución 667 de 2016</t>
  </si>
  <si>
    <t xml:space="preserve">Deforestación 2010-2018: 87.000 ha
Mapa de área degradadas 2010-2011: 160.000 ha.
Humedales degradados: 4.052 ha 
Suelos degradados por minería (títulos mineros no diferenciados): 14.285 ha </t>
  </si>
  <si>
    <t>30.000 ha</t>
  </si>
  <si>
    <t xml:space="preserve">Deforestación 2010-2018: 87.000 ha
Mapa de área degradadas 2010-2011: 160.000 ha.
Humedales degradados: 4.052 ha 
Suelos degradados por minería: 14.285 Ha </t>
  </si>
  <si>
    <r>
      <rPr>
        <b/>
        <sz val="10"/>
        <color theme="1"/>
        <rFont val="Arial"/>
        <family val="2"/>
      </rPr>
      <t>Colombia:</t>
    </r>
    <r>
      <rPr>
        <sz val="10"/>
        <color theme="1"/>
        <rFont val="Arial"/>
        <family val="2"/>
      </rPr>
      <t xml:space="preserve"> 1.000.000 ha 
</t>
    </r>
    <r>
      <rPr>
        <b/>
        <sz val="10"/>
        <color theme="1"/>
        <rFont val="Arial"/>
        <family val="2"/>
      </rPr>
      <t>PGAR Corantioquia:</t>
    </r>
    <r>
      <rPr>
        <sz val="10"/>
        <color theme="1"/>
        <rFont val="Arial"/>
        <family val="2"/>
      </rPr>
      <t xml:space="preserve"> 30.000 ha</t>
    </r>
  </si>
  <si>
    <t>▪ Corporaciones Autónomas Regionales limítrofes
▪ Gobernación de Antioquia  
▪ Gobierno Nacional 
▪ Ministerios 
▪ Municipios de la jurisdicción 
▪ Sectores productivos</t>
  </si>
  <si>
    <t>Restaurar, recuperar o rehabilitar ecosistemas degradados</t>
  </si>
  <si>
    <t>R6.2</t>
  </si>
  <si>
    <t>Suelos degradados en recuperación o rehabilitación (%)</t>
  </si>
  <si>
    <t>Sin medir. Existe información de referencia de 2011 sin diferenciar suelos degradados</t>
  </si>
  <si>
    <t>PGAR (2010-2011):  160.000 ha</t>
  </si>
  <si>
    <t>PGAR Corantioquia: 1%
PGAR resto jurisdicción: 5%
PGAR: 6%</t>
  </si>
  <si>
    <t>Armonización de lo ambiental en la planeación territorial y sectorial</t>
  </si>
  <si>
    <t>Desarrollar modelos municipales de ocupación sostenible e integración con planes étnicos</t>
  </si>
  <si>
    <t>R7.1</t>
  </si>
  <si>
    <t>Municipios priorizados con modelos de ocupación que contienen el escenario de sostenibilidad, protegen su patrimonio ecológico municipal, integran planificación de grupos étnicos y aportan a la consolidación del escenario de sostenibilidad (%)</t>
  </si>
  <si>
    <r>
      <rPr>
        <b/>
        <sz val="10"/>
        <color theme="1"/>
        <rFont val="Arial"/>
        <family val="2"/>
      </rPr>
      <t>PGAR:</t>
    </r>
    <r>
      <rPr>
        <sz val="10"/>
        <color theme="1"/>
        <rFont val="Arial"/>
        <family val="2"/>
      </rPr>
      <t xml:space="preserve"> Sin medir dado que el PGAR comienza a regir a partir de 2020.</t>
    </r>
  </si>
  <si>
    <t>PGAR: 100% de municipios priorizados (teniendo en cuenta en la priorización entre otros: los ritmos de degradación ambiental y que no han actualizado su POT;  sin embargo, queda abierta la opción para que un municipio por dinámica propia realice revisión de su POT, en el momento que lo considere necesario)</t>
  </si>
  <si>
    <t>▪ Empresas consultoras. 
▪ Gobernación de Antioquia. 
▪ Departamento Nacional de Planeación – DNP. 
▪ Ministerio de Ambiente y Desarrollo Sostenible – MADS. 
▪ Ministerio de Vivienda, Ciudad y Territorio – MVCT. 
▪ Municipios de la jurisdicción.</t>
  </si>
  <si>
    <t>R7.2</t>
  </si>
  <si>
    <t>Planes de desarrollo que incorporan decisiones de planeación territorial de los municipios fundamentados en los POT actualizados y en las determinantes ambientales adoptadas a la fecha (%)</t>
  </si>
  <si>
    <t>100% de los planes de desarrollo territoriales acatan las decisiones ambientales</t>
  </si>
  <si>
    <t>Promover planes de acción ambientales de esquemas asociativos para la incorporación de los asuntos y determinantes ambientales</t>
  </si>
  <si>
    <t>R8.1</t>
  </si>
  <si>
    <t>Esquemas asociativos municipales conformados que aportan a la protección del patrimonio natural a partir de la formulación y ejecución de planes de acción ambiental de orden regional o provincial</t>
  </si>
  <si>
    <t>Plan de acción de Biodiversidad</t>
  </si>
  <si>
    <r>
      <rPr>
        <b/>
        <sz val="10"/>
        <color theme="1"/>
        <rFont val="Arial"/>
        <family val="2"/>
      </rPr>
      <t>PGAR:</t>
    </r>
    <r>
      <rPr>
        <sz val="10"/>
        <color theme="1"/>
        <rFont val="Arial"/>
        <family val="2"/>
      </rPr>
      <t xml:space="preserve"> Sin medición dado que es primera vez que se afrontará este tema.</t>
    </r>
  </si>
  <si>
    <t>▪ Colombia: 100% de regiones de esquemas asociativos con modelos de ocupación integrados en lo ambiental y planes de acción ambiental y de desarrollo sostenible de orden regional  en ejecución
▪ PGAR: 100% (de los esquemas asociativos)</t>
  </si>
  <si>
    <t>▪ Departamento Nacional de Planeación – DNP.  
▪ Empresas consultoras. 
▪ Esquemas asociativos conformados. 
▪ Gobernación de Antioquia. 
▪ Ministerio de Ambiente y Desarrollo Sostenible – MADS. 
▪ Ministerio de Vivienda, Ciudad y Territorio – MVCT. 
▪ Municipios de la jurisdicción.</t>
  </si>
  <si>
    <t>Armonizar la planeación ambiental de la jurisdicción con los Planes Integrales de Gestión del Cambio Climático Sectoriales (PIGCCS)</t>
  </si>
  <si>
    <t>R9.1</t>
  </si>
  <si>
    <t xml:space="preserve">Entidades territoriales de la jurisdicción con su PIGCCT formulado y en concordancia con los 8 PIGCCS o los que se hayan formulado a la fecha (%) </t>
  </si>
  <si>
    <t>▪ Colombia: 100% 
▪ PGAR: 100% (es decir, los 80 municipios de la jurisdicción)</t>
  </si>
  <si>
    <t xml:space="preserve">▪ Academia 
▪ Gobernación de Antioquia  
▪ Ministerios 
▪ Municipios de la jurisdicción 
▪ Sectores productivos </t>
  </si>
  <si>
    <t>Organización y administración estratégica de los territorios étnicos para la gestión integral y sostenible de la biodiversidad</t>
  </si>
  <si>
    <t>Protección efectiva de los ecosistemas presentes en los territorios étnicos incluyendo la respectiva restauración y saneamiento</t>
  </si>
  <si>
    <t>R10.1</t>
  </si>
  <si>
    <t>Declaratoria de áreas protegidas de ecosistemas desde el gobierno propio en territorio titulado y ancestrales (%)</t>
  </si>
  <si>
    <t>_x000D_40%</t>
  </si>
  <si>
    <t>Establecer las medidas herramientas e instrumentos pertinentes para la promoción, gestión e implementación de acciones ambientales en los territorios étnicos que contribuyan a la mitigación y adaptación al cambio climático</t>
  </si>
  <si>
    <t>R11.1</t>
  </si>
  <si>
    <r>
      <t>Acciones de manejo en áreas protegidas de ecosistemas declaradas desde el gobierno propio en territorio titulado y ancestrales (%)</t>
    </r>
    <r>
      <rPr>
        <b/>
        <sz val="10"/>
        <color theme="1"/>
        <rFont val="Arial Narrow"/>
        <family val="2"/>
      </rPr>
      <t/>
    </r>
  </si>
  <si>
    <r>
      <rPr>
        <b/>
        <sz val="10"/>
        <color theme="1"/>
        <rFont val="Arial"/>
        <family val="2"/>
      </rPr>
      <t>2:</t>
    </r>
    <r>
      <rPr>
        <sz val="10"/>
        <color theme="1"/>
        <rFont val="Arial"/>
        <family val="2"/>
      </rPr>
      <t xml:space="preserve"> Corresponsabilidad del sistema económico hacia territorios sostenibles</t>
    </r>
  </si>
  <si>
    <r>
      <rPr>
        <b/>
        <sz val="10"/>
        <color theme="1"/>
        <rFont val="Arial"/>
        <family val="2"/>
      </rPr>
      <t>2:</t>
    </r>
    <r>
      <rPr>
        <sz val="10"/>
        <color theme="1"/>
        <rFont val="Arial"/>
        <family val="2"/>
      </rPr>
      <t xml:space="preserve"> optimizar el uso del patrimonio ambiental en la dinámica económica, aportando a la consolidación de territorios sostenibles</t>
    </r>
  </si>
  <si>
    <r>
      <rPr>
        <b/>
        <sz val="8"/>
        <color rgb="FFFFFF00"/>
        <rFont val="Arial"/>
        <family val="2"/>
      </rPr>
      <t>2:</t>
    </r>
    <r>
      <rPr>
        <sz val="8"/>
        <color rgb="FFFFFF00"/>
        <rFont val="Arial"/>
        <family val="2"/>
      </rPr>
      <t xml:space="preserve"> Corresponsabilidad del sistema económico hacia territorios sostenibles</t>
    </r>
  </si>
  <si>
    <r>
      <rPr>
        <b/>
        <sz val="8"/>
        <color theme="8" tint="0.79998168889431442"/>
        <rFont val="Arial"/>
        <family val="2"/>
      </rPr>
      <t>2:</t>
    </r>
    <r>
      <rPr>
        <sz val="8"/>
        <color theme="8" tint="0.79998168889431442"/>
        <rFont val="Arial"/>
        <family val="2"/>
      </rPr>
      <t xml:space="preserve"> optimizar el uso del patrimonio ambiental en la dinámica económica, aportando a la consolidación de territorios sostenibles</t>
    </r>
  </si>
  <si>
    <r>
      <rPr>
        <b/>
        <sz val="10"/>
        <color theme="1"/>
        <rFont val="Arial"/>
        <family val="2"/>
      </rPr>
      <t>Línea base PGAR (2019)</t>
    </r>
    <r>
      <rPr>
        <sz val="10"/>
        <color theme="1"/>
        <rFont val="Arial"/>
        <family val="2"/>
      </rPr>
      <t>: 
•  ha de ecosistemas naturales: 1.191.717 ha</t>
    </r>
  </si>
  <si>
    <r>
      <rPr>
        <b/>
        <sz val="8"/>
        <color theme="0"/>
        <rFont val="Arial"/>
        <family val="2"/>
      </rPr>
      <t>2:</t>
    </r>
    <r>
      <rPr>
        <sz val="8"/>
        <color theme="0"/>
        <rFont val="Arial"/>
        <family val="2"/>
      </rPr>
      <t xml:space="preserve"> optimizar el uso del patrimonio ambiental en la dinámica económica, aportando a la consolidación de territorios sostenibles</t>
    </r>
  </si>
  <si>
    <t>Crecimiento &gt; Respecto a IPC 2020</t>
  </si>
  <si>
    <r>
      <t>Reducción del consumo sectorial anual de agua medido en m</t>
    </r>
    <r>
      <rPr>
        <vertAlign val="superscript"/>
        <sz val="10"/>
        <color theme="1"/>
        <rFont val="Arial"/>
        <family val="2"/>
      </rPr>
      <t>3</t>
    </r>
    <r>
      <rPr>
        <sz val="10"/>
        <color theme="1"/>
        <rFont val="Arial"/>
        <family val="2"/>
      </rPr>
      <t>/unidad PIB (%)</t>
    </r>
  </si>
  <si>
    <r>
      <rPr>
        <b/>
        <sz val="10"/>
        <color theme="1"/>
        <rFont val="Arial"/>
        <family val="2"/>
      </rPr>
      <t>3:</t>
    </r>
    <r>
      <rPr>
        <sz val="10"/>
        <color theme="1"/>
        <rFont val="Arial"/>
        <family val="2"/>
      </rPr>
      <t xml:space="preserve"> Consolidación de un entorno saludable y seguro</t>
    </r>
  </si>
  <si>
    <r>
      <rPr>
        <b/>
        <sz val="10"/>
        <color theme="1"/>
        <rFont val="Arial"/>
        <family val="2"/>
      </rPr>
      <t>3:</t>
    </r>
    <r>
      <rPr>
        <sz val="10"/>
        <color theme="1"/>
        <rFont val="Arial"/>
        <family val="2"/>
      </rPr>
      <t xml:space="preserve"> promover entornos resilientes para el mejoramiento de la habitabilidad de los territorios</t>
    </r>
  </si>
  <si>
    <r>
      <rPr>
        <b/>
        <sz val="8"/>
        <color rgb="FF00B0F0"/>
        <rFont val="Arial"/>
        <family val="2"/>
      </rPr>
      <t>3:</t>
    </r>
    <r>
      <rPr>
        <sz val="8"/>
        <color rgb="FF00B0F0"/>
        <rFont val="Arial"/>
        <family val="2"/>
      </rPr>
      <t xml:space="preserve"> Consolidación de un entorno saludable y seguro</t>
    </r>
  </si>
  <si>
    <r>
      <rPr>
        <b/>
        <sz val="8"/>
        <color theme="8" tint="0.79998168889431442"/>
        <rFont val="Arial"/>
        <family val="2"/>
      </rPr>
      <t>3:</t>
    </r>
    <r>
      <rPr>
        <sz val="8"/>
        <color theme="8" tint="0.79998168889431442"/>
        <rFont val="Arial"/>
        <family val="2"/>
      </rPr>
      <t xml:space="preserve"> promover entornos resilientes para el mejoramiento de la habitabilidad de los territorios</t>
    </r>
  </si>
  <si>
    <r>
      <rPr>
        <b/>
        <sz val="8"/>
        <color theme="0"/>
        <rFont val="Arial"/>
        <family val="2"/>
      </rPr>
      <t>3:</t>
    </r>
    <r>
      <rPr>
        <sz val="8"/>
        <color theme="0"/>
        <rFont val="Arial"/>
        <family val="2"/>
      </rPr>
      <t xml:space="preserve"> promover entornos resilientes para el mejoramiento de la habitabilidad de los territorios</t>
    </r>
  </si>
  <si>
    <r>
      <t>Nivel de absorción de CO</t>
    </r>
    <r>
      <rPr>
        <vertAlign val="subscript"/>
        <sz val="10"/>
        <color theme="1"/>
        <rFont val="Arial"/>
        <family val="2"/>
      </rPr>
      <t>2</t>
    </r>
  </si>
  <si>
    <r>
      <t>Plan Regional de Cambio Climático (dato 2010): 7.300 Gg de CO</t>
    </r>
    <r>
      <rPr>
        <vertAlign val="subscript"/>
        <sz val="10"/>
        <color theme="1"/>
        <rFont val="Arial"/>
        <family val="2"/>
      </rPr>
      <t>2</t>
    </r>
    <r>
      <rPr>
        <sz val="10"/>
        <color theme="1"/>
        <rFont val="Arial"/>
        <family val="2"/>
      </rPr>
      <t>eq/año</t>
    </r>
  </si>
  <si>
    <r>
      <t>Aumentar un 3%, lo que equivale 7.495 Gg de CO</t>
    </r>
    <r>
      <rPr>
        <vertAlign val="subscript"/>
        <sz val="10"/>
        <color theme="1"/>
        <rFont val="Arial"/>
        <family val="2"/>
      </rPr>
      <t>2</t>
    </r>
    <r>
      <rPr>
        <sz val="10"/>
        <color theme="1"/>
        <rFont val="Arial"/>
        <family val="2"/>
      </rPr>
      <t>eq/año</t>
    </r>
  </si>
  <si>
    <r>
      <t>3.9.1 y 11.6 Estaciones que cumplen con el objetivo intermedio III de las guías de calidad del aire de la Organización Mundial de la Salud (OMS) en material particulado inferior a 2.5 micras (PM</t>
    </r>
    <r>
      <rPr>
        <vertAlign val="subscript"/>
        <sz val="10"/>
        <color theme="1"/>
        <rFont val="Arial"/>
        <family val="2"/>
      </rPr>
      <t>2.5</t>
    </r>
    <r>
      <rPr>
        <sz val="10"/>
        <color theme="1"/>
        <rFont val="Arial"/>
        <family val="2"/>
      </rPr>
      <t>) (%)</t>
    </r>
  </si>
  <si>
    <r>
      <t>La estación fija ubicada en el municipio de Envigado, la cual mide PM</t>
    </r>
    <r>
      <rPr>
        <vertAlign val="subscript"/>
        <sz val="10"/>
        <color theme="1"/>
        <rFont val="Arial"/>
        <family val="2"/>
      </rPr>
      <t>2.5</t>
    </r>
    <r>
      <rPr>
        <sz val="10"/>
        <color theme="1"/>
        <rFont val="Arial"/>
        <family val="2"/>
      </rPr>
      <t xml:space="preserve">, reportó un promedio anual de 9,6 µg/m3 en 2018. Por tanto, esta estación cumplió con el objetivo intermedio III de las guías de calidad del aire de la OMS, que establece una concentración de 15 µg/m3.
En vista de lo anterior, el 100% de nuestras estaciones cumplieron.   </t>
    </r>
  </si>
  <si>
    <r>
      <t>3.9.2 y 11.6 Estaciones que cumplen con el objetivo intermedio III de las guías de calidad del aire de la Organización Mundial de la Salud (OMS) en material particulado inferior a 10 micras (PM</t>
    </r>
    <r>
      <rPr>
        <vertAlign val="subscript"/>
        <sz val="10"/>
        <color theme="1"/>
        <rFont val="Arial"/>
        <family val="2"/>
      </rPr>
      <t>10</t>
    </r>
    <r>
      <rPr>
        <sz val="10"/>
        <color theme="1"/>
        <rFont val="Arial"/>
        <family val="2"/>
      </rPr>
      <t>) (%)</t>
    </r>
  </si>
  <si>
    <r>
      <t>A 2019, la Corporación cuenta con dos estaciones fijas que miden PM</t>
    </r>
    <r>
      <rPr>
        <vertAlign val="subscript"/>
        <sz val="10"/>
        <rFont val="Arial"/>
        <family val="2"/>
      </rPr>
      <t>10</t>
    </r>
    <r>
      <rPr>
        <sz val="10"/>
        <rFont val="Arial"/>
        <family val="2"/>
      </rPr>
      <t xml:space="preserve"> ubicadas en el corregimiento de Altavista en Medellín y en el municipio de Caucasia. De acuerdo a los resultados obtenidos en 2018, el promedio anual de las estaciones fue de 44,7 µg/m3 y 25,3 µg/m3, para Altavista y Caucasia, respectivamente. Teniendo en cuenta que el objetivo intermedio III de las guías de calidad del aire de la OMS establece una concentración de 30 µg/m3 , el 50% de nuestras estaciones cumplieron.      </t>
    </r>
  </si>
  <si>
    <r>
      <t>Intensidad de emisiones de CO</t>
    </r>
    <r>
      <rPr>
        <vertAlign val="subscript"/>
        <sz val="10"/>
        <color theme="1"/>
        <rFont val="Arial"/>
        <family val="2"/>
      </rPr>
      <t>2</t>
    </r>
    <r>
      <rPr>
        <sz val="10"/>
        <color theme="1"/>
        <rFont val="Arial"/>
        <family val="2"/>
      </rPr>
      <t xml:space="preserve"> por parte del sector industrial</t>
    </r>
  </si>
  <si>
    <r>
      <t>Plan Regional de Cambio Climático 2017: 873.40 Gg de CO</t>
    </r>
    <r>
      <rPr>
        <vertAlign val="subscript"/>
        <sz val="10"/>
        <color theme="1"/>
        <rFont val="Arial"/>
        <family val="2"/>
      </rPr>
      <t>2</t>
    </r>
    <r>
      <rPr>
        <sz val="10"/>
        <color theme="1"/>
        <rFont val="Arial"/>
        <family val="2"/>
      </rPr>
      <t>eq/año</t>
    </r>
  </si>
  <si>
    <r>
      <t>Disminución del 10%, lo que equivale a 786.06 Gg de CO</t>
    </r>
    <r>
      <rPr>
        <vertAlign val="subscript"/>
        <sz val="10"/>
        <color theme="1"/>
        <rFont val="Arial"/>
        <family val="2"/>
      </rPr>
      <t>2</t>
    </r>
    <r>
      <rPr>
        <sz val="10"/>
        <color theme="1"/>
        <rFont val="Arial"/>
        <family val="2"/>
      </rPr>
      <t>eq/año</t>
    </r>
  </si>
  <si>
    <t>Aumentar la población con acceso a agua potable</t>
  </si>
  <si>
    <r>
      <t xml:space="preserve">▪ </t>
    </r>
    <r>
      <rPr>
        <b/>
        <sz val="10"/>
        <color theme="1"/>
        <rFont val="Arial"/>
        <family val="2"/>
      </rPr>
      <t>Línea base Colombia (2010):</t>
    </r>
    <r>
      <rPr>
        <sz val="10"/>
        <color theme="1"/>
        <rFont val="Arial"/>
        <family val="2"/>
      </rPr>
      <t xml:space="preserve"> 0 
▪ </t>
    </r>
    <r>
      <rPr>
        <b/>
        <sz val="10"/>
        <color theme="1"/>
        <rFont val="Arial"/>
        <family val="2"/>
      </rPr>
      <t>Línea base PGAR:</t>
    </r>
    <r>
      <rPr>
        <sz val="10"/>
        <color theme="1"/>
        <rFont val="Arial"/>
        <family val="2"/>
      </rPr>
      <t xml:space="preserve"> 8.65 Mton de CO2e, según PRCC </t>
    </r>
  </si>
  <si>
    <r>
      <rPr>
        <b/>
        <sz val="10"/>
        <color theme="1"/>
        <rFont val="Arial"/>
        <family val="2"/>
      </rPr>
      <t>Meta PGAR:</t>
    </r>
    <r>
      <rPr>
        <sz val="10"/>
        <color theme="1"/>
        <rFont val="Arial"/>
        <family val="2"/>
      </rPr>
      <t xml:space="preserve"> Reducción del 20% (6.92 Mton de CO</t>
    </r>
    <r>
      <rPr>
        <vertAlign val="subscript"/>
        <sz val="10"/>
        <color theme="1"/>
        <rFont val="Arial"/>
        <family val="2"/>
      </rPr>
      <t>2</t>
    </r>
    <r>
      <rPr>
        <sz val="10"/>
        <color theme="1"/>
        <rFont val="Arial"/>
        <family val="2"/>
      </rPr>
      <t>e)</t>
    </r>
  </si>
  <si>
    <r>
      <rPr>
        <b/>
        <sz val="10"/>
        <color theme="0"/>
        <rFont val="Arial"/>
        <family val="2"/>
      </rPr>
      <t xml:space="preserve">4: </t>
    </r>
    <r>
      <rPr>
        <sz val="10"/>
        <color theme="0"/>
        <rFont val="Arial"/>
        <family val="2"/>
      </rPr>
      <t>Fortalecimiento de la cultura ambiental y de las capacidades de los actores para la gestión conjunta y el logro de los resultados</t>
    </r>
  </si>
  <si>
    <r>
      <rPr>
        <b/>
        <sz val="10"/>
        <color theme="1"/>
        <rFont val="Arial"/>
        <family val="2"/>
      </rPr>
      <t>4:</t>
    </r>
    <r>
      <rPr>
        <sz val="10"/>
        <color theme="1"/>
        <rFont val="Arial"/>
        <family val="2"/>
      </rPr>
      <t xml:space="preserve"> generar la gobernanza que permita consolidar el escenario de sostenibilidad ambiental de la jurisdicción</t>
    </r>
  </si>
  <si>
    <r>
      <rPr>
        <b/>
        <sz val="8"/>
        <color rgb="FF0070C0"/>
        <rFont val="Arial"/>
        <family val="2"/>
      </rPr>
      <t xml:space="preserve">4: </t>
    </r>
    <r>
      <rPr>
        <sz val="8"/>
        <color rgb="FF0070C0"/>
        <rFont val="Arial"/>
        <family val="2"/>
      </rPr>
      <t>Fortalecimiento de la cultura ambiental y de las capacidades de los actores para la gestión conjunta y el logro de los resultados</t>
    </r>
  </si>
  <si>
    <r>
      <rPr>
        <b/>
        <sz val="8"/>
        <color theme="0"/>
        <rFont val="Arial"/>
        <family val="2"/>
      </rPr>
      <t>4:</t>
    </r>
    <r>
      <rPr>
        <sz val="8"/>
        <color theme="0"/>
        <rFont val="Arial"/>
        <family val="2"/>
      </rPr>
      <t xml:space="preserve"> generar la gobernanza que permita consolidar el escenario de sostenibilidad ambiental de la jurisdicción</t>
    </r>
  </si>
  <si>
    <r>
      <rPr>
        <b/>
        <sz val="8"/>
        <color theme="8" tint="0.79998168889431442"/>
        <rFont val="Arial"/>
        <family val="2"/>
      </rPr>
      <t>4:</t>
    </r>
    <r>
      <rPr>
        <sz val="8"/>
        <color theme="8" tint="0.79998168889431442"/>
        <rFont val="Arial"/>
        <family val="2"/>
      </rPr>
      <t xml:space="preserve"> generar la gobernanza que permita consolidar el escenario de sostenibilidad ambiental de la jurisdicción</t>
    </r>
  </si>
  <si>
    <t xml:space="preserve">Percepción de las organizaciones respecto al nivel de fortalecimiento de su capacidad instalada (%) </t>
  </si>
  <si>
    <t>Prácticas ambientales sostenibles implementadas desde el reconocimiento de sus derechos, deberes y el fortalecimiento de lo cultural (número)</t>
  </si>
  <si>
    <r>
      <t>10 prácticas ambientales sostenibles implementadas en al menos 4 tipos de actores estratégicos.</t>
    </r>
    <r>
      <rPr>
        <b/>
        <sz val="10"/>
        <color theme="1"/>
        <rFont val="Arial Narrow"/>
        <family val="2"/>
      </rPr>
      <t/>
    </r>
  </si>
  <si>
    <t>Promover la generación o apropiación de desarrollos tecnológicos para el uso de la biodiversidad y una mayor eficiencia de uso del patrimonio ambiental</t>
  </si>
  <si>
    <t>Desarrollos tecnológicos generados o apropiados para el uso eficiente del recurso natural y el uso de la biodiversidad (número)</t>
  </si>
  <si>
    <t>Situaciones críticas en lo ambiental atendidas efectivamente mediante acciones de control articuladas (%)</t>
  </si>
  <si>
    <r>
      <t>Fortalecer desde la comunicación y la coherencia, la confianza de los actores</t>
    </r>
    <r>
      <rPr>
        <sz val="10"/>
        <color theme="9" tint="-0.249977111117893"/>
        <rFont val="Arial"/>
        <family val="2"/>
      </rPr>
      <t xml:space="preserve"> </t>
    </r>
    <r>
      <rPr>
        <sz val="10"/>
        <rFont val="Arial"/>
        <family val="2"/>
      </rPr>
      <t>del territorio en la Autoridad ambiental</t>
    </r>
  </si>
  <si>
    <t>Mecanismos de coordinación y articulación de la gestión territorial ambiental concertados entre las autoridades internas de administración de los pueblos étnicos y la autoridad ambiental desde su modelo de gestión con enfoque étnico, en funcionamiento</t>
  </si>
  <si>
    <t>Sistema de Gestión Integral - SGI</t>
  </si>
  <si>
    <t>Código:</t>
  </si>
  <si>
    <t>F-PGC-04</t>
  </si>
  <si>
    <t>Aporte del proceso contractual al desempeño de la Corporación</t>
  </si>
  <si>
    <t>Versión:</t>
  </si>
  <si>
    <t>Corantioquia está comprometida con el tratamiento legal, lícito, confidencial y seguro de sus datos personales. Por favor consulte nuestra Política de Tratamiento de datos personales en nuestra página web: www.corantioquia.gov.co Con el suministro de los datos en este formulario, se entiende la autorización de su parte para que Corantioquia pueda usarlos con fines exclusivamente misionales.</t>
  </si>
  <si>
    <t>Favor diligenciar las celdas sombreadas en color rosado.</t>
  </si>
  <si>
    <t>Valor contrato</t>
  </si>
  <si>
    <t>Vigencia futura</t>
  </si>
  <si>
    <t>En caso de  seleccionar "Si", dar click en el siguiente botón.</t>
  </si>
  <si>
    <r>
      <rPr>
        <b/>
        <sz val="12"/>
        <color theme="1"/>
        <rFont val="Arial"/>
        <family val="2"/>
      </rPr>
      <t xml:space="preserve">1. </t>
    </r>
    <r>
      <rPr>
        <sz val="12"/>
        <color theme="1"/>
        <rFont val="Arial"/>
        <family val="2"/>
      </rPr>
      <t>De conformidad con el PGAR 2020-2031 y el Plan de Acción 2024-2027, el proceso de contratación corporativo deberá aportar al logro de las metas definidas en los diferentes instrumentos de planificación; considerando siempre el enfoque territorial y étnico que se presenta a continuación.</t>
    </r>
  </si>
  <si>
    <r>
      <rPr>
        <b/>
        <sz val="12"/>
        <color theme="1"/>
        <rFont val="Arial"/>
        <family val="2"/>
      </rPr>
      <t xml:space="preserve">1.1. Alcance territorial. </t>
    </r>
    <r>
      <rPr>
        <sz val="12"/>
        <color theme="1"/>
        <rFont val="Arial"/>
        <family val="2"/>
      </rPr>
      <t>Por favor seleccione la(s) oficina(s) territorial(es) y municipio(s) en los cuales tendrá alcance el objeto del contrato. De tratarse de un contrato de carácter no misional sólo seleccione las oficinas territoriales en las cuales tendría alcance.</t>
    </r>
  </si>
  <si>
    <t>→ Oficina territorial</t>
  </si>
  <si>
    <t>Aburrá Norte</t>
  </si>
  <si>
    <t>Aburrá Sur</t>
  </si>
  <si>
    <t>Citará</t>
  </si>
  <si>
    <t>Panzenú</t>
  </si>
  <si>
    <t>Zenufaná</t>
  </si>
  <si>
    <t>Cartama</t>
  </si>
  <si>
    <t>Hevéxicos</t>
  </si>
  <si>
    <t>Tahamíes</t>
  </si>
  <si>
    <t>→ Municipios</t>
  </si>
  <si>
    <r>
      <rPr>
        <b/>
        <sz val="12"/>
        <color theme="1"/>
        <rFont val="Arial"/>
        <family val="2"/>
      </rPr>
      <t>1.1.2 Contratación con Juntas de Acción Comunal.</t>
    </r>
    <r>
      <rPr>
        <sz val="12"/>
        <color theme="1"/>
        <rFont val="Arial"/>
        <family val="2"/>
      </rPr>
      <t xml:space="preserve"> En caso de que el convenio se vaya a realizar por medio de una junta de acción comunal, diligencie el campo con el nombre de la misma.</t>
    </r>
  </si>
  <si>
    <t>Junta de Acción Comunal</t>
  </si>
  <si>
    <t>Municipio</t>
  </si>
  <si>
    <r>
      <rPr>
        <b/>
        <sz val="12"/>
        <color theme="1"/>
        <rFont val="Arial"/>
        <family val="2"/>
      </rPr>
      <t>1.2. Alcance étnico.</t>
    </r>
    <r>
      <rPr>
        <sz val="12"/>
        <color theme="1"/>
        <rFont val="Arial"/>
        <family val="2"/>
      </rPr>
      <t xml:space="preserve"> Por favor seleccione el(los) pueblo(s) indígena(s) y municipio(s) en los cuales tendrá alcance el objeto del contrato, de igual forma las comunidades Afro y los respectivos municipios por territorial.</t>
    </r>
  </si>
  <si>
    <t>Pueblos indígenas</t>
  </si>
  <si>
    <t>Comunidades afro - territorial</t>
  </si>
  <si>
    <t>Embera Chamí</t>
  </si>
  <si>
    <t>Senú</t>
  </si>
  <si>
    <t>Embera Dobida</t>
  </si>
  <si>
    <t>Embera Eyábida</t>
  </si>
  <si>
    <t>Nutabe</t>
  </si>
  <si>
    <t>← Pueblos indígenas</t>
  </si>
  <si>
    <t>Afro Panzenú</t>
  </si>
  <si>
    <t>Afro Zenufaná</t>
  </si>
  <si>
    <t>Afro Aburrá Norte</t>
  </si>
  <si>
    <t>Afro Cartama</t>
  </si>
  <si>
    <t>Afro Tahamíes</t>
  </si>
  <si>
    <t>Afro Hevéxicos</t>
  </si>
  <si>
    <t>Afro Aburrá Sur</t>
  </si>
  <si>
    <t>← Comunidades Afro</t>
  </si>
  <si>
    <r>
      <rPr>
        <b/>
        <sz val="12"/>
        <color theme="1"/>
        <rFont val="Arial"/>
        <family val="2"/>
      </rPr>
      <t>1.1.2 Contratación con Comunidades étnicas.</t>
    </r>
    <r>
      <rPr>
        <sz val="12"/>
        <color theme="1"/>
        <rFont val="Arial"/>
        <family val="2"/>
      </rPr>
      <t xml:space="preserve"> En caso de que el convenio se vaya a realizar con una comunidad étnica, diligencie el campo con el nombre de la misma.</t>
    </r>
  </si>
  <si>
    <t>Comunidad étnica</t>
  </si>
  <si>
    <r>
      <rPr>
        <b/>
        <sz val="12"/>
        <color theme="1"/>
        <rFont val="Arial"/>
        <family val="2"/>
      </rPr>
      <t xml:space="preserve">2. </t>
    </r>
    <r>
      <rPr>
        <sz val="12"/>
        <color theme="1"/>
        <rFont val="Arial"/>
        <family val="2"/>
      </rPr>
      <t>A continuación, se relacionan los diferentes instrumentos de planificación de la Corporación, por favor relacione la información de los instrumentos con los cuales se espera una contribución del objeto contractual.</t>
    </r>
  </si>
  <si>
    <r>
      <t>2.1. PGAR 2020-2031.</t>
    </r>
    <r>
      <rPr>
        <sz val="12"/>
        <color theme="1"/>
        <rFont val="Arial"/>
        <family val="2"/>
      </rPr>
      <t xml:space="preserve"> Por favor seleccione la(s) línea(s), componente(s), reto(s), indicador(es) a los cuales se espera el objeto del contrato contribuya a su cumplimiento, de manera automática aparecerá el objetivo de desarrollo sostenible (ODS), el proceso del sistema de gestión integral (SGI), las metas para la vigencia del PGAR ―cuatrienio y anualizadas―. Finalmente, seleccione una x en la etiqueta "Aporte del contrato".
</t>
    </r>
    <r>
      <rPr>
        <b/>
        <sz val="12"/>
        <color theme="1"/>
        <rFont val="Arial"/>
        <family val="2"/>
      </rPr>
      <t>Notas:</t>
    </r>
    <r>
      <rPr>
        <sz val="12"/>
        <color theme="1"/>
        <rFont val="Arial"/>
        <family val="2"/>
      </rPr>
      <t xml:space="preserve"> 
a. Dado que los indicadores del PGAR 2020-2031 son de resultado (impacto), el aporte del contrato no se cuantifica por cuanto su logro depende del compromiso de todos los actores, sin embargo, es muy importante identificar los contratos de la Corporación que aportaron al logro de esas metas. Aquellos indicadores del PGAR que hayan sido considerados en el Plan de Acción, el aporte del contrato se cuantificará en el ítem 2. Plan de Acción de este documento.
b. Si requiere más información del PGAR puede consultar la información de las líneas disponible en la hoja "Estructura PGAR" de este archivo.</t>
    </r>
  </si>
  <si>
    <t>Aporte del contrato</t>
  </si>
  <si>
    <r>
      <t>2.2. Plan de Acción.</t>
    </r>
    <r>
      <rPr>
        <sz val="12"/>
        <color theme="1"/>
        <rFont val="Arial"/>
        <family val="2"/>
      </rPr>
      <t xml:space="preserve"> Por favor seleccione el(los) programa(s), proyecto(s) y subactividad(es) a los cuales se espera el objeto del contrato contribuya a su cumplimiento, de manera automática aparecerá el indicador, el objetivo de desarrollo sostenible (ODS), el proceso del sistema de gestión integral (SGI, las metas para el cuatrienio y anualizadas. Finalmente, relacione el aporte cuantitativo del contrato para la vigencia respectiva.
</t>
    </r>
    <r>
      <rPr>
        <b/>
        <sz val="12"/>
        <color theme="1"/>
        <rFont val="Arial"/>
        <family val="2"/>
      </rPr>
      <t>Notas:</t>
    </r>
    <r>
      <rPr>
        <sz val="12"/>
        <color theme="1"/>
        <rFont val="Arial"/>
        <family val="2"/>
      </rPr>
      <t xml:space="preserve"> 
a. Dado que los indicadores del Plan de Acción 2024-2027 son de producto, el aporte del contrato se debe cuantificar relacionando la cantidad que aportará en la vigencia respectiva del Plan de Acción en coherencia con la meta planificada, de manera automática calculará el aporte a la meta de la vigencia.
b. Si requiere más información del Plan de Acción puede consultar la estructura programática en la hoja "Estructura Plan Acción" de este archivo.</t>
    </r>
  </si>
  <si>
    <t>Programa</t>
  </si>
  <si>
    <t>Cantidad aportada por el contrato
(2024)</t>
  </si>
  <si>
    <t>Aporte a la meta de la vigencia (para llevarlo a % multiplique x 100)</t>
  </si>
  <si>
    <t xml:space="preserve"> 1. Ordenamiento Ambiental del Territorio</t>
  </si>
  <si>
    <r>
      <t xml:space="preserve">2.3. Planes temáticos o misionales. </t>
    </r>
    <r>
      <rPr>
        <sz val="12"/>
        <color theme="1"/>
        <rFont val="Arial"/>
        <family val="2"/>
      </rPr>
      <t xml:space="preserve">Por favor relacione el(los) plan(es), acto de aprobación(s), proyecto(s)/acción(es), indicador(es), ODS, proceso(s) del SGI, meta(s) para el cuatrienio y anualizadas. Finalmente, relacione el aporte cuantitativo del contrato para el año respectivo, de manera automática calculará el aporte a la meta de la vigencia.
</t>
    </r>
    <r>
      <rPr>
        <b/>
        <sz val="12"/>
        <color theme="1"/>
        <rFont val="Arial"/>
        <family val="2"/>
      </rPr>
      <t xml:space="preserve">Nota: </t>
    </r>
    <r>
      <rPr>
        <sz val="12"/>
        <color theme="1"/>
        <rFont val="Arial"/>
        <family val="2"/>
      </rPr>
      <t xml:space="preserve">
a. Si requiere más información en relación al plan temático o misional deberá consultarlo en E-Sirena o en la dependencia responsable del mismo.
b. El aporte a los planes temáticos o misionales no se da en todos los casos, depende del objeto del contrato.</t>
    </r>
  </si>
  <si>
    <t>Plan + aire puro</t>
  </si>
  <si>
    <t>Cantidad aportada por el contrato</t>
  </si>
  <si>
    <t>Planes de Ordenamiento del Recurso Hídrico</t>
  </si>
  <si>
    <t>Planes de Ordenación y Manejo de Cuencas Hidrográficas</t>
  </si>
  <si>
    <t>Línea Estratégica</t>
  </si>
  <si>
    <t>Plan de Manejo Ambiental de Acuíferos (PMAA)</t>
  </si>
  <si>
    <t>Plan de Manejo de Áreas Protegidas</t>
  </si>
  <si>
    <t>Programa o Línea estratégica</t>
  </si>
  <si>
    <t>Plan</t>
  </si>
  <si>
    <r>
      <t xml:space="preserve">Aporte a la meta de la vigencia </t>
    </r>
    <r>
      <rPr>
        <b/>
        <sz val="8"/>
        <rFont val="Arial"/>
        <family val="2"/>
      </rPr>
      <t>(para llevarlo a % multiplique x 100)</t>
    </r>
  </si>
  <si>
    <t>Plan Regional de Cambio Climático</t>
  </si>
  <si>
    <t>Plan para promover la gestión de residuos peligros</t>
  </si>
  <si>
    <t>Planes de Manejo de Microcuencas</t>
  </si>
  <si>
    <t>Plan de negocio asociativo en turismo de naturaleza</t>
  </si>
  <si>
    <t>Plan Acción sectorial Ambiental de Mercurio </t>
  </si>
  <si>
    <t>Acuerdo protocolizado para comunidad étnica</t>
  </si>
  <si>
    <r>
      <t>2.4. Planes estratégicos y de gestión.</t>
    </r>
    <r>
      <rPr>
        <sz val="12"/>
        <color theme="1"/>
        <rFont val="Arial"/>
        <family val="2"/>
      </rPr>
      <t xml:space="preserve"> Por favor relacione el(los) plan(es), acto(s) de aprobación, proyecto(s)/acción(es), indicador(es), ODS, proceso(s) del SGI y meta(s) para el cuatrienio y anualizadas. Finalmente, relacione el aporte cuantitativo del contrato para el año respectivo, de manera automática calculará el aporte a la meta de la vigencia.
</t>
    </r>
    <r>
      <rPr>
        <b/>
        <sz val="12"/>
        <color theme="1"/>
        <rFont val="Arial"/>
        <family val="2"/>
      </rPr>
      <t xml:space="preserve">Nota: </t>
    </r>
    <r>
      <rPr>
        <sz val="12"/>
        <color theme="1"/>
        <rFont val="Arial"/>
        <family val="2"/>
      </rPr>
      <t xml:space="preserve">
a. Si requiere más información en relación al plan estratégico y de gestión deberá consultarlo en E-Sirena o en la dependencia responsable del mismo.
b. El aporte a los planes estratégicos y de gestión no se da en todos los casos, depende del objeto del contrato.</t>
    </r>
  </si>
  <si>
    <t>Acto de aprobación / Nombre</t>
  </si>
  <si>
    <r>
      <t xml:space="preserve">Aporte a la meta de la vigencia </t>
    </r>
    <r>
      <rPr>
        <b/>
        <sz val="8"/>
        <color theme="1"/>
        <rFont val="Arial"/>
        <family val="2"/>
      </rPr>
      <t>(para llevarlo a % multiplique x 100)</t>
    </r>
  </si>
  <si>
    <t>Plan anual de adquisiciones</t>
  </si>
  <si>
    <t>Plan de movilidad empresarial sostenible</t>
  </si>
  <si>
    <t>Programa de Transparencia y Ética Pública</t>
  </si>
  <si>
    <t>Plan Institucional de Archivos de la Entidad</t>
  </si>
  <si>
    <t>Plan Anual de Vacantes</t>
  </si>
  <si>
    <t>Plan de Previsión de Recursos Humanos</t>
  </si>
  <si>
    <t>Plan Estratégico de Talento Humano</t>
  </si>
  <si>
    <t>Plan Institucional de Capacitación</t>
  </si>
  <si>
    <t>Plan de Bienestar Laboral</t>
  </si>
  <si>
    <t>Plan de Incentivos Institucionales</t>
  </si>
  <si>
    <t>Plan de Trabajo Anual en Seguridad y Salud en el Trabajo articulado con el SGI</t>
  </si>
  <si>
    <t>Plan Estratégico de Tecnologías de la Información y las Comunicaciones</t>
  </si>
  <si>
    <t>Plan maestro de infraestructura física</t>
  </si>
  <si>
    <t>Plan de gestión del conocimiento corporativo</t>
  </si>
  <si>
    <t>Plan de comunicaciones corporativo</t>
  </si>
  <si>
    <t>Plan de Seguridad y Privacidad de la Información</t>
  </si>
  <si>
    <t>Plan de Tratamiento de Riesgos de Seguridad y Privacidad de la Información</t>
  </si>
  <si>
    <r>
      <t>3. Objetivos de Desarrollo Sostenible (ODS).</t>
    </r>
    <r>
      <rPr>
        <sz val="12"/>
        <color theme="1"/>
        <rFont val="Arial"/>
        <family val="2"/>
      </rPr>
      <t xml:space="preserve"> La Corporación a través de la inversión de recursos en el territorio también contribuye al cumplimiento de los ODS 1 y 8, apuntando a la generación de empleos decentes que contribuyan a la disminución de la pobreza. El objeto del contrato generará los jornales que se detallan a continuación.</t>
    </r>
    <r>
      <rPr>
        <b/>
        <sz val="12"/>
        <color theme="1"/>
        <rFont val="Calibri"/>
        <family val="2"/>
        <scheme val="minor"/>
      </rPr>
      <t/>
    </r>
  </si>
  <si>
    <t>3.1 Generación de jornales</t>
  </si>
  <si>
    <t>n.° de trabajadores</t>
  </si>
  <si>
    <t>Valor jornal</t>
  </si>
  <si>
    <t>Numero de jornales</t>
  </si>
  <si>
    <t>Valor total</t>
  </si>
  <si>
    <t>Total</t>
  </si>
  <si>
    <t>3.2 Generación de empleos</t>
  </si>
  <si>
    <t>Rol</t>
  </si>
  <si>
    <t>Dedicación %</t>
  </si>
  <si>
    <t>Valor mes/trabajador</t>
  </si>
  <si>
    <t>n.° de meses de contrato</t>
  </si>
  <si>
    <t>Número de jornales</t>
  </si>
  <si>
    <r>
      <rPr>
        <b/>
        <sz val="12"/>
        <color theme="1"/>
        <rFont val="Arial"/>
        <family val="2"/>
      </rPr>
      <t>Jornal:</t>
    </r>
    <r>
      <rPr>
        <sz val="12"/>
        <color theme="1"/>
        <rFont val="Arial"/>
        <family val="2"/>
      </rPr>
      <t xml:space="preserve"> Estipendio que gana el trabajador por cada día de trabajo (RAE)</t>
    </r>
  </si>
  <si>
    <r>
      <t>4. Política de inclusión social.</t>
    </r>
    <r>
      <rPr>
        <sz val="12"/>
        <color theme="1"/>
        <rFont val="Arial"/>
        <family val="2"/>
      </rPr>
      <t xml:space="preserve"> La corporación a través de la inversión de recursos en el territorio también contribuye al cumplimiento de la política de inclusión social de Corantioquia. El objeto del contrato contribuirá a las siguientes estrategias y líneas de acción:</t>
    </r>
    <r>
      <rPr>
        <b/>
        <sz val="12"/>
        <color theme="1"/>
        <rFont val="Calibri"/>
        <family val="2"/>
        <scheme val="minor"/>
      </rPr>
      <t/>
    </r>
  </si>
  <si>
    <t xml:space="preserve">Estrategias → </t>
  </si>
  <si>
    <t xml:space="preserve">Líneas de acción → </t>
  </si>
  <si>
    <r>
      <t xml:space="preserve">4.1. Empleos generados. </t>
    </r>
    <r>
      <rPr>
        <sz val="12"/>
        <color theme="1"/>
        <rFont val="Arial"/>
        <family val="2"/>
      </rPr>
      <t xml:space="preserve">En el estudio previo se proyecta generar empleos por grupo poblacional priorizado en la Política de Inclusión Social.
</t>
    </r>
    <r>
      <rPr>
        <b/>
        <sz val="12"/>
        <color theme="1"/>
        <rFont val="Calibri"/>
        <family val="2"/>
        <scheme val="minor"/>
      </rPr>
      <t/>
    </r>
  </si>
  <si>
    <t>Grupo población</t>
  </si>
  <si>
    <t>n.° de empleos</t>
  </si>
  <si>
    <r>
      <t xml:space="preserve">4.2. Adquisición de productos y servicios. </t>
    </r>
    <r>
      <rPr>
        <sz val="12"/>
        <color theme="1"/>
        <rFont val="Arial"/>
        <family val="2"/>
      </rPr>
      <t xml:space="preserve">En el estudio previo se proyecta incorporar compras o contratación de productos y servicios de productores campesinos y étnicos en los territorios.
</t>
    </r>
    <r>
      <rPr>
        <b/>
        <sz val="12"/>
        <color theme="1"/>
        <rFont val="Calibri"/>
        <family val="2"/>
        <scheme val="minor"/>
      </rPr>
      <t/>
    </r>
  </si>
  <si>
    <t>Incorpora</t>
  </si>
  <si>
    <t>Monto</t>
  </si>
  <si>
    <r>
      <t xml:space="preserve">4.3. Población beneficiaria del proyecto. </t>
    </r>
    <r>
      <rPr>
        <sz val="12"/>
        <color theme="1"/>
        <rFont val="Arial"/>
        <family val="2"/>
      </rPr>
      <t xml:space="preserve">En el estudio previo se proyecta beneficiar a grupos poblacionales focalizados en la Política de Inclusión Social.
</t>
    </r>
    <r>
      <rPr>
        <b/>
        <sz val="12"/>
        <color theme="1"/>
        <rFont val="Calibri"/>
        <family val="2"/>
        <scheme val="minor"/>
      </rPr>
      <t/>
    </r>
  </si>
  <si>
    <t>n.° de personas</t>
  </si>
  <si>
    <r>
      <t xml:space="preserve">4.4. Acciones étnicas. </t>
    </r>
    <r>
      <rPr>
        <sz val="12"/>
        <color theme="1"/>
        <rFont val="Arial"/>
        <family val="2"/>
      </rPr>
      <t xml:space="preserve">En el estudio previo se proyecta aportar al cumplimiento de metas de acciones étnicas del Plan de Acción
</t>
    </r>
    <r>
      <rPr>
        <b/>
        <sz val="12"/>
        <color theme="1"/>
        <rFont val="Calibri"/>
        <family val="2"/>
        <scheme val="minor"/>
      </rPr>
      <t/>
    </r>
  </si>
  <si>
    <r>
      <t>5. Plantar para la vida.</t>
    </r>
    <r>
      <rPr>
        <sz val="12"/>
        <color theme="1"/>
        <rFont val="Arial"/>
        <family val="2"/>
      </rPr>
      <t xml:space="preserve"> Iniciativa que promueve en los procesos contractuales que adelanta la corporación la plantación de plantas nativas arbóreas o arbustivas en la jurisdicción de la corporación, para lo cual se tienen dos opciones:
1. Sembrar un árbol por cada $1.500.000, realizándole dos mantenimientos durante la vigencia del contrato, según lo establecido en el protocolo de plantación de material vegetal.
2. Entregar una planta por cada $1.000.000 de pesos del presupuesto del convenio o contrato, a los viveros corporativos, siempre y cuando se cumpla con los requisitos del protocolo de plantación de material vegetal.</t>
    </r>
  </si>
  <si>
    <t>Opción</t>
  </si>
  <si>
    <t>Cantidad</t>
  </si>
  <si>
    <t>LINEAMIENTO-PROGRAMA</t>
  </si>
  <si>
    <t>EDUCACIÓN Y PREVENCIÓN A LA POBLACION NIVELES PREVENCION</t>
  </si>
  <si>
    <t>PROGRAMA- MEDIDA</t>
  </si>
  <si>
    <t>Gestión de quejas por olores ofensivos y ruido en concordancia la Línea 3 Reto 26 del PGAR2020 2031</t>
  </si>
  <si>
    <t xml:space="preserve">Revision permanente del Sistema de Vigilancia de Calidad del Aire SVCA que incluya análisis meteorológico y medición de contaminantes </t>
  </si>
  <si>
    <t>Produccion agrícola baja en emisiones en concordancia con el programa producción agrícola resiliente y baja en emisiones de GEI del PRCC y con la línea 2 del PGAR componente 4.</t>
  </si>
  <si>
    <t xml:space="preserve">Seguimiento a los Planes para la Reducción del Impacto por Olores Ofensivos PRIO </t>
  </si>
  <si>
    <t>Participar en la revisión o ajuste de los Planes de Ordenamiento Territorial POT Planes Básicos de Ordenamiento Territorial PBOT y Esquemas Ordenamiento Territorial EOT</t>
  </si>
  <si>
    <t>MEDIDA - ACCIONES</t>
  </si>
  <si>
    <t>PORH- PROGRAMA</t>
  </si>
  <si>
    <t>Caracterización del medio físico y calidad del agua2</t>
  </si>
  <si>
    <t>Apoyo Interinstitucional2</t>
  </si>
  <si>
    <t>Acciones de planificación y gestión integral para administración y manejo eficiente del recurso2</t>
  </si>
  <si>
    <t>Caracterización del medio físico y calidad del agua3</t>
  </si>
  <si>
    <t>Caracterización del medio físico y calidad del agua4</t>
  </si>
  <si>
    <t>Acciones de planificación y gestión integral para administración y manejo eficiente del recurso3</t>
  </si>
  <si>
    <t>Acciones de planificación y gestión integral para administración y manejo eficiente del recurso4</t>
  </si>
  <si>
    <t>Caracterización del medio físico y calidad del agua5</t>
  </si>
  <si>
    <t>Buenas Prácticas3</t>
  </si>
  <si>
    <t>Acciones de planificación y gestión integral para administración y manejo eficiente del recurso5</t>
  </si>
  <si>
    <t>Acciones de planificación y gestión integral para administración y manejo eficiente del recurso6</t>
  </si>
  <si>
    <t>Fortalecimiento Institucional y Gobernabilidad2</t>
  </si>
  <si>
    <t>Buenas Prácticas2</t>
  </si>
  <si>
    <t>Conocimiento y manejo de factores de riesgo para la Oferta Disponibilidad Calidad del Recurso hídrico</t>
  </si>
  <si>
    <t>Conocimiento y manejo de factores de riesgo para la Oferta Disponibilidad Calidad del Recurso hídrico2</t>
  </si>
  <si>
    <t>Educación y sostenibilidad ambiental Regional2</t>
  </si>
  <si>
    <t>Conocimiento y manejo de factores de riesgo para la Oferta Disponibilidad Calidad del Recurso hídrico3</t>
  </si>
  <si>
    <t>Conocimiento y manejo de factores de riesgo para la Oferta Disponibilidad Calidad del Recurso hídrico4</t>
  </si>
  <si>
    <t>Educación y sostenibilidad ambiental Regional3</t>
  </si>
  <si>
    <t>Conocimiento y manejo de factores de riesgo para la Oferta Disponibilidad Calidad del Recurso hídrico5</t>
  </si>
  <si>
    <t>Conocimiento y manejo de factores de riesgo para la Oferta Disponibilidad Calidad del Recurso hídrico6</t>
  </si>
  <si>
    <t>Calidad del Recurso2</t>
  </si>
  <si>
    <t>Cultura del agua participación y manejo de conflictos para Generar Gobernanza del agua2</t>
  </si>
  <si>
    <t>Fortalecimiento Institucional y Gobernabilidad3</t>
  </si>
  <si>
    <t>Diseño y puesta en marcha de una Red Monitoreo con un sistema de información ambiental de las condiciones de la cuenca</t>
  </si>
  <si>
    <t>Gestión de la demanda 4</t>
  </si>
  <si>
    <t>Cultura del agua participación y manejo de conflictos para Generar Gobernanza del agua3</t>
  </si>
  <si>
    <t>Cultura del agua participación y manejo de conflictos para Generar Gobernanza del agua4</t>
  </si>
  <si>
    <t>Fortalecimiento Institucional y Gobernabilidad4</t>
  </si>
  <si>
    <t>Educación Ambiental3</t>
  </si>
  <si>
    <t>Cultura del agua participación y manejo de conflictos para Generar Gobernanza del agua5</t>
  </si>
  <si>
    <t>Cultura del agua participación y manejo de conflictos para Generar Gobernanza del agua6</t>
  </si>
  <si>
    <t>Gestión de la demanda 2</t>
  </si>
  <si>
    <t>Educación Ambiental2</t>
  </si>
  <si>
    <t>Fortalecimiento de autoridades y actores sociales para garantizar la GIRH2</t>
  </si>
  <si>
    <t>Gestión de la demanda 3</t>
  </si>
  <si>
    <t>Recuperación protección y conservación de zonas de alta montaña nacimientos de agua y retiros a fuentes hídricas4</t>
  </si>
  <si>
    <t>Fortalecimiento de autoridades y actores sociales para garantizar la GIRH3</t>
  </si>
  <si>
    <t>Gestión de la demanda 5</t>
  </si>
  <si>
    <t>Educación ambiental fortalecimiento institucional y reforestación2</t>
  </si>
  <si>
    <t>Fortalecimiento de autoridades y actores sociales para garantizar la GIRH4</t>
  </si>
  <si>
    <t>Gestión de la demanda 6</t>
  </si>
  <si>
    <t>Fortalecimiento de autoridades y actores sociales para garantizar la GIRH5</t>
  </si>
  <si>
    <t>Recuperación protección y conservación de zonas de alta montaña nacimientos de agua y retiros a fuentes hídricas2</t>
  </si>
  <si>
    <t>Educación ambiental y sostenibilidad productiva2</t>
  </si>
  <si>
    <t>Protección conservación y recuperación de la oferta disponibilidad del recurso hídrico</t>
  </si>
  <si>
    <t>Protección conservación y recuperación de la oferta disponibilidad del recurso hídrico2</t>
  </si>
  <si>
    <t>Recuperación protección y conservación de zonas de alta montaña nacimientos de agua y retiros a fuentes hídricas3</t>
  </si>
  <si>
    <t>Saneamiento Ambiental Rural4</t>
  </si>
  <si>
    <t>Protección conservación y recuperación de la oferta disponibilidad del recurso hídrico3</t>
  </si>
  <si>
    <t>Protección conservación y recuperación de la oferta disponibilidad del recurso hídrico4</t>
  </si>
  <si>
    <t>Recuperación protección y conservación de zonas de alta montaña nacimientos de agua y retiros a fuentes hídricas5</t>
  </si>
  <si>
    <t>Gestión de la información de calidad3</t>
  </si>
  <si>
    <t>Protección conservación y recuperación de la oferta disponibilidad del recurso hídrico5</t>
  </si>
  <si>
    <t>Gestión de la información de calidad4</t>
  </si>
  <si>
    <t>Protección conservación y recuperación de la oferta disponibilidad del recurso hídrico6</t>
  </si>
  <si>
    <t>Saneamiento Ambiental Rural2</t>
  </si>
  <si>
    <t>Emprendimiento Ambiental2</t>
  </si>
  <si>
    <t>Saneamiento Ambiental Rural3</t>
  </si>
  <si>
    <t>Sistemas de servicios y productos sostenibles4</t>
  </si>
  <si>
    <t>Saneamiento Ambiental Rural5</t>
  </si>
  <si>
    <t>Sistemas de servicios y productos sostenibles2</t>
  </si>
  <si>
    <t>Gestión de la información de calidad2</t>
  </si>
  <si>
    <t>Sistemas de servicios y productos sostenibles3</t>
  </si>
  <si>
    <t>Sistemas de servicios y productos sostenibles5</t>
  </si>
  <si>
    <t>Manejo y Control de Vertimientos2</t>
  </si>
  <si>
    <t>Oferta del Recurso2</t>
  </si>
  <si>
    <t>Participación Ciudadana3</t>
  </si>
  <si>
    <t>Participación Ciudadana4</t>
  </si>
  <si>
    <t>Participación Ciudadana2</t>
  </si>
  <si>
    <t>Protección de cuencas2</t>
  </si>
  <si>
    <t>Mejoramiento de las condiciones de saneamiento básico y vertimientos sobre la cuenca del Rio Grande y sus principales tributarios a través del trabajo conjunto entre la autoridad ambiental los municipios y la empresa privada.</t>
  </si>
  <si>
    <t>PROGRAMA - PROYECTO</t>
  </si>
  <si>
    <t>*</t>
  </si>
  <si>
    <t>Muy Largo</t>
  </si>
  <si>
    <t>Implementación de Buenas Prácticas Agropecuarias BPA en los sistemas productivos en la cuenca del Quebrada La Sopetrana.</t>
  </si>
  <si>
    <t>Actualización y ampliación del inventario y caracterización de usuarios formales y no formales del recurso hídrico en la cuenca</t>
  </si>
  <si>
    <t>Promoción construcción recuperación yo mantenimiento de pozos sépticos en áreas rurales del municipio de Sopetrán para las viviendas que descargan sus aguas residuales directamente en la quebrada La Sopetrana y sus afluentes</t>
  </si>
  <si>
    <t>Implementación de Buenas Prácticas Agropecuarias BPA en los sistemas productivos en la cuenca del Quebrada La Sopetrana.2</t>
  </si>
  <si>
    <t>Diseño y puesta en marcha de la red hidrometeorológica.2</t>
  </si>
  <si>
    <t xml:space="preserve">Actualización y ampliación del inventario y caracterización de usuarios formales y no formales del recurso hídrico en la cuenca y desarrollo de una plataforma de información para la estandarización de los procesos de permisos ambientales y del RURH </t>
  </si>
  <si>
    <t>Promoción construcción recuperación y o mantenimiento de pozos sépticos en áreas rurales del municipio para las viviendas que descargan sus aguas residuales directamente en la quebrada La Cianurada y sus afluentes principales</t>
  </si>
  <si>
    <t>Ajuste y Actualización de los sistemas de cobro de tasas por uso del agua y tasas retributivas mediante la legalización de los usuarios de la cuenca.2</t>
  </si>
  <si>
    <t>Promoción del uso eficiente y ahorro de agua en los hogares</t>
  </si>
  <si>
    <t>Buenas Prácticas agroindustriales2</t>
  </si>
  <si>
    <t>Apoyo a la optimización de plantas de potabilización2</t>
  </si>
  <si>
    <t>Ahorro y Uso Eficiente del Agua2</t>
  </si>
  <si>
    <t>Turismo Ecológico3</t>
  </si>
  <si>
    <t>Construcción de senderos ecológicos2</t>
  </si>
  <si>
    <t>Estudios para estimar los factores de vertimientos por sectores2</t>
  </si>
  <si>
    <t>Asesoría para la priorización y gestión de la compra de tierras que abastecen acueductos y de importancia para la región2</t>
  </si>
  <si>
    <t>Control comunitario de la mineria2</t>
  </si>
  <si>
    <t>Actualización Registro de Usuarios del Recurso Hídrico formales y no formales de la Cuenca Amagá</t>
  </si>
  <si>
    <t>Complementación de Saneamiento en Cabeceras Municipales y Sostenibilidad de Sistemas de Tratamiento Municipal en la Cuenca</t>
  </si>
  <si>
    <t>Actualización Registro de Usuarios del Recurso Hídrico formales y no formales de la Cuenca Amagá2</t>
  </si>
  <si>
    <t>Evaluación de la vulnerabilidad del recurso hídrico los ecosistemas y las comunidades asociados a los escenarios de variabilidad y riesgo por cambio climático e incorporación a los PMGRD Plan Municipal de Gestión del Riesgo de Desastres2</t>
  </si>
  <si>
    <t>Educación Ambiental Ciudadana para la Formación en GIRH2</t>
  </si>
  <si>
    <t>Complementación de la red de monitoreo Hidrometereológica de la cuenca2</t>
  </si>
  <si>
    <t>Diseño y puesta en marcha de la red hidrometeorológica.3</t>
  </si>
  <si>
    <t>Actualización y ampliación del inventario y caracterización de usuarios formales y no formales del recurso hídrico en la cuenca y desarrollo de una plataforma de información para la estandarización de los procesos de permisos ambientales 2</t>
  </si>
  <si>
    <t>Conservación de bosques andinos y altoandinos2</t>
  </si>
  <si>
    <t>Promoción construcción recuperación yo mantenimiento de pozos sépticos en áreas rurales de los municipios de Sopetrán San Pedro de los Milagros y San Jerónimo para las viviendas que descargan sus aguas residuales directamente en el río Aurra</t>
  </si>
  <si>
    <t>Implementación de Buenas Prácticas Agropecuarias BPA en los sistemas productivos en la cuenca del Río Aurra</t>
  </si>
  <si>
    <t>Inclusión en la red de monitoreo de un sistema de gestión de la información quejas reclamos denuncias y trámites.</t>
  </si>
  <si>
    <t>Diseño de un sistema de divulgación y socialización permanente del cumplimiento de las metas propuestas en el PORH con todos los actores de la cuenca.</t>
  </si>
  <si>
    <t>Elaborar y actualizar los mapas de amenazas y vulnerabilidad para la evaluación del riesgo con relación al recurso hídrico identificando las áreas en riesgo asociadas a fenómenos naturales que afecten el recurso hídrico.</t>
  </si>
  <si>
    <t>Articulación del PORH con las mesas ambientales2</t>
  </si>
  <si>
    <t xml:space="preserve">Actualización y ampliación del inventario y caracterización de usuarios formales y no formales del recurso hídrico en la cuenca y desarrollo de una plataforma de información para la estandarización de los procesos de permisos ambientales y del RURH en un </t>
  </si>
  <si>
    <t>Conservación de bosques andinos y altoandinos3</t>
  </si>
  <si>
    <t>Promoción construcción recuperación yo mantenimiento de pozos sépticos en áreas rurales de los municipios de Guadalupe Santa Rosa de Osos Gómez Plata para las viviendas que descargan sus aguas residuales directamente en el río.</t>
  </si>
  <si>
    <t>Implementación de Buenas Prácticas Agropecuarias BPA en los sistemas productivos en la cuenca del Río Guadalupe</t>
  </si>
  <si>
    <t>Actualización Registro de Usuarios del Recurso Hídrico formales y no formales de la Cuenca Ité</t>
  </si>
  <si>
    <t>Acompañamiento para la Construcción del Plan de Vida desde el Ordenamiento Ambiental del Territorio de la Comunidad Korodó Ité</t>
  </si>
  <si>
    <t>Fortalecimiento del Seguimiento Control y Vigilancia con Participación Ciudadana a través de las Veedurías Ambientales2</t>
  </si>
  <si>
    <t>Arborización de Caños y Nacimientos Quebradas del Territorio con Especies Nativas y Retenedoras de Agua Korodó Ité</t>
  </si>
  <si>
    <t>Actualización Registro de Usuarios del Recurso Hídrico Formales y No Formales de la Cuenca Mulatos</t>
  </si>
  <si>
    <t>Evaluación de la vulnerabilidad del recurso hídrico los ecosistemas y las comunidades asociados a los escenarios de variabilidad y riesgo por cambio climático e incorporación a los PMGRD Plan Municipal de Gestión del Riesgo de Desastres3</t>
  </si>
  <si>
    <t>Fortalecimiento del Seguimiento Control y Vigilancia con Participación Ciudadana a través de las Veedurías Ambientales3</t>
  </si>
  <si>
    <t>Complementación de la red de monitoreo hidrometeorológica de la cuenca2</t>
  </si>
  <si>
    <t>Articulación del PORH con las mesas ambientales3</t>
  </si>
  <si>
    <t>Actualización y ampliación del inventario y caracterización de usuarios formales y no formales del recurso hídrico en la cuenca y desarrollo de una plataforma de información para la estandarización de los procesos de permisos ambientales.</t>
  </si>
  <si>
    <t>Conservación de bosques andinos y altoandinos4</t>
  </si>
  <si>
    <t>Promoción construcción recuperación yo mantenimiento de pozos sépticos en áreas rurales de los municipio de Jericó para las viviendas que descargan sus aguas residuales directamente en el río Piedras y sus afluentes</t>
  </si>
  <si>
    <t>Implementación de Buenas Prácticas Agropecuarias BPA en los sistemas productivos en la cuenca del Río Piedras</t>
  </si>
  <si>
    <t>Formación de gestores Ambientales3</t>
  </si>
  <si>
    <t>Incentivos a la producción limpia2</t>
  </si>
  <si>
    <t>Actualización Registro de Usuarios del Recurso Hídrico formales y no formales de la Cuenca San Andrés</t>
  </si>
  <si>
    <t>Evaluación de la vulnerabilidad del recurso hídrico los ecosistemas y las comunidades asociados a los escenarios de variabilidad y riesgo por cambio climático e incorporación a los PMGRD Plan Municipal de Gestión del Riesgo de Desastres4</t>
  </si>
  <si>
    <t>Educación Ambiental Ciudadana para la Formación en GIRH5</t>
  </si>
  <si>
    <t>Fortalecimiento de la presencia institucional en la cuenca2</t>
  </si>
  <si>
    <t>Complementación de la red de monitoreo hidrometeorológica de la cuenca3</t>
  </si>
  <si>
    <t>Buenas prácticas agrícolas asociadas a cultivos para consumo humano y pastos2</t>
  </si>
  <si>
    <t>Emprendimiento ambiental3</t>
  </si>
  <si>
    <t>Actualización Registro de Usuarios del Recurso Hídrico formales y no formales de la Cuenca Tarazá</t>
  </si>
  <si>
    <t>Fortalecimiento de la presencia institucional en la cuenca3</t>
  </si>
  <si>
    <t>Complementación de la red de monitoreo hidrometeorológica de la cuenca4</t>
  </si>
  <si>
    <t>Buenas prácticas agrícolas asociadas a cultivos para consumo humano y pastos3</t>
  </si>
  <si>
    <t>Mejoramiento de los procesos extractivos y de transformación de la minería de material de arrastre mediante la implementación de la producción más limpia P más L en la cuenca de la quebrada La Sopetrana.</t>
  </si>
  <si>
    <t>Diseño y puesta en marcha de la red piezométrica2</t>
  </si>
  <si>
    <t>Buenas Prácticas cafeteras2</t>
  </si>
  <si>
    <t>Buenas Prácticas cafeteras3</t>
  </si>
  <si>
    <t>Construcción de plantas de tratamiento de aguas residuales2</t>
  </si>
  <si>
    <t>Apoyo a PRAES y PROCEDAS2</t>
  </si>
  <si>
    <t>Planes de emprendimiento ambiental2</t>
  </si>
  <si>
    <t>Identificación de Usuarios2</t>
  </si>
  <si>
    <t>Construcción de viveros en zonas estratégicas2</t>
  </si>
  <si>
    <t>Creación de la Veeduría del Agua2</t>
  </si>
  <si>
    <t>Restauración Protección en zonas de ribera y nacederos de ríos</t>
  </si>
  <si>
    <t>Gestión para ahorro y uso eficiente del agua en usuarios estratégicos2</t>
  </si>
  <si>
    <t>Gestión de reuniones y o comités para la prevención del riesgo de desastres por inundación o avalanchas</t>
  </si>
  <si>
    <t>Restauración Protección en zonas de ribera y nacederos de ríos2</t>
  </si>
  <si>
    <t>Diseño y puesta en marcha de la red piezométrica3</t>
  </si>
  <si>
    <t>Mejoramiento de acueductos veredales2</t>
  </si>
  <si>
    <t>Monitoreo y seguimiento de la calidad fisicoquímica e hidrobiológica a los cuerpos de agua a través del establecimiento de puntos de monitoreo georreferenciados.</t>
  </si>
  <si>
    <t>Articular la gestión del patrimonio hídrico a los demás instrumentos de planeación territorial local y regional  a los Planes de Gestión integral de Residuos Sólidos los Planes de Ordenamiento Territorial Planes de Desarrollo Municipal.</t>
  </si>
  <si>
    <t>Establecer programas continuos de capacitación comunitaria y orientación ciudadana a los comités locales de emergencia y la comunidad en general en los ámbitos locales y regionales para el manejo del riesgo.</t>
  </si>
  <si>
    <t>Plan de mejoramiento de acueductos veredales2</t>
  </si>
  <si>
    <t>Gestión para ahorro y uso eficiente del agua en usuarios estratégicos6</t>
  </si>
  <si>
    <t>Educación Ambiental Ciudadana para la Formación en GIRH4</t>
  </si>
  <si>
    <t>Reforestación por la Vida para tener Abundancia de Agua</t>
  </si>
  <si>
    <t>Plan de mejoramiento de acueductos veredales3</t>
  </si>
  <si>
    <t>Identificación de Usuarios3</t>
  </si>
  <si>
    <t>Gestión para ahorro y uso eficiente del agua en usuarios estratégicos4</t>
  </si>
  <si>
    <t>Gestión de reuniones yo comités para la prevención del riesgo de desastres por inundación o avalanchas</t>
  </si>
  <si>
    <t>Restauración  Protección en zonas de ribera y nacederos de ríos3</t>
  </si>
  <si>
    <t>Buenas prácticas agrícolas asociadas al cultivo del café2</t>
  </si>
  <si>
    <t>Formación de gestores Ambientales4</t>
  </si>
  <si>
    <t>Identificación de Usuarios4</t>
  </si>
  <si>
    <t>Gestión para ahorro y uso eficiente del agua en usuarios estratégicos5</t>
  </si>
  <si>
    <t>Gestión de reuniones yo comités para la prevención del riesgo de desastres por inundación o avalanchas2</t>
  </si>
  <si>
    <t>Fortalecimiento de organizaciones de base como Juntas Administradoras de Acueductos Veredales JAAV2</t>
  </si>
  <si>
    <t>Restauración  Protección en zonas de ribera y nacederos de ríos4</t>
  </si>
  <si>
    <t>Buenas prácticas agrícolas asociadas al cultivo del café3</t>
  </si>
  <si>
    <t>Buenas Prácticas Ganaderas2</t>
  </si>
  <si>
    <t>Turismo Ecológico2</t>
  </si>
  <si>
    <t>Buenas Prácticas Ganaderas3</t>
  </si>
  <si>
    <t>Construcción de Pozos Sépticos2</t>
  </si>
  <si>
    <t>Consciencia ambiental institucional2</t>
  </si>
  <si>
    <t>Turismo Ecológico4</t>
  </si>
  <si>
    <t>Legalización de Usuarios2</t>
  </si>
  <si>
    <t>Protección de cuencas3</t>
  </si>
  <si>
    <t>Apoyo y acompañamiento de la autoridad ambiental a los productores porcícolas en la implementación de tanques estercoleros y biodigestores con el fin de disminuir el impacto de la contaminación difusa en la cuenca y aprovechar los residuos</t>
  </si>
  <si>
    <t>Fortalecimiento del ejercicio de la autoridad ambiental en la gestión y protección del patrimonio hídrico a través de la articulación y acompañamiento en la formación técnica a las comunidades al sector público y al sector privado.</t>
  </si>
  <si>
    <t>Implementación de un programa formativo para la identificación y manejo de los conflictos socio ambientales del recurso hídrico.</t>
  </si>
  <si>
    <t>Implementación y uso de fuentes alternativas de agua lluvias subterráneas para la disminución del impacto asociado al uso de fuentes superficiales que presenten cargas contaminantes por encima de lo permitido.</t>
  </si>
  <si>
    <t>Implementación del plan de monitoreo y seguimiento de los objetivos de calidad ODC en fuentes superficiales definido en el PORH del rio Guadalupe</t>
  </si>
  <si>
    <t>Fortalecimiento del Suministro de Agua para la Comunidad Korodó I té Korodó Ité</t>
  </si>
  <si>
    <t>Restauración  Protección en Zonas de Ribera en la Comunidad Caño Bodegas</t>
  </si>
  <si>
    <t>Restauración  Protección en zonas de ribera y nacederos de ríos2</t>
  </si>
  <si>
    <t>Implementación del plan de monitoreo y seguimiento de los objetivos de calidad ODC en fuentes superficiales definido en el PORH del río Piedras</t>
  </si>
  <si>
    <t>Legalización de Usuarios3</t>
  </si>
  <si>
    <t>Mantenimiento de pozos sépticos3</t>
  </si>
  <si>
    <t>Seguimiento a peticiones quejas reclamos y sugerencias asociados a la presencia de grandes proyectos en la zona2</t>
  </si>
  <si>
    <t>Seguimiento control y vigilancia con participación ciudadana a través de las veedurías ambientales2</t>
  </si>
  <si>
    <t>Complementación de saneamiento rural 2</t>
  </si>
  <si>
    <t>Legalización de Usuarios4</t>
  </si>
  <si>
    <t>Mantenimiento de Pozos Sépticos4</t>
  </si>
  <si>
    <t>Turismo Ecológico5</t>
  </si>
  <si>
    <t>Fortalecimiento del Seguimiento Control y Vigilancia con Participación Ciudadana a través de las Veedurías Ambientales4</t>
  </si>
  <si>
    <t>Complementación de saneamiento rural 3</t>
  </si>
  <si>
    <t>Implementación del plan de monitoreo y seguimiento de los objetivos de calidad ODC en fuentes superficiales definido en el PORH de la quebrada La Sopetrana</t>
  </si>
  <si>
    <t>Buenas Prácticas Mineras2</t>
  </si>
  <si>
    <t>Buenas Prácticas Mineras3</t>
  </si>
  <si>
    <t>Ejecución de los planes maestros de acueducto y alcantarillado2</t>
  </si>
  <si>
    <t>Formación de gestores Ambientales2</t>
  </si>
  <si>
    <t>Implementación del plan de monitoreo y seguimiento de los objetivos de calidad ODC en fuentes superficiales definido en el PORH del Río Aurra</t>
  </si>
  <si>
    <t>Plan de monitoreo de vertimientos de usuarios de tasas retributivas TR en la cuenca del rio Guadalupe</t>
  </si>
  <si>
    <t>Apoyo a los Sistemas Tradicionales de Siembra de la Comunidad Korodó Ité</t>
  </si>
  <si>
    <t>Restauración  Protección En Zonas de Ribera en la Comunidad la Congoja</t>
  </si>
  <si>
    <t>Gestión para saneamiento en actividades de beneficio de oro2</t>
  </si>
  <si>
    <t xml:space="preserve">Plan de monitoreo de vertimientos de usuarios de tasas retributivas TR en la cuenca del rio Piedras </t>
  </si>
  <si>
    <t>Programa de manejo de residuos sólidos en comunidades rurales2</t>
  </si>
  <si>
    <t>Seguimiento y Monitoreo del Plan de Ordenamiento del Recurso Hídrico 2</t>
  </si>
  <si>
    <t>Gestión para saneamiento en actividades de beneficio de oro3</t>
  </si>
  <si>
    <t xml:space="preserve">Plan de monitoreo de vertimientos de usuarios de tasas retributivas TR en la cuenca de la quebrada La Sopetrana </t>
  </si>
  <si>
    <t>Implementación del plan de monitoreo y seguimiento de los objetivos de calidad ODC en fuentes superficiales definido en el PORH de la quebrada La Cianurada.</t>
  </si>
  <si>
    <t>Mantenimiento de Pozos Sépticos2</t>
  </si>
  <si>
    <t>Plan de monitoreo de vertimientos de usuarios de tasas retributivas TR</t>
  </si>
  <si>
    <t>Buenas Prácticas Ambientales en la Ganadería Korodó Ité</t>
  </si>
  <si>
    <t>Restauración  Protección en zonas de ribera y nacederos de ríos</t>
  </si>
  <si>
    <t>Plan de monitoreo de vertimientos de usuarios de tasas retributivas TR en la cuenca de la quebrada La Cianurada dos veces al año</t>
  </si>
  <si>
    <t>Red de Monitoreo2</t>
  </si>
  <si>
    <t>Gestión para ahorro y uso eficiente del agua en usuarios estratégicos3</t>
  </si>
  <si>
    <t>RestauraciónProtección en zonas de Ribera de la Comunidad de Rionegrito</t>
  </si>
  <si>
    <t>Instalación de Pozos Sépticos en la Comunidad Indígena Ité Korodó Ité</t>
  </si>
  <si>
    <t>Sistemas de tratamiento de aguas residuales municipales en la cuenca2</t>
  </si>
  <si>
    <t>Educación Ambiental Ciudadana para la Formación en GIRH3</t>
  </si>
  <si>
    <t>Programa de Manejo de Residuos Sólidos para la Comunidad Ité Korodó Ité</t>
  </si>
  <si>
    <t xml:space="preserve">Generación de Capacidades Socioambientales en Medidas de Desarrollo Limpio MDL y Buenas Prácticas Ambientales BPA como Mecanismos de Adaptación en la Cuenca Ité
</t>
  </si>
  <si>
    <t>Repoblamiento de Peces en el Río Ité Cuenca Baja Korodó Ité</t>
  </si>
  <si>
    <t>Mejoramiento de la Calidad de Agua para Consumo Mediante Educación en el Manejo del Agua Korodó Ité</t>
  </si>
  <si>
    <t>PROYECTO - INDICADOR DE IMPACTO</t>
  </si>
  <si>
    <t>Muy largo</t>
  </si>
  <si>
    <t>Articular la gestión del patrimonio hídrico a los demás instrumentos de planeación territorial local y regional; a los Planes de Gestión integral de Residuos Sólidos los Planes de Ordenamiento Territorial Planes de Desarrollo Municipal.</t>
  </si>
  <si>
    <t>Número de hoteles centros turísticos y parcelaciones que se vinculan al programa.</t>
  </si>
  <si>
    <t>Mesas ambientales con planes de acción articulados al PORH</t>
  </si>
  <si>
    <t>Número de usuarios formales actualizados.</t>
  </si>
  <si>
    <t>Mejoramiento de la gestión de los acueductos veredales.</t>
  </si>
  <si>
    <t>Número de hectáreas conservadas</t>
  </si>
  <si>
    <t>Mejoramiento paulatino de la calidad fisicoquímica y microbiológica del agua de la quebrada y sus afluentes principales en las zonas de actuación. (Este proyecto deberá cruzarse con el proyecto de monitoreo para identificar el impacto en el mejoramiento de la calidad del agua).</t>
  </si>
  <si>
    <t xml:space="preserve">Porcentaje de residuos sólidos inorgánicos producidos y comercializados
</t>
  </si>
  <si>
    <t>Número de productores formados en Buenas Prácticas Agropecuarias BPA</t>
  </si>
  <si>
    <t>Número de sondeos eléctricos realizados</t>
  </si>
  <si>
    <t>Mesas ambientales con planes de acción articulados al PORH.</t>
  </si>
  <si>
    <t>Número de usuarios formales actualizados.</t>
  </si>
  <si>
    <t>Mejoramiento de la gestión de los acueductos veredales.</t>
  </si>
  <si>
    <t>Mejoramiento paulatino de la calidad fisicoquímica y microbiológica del agua de la quebrada y sus afluentes principales en las zonas de actuación*.</t>
  </si>
  <si>
    <t>Porcentaje de residuos sólidos inorgánicos producidos y comercializados</t>
  </si>
  <si>
    <t>Número de unidades de beneficio formadas en la implementación de tecnologías y buenas prácticas</t>
  </si>
  <si>
    <t>No De productores con buenas prácticas No de productores con sellos Rainforest UTZ. % de los productores reconvertidos</t>
  </si>
  <si>
    <t>No de productores con buenas practicas ganaderas % de los productores reconvertidos</t>
  </si>
  <si>
    <t>Nº de productores acuícolas con buenas prácticas acuícolas pequeños acuicultores</t>
  </si>
  <si>
    <t>No de personas participantes en sistemas de control ambiental 20 personas participando de los procesos de control ciudadano por Municipio</t>
  </si>
  <si>
    <t>No de personas participantes en sistemas de control ambiental Meta Una estrategia efectiva propuesta y operando</t>
  </si>
  <si>
    <t>No proyectos articulados No de eventos ejecutados 21 proyectos articulados 100% 1000 eventos totales 2 eventos por municipio al mes durante 10 años y un evento especial al año por cada municipio</t>
  </si>
  <si>
    <t>nº de usuarios identificados Nº de obras hidraulicas identificadas % de los usuarios de la cuenca.</t>
  </si>
  <si>
    <t>No de convenios firmados y ejecutados apoyo a 4 municipios asentados en la cuenca</t>
  </si>
  <si>
    <t>No de convenios firmados y ejecutados con las instituciones ejecutoras de los PRAEs 1 Proyecto apoyado por municipio</t>
  </si>
  <si>
    <t>No de veedurías creadas una por cada municipio.</t>
  </si>
  <si>
    <t>No de personas con tituladas 20 jóvenes líderes formados por municipio.</t>
  </si>
  <si>
    <t xml:space="preserve">No de estudios realizados Un estudio por municipio  </t>
  </si>
  <si>
    <t xml:space="preserve">No m3  persona No de campañas de concientización </t>
  </si>
  <si>
    <t>No proyectos articulados 100% de los proyectos articulados 240 eventos totales 2 eventos por municipio al mes durante 10 años y un evento especial al año por cada municipio</t>
  </si>
  <si>
    <t>Nº de hectáreas priorizadas</t>
  </si>
  <si>
    <t>Nº de hectáreas sembradas</t>
  </si>
  <si>
    <t>No proyectos articulados 100% de los proyectos articulados 240 eventos totales 2 al mes durante 10 años y un evento especial al año</t>
  </si>
  <si>
    <t>Número de iniciativas desarrolladas Número de iniciativas propuestas</t>
  </si>
  <si>
    <t>No. Consejos de cuenca oestructuras organizativas Veedurías del agua para adaptación conformadas y luego operando</t>
  </si>
  <si>
    <t>% Área en pastos o cultivos incluido maderables en cabeceras de Quebradas % Incremento de cobertura natural</t>
  </si>
  <si>
    <t>Nro. De vertimiento eliminadostotal de vertimientos a eliminar %</t>
  </si>
  <si>
    <t>Cobertura de tratamiento en veredas grandes ver listado de actores Anexo 5 1</t>
  </si>
  <si>
    <t>Gestión de reuniones yo comités para la prevención del riesgo de desastres por inundación o avalancha</t>
  </si>
  <si>
    <t>Construcción yo mantenimiento de vivero comunitario en Anorí</t>
  </si>
  <si>
    <t xml:space="preserve">Mesas ambientales con planes de acción articulados al PORH </t>
  </si>
  <si>
    <t>Reducción del índice de uso del agua en la subcuenca priorizada</t>
  </si>
  <si>
    <t>Mejoramiento paulatino de la calidad fisicoquímica y microbiológica del agua de la quebrada y sus afluentes principales en las zonas de actuación (Este proyecto deberá cruzarse con el proyecto de monitoreo para identificar el impacto en el mejoramiento de la calidad del agua)</t>
  </si>
  <si>
    <t>Porcentaje de residuos sólidos inorgánicos producidos y comercializados</t>
  </si>
  <si>
    <t xml:space="preserve">20 productores formados en Buenas Prácticas Agropecuarias </t>
  </si>
  <si>
    <t>Número de productores formadas en la implementación de producción más limpia</t>
  </si>
  <si>
    <t xml:space="preserve">No. de ha restauradas300 ha </t>
  </si>
  <si>
    <t>No. de ha adquiridas  500 ha</t>
  </si>
  <si>
    <t>No de PRAE con enfoque en el recurso hídrico</t>
  </si>
  <si>
    <t xml:space="preserve">Mejoramiento de los índices de calidad del agua Fijación de objetivos de calidad </t>
  </si>
  <si>
    <t>No. de programas implementados  No. de programas propuestos</t>
  </si>
  <si>
    <t>No. permisos identificados No. permisos existentes</t>
  </si>
  <si>
    <t>Mejoramiento paulatino de la calidad fisicoquímica y microbiológica del agua de la quebrada y sus afluentes principales en las zonas de actuación. (Este proyecto deberá cruzarse con el proyecto de monitoreo para identificar el impacto en el mejoramiento de la calidad del agua)</t>
  </si>
  <si>
    <t>No. Consejos de cuenca o estructuras organizativas veedurías del agua para adaptación conformadas y operando</t>
  </si>
  <si>
    <t>cincuenta 50 pozos sépticos instalados</t>
  </si>
  <si>
    <t>diez 10 pozos sépticos instalados en
territorio Korodó Ité.</t>
  </si>
  <si>
    <t>Diez 10 pozos sépticos instalados.</t>
  </si>
  <si>
    <t>Número de iniciativas desarrolladasNúmero de iniciativas propuestas</t>
  </si>
  <si>
    <t>No. Consejos de cuenca o estructuras organizativas veedurías del agua para adaptación conformadas y luego operando.</t>
  </si>
  <si>
    <t>% Área en pastos o cultivos incluido maderables en cabeceras de quebradas</t>
  </si>
  <si>
    <t>Número de productores formados en Buenas Prácticas Agropecuarias BPA</t>
  </si>
  <si>
    <t>No proyectos articulados 100% de los proyectos articulados 1000 eventos totales 2 al mes durante 10 años y un evento especial al año</t>
  </si>
  <si>
    <t>Nº de Factores de vertimiento estimados por sector caficultura ganadería minería agroindustria</t>
  </si>
  <si>
    <t>Nº de veedurías del agua creadas 1 por municipio</t>
  </si>
  <si>
    <t>N° de jovenes formados 20 por municipio</t>
  </si>
  <si>
    <t>N° de factores de vertimiento estimados por sector caficultura ganaderia mineria agroindustria.</t>
  </si>
  <si>
    <t>N° de veedurias del agua creadas 1 por municipio</t>
  </si>
  <si>
    <t>No. de reuniones yo comités gestionadas por la Corporación</t>
  </si>
  <si>
    <t>Área sobre las que se realiza para protección en cauces Ha</t>
  </si>
  <si>
    <t xml:space="preserve">Concentraciones de los siguientes parámetros
1.2.1 Oxígeno disuelto
1.2.2 DBO5
1.2.3 SST
1.2.4. E Coli
1.2.5. pH
1.2.6. Turbiedad
1.2.7 NO3
1.2.8 P Total
</t>
  </si>
  <si>
    <t>Número de dispositivos ahorradores de agua restrictores de flujo en los lavamanos lavaplatos sanitarios y llaves independientes instalados en hoteles centros y parques recreativos y parcelaciones</t>
  </si>
  <si>
    <t>Comunidades Afrodescendientes con planes de acción articulados al PORH</t>
  </si>
  <si>
    <t>Número de usuarios censados.</t>
  </si>
  <si>
    <t>Uso racional y eficiente del recurso hídrico.</t>
  </si>
  <si>
    <t>Número de familias beneficiadas6</t>
  </si>
  <si>
    <t xml:space="preserve">Número de hectáreas con mosaicos de conservación </t>
  </si>
  <si>
    <t>Aumento de familias que cuentan con solución al tratamiento de aguas residuales</t>
  </si>
  <si>
    <t>Porcentaje de aprovechamiento de residuos orgánicos producidos</t>
  </si>
  <si>
    <t>Número de Predios productivos con Implementación de BPA</t>
  </si>
  <si>
    <t>Número de ensayos de bombeo realizados</t>
  </si>
  <si>
    <t>Instituciones educativas que desarrollan acciones propuestas en el PORH</t>
  </si>
  <si>
    <t>Número de usuarios censados.</t>
  </si>
  <si>
    <t>Uso racional y eficiente del recurso hídrico.</t>
  </si>
  <si>
    <t>Mejoramiento del paisaje urbano por donde transcurre la quebrada.</t>
  </si>
  <si>
    <t>Aumento de familias que cuentan con solución al tratamiento de aguas residuales</t>
  </si>
  <si>
    <t>Porcentaje de aprovechamiento de residuos orgánicos producidos</t>
  </si>
  <si>
    <t>Reducción en el valor de la tasa retributiva que actualmente cada entable paga.</t>
  </si>
  <si>
    <t>No de eventos de sensibilización en temas sobre el cuidado del recurso hídrico Capacitar a 20 personas por municipios cada año</t>
  </si>
  <si>
    <t>Mineros de Amagá y Angelópolis con sistemas de recirculación yo tratamiento de achiques de minería</t>
  </si>
  <si>
    <t>Actualización quinquenal del RURH dos a lo largo de la vigencia del PORH actual con base en censo detallado de usuarios en campo. Campaña de sensibilización y formalización de usuarios</t>
  </si>
  <si>
    <t>Programa de educación ambiental comunitario no formal para usuarios del agua en la cuenca</t>
  </si>
  <si>
    <t xml:space="preserve">Comunidades Afrodescendientes con planes de acción articulados al PORH </t>
  </si>
  <si>
    <t>Cumplimiento metas de reducción de cargas contaminantes</t>
  </si>
  <si>
    <t>Número de familias beneficiadas</t>
  </si>
  <si>
    <t>Número de hectáreas con mosaicos de conservación</t>
  </si>
  <si>
    <t>20 Predios productivos con Implementación de BPA</t>
  </si>
  <si>
    <t>No. de kilómetros de corredores restaurados 20 km</t>
  </si>
  <si>
    <t>No de PROCEDA con enfoque en el recurso hídrico</t>
  </si>
  <si>
    <t>% Área en pastos o cultivos en rondas según el decreto 2811 de 1974 % Incremento de cobertura natural</t>
  </si>
  <si>
    <t>veinte 20 pozos sépticos instalados</t>
  </si>
  <si>
    <t>% de vertimientos eliminadostotal de vertimientos a eliminar</t>
  </si>
  <si>
    <t>seis 6 tanques sépticos inspeccionados</t>
  </si>
  <si>
    <t>Número de Predios productivos con Implementación de BPA</t>
  </si>
  <si>
    <t>Programa de educación ambiental comunitario no formal para usuarios del agua en los municipios de la cuenca.</t>
  </si>
  <si>
    <t>Número de usuarios no formales en proceso de formalización.</t>
  </si>
  <si>
    <t>Sensibilización en la protección del recurso hídrico.</t>
  </si>
  <si>
    <t>% de aumento de la oferta hídrica</t>
  </si>
  <si>
    <t>Número de nacimientos reforestados</t>
  </si>
  <si>
    <t>Aumento de capacidades y apropiación en las familias para el manejo y tratamiento adecuado del sistema de pozos sépticos.</t>
  </si>
  <si>
    <t>Disminución de residuos inorgánicos en las fuentes de agua. (Este indicador tendrá tiene relación con la implementación del plan de monitoreo 
para determinar el impacto en el mejoramiento de la calidad del agua)</t>
  </si>
  <si>
    <t>Disminución de residuos inorgánicos en las fuentes de agua (Este indicador tendrá tiene relación con la implementación del plan de monitoreo para determinar el impacto en el mejoramiento de la calidad del agua)</t>
  </si>
  <si>
    <t>Relación entre el caudal total de agua subterránea concesionado por la Corporación y el caudal máximo de explotación de este recurso recomendado en el estudio</t>
  </si>
  <si>
    <t>Número de usuarios no formales en proceso de formalización.</t>
  </si>
  <si>
    <t>Sensibilización en la protección del recurso hídrico.</t>
  </si>
  <si>
    <t>Número de hectáreas con mosaicos de conservación</t>
  </si>
  <si>
    <t>Aumento de capacidades y apropiación en las familias para el manejo y tratamiento adecuado del sistema de pozos sépticos.</t>
  </si>
  <si>
    <t>Disminución de residuos inorgánicos en las fuentes de agua (Este indicador tendrá relación con la implementación del plan de monitoreo para determinar el impacto en el mejoramiento de la calidad del agua.)</t>
  </si>
  <si>
    <t>Número de familias beneficiadas</t>
  </si>
  <si>
    <t>Nº de hectáreas compradas</t>
  </si>
  <si>
    <t>Cuerpos de agua o tributarios o tramos reglamentados Cuerpos de agua</t>
  </si>
  <si>
    <t>Gestión para adquisición o cambio de uso a conservación o mantenimiento en áreas de la ronda hídrica del río Anorí Tramos 1 a 5 como conexión DMI Cacique Noria – río Nechí</t>
  </si>
  <si>
    <t>Entes territoriales con planes de acción articulados al PORH</t>
  </si>
  <si>
    <t>Número de personas formadas en BPA</t>
  </si>
  <si>
    <t>Esquema con número de áreas identificadas shape</t>
  </si>
  <si>
    <t>Disminución de residuos inorgánicos en las fuentes de agua*</t>
  </si>
  <si>
    <t>Número de iniciativas desarrolladasN úmero de iniciativas propuestas</t>
  </si>
  <si>
    <t>Hectáreas de Áreas municipal asociadas con PSA ha</t>
  </si>
  <si>
    <t>Cuerpos de agua o tributarios o tramos reglamentadosCuerpos de agua</t>
  </si>
  <si>
    <t>Disminución de residuos inorgánicos en las fuentes de agua. (Este indicador tendrá tiene relación con la implementación del plan de monitoreo para determinar el impacto en el mejoramiento de la calidad del agua.)</t>
  </si>
  <si>
    <t>Gestión para adquisición o cambio de uso a conservación o mantenimiento en áreas de la ronda hídrica de las quebradas Santa Inés Tramos 7 y 8 y la parte baja del río San Andrés Tramos 3 y 4 como conexión DMI Santa Inés – río Cauca.</t>
  </si>
  <si>
    <t>Porcentaje de registros de usuarios ilegales sobre los cuales se realiza gestión %</t>
  </si>
  <si>
    <t>Número de personas sensibilizadas mediante las estrategias de acercamiento.</t>
  </si>
  <si>
    <t>Comunidad vinculada en los procesos de mejoramiento de sus acueductos veredales</t>
  </si>
  <si>
    <t>Número de personas sensibilizadas mediante las estrategias de acercamiento.</t>
  </si>
  <si>
    <t>Porcentaje de mercurio recuperado por unidad de beneficio</t>
  </si>
  <si>
    <t>% de reducción en la carga de los vertimientos</t>
  </si>
  <si>
    <t>Promoción conjunta con asociaciones de acueducto y sectores</t>
  </si>
  <si>
    <t>Número de personas sensibilizadas mediante las estrategias de acercamiento. Plataforma de información elaborada</t>
  </si>
  <si>
    <t>Plataforma de información elaborada</t>
  </si>
  <si>
    <t>Plataforma de información elaborada</t>
  </si>
  <si>
    <t>Grupos de investigación conformados</t>
  </si>
  <si>
    <t>% de reducción en los costos tarifarios de la tasa retributiva</t>
  </si>
  <si>
    <t>RURH completados para Ministerio</t>
  </si>
  <si>
    <t>Productivos de Planes de Uso Eficiente y Ahorro de Agua</t>
  </si>
  <si>
    <t>Capacitación y acompañamiento en la implementación de buenas prácticas de manejo de agua en usuarios priorizados del sector ganadero.</t>
  </si>
  <si>
    <t>POMCA-LINEA ESTRATÉGICA</t>
  </si>
  <si>
    <t xml:space="preserve"> 1. POMCA RÍO GRANDE CHICO </t>
  </si>
  <si>
    <t>Dinámicas culturales sostenibles2</t>
  </si>
  <si>
    <t xml:space="preserve"> 2. POMCA ABURRÁ</t>
  </si>
  <si>
    <t>Gestión del Riesgo2</t>
  </si>
  <si>
    <t>Gestión del Riesgo3</t>
  </si>
  <si>
    <t>Gestión del Riesgo4</t>
  </si>
  <si>
    <t xml:space="preserve"> 3. POMCA AMAGÁ</t>
  </si>
  <si>
    <t>Gobernanza Ambiental2</t>
  </si>
  <si>
    <t>Gobernanza Ambiental3</t>
  </si>
  <si>
    <t>Gobernanza Ambiental4</t>
  </si>
  <si>
    <t xml:space="preserve"> 4. POMCA AURRA</t>
  </si>
  <si>
    <t>Manejo Ambiental Sostenible2</t>
  </si>
  <si>
    <t>Manejo Ambiental Sostenible3</t>
  </si>
  <si>
    <t>Manejo Ambiental Sostenible4</t>
  </si>
  <si>
    <t>Manejo integral del recurso hídrico2</t>
  </si>
  <si>
    <t xml:space="preserve"> 5. POMCA ARMA</t>
  </si>
  <si>
    <t>Planificación y Ordenamiento Territorial2</t>
  </si>
  <si>
    <t xml:space="preserve"> 6. RÍO COCORNÁ Y DIRECTOS AL MAGDDALENA MEDIO</t>
  </si>
  <si>
    <t xml:space="preserve"> 7. RÍO NARE</t>
  </si>
  <si>
    <t xml:space="preserve"> 8. RÍO NEGRO</t>
  </si>
  <si>
    <t xml:space="preserve"> 9. SAMANÁ NORTE</t>
  </si>
  <si>
    <t xml:space="preserve"> 10. BAJO SAN JORGE</t>
  </si>
  <si>
    <t xml:space="preserve"> 11. SAN JUAN</t>
  </si>
  <si>
    <t xml:space="preserve"> 12. BAJO NECHÍ</t>
  </si>
  <si>
    <t xml:space="preserve"> 4. Manejo del recurso hídrico</t>
  </si>
  <si>
    <t xml:space="preserve"> 6. Educación ambiental para crear una cultura ambiental</t>
  </si>
  <si>
    <t xml:space="preserve"> 1. Ordenamiento manejo y conservación del suelo</t>
  </si>
  <si>
    <t xml:space="preserve"> 8. Reorientación del sistema económico en la Cuenca</t>
  </si>
  <si>
    <t xml:space="preserve"> 3. Saneamiento ambiental</t>
  </si>
  <si>
    <t xml:space="preserve"> 3. Manejo integral de los recursos naturales para la sostenibilidad del suelo rural y la calidad ambiental urbana</t>
  </si>
  <si>
    <t xml:space="preserve"> 5. Gobernanza de la cuenca del río Aburrá y corresponsabilidad en la Gestión Ambiental</t>
  </si>
  <si>
    <t xml:space="preserve"> 1. Gestión integral del riesgo y Adaptación al Cambio Climático.</t>
  </si>
  <si>
    <t xml:space="preserve"> 4. Implementación de un modelo de ocupación sostenible para la cuenca</t>
  </si>
  <si>
    <t xml:space="preserve"> 2. Mejoramiento de la calidad del recurso hídrico</t>
  </si>
  <si>
    <t xml:space="preserve"> 2. Gestión Eficiente de los recursos naturales</t>
  </si>
  <si>
    <t xml:space="preserve"> 3. Apropiación social del Pomca</t>
  </si>
  <si>
    <t xml:space="preserve"> 4. Fortalecimiento de la gestión del riesgo</t>
  </si>
  <si>
    <t xml:space="preserve"> 1. Fortalecimiento de la gestión ambiental regional y local</t>
  </si>
  <si>
    <t xml:space="preserve"> 4.1 Implementación de desarrollos empresariales y de asociatividad con cultura corporativa que generan encadenamiento locales y propicios desarrollo territorial social y ambientalmente sostenibles</t>
  </si>
  <si>
    <t xml:space="preserve"> 5.1 Conocimiento del Riesgo</t>
  </si>
  <si>
    <t xml:space="preserve"> 2.1 Fortalecimiento de la planificación y gestión de los recursos naturales</t>
  </si>
  <si>
    <t xml:space="preserve"> 3.1. Políticas y acciones efectivas e innovadoras de apoyo a la producción agropecuaria</t>
  </si>
  <si>
    <t xml:space="preserve"> 1.1 Patrones culturales de uso del suelo que privilegian los sistemas tecnológicos de recuperación de la estructura ecológica y de la oferta agroalimentaria</t>
  </si>
  <si>
    <t xml:space="preserve"> 4.1. Educación ambiental</t>
  </si>
  <si>
    <t xml:space="preserve"> 5.1 Conocimiento del Riesgo2</t>
  </si>
  <si>
    <t xml:space="preserve"> 2.1 Sistema de Información investigación y gestión ambiental</t>
  </si>
  <si>
    <t xml:space="preserve"> 3.1. Buenas prácticas de uso de la biodiversidad</t>
  </si>
  <si>
    <t xml:space="preserve"> 1.1 Articulación del ordenamiento territorial y el ordenamiento ambiental</t>
  </si>
  <si>
    <t xml:space="preserve"> 2.1. Educación ambiental </t>
  </si>
  <si>
    <t xml:space="preserve"> 5.1. Conocimiento del Riesgo3</t>
  </si>
  <si>
    <t xml:space="preserve"> 3.1 Sistema de Información investigación y gestión ambiental</t>
  </si>
  <si>
    <t xml:space="preserve"> 4.1. Prácticas de uso de la biodiversidad</t>
  </si>
  <si>
    <t xml:space="preserve"> 1.1. Consolidación fortalecimiento y modernización del sistema instancias e instrumentos regional y local de planeación y ordenamiento ambiental.</t>
  </si>
  <si>
    <t xml:space="preserve"> 4.1. Educación ambiental2</t>
  </si>
  <si>
    <t xml:space="preserve"> 5.1. Conocimiento del Riesgo4</t>
  </si>
  <si>
    <t xml:space="preserve"> 2.1 Apropiación de instrumentos de planeación y participación.</t>
  </si>
  <si>
    <t xml:space="preserve"> 3.1 Uso de tecnologías adecuadas para el aprovechamiento y uso sostenible de la oferta ambiental</t>
  </si>
  <si>
    <t xml:space="preserve"> 1.1 Armonización de los modelos de ordenamiento territorial y la capacidad productiva del suelo</t>
  </si>
  <si>
    <t xml:space="preserve"> 3.1. Manejo de áreas de importancia ambiental </t>
  </si>
  <si>
    <t xml:space="preserve"> 4.1 Análisis estructuración y fortalecimiento institucional </t>
  </si>
  <si>
    <t xml:space="preserve"> 5.1 Gestión integral del riesgo </t>
  </si>
  <si>
    <t xml:space="preserve"> 1.1.Control monitoreo y seguimiento del recurso hídrico superficial</t>
  </si>
  <si>
    <t xml:space="preserve"> 2.1 Producción Agroforestal Sostenible </t>
  </si>
  <si>
    <t xml:space="preserve"> 3.1 Programa de Construcción y manejo del conocimiento</t>
  </si>
  <si>
    <t xml:space="preserve"> 2.1 Producción sostenible y desarrollo rural</t>
  </si>
  <si>
    <t xml:space="preserve"> 4.1 Gestión del conocimiento de la cuenca</t>
  </si>
  <si>
    <t xml:space="preserve"> 1.1 Conservación de la biodiversidad</t>
  </si>
  <si>
    <t xml:space="preserve"> 1.7 Educación para la gestión del riesgo y adaptación al cambio climático</t>
  </si>
  <si>
    <t xml:space="preserve"> 1.3 Acceso legal y equitativo a los bienes y servicios ambientales. </t>
  </si>
  <si>
    <t xml:space="preserve"> 1.4 Gestión social del conocimiento para la gobernanza ambiental2.</t>
  </si>
  <si>
    <t xml:space="preserve"> 1.6 Medidas prospectivas y correctivas dentro del territorio de la cuenca hidrográfica del Río Bajo Noche.</t>
  </si>
  <si>
    <t xml:space="preserve"> 1.1 Conservación y restauración de bosques y corredores ambientales.</t>
  </si>
  <si>
    <t xml:space="preserve"> 5. Diseño e implementación de estrategias de investigación y manejo para los recursos naturales</t>
  </si>
  <si>
    <t xml:space="preserve"> 7. Gobernabilidad y gobernanza al servicio de la cuenca</t>
  </si>
  <si>
    <t xml:space="preserve"> 2. Manejo y protección de ecosistemas estratégicos</t>
  </si>
  <si>
    <t xml:space="preserve"> 5.2 Reducción del Riesgo</t>
  </si>
  <si>
    <t xml:space="preserve"> 3.2 Estudios detallados de áreas para Conservar y proteger ambientalmente</t>
  </si>
  <si>
    <t xml:space="preserve"> 5.2 Reducción del Riesgo2</t>
  </si>
  <si>
    <t xml:space="preserve"> 3.2. Gestión del conocimiento y nuevas tecnologías</t>
  </si>
  <si>
    <t xml:space="preserve"> 5.2. Reducción del Riesgo3</t>
  </si>
  <si>
    <t xml:space="preserve"> 4.2. Mejorar la calidad del agua y disminuir la contaminación de fuentes superficiales</t>
  </si>
  <si>
    <t xml:space="preserve"> 5.2. Reducción del Riesgo4</t>
  </si>
  <si>
    <t xml:space="preserve"> 2.2 Áreas protegidas reconocidas por su importancia ecosistémica y con planes de ordenación manejo y compensación para su protección y conservación</t>
  </si>
  <si>
    <t xml:space="preserve"> 3.2. Fortalecer estrategias sectoriales para el manejo integrado del recurso hídrico en términos de calidad del agua de fuentes superficiales conservación de la oferta disponible uso eficiente y ahorro del agua.</t>
  </si>
  <si>
    <t xml:space="preserve"> 6.1 Adaptación a los efectos del cambio climático. </t>
  </si>
  <si>
    <t xml:space="preserve"> 1.2. Gestión del recurso hídrico subterráneo</t>
  </si>
  <si>
    <t xml:space="preserve"> 2.2 Reconversión de la producción agrícola </t>
  </si>
  <si>
    <t xml:space="preserve"> 3.2 Programa de manejo del Riesgo</t>
  </si>
  <si>
    <t xml:space="preserve"> 2.2 Emprendimientos sostenibles</t>
  </si>
  <si>
    <t xml:space="preserve"> 4.2 Gestión étnica</t>
  </si>
  <si>
    <t xml:space="preserve"> 1.2. Protección del recurso hídrico</t>
  </si>
  <si>
    <t xml:space="preserve"> 1.4 Gestión social del conocimiento para la gobernanza ambiental.</t>
  </si>
  <si>
    <t xml:space="preserve"> 1.2 Aprovechamiento sostenible de los recursos naturales</t>
  </si>
  <si>
    <t xml:space="preserve"> 5.3 Respuesta ante el Riesgo</t>
  </si>
  <si>
    <t xml:space="preserve"> 3.3.Fortalecer estrategias sectoriales para el manejo integral del recurso hídrico en términos de calidad de agua en fuente superficiales oferta disponible uso eficiente y ahorro del agua</t>
  </si>
  <si>
    <t xml:space="preserve"> 5.3 Respuesta ante el Riesgo2</t>
  </si>
  <si>
    <t xml:space="preserve"> 3.3. Mejorar la calidad del agua y disminuir la contaminación de fuentes superficiales</t>
  </si>
  <si>
    <t xml:space="preserve"> 5.3. Respuesta ante el Riesgo3</t>
  </si>
  <si>
    <t xml:space="preserve"> 4.3 Gestión del conocimiento y nuevas tecnologías para la conservación y el aprovechamiento sostenible de la oferta ecosistémica</t>
  </si>
  <si>
    <t xml:space="preserve"> 5.3. Respuesta ante el Riesgo4</t>
  </si>
  <si>
    <t xml:space="preserve"> 1.3. Manejo integrado de los residuos sólidos</t>
  </si>
  <si>
    <t xml:space="preserve"> 3.3 Programa de reducción del Riesgo</t>
  </si>
  <si>
    <t xml:space="preserve"> 1.3. Cumplimiento de objetivos de calidad del recurso hídrico</t>
  </si>
  <si>
    <t xml:space="preserve"> 1.4 Fortalecimiento de servicios ecosistémicos</t>
  </si>
  <si>
    <t xml:space="preserve"> 1.5. Fortalecimiento institucional y planificación territorial</t>
  </si>
  <si>
    <t xml:space="preserve"> 1.6. Articulación y empoderamiento de las instancias de participación local</t>
  </si>
  <si>
    <t xml:space="preserve"> 4.1 Formulación e implementación del Plan de ordenamiento del recurso hídrico en la cuenca</t>
  </si>
  <si>
    <t xml:space="preserve"> 5.1 Estudio y caracterización de bosques altoandinos</t>
  </si>
  <si>
    <t xml:space="preserve"> 6.1 Implementación de procesos de capacitación en buenas prácticas agropecuarias y ambientales</t>
  </si>
  <si>
    <t xml:space="preserve"> 7.1 Consolidación del Consejo de Cuenca como mecanismo para la gobernanza</t>
  </si>
  <si>
    <t xml:space="preserve"> 1.1 Restauración en áreas de nacimiento y zonas de recarga hídrica.</t>
  </si>
  <si>
    <t xml:space="preserve"> 2.1 Identificación y priorización de predios susceptibles de compra.</t>
  </si>
  <si>
    <t xml:space="preserve"> 8.1 Implementación de buenas prácticas agropecuarias y ambientales</t>
  </si>
  <si>
    <t xml:space="preserve"> 3.1 Materialización del Plan Maestro de Acueducto y Alcantarillado que incluya los centros poblados y corredores viales suburbanizados</t>
  </si>
  <si>
    <t>P 3.1. Conservación y manejo de áreas de importancia ambiental yo ecosistemas estratégicos identificados dentro de la cuenca</t>
  </si>
  <si>
    <t xml:space="preserve"> 2.1. Aprovechamiento sostenible del suelo</t>
  </si>
  <si>
    <t xml:space="preserve"> 3.1. Gobernabilidad y gobernanza en la gestión ambiental</t>
  </si>
  <si>
    <t xml:space="preserve"> 3.3. Apoyo a la gestión local de riesgo en la Cuenca del Río Arma </t>
  </si>
  <si>
    <t xml:space="preserve"> 1.1. Ordenación y control territorial para la gestión ambiental </t>
  </si>
  <si>
    <t xml:space="preserve"> 4.1.1 Incentivar y propiciar una cultura corporativa que agrupe los actores económicos generen mercados internos agrupen objetivos de PMA y se invierta conjuntamente en el desarrollo y protección de los ecosistemas estratégicos de la cuenca</t>
  </si>
  <si>
    <t xml:space="preserve"> 5.1.1 Estudios de detalle para la caracterización del riesgo en la cuenca del Río Cocorná y Directos al Magdalena Medio con prioridad en el fenómeno de la inundación</t>
  </si>
  <si>
    <t xml:space="preserve"> 5.2.1 Ejecución de obras y acciones de mitigación del riesgo derivadas de estudios de detalle en la cuenca del Río Cocorná y Directos al Magdalena Medio con énfasis en las áreas inundables</t>
  </si>
  <si>
    <t xml:space="preserve"> 5.3.1 Diseño implementación y operación de un sistema de alerta temprana en la cuenca del Río Cocorná y Directos al Magdalena Medio</t>
  </si>
  <si>
    <t xml:space="preserve"> 2.1.1 Gestión normativa para la implementación de la zonificación del POMCA</t>
  </si>
  <si>
    <t xml:space="preserve"> 3.1.1. Recuperar rehabilitar y restaurar áreas afectadas por el uso intensivo del suelo y de la oferta natural identificadas en la zonificación ambiental del POMCA.</t>
  </si>
  <si>
    <t xml:space="preserve"> 3.2.1 Realizar estudios detallados para nuevas declaratorias de áreas protegidas y o conservación</t>
  </si>
  <si>
    <t xml:space="preserve"> 3.3.1. Realizar el manejo integral de los vertimientos de aguas residuales en zona urbana y rural para reducir las cargas contaminantes emitidas a las fuentes de agua y por tanto mejorar la calidad de dichas fuentes</t>
  </si>
  <si>
    <t xml:space="preserve"> 1.1.1. Planificación para la restauración y rehabilitación de corredores de conectividad biológica para la recuperación de la biodiversidad</t>
  </si>
  <si>
    <t xml:space="preserve"> 4.1.1. Desarrollo de procesos formativos en ecoturismo con sensibilización y capacitación sobre los recursos naturales existentes</t>
  </si>
  <si>
    <t xml:space="preserve"> 5.1.1 Estudios de detalle para la caracterización del riesgo en la cuenca del Río Nare con prioridad en el fenómeno de la inundación</t>
  </si>
  <si>
    <t xml:space="preserve"> 5.2.1 Ejecución de obras y acciones de mitigación del riesgo derivadas de estudios de detalle en la cuenca del Río Nare con énfasis en las áreas inundables</t>
  </si>
  <si>
    <t xml:space="preserve"> 5.3.1 Diseño implementación y operación de un sistema de alerta temprana en la cuenca del Río Nare</t>
  </si>
  <si>
    <t xml:space="preserve"> 2.1.1. Observatorio ambiental</t>
  </si>
  <si>
    <t xml:space="preserve"> 3.1.1. Establecimiento de prácticas de uso innovadoras para el manejo sostenible de los recursos naturales.</t>
  </si>
  <si>
    <t xml:space="preserve"> 3.2.1. Implementación de un modelo de planificación y gestión integral del recurso hídrico a partir de la instrumentación de la cuenca del Río Nare</t>
  </si>
  <si>
    <t xml:space="preserve"> 3.3.1. Mejorar los sistemas de tratamiento de aguas residuales municipales para dar cumplimiento a la norma de vertimientos vigente.</t>
  </si>
  <si>
    <t xml:space="preserve"> 1.1.1. Articulación del POT con el POMCA. </t>
  </si>
  <si>
    <t xml:space="preserve"> 2.1.1. Integral la Política Nacional de Educación Ambiental así como la Política Departamental de Educación ambiental al POMCA en las instancias que le competen</t>
  </si>
  <si>
    <t xml:space="preserve"> 5.1.1. Estudios de detalle para la caracterización del riesgo en la cuenca del Río Negro con prioridad en el fenómeno de la inundación</t>
  </si>
  <si>
    <t xml:space="preserve"> 5.2.1. Ejecución de obras y acciones de mitigación del riesgo derivadas de estudios de detalle en la cuenca del Río Negro con énfasis en las áreas inundables</t>
  </si>
  <si>
    <t xml:space="preserve"> 5.3.1. Diseño implementación y operación de un sistema de alerta temprana en la cuenca del Río Negro</t>
  </si>
  <si>
    <t xml:space="preserve"> 3.1.1. Identificar documentar sistematizar analizar y hacer seguimiento a problemas ambientales en la cuenca</t>
  </si>
  <si>
    <t xml:space="preserve"> 4.1.1. Identificar implementar y acreditar prácticas para el uso alternativo en las áreas de protección conservación y uso sostenible de las áreas de ecosistemas estratégicos y en las áreas de importancia ambiental.</t>
  </si>
  <si>
    <t xml:space="preserve"> 4.2.1. Mejorar los sistemas de tratamientos de aguas residuales urbanos y aumento de su cobertura</t>
  </si>
  <si>
    <t xml:space="preserve"> 4.3.1. Análisis de la vulnerabilidad por desabastecimiento hídrico de las micro cuencas abastecedoras de acueductos municipales e identificación de potenciales fuentes de abastecimiento en la cuenca</t>
  </si>
  <si>
    <t xml:space="preserve"> 1.1.1. Articulación Planes de Desarrollo y Ordenamiento Territorial al Ordenamiento Ambiental de la cuenca.</t>
  </si>
  <si>
    <t xml:space="preserve"> 4.1.1. Evaluar las políticas enfoques instrumentos y modelos de Educación Ambiental aplicables a las dinámicas de la cuenca.</t>
  </si>
  <si>
    <t xml:space="preserve"> 5.1.1. Estudios de detalle para la caracterización del riesgo en la cuenca con prioridad en el fenómeno de la inundación</t>
  </si>
  <si>
    <t xml:space="preserve"> 5.2.1. Ejecución de obras y acciones de mitigación del riesgo derivadas de estudios de detalle en la cuenca con énfasis en las áreas inundables</t>
  </si>
  <si>
    <t xml:space="preserve"> 5.3.1. Diseño implementación y operación de un sistema de alerta temprana en la cuenca</t>
  </si>
  <si>
    <t xml:space="preserve"> 2.1.1 Operación de estrategia comunicativa abierta que ilustre periódicamente acerca de los resultados del ejercicio de la Autoridad Ambiental del conocimiento y gestión de la cuenca y de la legislación ambiental</t>
  </si>
  <si>
    <t xml:space="preserve"> 2.2.1 Análisis de la vulnerabilidad por desabastecimiento hídrico de las microcuencas abastecedoras e identificación de potenciales fuentes de abastecimiento en la cuenca del río Samaná Norte</t>
  </si>
  <si>
    <t xml:space="preserve"> 3.1.1 Fomentar e implementar prácticas de uso y manejo sostenible de los recursos naturales asociados a los sistemas de producción agropecuario y turístico.</t>
  </si>
  <si>
    <t xml:space="preserve"> 3.2.1. Realizar el manejo integral de los vertimientos de aguas residuales en zona urbana y rural para reducir las cargas contaminantes emitidas a las fuentes de agua y por tanto mejorar la calidad de este preciado recurso.</t>
  </si>
  <si>
    <t xml:space="preserve"> 1.1.1 Desarrollar acciones de fortalecimiento técnico para la armonización ambiental de las políticas y planes de desarrollo local y regional y su articulación al ordenamiento ambiental territorial del POMCA.</t>
  </si>
  <si>
    <t xml:space="preserve"> 3.1.1. Restauración rehabilitación y recuperación ecológica de áreas de importancia ambiental
</t>
  </si>
  <si>
    <t xml:space="preserve"> 4.1.1. Fortalecimiento de la gestión de la autoridad ambiental en el territorio</t>
  </si>
  <si>
    <t xml:space="preserve"> 5.1.1 Seguimiento monitorieo reporte y sistematización georeferenciación de eventos amenazantes y uso posterior de esta información como fuente para el conocimiento de la amenaza vulnerabilidad y el riesgo en la cuenca del río Bajo San Jorge </t>
  </si>
  <si>
    <t xml:space="preserve"> 5.1.6 Diseño de alternativas de conservación reconversión restauración de sistemas productivos y en general el territorio.</t>
  </si>
  <si>
    <t xml:space="preserve"> 1.1.1. Fortalecimiento de la red de monitoreo del recurso hídrico de la cuenca y actualización de la información sobre el nivel de precipitación.</t>
  </si>
  <si>
    <t xml:space="preserve"> 1.2.1. Estudios detallados de las características de los acuíferos nivel freático características hidráulicas de los mismos y otra información detallada de la hidrogeología de la cuenca.</t>
  </si>
  <si>
    <t xml:space="preserve"> 1.3.1. Apoyo para la implementación de la gestión integral de residuos en los municipios</t>
  </si>
  <si>
    <t xml:space="preserve"> 2.1.1. Implementación de sistemas agroforestales para la producción sostenible</t>
  </si>
  <si>
    <t xml:space="preserve"> 2.2.1 .Restauración de áreas degradadas que permita la recuperación de suelos afectados por erosión severa en las áreas de Misceláneo Erosionado</t>
  </si>
  <si>
    <t xml:space="preserve"> 3.1.1 Plan de educación en riesgos en instituciones educativas de la cuenca</t>
  </si>
  <si>
    <t xml:space="preserve"> 3.2.1 Articulación de los mecanismos de riesgo con los programas locales regionales y nacionales</t>
  </si>
  <si>
    <t xml:space="preserve"> 3.3.1 Gestión para la reducción del riesgo</t>
  </si>
  <si>
    <t xml:space="preserve"> 2.1.1 Implementación de buenas prácticas productivas para el sector agropecuario</t>
  </si>
  <si>
    <t xml:space="preserve"> 2.2.1 Aprovechamiento sostenible de los recursos forestales no maderables.</t>
  </si>
  <si>
    <t xml:space="preserve"> 4.1.1 Diseño y desarrollo de programas educativos especializados en gestión ambiental de la cuenca río San Juan en coordinación con la Universidad de Antioquia sede Andes</t>
  </si>
  <si>
    <t xml:space="preserve"> 4.2.1 Diseño y desarrollo etnográfico de la ejecución de los acuerdos de la consulta previa en conjunto con las comunidades indígenas H. Chakiama y K. Rúa Cristianía </t>
  </si>
  <si>
    <t xml:space="preserve"> 1.1.1 Fortalecimiento y consolidación del corredor del oso andino como área protegida departamental</t>
  </si>
  <si>
    <t xml:space="preserve"> 1.2.1 Recuperación y conservación de rondas hídricas en las subcuencas priorizadas</t>
  </si>
  <si>
    <t xml:space="preserve"> 1.3.1 Fortalecimiento al seguimiento de la calidad del recurso hídrico de la cuenca del río San Juan</t>
  </si>
  <si>
    <t xml:space="preserve"> 1.4.1 Conformación y desarrollo de bancos de semillas en Reservas Naturales de la Sociedad Civil</t>
  </si>
  <si>
    <t xml:space="preserve"> 1.5.1 Integración de los instrumentos de planificación del territorio</t>
  </si>
  <si>
    <t xml:space="preserve"> 1.6.1 Fortalecimiento del Consejo de Cuenca para el seguimiento a la ejecución del POMCA</t>
  </si>
  <si>
    <t xml:space="preserve"> 1.6.1 Fortalecimiento de la reducción de riesgo asociado a eventos socio naturales en la cuenca hidrográfica del Río Bajo Nechí.</t>
  </si>
  <si>
    <t xml:space="preserve"> 1.3.1 Promoción y fortalecimiento de asociaciones de mineros para el aprovechamiento sostenible del recurso aurífero en la cuenca hidrográfica del Río Bajo Noche.</t>
  </si>
  <si>
    <t xml:space="preserve"> 1.4.1 Educación y participación social para la gestión ambiental de la Cuenca.</t>
  </si>
  <si>
    <t xml:space="preserve"> 1.5.1 Fortalecimiento del conocimiento del riesgo asociado a eventos socio naturales en el contexto del cambio y la variabilidad climática en la cuenca del río Bajo Nechí.</t>
  </si>
  <si>
    <t xml:space="preserve"> 1.1.1 Pago por servicios ambientales PSA para la conservación de ecosistemas boscosos.</t>
  </si>
  <si>
    <t xml:space="preserve"> 1.2.1 Diseño y establecimiento de sistemas productivos sostenibles.</t>
  </si>
  <si>
    <t xml:space="preserve"> 4.2 Mediciones y monitoreos de la calidad del agua</t>
  </si>
  <si>
    <t xml:space="preserve"> 5.2 Identificación marcación y seguimiento a árboles semilleros</t>
  </si>
  <si>
    <t xml:space="preserve"> 6.2 Fortalecimiento empresarial e institucional de las Empresas de Servicios Públicos y comunidades organizadas que se encargan de la operación de servicios públicos.</t>
  </si>
  <si>
    <t xml:space="preserve"> 7.2 Fortalecimiento de procesos de organización participación veedurías comunitarias y ciudadanas</t>
  </si>
  <si>
    <t xml:space="preserve"> 1.2 Acotamiento de rondas hídricas</t>
  </si>
  <si>
    <t xml:space="preserve"> 2.2 Fortalecimiento del sistema regional de áreas protegidas</t>
  </si>
  <si>
    <t xml:space="preserve"> 8.2 Consolidación de un sistema de valoración y pago de servicios ambientales por conservación y otros incentivos económicos</t>
  </si>
  <si>
    <t>P3.1.2. Restauración yo Recuperación de coberturas y ecosistemas transformados de importancia ambiental.</t>
  </si>
  <si>
    <t xml:space="preserve"> 2.2. Aprovechamiento de externalidades ecosistémicas</t>
  </si>
  <si>
    <t xml:space="preserve"> 3.2. Educación para el desarrollo sostenible y gestión del conocimiento ambiental </t>
  </si>
  <si>
    <t xml:space="preserve"> 1.2. Sistema de información para la gestión del recurso hídrico para la Cuenca del Río Arma</t>
  </si>
  <si>
    <t xml:space="preserve"> 4.1.2 Transformación tecnológica de prácticas productivas para garantizar la sostenibilidad de la cuenca</t>
  </si>
  <si>
    <t xml:space="preserve"> 5.1.2 Reporte y sistematización de eventos en la cuenca del Río Cocorná y Directos al Magdalena Medio</t>
  </si>
  <si>
    <t xml:space="preserve"> 5.3.2 Fortalecimiento de la cultura del riesgo en la cuenca del Río Cocorná y Directos al Magdalena Medio</t>
  </si>
  <si>
    <t xml:space="preserve"> 3.3.2. Formular e implementar acciones e instrumentos de conservación protección manejo y aprovechamiento sostenible de las aguas subterráneas</t>
  </si>
  <si>
    <t xml:space="preserve"> 4.1.2. Generar instrumentos y modelos de educación ambiental aplicables a las dinámicas de la cuenca</t>
  </si>
  <si>
    <t xml:space="preserve"> 5.1.2 Reporte y sistematización de eventos en la cuenca del Río Nare</t>
  </si>
  <si>
    <t xml:space="preserve"> 5.3.2 Fortalecimiento de la cultura del riesgo en la cuenca del Río Nare</t>
  </si>
  <si>
    <t xml:space="preserve"> 3.1.2 Recuperar rehabilitar y restaurar áreas afectadas por el uso intensivo del suelo y de la oferta natural identificadas en la zonificación ambiental del POMCA.</t>
  </si>
  <si>
    <t xml:space="preserve"> 3.2.2. Estudio y ordenamiento de aguas subterráneas.</t>
  </si>
  <si>
    <t xml:space="preserve"> 3.3.2. Aumento de la cobertura de los sistemas de tratamiento de aguas residuales en zona rural</t>
  </si>
  <si>
    <t xml:space="preserve"> 2.1.2. Desarrollar estrategias territoriales de implementación de la zonificación ambiental para fortalecer el circuito ambiental del territorio CIDEA CIDEAM PEAM PROCEDA PRAE PRAU.</t>
  </si>
  <si>
    <t xml:space="preserve"> 5.1.2. Reporte y sistematización de eventos en la cuenca del Río Negro</t>
  </si>
  <si>
    <t xml:space="preserve"> 4.1.2 Contrarrestar prevenir controlar erradicar y manejar los efectos de la irrupción de las especies invasoras sobre los servicios ecosistémicos brindados por las áreas protegidas y los ecosistemas a los habitantes de la cuenca.</t>
  </si>
  <si>
    <t xml:space="preserve"> 4.2.2. Fortalecimiento de estrategias para el uso eficiente y ahorro de agua para los sectores económicos presentes en la cuenca</t>
  </si>
  <si>
    <t xml:space="preserve"> 4.3.2. Implementación de un modelo de planificación y gestión integral del recurso hídrico a partir de la instrumentación de la cuenca</t>
  </si>
  <si>
    <t xml:space="preserve"> 4.1.2. Integrar la Política Nacional de Educación Ambiental con las 10 estrategias así como la Política Departamental de Educación Ambiental al POMCA en las instancias que le competen</t>
  </si>
  <si>
    <t xml:space="preserve"> 5.1.2. Reporte y sistematización de eventos en la cuenca</t>
  </si>
  <si>
    <t xml:space="preserve"> 5.3.2. Fortalecimiento de la cultura del riesgo en la cuenca</t>
  </si>
  <si>
    <t xml:space="preserve"> 3.1.2. Recuperar rehabilitar y restaurar áreas con conflicto de uso del suelo en las áreas de protección y de interés ambiental.</t>
  </si>
  <si>
    <t xml:space="preserve"> 3.2.2 Formular e implementar acciones e instrumentos de conservación protección manejo y aprovechamiento sostenible de las aguas subterráneas</t>
  </si>
  <si>
    <t xml:space="preserve"> 3.1.2. Delimitación caracterización y declaratoria de humedales de interés ecológico.</t>
  </si>
  <si>
    <t xml:space="preserve"> 5.1.2 Implementación de Acciones de integración de la gestión del riesgo de Desastres –GRD en planificación territorial y del desarrollo para el mejoramiento de la capacidad institucional. </t>
  </si>
  <si>
    <t xml:space="preserve"> 1.1.2. Ubicación de nuevas estaciones hidrometeorologícas en la zona de la ciénaga de Ayapel en el punto de entrada del río Bajo San Jorge y río Cauca.
</t>
  </si>
  <si>
    <t xml:space="preserve"> 1.2.2.Análisis detallado de la calidad del agua debido a la importancia del agua subterránea como fuente de agua para consumo y uso en la Cuenca.</t>
  </si>
  <si>
    <t xml:space="preserve"> 2.2.2.Evaluación de la oferta edáfica como sustento para la reconversión de la producción agropecuaria</t>
  </si>
  <si>
    <t xml:space="preserve"> 3.1.2 Construir y ejecutar campaña de capacitación en riesgos asociados al comportamiento de la cuenca</t>
  </si>
  <si>
    <t xml:space="preserve"> 3.2.2 Estaciones hidrométricas como herramienta de gestión en los sistemas de alertas tempranas</t>
  </si>
  <si>
    <t xml:space="preserve"> 2.1.2 Fortalecimiento a pequeños sectores productivos</t>
  </si>
  <si>
    <t xml:space="preserve"> 2.2.2 Aviturismo como oportunidad de conservación educación ambiental y desarrollo económico rural</t>
  </si>
  <si>
    <t xml:space="preserve"> 4.1.2 Protección del patrimonio cultural y arqueológico</t>
  </si>
  <si>
    <t xml:space="preserve"> 4.2.2 Capacitación para la planificación y gestión participativa del ecoturismo turismo de naturaleza y turismo étnico</t>
  </si>
  <si>
    <t xml:space="preserve"> 1.1.2 Recuperación del ecosistema de Bosque Seco Tropical</t>
  </si>
  <si>
    <t xml:space="preserve"> 1.5.2 Fortalecimiento del ejercicio de autoridad ambiental de la Corporación en el territorio</t>
  </si>
  <si>
    <t xml:space="preserve"> 1.6.2 Fortalecimiento de mesas ambientales y de su empoderamiento en las instancias de participación local</t>
  </si>
  <si>
    <t xml:space="preserve"> 1.4.2 Implementación de los acuerdos derivados de la Consulta Previa realizada con las comunidades étnicas de la Cuenca.</t>
  </si>
  <si>
    <t xml:space="preserve"> 1.1.2 Restauración ecológica rehabilitación y recuperación para la conservación. </t>
  </si>
  <si>
    <t xml:space="preserve"> 1.2.2 Implementación de estrategias de saneamiento para la mitigación de amenazas que afectan la calidad del recurso hídrico</t>
  </si>
  <si>
    <t xml:space="preserve"> 4.3 Implementación de sistemas de uso eficiente de agua y reconversión</t>
  </si>
  <si>
    <t xml:space="preserve"> 5.3 Producción vegetal y repoblamiento de áreas boscosas</t>
  </si>
  <si>
    <t xml:space="preserve"> 7.3 Coordinación entre los instrumentos de ordenación y gestión del territorio POT Planes de Gestión del Riesgo POMCA Planes de etno desarrollo entre otros.</t>
  </si>
  <si>
    <t xml:space="preserve"> 2.3 Diseño y consolidación de corredores de conexión biológica</t>
  </si>
  <si>
    <t xml:space="preserve"> 8.3 Fomento turístico en la cuenca</t>
  </si>
  <si>
    <t xml:space="preserve"> 2.3. Prevención del deterioro y Recuperación de la calidad del agua</t>
  </si>
  <si>
    <t xml:space="preserve"> 1.3. Modelo hidrogeológico conceptual de la Cuenca del Río Arma</t>
  </si>
  <si>
    <t xml:space="preserve"> 3.3.3Articulación publico privada y comunitaria para establecer estrategias alternativas a las ya existente que permitan el uso sostenible del recurso hídrico</t>
  </si>
  <si>
    <t xml:space="preserve"> 4.1.3. Desarrollar estrategias territoriales de implementación de la zonificación ambiental para fortalecer el circuito ambiental del territorio CIDEA CIDEAM PEAM PROCEDA PRAE PRAU.</t>
  </si>
  <si>
    <t xml:space="preserve"> 3.1.3. Implementar estrategias para el manejo sostenible de la oferta ambiental y ecosistémica enfocada hacia el uso sostenible y ahorro del agua mediante la articulación público privada y comunitaria</t>
  </si>
  <si>
    <t xml:space="preserve"> 3.2.3. Análisis de la vulnerabilidad por desabastecimiento hídrico de las microcuencas abastecedoras e identificación de potenciales fuentes de abastecimiento</t>
  </si>
  <si>
    <t xml:space="preserve"> 4.1.3. Restauración ecológica de áreas de interés ambiental y de uso múltiple para la recuperación de la biodiversidad y la funcionalidad del ecosistema.</t>
  </si>
  <si>
    <t xml:space="preserve"> 4.1.3. Aplicar en los procesos educativos las políticas enfoques instrumentos y modelos de Educación Ambiental correspondientes con las dinámicas de la cuenca.</t>
  </si>
  <si>
    <t xml:space="preserve"> 3.1.3. Gestión integral de la biodiversidad y los servicios eco sistémicos en la Cuenca.</t>
  </si>
  <si>
    <t xml:space="preserve"> 3.1.3. Fortalecimiento del Sistema Nacional de Áreas Protegidas SINAP</t>
  </si>
  <si>
    <t xml:space="preserve"> 5.1.3 Plan de levantamiento de información para el restablecimiento de servicios básicos interrumpidos y actividades necesarias para la normalización de las condiciones de vida de las comunidades afectadas.</t>
  </si>
  <si>
    <t xml:space="preserve"> 1.1.3. . Reporte de información sobre la calidad del agua superficial</t>
  </si>
  <si>
    <t xml:space="preserve"> 1.2.3. Implementar un modelo hidrogeológico detallado numérico a partir de la de información con respecto a la dinámica del agua subterránea de la cuenca.
</t>
  </si>
  <si>
    <t xml:space="preserve"> 2.1.3 Sustitución de agroquímicos en actividades agrícolas especialmente en el cultivo de café</t>
  </si>
  <si>
    <t xml:space="preserve"> 1.1.3 Restauración de zonas intervenidas en áreas protegidas</t>
  </si>
  <si>
    <t xml:space="preserve"> 1.5.3 Puesta en marcha de los acuerdos protocolizados de consulta previa</t>
  </si>
  <si>
    <t xml:space="preserve"> 1.4.3 Elaboración del Modelo hidrogeológico Conceptual.</t>
  </si>
  <si>
    <t xml:space="preserve"> 5.4 Propagación de especies endemicas y objeto de conservación </t>
  </si>
  <si>
    <t xml:space="preserve"> 2.4 Consolidación de cinturones verdes o paisajísticos</t>
  </si>
  <si>
    <t xml:space="preserve"> 3.3.4 Fortalecimiento de estrategias de uso eficiente del agua para los sectores económicos de mayor demanda del recurso hídrico en la cuenca</t>
  </si>
  <si>
    <t xml:space="preserve"> 4.1.4 Formulación implementación monitoreo y ajuste de un plan de establecimiento de corredores biológicos que tiene como fin aumentar la conectividad de las áreas protegidas de los bosques naturales y de los ecosistemas estratégicos.</t>
  </si>
  <si>
    <t xml:space="preserve"> 4.1.4. Desarrollar estrategias territoriales de implementación de la zonificación ambiental para fortalecer el circuito ambiental del territorio CIDEA CIDEAM PEAM PROCEDA PRAE PRAU</t>
  </si>
  <si>
    <t xml:space="preserve"> 3.1.4. Implementación de un modelo de planificación y gestión integral del recurso hídrico a partir de la instrumentación de la cuenca</t>
  </si>
  <si>
    <t xml:space="preserve"> 3.1.4. Formulación de planes de manejo y protección de especies de fauna silvestre amenazadas y de alta importancia ecosistémica</t>
  </si>
  <si>
    <t xml:space="preserve"> 5.1.4 Fortalecimiento de la gestión del riesgo en las comunidades </t>
  </si>
  <si>
    <t xml:space="preserve"> 1.1.4 Conservación de aves para potencialización del AICA Bosques Montanos del Sur de Antioquia</t>
  </si>
  <si>
    <t xml:space="preserve"> 1.5.4 Articulación de la planificación administrativa de la Provincia San Juan con la formulación del POMCA</t>
  </si>
  <si>
    <t xml:space="preserve"> 1.4.4 Estructuración y fortalecimiento de la red monitoreo de calidad del agua de la cuenca hidrográfica del Río Bajo Nechí.</t>
  </si>
  <si>
    <t xml:space="preserve"> 3.3.5 Evaluación de las dinámicas ambientales y socioeconómicas del sistema de humedales que se ubican en la parte baja de la cuenca</t>
  </si>
  <si>
    <t xml:space="preserve"> 5.1.5 Estudios detallados para la elaboración de diseños enfocados a la implementación de obras de intervención correctiva que permitan controlar la amenaza yo reducir la vulnerabilidad de los elementos expuestos. </t>
  </si>
  <si>
    <t xml:space="preserve"> 1.1.5 Protección de especies vulnerables de fauna presente en la cuenca</t>
  </si>
  <si>
    <t xml:space="preserve"> 1.4.5 Inventarios de Biodiversidad Flora Fauna y Productos no maderables del Bosque en la cuenca hidrográfica del Río Bajo Noche.</t>
  </si>
  <si>
    <t xml:space="preserve"> 1.4.6 Reglamentación de corrientes superficiales en áreas con alto índice de Vulnerabilidad al Desabastecimiento Hídrico IVH.</t>
  </si>
  <si>
    <t>7.3 Coordinación entre los instrumentos de ordenación y gestión del territorio POT Planes de Gestión del Riesgo POMCA Planes de etno desarrollo entre otros.</t>
  </si>
  <si>
    <t>4.1.3. Desarrollar estrategias territoriales de implementación de la zonificación ambiental para fortalecer el circuito ambiental del territorio CIDEA CIDEAM PEAM PROCEDA PRAE PRAU.</t>
  </si>
  <si>
    <t>2.1.2. Desarrollar estrategias territoriales de implementación de la zonificación ambiental para fortalecer el circuito ambiental del territorio CIDEA CIDEAM PEAM PROCEDA PRAE PRAU.</t>
  </si>
  <si>
    <t>4.1.1. Identificar implementar y acreditar prácticas para el uso alternativo en las áreas de protección conservación y uso sostenible de las áreas de ecosistemas estratégicos y en las áreas de importancia ambiental.</t>
  </si>
  <si>
    <t>4.1.4 Formulación implementación monitoreo y ajuste de un plan de establecimiento de corredores biológicos que tiene como fin aumentar la conectividad de las áreas protegidas de los bosques naturales y de los ecosistemas estratégicos.</t>
  </si>
  <si>
    <t>4.1.2. Integrar la Política Nacional de Educación Ambiental con las 10 estrategias así como la Política Departamental de Educación Ambiental al POMCA en las instancias que le competen</t>
  </si>
  <si>
    <t>4.1.4. Desarrollar estrategias territoriales de implementación de la zonificación ambiental para fortalecer el circuito ambiental del territorio CIDEA CIDEAM PEAM PROCEDA PRAE PRAU</t>
  </si>
  <si>
    <t xml:space="preserve">3.1.1. Restauración rehabilitación y recuperación ecológica de áreas de importancia ambiental
</t>
  </si>
  <si>
    <t>3.1.3. Fortalecimiento del Sistema Nacional de Áreas Protegidas SINAP</t>
  </si>
  <si>
    <t>3.1.4. Formulación de planes de manejo y protección de especies de fauna silvestre amenazadas y de alta importancia ecosistémica</t>
  </si>
  <si>
    <t>4.1.1. Fortalecimiento de la gestión de la autoridad ambiental en el territorio</t>
  </si>
  <si>
    <t xml:space="preserve">5.1.1 Seguimiento monitorieo reporte y sistematización georeferenciación de eventos amenazantes y uso posterior de esta información como fuente para el conocimiento de la amenaza vulnerabilidad y el riesgo en la cuenca del río Bajo San Jorge </t>
  </si>
  <si>
    <t xml:space="preserve">5.1.5 Estudios detallados para la elaboración de diseños enfocados a la implementación de obras de intervención correctiva que permitan controlar la amenaza yo reducir la vulnerabilidad de los elementos expuestos. </t>
  </si>
  <si>
    <t>5.1.6 Diseño de alternativas de conservación reconversión restauración de sistemas productivos y en general el territorio.</t>
  </si>
  <si>
    <t>1.2.1. Estudios detallados de las características de los acuíferos nivel freático características hidráulicas de los mismos y otra información detallada de la hidrogeología de la cuenca.</t>
  </si>
  <si>
    <t>1.2.2.Análisis detallado de la calidad del agua debido a la importancia del agua subterránea como fuente de agua para consumo y uso en la Cuenca.</t>
  </si>
  <si>
    <t xml:space="preserve">1.2.3. Implementar un modelo hidrogeológico detallado numérico a partir de la de información con respecto a la dinámica del agua subterránea de la cuenca.
</t>
  </si>
  <si>
    <t>2.1.1. Implementación de sistemas agroforestales para la producción sostenible</t>
  </si>
  <si>
    <t>2.2.1 .Restauración de áreas degradadas que permita la recuperación de suelos afectados por erosión severa en las áreas de Misceláneo Erosionado</t>
  </si>
  <si>
    <t>2.2.2.Evaluación de la oferta edáfica como sustento para la reconversión de la producción agropecuaria</t>
  </si>
  <si>
    <t>1.4.5 Inventarios de Biodiversidad Flora Fauna y Productos no maderables del Bosque en la cuenca hidrográfica del Río Bajo Noche.</t>
  </si>
  <si>
    <t>1.4.6 Reglamentación de corrientes superficiales en áreas con alto índice de Vulnerabilidad al Desabastecimiento Hídrico IVH.</t>
  </si>
  <si>
    <t>1.1.1 Pago por servicios ambientales PSA para la conservación de ecosistemas boscosos.</t>
  </si>
  <si>
    <t>(Número de cuencas abastecedoras caracterizadas ambientalmente/ Número de áreas protegidas de la cuenca ) *100</t>
  </si>
  <si>
    <t>(Área con cobertura de las redes / el Área total de la cuenca requerida)*100</t>
  </si>
  <si>
    <t>(Área con cobertura de las redes / el área total de la cuenca requerida)*100</t>
  </si>
  <si>
    <t>Número de inconsistencias encontradas / Número total de reportes en la base de datos.</t>
  </si>
  <si>
    <t>Área a intervenir con acciones identificadas / Área total en amenaza alta y media</t>
  </si>
  <si>
    <t>Sistema de alerta temprana definido / Número de tipos de evento monitoreados</t>
  </si>
  <si>
    <t>Número de organizaciones capacitadas / Número total de organizaciones</t>
  </si>
  <si>
    <t>Metros cuadrados definidos para realizar estudio de detalle / área total de la cuenca.</t>
  </si>
  <si>
    <t xml:space="preserve">	Número de inconsistencias encontradas / Número total de reportes en la base de datos.</t>
  </si>
  <si>
    <t xml:space="preserve">	Área a intervenir con acciones identificadas / Área total en amenaza alta y media</t>
  </si>
  <si>
    <t xml:space="preserve">	Sistema de alerta temprana definido / Número de tipos de evento monitoreados</t>
  </si>
  <si>
    <t xml:space="preserve">Número de personas convocadas a conformar el grupo de comunidades académicas con respecto al total de personas que conforma el grupo de comunidades académicas. </t>
  </si>
  <si>
    <t>Número de medidas para la conservación ambiental financiadas e implementadas vs total de medidas para la conservación ambiental detectadas como posibles de implementar dentro de la cuenca.</t>
  </si>
  <si>
    <t xml:space="preserve">	Número de organizaciones capacitadas / Número total de organizaciones</t>
  </si>
  <si>
    <t>Porcentaje de articulación de los instrumentos de educación ambiental a los PRAE de las instituciones educativas de la cuenca.</t>
  </si>
  <si>
    <t>Porcentaje de instituciones educativas impactadas por las medidas implementadas para manejo de los residuos sólidos vs total de instituciones educativas de la cuenca.</t>
  </si>
  <si>
    <t>Hectáreas restauradas / 100.000 Hectáreas o Hectáreas restauradas</t>
  </si>
  <si>
    <t>Número de hectáreas declaradas 568.936 hectáreas</t>
  </si>
  <si>
    <t>%Porcentaje en la eficiencia de gestión de recursos</t>
  </si>
  <si>
    <t>Número de protocolos de intervención formulados</t>
  </si>
  <si>
    <t>Número de bases de datos creadas</t>
  </si>
  <si>
    <t>Número de seguimientos realizados</t>
  </si>
  <si>
    <t>Numero de inconsistencias encontradas / número de inconsistencias corregidas.</t>
  </si>
  <si>
    <t>Área a intervenir con diseños / Área total en amenaza alta y media</t>
  </si>
  <si>
    <t>Número de equipos instalados / Número total de equipos que hacen parte del sistema</t>
  </si>
  <si>
    <t>Áreas priorizadas que requieren estudios de detalle / total de áreas que requieren estudios de detalle</t>
  </si>
  <si>
    <t>Número de equipos instalados / Número total de equipos que hacen parte del sistema •</t>
  </si>
  <si>
    <t>Cantidad de estrategias de la Política Nacional de Educación Ambiental y de la Política Departamental de Educación Ambiental integradas y reconocidas por el POMCA vs total de Estrategias de la Política Nacional de Educación Ambiental y de la Política Departamental de Educación Ambiental.</t>
  </si>
  <si>
    <t>Porcentaje de área impactada por las resoluciones ambientales para el control de especies invasoras vs el área total identificada como vulnerable por presencia de especies invasoras.</t>
  </si>
  <si>
    <t>Número de simulacros realizados por tipo de evento / Número total de simulacros realizados</t>
  </si>
  <si>
    <t>Cantidad de instituciones que participan</t>
  </si>
  <si>
    <t>(Número de hectáreas de zonas de retiro y nacimientos recuperadas/ Número de hectáreas de zonas de retiro y nacimientos degradadas) *100</t>
  </si>
  <si>
    <t>Número de estrategias regionales interinstitucionales para el control de la ocupación de zonas de amenaza medias y altas (COZA)</t>
  </si>
  <si>
    <t>(Número de PMAA con seguimiento/ Número de PMAA y formulados para la cuenca) * 100</t>
  </si>
  <si>
    <t>(Número de municipios que implementan los protocolos de intervención/ Número total de municipios en la Cuenca) * 100</t>
  </si>
  <si>
    <t>Número de agendas ambientales realizadas durante la vigencia del POMCA</t>
  </si>
  <si>
    <t>Numero de inconsistencias encontradas / número de menciones en la base de datos</t>
  </si>
  <si>
    <t>Área a intervenir con contratos celebrados / Área total en amenaza alta y media</t>
  </si>
  <si>
    <t>Cantidad de niveles de medición definidos / cantidad de tipos de evento monitoreados</t>
  </si>
  <si>
    <t>Número de dependencias y organismos evaluados / Número total de dependencias y organismos</t>
  </si>
  <si>
    <t>Metodología definida para cada tipo de evento / número de áreas (polígonos) que requieren estudios de detalle</t>
  </si>
  <si>
    <t>Cantidad de equipos instalados / cantidad de capacitaciones realizadas con comunidades vecinas al sitio</t>
  </si>
  <si>
    <t>Cantidad de planes de educación ambiental municipal articulados efectivamente a los planes de acción y de gestión del POMCA vs total planes de educación ambiental municipal.</t>
  </si>
  <si>
    <t xml:space="preserve">Porcentaje de estrategias financieras ejecutadas frente al total estrategias financieras diseñadas </t>
  </si>
  <si>
    <t>Cantidad de número de capacitaciones ambientales</t>
  </si>
  <si>
    <t>(Número de áreas protegidas con estudios de valoración de los servicios ambientales / Número de áreas protegidas de la Cuenca )* 100</t>
  </si>
  <si>
    <t>Número de programas diseñados para el seguimiento de la inclusión de los lineamientos del POMCA</t>
  </si>
  <si>
    <t>Numero de capacitaciones efectuadas a los servidores involucrados sobre análisis y gestión de riesgos</t>
  </si>
  <si>
    <t>(Cantidad de estaciones con comunicación en tiempo real / Total de estaciones) * 100</t>
  </si>
  <si>
    <t>Número de jornadas de capacitación al año adelantadas en cada Consejo</t>
  </si>
  <si>
    <t>Número de instrumentos creados y en funcionamiento / número de instrumentos creados.</t>
  </si>
  <si>
    <t>Área a intervenir con obras ejecutadas / Área total en amenaza alta y media</t>
  </si>
  <si>
    <t>Número de dependencias y organismos capacitados en conocimiento del riesgo / Número total de dependencias y organismos</t>
  </si>
  <si>
    <t>Estudios detallados realizados / número de áreas (polígonos) que requieren estudios de detalle</t>
  </si>
  <si>
    <t>Cantidad de equipos instalados / cantidad de mantenimientos por periodo de tiempo definido</t>
  </si>
  <si>
    <t>Número de personas impactadas por la estrategia de difusión de los planes de educación ambiental municipal articulados a los planes de acción y de gestión del POMCA con respecto al total de la población de la cuenca.</t>
  </si>
  <si>
    <t>Porcentaje de la población objetivosatisfecha con la gestión ambiental que evidencia mejora en el desempeño institucional de las Corporaciones.</t>
  </si>
  <si>
    <t>(Número de actividades de seguimiento del POMCA ejecutadas/ Número de actividades de seguimiento del POMCA formuladas) x 100</t>
  </si>
  <si>
    <t>(Cantidad de estaciones con comunicación en tiempo real / total de estaciones) * 100</t>
  </si>
  <si>
    <t>(Número de hectáreas de zonas de importância ambiental restauradas/ Número de hectáreas de significancia ambiental degradadas) *100</t>
  </si>
  <si>
    <t>Número de equipos y/o instrumentos de tecnología establecidos en la Cuenca</t>
  </si>
  <si>
    <t>Número de municipios de la cuenca/número de entes gestores capacitados.</t>
  </si>
  <si>
    <t>Área con comunidad sensibilizada / Área total en amenaza alta y media</t>
  </si>
  <si>
    <t>Número de dependencias y organismos capacitados en respuesta ante eventos / Número total de dependencias y organismos</t>
  </si>
  <si>
    <t>Resultados de los estudios incorporados a la normativa vigente / número de estudios detallados realizados</t>
  </si>
  <si>
    <t>Cantidad de equipos calibrados / cantidad de equipos en funcionamiento</t>
  </si>
  <si>
    <t>Número de dependencias y organismos capacitados en respuesta ante eventos / Número total de dependencias y organismos •</t>
  </si>
  <si>
    <t>Cantidad de alianzas nacionales sectoriales y territoriales que desarrollan la Política Nacional de Educación Ambiental a través de procesos que fortalecen la gobernanza en la gestión ambiental.</t>
  </si>
  <si>
    <t>Número de municipios apoyados en la delimitación de áreas con función amortiguadora</t>
  </si>
  <si>
    <t>Número de equipos y/o instrumentos de tecnología establecidos en la cuenca</t>
  </si>
  <si>
    <t>Número de municipios de la cuenca / número de entes gestores entrenados en el uso de la base de datos</t>
  </si>
  <si>
    <t>Número de obras con mantenimiento permanente / Número de obras ejecutadas</t>
  </si>
  <si>
    <t>Número de monitoreos realizados / Número de eventos ocurridos</t>
  </si>
  <si>
    <t xml:space="preserve"> Número de umbrales definidos para cada fenómeno</t>
  </si>
  <si>
    <t>Número de umbrales definidos para cada fenómeno</t>
  </si>
  <si>
    <t>Número de eventos recientes / Número de eventos almacenados en la base de datos</t>
  </si>
  <si>
    <t>Número de obras con monitoreo / Número de obras ejecutadas</t>
  </si>
  <si>
    <t>Número de organismos y dependencias con dotación adecuada / Número total de organismos y dependencias</t>
  </si>
  <si>
    <t>Numero de reportes recibidos / número de actividades de retroalimentación</t>
  </si>
  <si>
    <t>Número de bienes en alto riesgo asegurados / Número total de bienes en alto riesgo ante los diferentes tipos de eventos</t>
  </si>
  <si>
    <t>(Número de hectáreas de zonas de significancia ambiental restauradas/ Número de hectáreas de significancia ambiental degradadas) *100</t>
  </si>
  <si>
    <t>Número de bienes en alto riesgo asegurados / Número total de bienes en alto riesgo ante los diferentes tipos de evento</t>
  </si>
  <si>
    <t>Número de actividades de educación ambiental por municipio implementadas Número de vigías ambientales formados por cada área de importancia ambiental</t>
  </si>
  <si>
    <t>Número de redes de organizaciones ambientales consolidadas</t>
  </si>
  <si>
    <t>(Número de PSMV con seguimiento/ Número de PSMV formulados para la cuenca) * 100</t>
  </si>
  <si>
    <t>Número de agendas ambientales realizadas</t>
  </si>
  <si>
    <t>Número de jornadas de capacitación adelantadas</t>
  </si>
  <si>
    <t>Número de jornadas de capacitaciones realizadas por año</t>
  </si>
  <si>
    <t>NA</t>
  </si>
  <si>
    <t>NA 2</t>
  </si>
  <si>
    <t>NA 3</t>
  </si>
  <si>
    <t>Equidad en el aprovechamiento sostenible del territorio2</t>
  </si>
  <si>
    <t>Planificación y mejores practicas2</t>
  </si>
  <si>
    <t>Gobernanza Territorial2</t>
  </si>
  <si>
    <t>Recuso Hidrico2</t>
  </si>
  <si>
    <t>Social2</t>
  </si>
  <si>
    <t>Apropiación comunitaria de los valores naturales y culturales del área de reserva Nubes  Trocha y Capotas</t>
  </si>
  <si>
    <t>Restauración ecológica1</t>
  </si>
  <si>
    <t>PMMA PROYECTOS</t>
  </si>
  <si>
    <t xml:space="preserve"> 1. Protección de las zonas de recarga del acuífero del Valle de Aburrá</t>
  </si>
  <si>
    <t xml:space="preserve"> 1. Cooperación y articulación en la ejecución de los instrumentos de planificación para el manejo aguas residuales Planes Maestros de Acueducto y Alcantarillado Planes de Saneamiento y Manejo de Vertimientos y Plan Departamental de Aguas.</t>
  </si>
  <si>
    <t xml:space="preserve"> 1. Refinar la delimitación de las zonas de recarga y cuantificación de la recarga</t>
  </si>
  <si>
    <t xml:space="preserve"> 1.Refinar y reglamentar las zonas de recarga mediante distintas metodologías</t>
  </si>
  <si>
    <t xml:space="preserve"> 3. desarrollo de estrategias para el uso del agua subterránea en zonas de amenaza por movimiento en masa en el Valle de Aburrá.</t>
  </si>
  <si>
    <t xml:space="preserve"> 2. Cooperación y apoyo a los municipios de la Territorial Panzenú en la gestión integral de los residuos sólidos ordinarios peligrosos y especiales.</t>
  </si>
  <si>
    <t xml:space="preserve"> 2. Elaborar el mapa de riesgos</t>
  </si>
  <si>
    <t xml:space="preserve"> 2. Análisis de riesgo contaminación – agotamiento del acuífero de occidente</t>
  </si>
  <si>
    <t xml:space="preserve"> 4. fortalecimiento en control y relacionamiento con los usuarios de las aguas subterráneas del Valle de Aburrá.</t>
  </si>
  <si>
    <t xml:space="preserve"> 3. Construcción de unidades individuales de tratamiento de aguas residuales con énfasis en las zonas de recarga acuífero.</t>
  </si>
  <si>
    <t xml:space="preserve"> 2. Generar lineamientos de uso del suelo en zonas de recarga</t>
  </si>
  <si>
    <t xml:space="preserve"> 3. Determinar riesgo de incendio en zonas de recarga</t>
  </si>
  <si>
    <t xml:space="preserve"> 5. Diseño y ejecución de una programa para el manejo de las captaciones activas inactivas y abandonadas en el Valle de Aburrá.</t>
  </si>
  <si>
    <t xml:space="preserve"> 4. Programa para el manejo adecuado de los residuos sólidos en las zonas rurales de la Territorial Panzenú.</t>
  </si>
  <si>
    <t xml:space="preserve"> 3. Reforestación protección conservación limpieza y mantenimiento en rondas hídricas a ríos ciénagas y caños</t>
  </si>
  <si>
    <t xml:space="preserve"> 4. Legalización de los usuarios del recurso hídrico subterráneo</t>
  </si>
  <si>
    <t xml:space="preserve"> 6. fortalecimiento del sistema de información del recurso hidrico del Valle de Aburrá componente aguas subterráneas</t>
  </si>
  <si>
    <t xml:space="preserve"> 5. Creación de un grupo interdisciplinario e interinstitucional para el control y seguimiento a las fuentes de contaminación generados por las diferentes actividades económicas.</t>
  </si>
  <si>
    <t xml:space="preserve"> 4. Instalación y operación de piezómetros para monitoreo hidrogeológico</t>
  </si>
  <si>
    <t xml:space="preserve"> 5. Monitoreo de niveles y calidad en aljibes pozos y piezómetros</t>
  </si>
  <si>
    <t xml:space="preserve"> 7. actualización del inventario de puntos de agua de abatimiento y de la demanda en el Valle de Aburrá.</t>
  </si>
  <si>
    <t xml:space="preserve"> 6. Seguimiento y control a los vertimientos de las cabeceras urbanas y centros poblados Planes de Saneamiento y Manejo de Vertimientos y tasas retributivas</t>
  </si>
  <si>
    <t xml:space="preserve"> 5. Construcción del modelo numérico para el Sistema Acuífero del Magdalena Medio Antioqueño</t>
  </si>
  <si>
    <t xml:space="preserve"> 6. Definición de perímetros de protección de pozos</t>
  </si>
  <si>
    <t xml:space="preserve"> 8. estudio del acuífero semiconfinado y de la dunita de Medellín y extensión de zonas de recarga indirecta delimitación de cuenca hidrogeológica.</t>
  </si>
  <si>
    <t xml:space="preserve"> 7. Inventario seguimiento y control a la construcción de captaciones y en el manejo de las existentes.</t>
  </si>
  <si>
    <t xml:space="preserve"> 6. Prospección y modelación hidrogeológica conceptual numérica en profundidad</t>
  </si>
  <si>
    <t xml:space="preserve"> 7. Instrumentación de un sector piloto mediante instalación de pluviómetros mediciones de caudales y niveles de agua superficial</t>
  </si>
  <si>
    <t xml:space="preserve"> 9. fortalecimiento social y operación de la red de monitoreo del agua subterránea del Valle de Aburrá</t>
  </si>
  <si>
    <t xml:space="preserve"> 8. Inclusión de prácticas sostenibles en la producción agropecuaria e incentivos.</t>
  </si>
  <si>
    <t xml:space="preserve"> 7. Reglamentación de usos y usuarios del agua subterránea</t>
  </si>
  <si>
    <t xml:space="preserve"> 8. Estimación de oferta y demanda de agua subterráneas incluyendo demanda por minería turismo obras de infraestructura condominios parcelaciones y fincas</t>
  </si>
  <si>
    <t xml:space="preserve"> 11. fortalecimiento de capacidades para la gestión socioambiental de la comunidad asociada al concejo comunitario vereda San Andrés Municipio de Girardota.</t>
  </si>
  <si>
    <t xml:space="preserve"> 9. Legalización y organización de la pequeña y mediana minería e inclusión de prácticas sostenibles.</t>
  </si>
  <si>
    <t xml:space="preserve"> 8. Regulación del consumo de agua subterránea </t>
  </si>
  <si>
    <t xml:space="preserve"> 9. Regulación del consumo de agua subterránea</t>
  </si>
  <si>
    <t xml:space="preserve"> 12. conformación de una instancia de coordinación apoyo y articulación entre el sector institucional estratégico con los demás actores del sector institucional para la gestión de las aguas subterráneas del Valle de Aburrá.</t>
  </si>
  <si>
    <t xml:space="preserve"> 10. Capacitación en el manejo y almacenamiento de combustibles y aceites.</t>
  </si>
  <si>
    <t xml:space="preserve"> 9. Ampliar la red de monitoreo de nivel y calidad del agua subterránea de PIRAGUA</t>
  </si>
  <si>
    <t xml:space="preserve"> 10. Levantamiento y recuperación de acequias justificación su papel en la recarga de acuíferos</t>
  </si>
  <si>
    <t xml:space="preserve"> 13. Diseño y ejecución de un programa de educación comunicación y medios para la información y difusión del conocimiento de las aguas subterráneas en el Valle de Aburrá.</t>
  </si>
  <si>
    <t xml:space="preserve"> 11. Delimitación de las zonas de recarga del acuífero reglamentación de sus usos y definición de las medidas de manejo.</t>
  </si>
  <si>
    <t xml:space="preserve"> 10. Definición y establecimiento de perímetros de protección de pozos</t>
  </si>
  <si>
    <t xml:space="preserve"> 11. Posicionamiento y construcción de un pozo comunitario de energía solar Prueba piloto</t>
  </si>
  <si>
    <t xml:space="preserve"> 14. capacitación e implementación de prácticas para el manejo y disposición adecuada de los residuos sólidos y las aguas residuales en las zonas de recarga directa e indirectas de las zonas rurales del Valle de Aburrá.</t>
  </si>
  <si>
    <t xml:space="preserve"> 12. Evaluación de la interacción humedales y agua subterránea incluyendo escenarios de cambio ambiental.</t>
  </si>
  <si>
    <t xml:space="preserve"> 11. Implementación del modelo numérico como herramienta para la concesión de aguas subterráneas</t>
  </si>
  <si>
    <t xml:space="preserve"> 12. Generación y divulgación de material educativo relacionado con agua subterránea justificación buenas practicas</t>
  </si>
  <si>
    <t xml:space="preserve"> 15. Vinculación de Proyectos Ambientales Escolares PRAES los PROCEDAS y las Mesas Ambientales con la gestión del agua subterránea en el Valle de Aburrá</t>
  </si>
  <si>
    <t xml:space="preserve"> 13. Evaluación de la interacción ríos y agua subterránea incluyendo escenarios de cambio ambiental</t>
  </si>
  <si>
    <t xml:space="preserve"> 13. Conformación y fortalecimiento de la mesa de trabajo del PMAA</t>
  </si>
  <si>
    <t xml:space="preserve"> 13. Recuperación y fortalecimiento de la memoria y tradición en tormo al agua subterránea en territorio de los consejos comunitarios de Sopetrán.</t>
  </si>
  <si>
    <t xml:space="preserve"> 16. recuperación y reconstrucción de la memoria histórica y elementos simbólicos del relacionamiento con el agua subterránea en el Valle de Aburrá.</t>
  </si>
  <si>
    <t xml:space="preserve"> 14. Caracterización e inventario demanda estimación oferta y balance oferta – demanda.</t>
  </si>
  <si>
    <t xml:space="preserve"> 14. Alianza estratégica con Coregan y vinculación con propietarios de fincas para la socialización del PMAA y generación de estrategias en torno a la planificación manejo y conservación del acuífero</t>
  </si>
  <si>
    <t xml:space="preserve"> 14. Iniciativas 10</t>
  </si>
  <si>
    <t xml:space="preserve"> 2. diseño de estrategias que promuevan el uso de sistemas urbanos de drenajes sostenibles en los desarrollos urbanísticos e infraestructura en el Valle de Aburrá.</t>
  </si>
  <si>
    <t xml:space="preserve"> 15. Reglamentación de los usos del agua legalización captaciones y seguimiento a los consumos del agua en los diferentes usos.</t>
  </si>
  <si>
    <t xml:space="preserve"> 15. Gestión para la incorporación del PMAA a los Planes de Ordenamiento Territorial y Planes de desarrollo de los municipios de Yondó Puerto Nare y Puerto Berrio</t>
  </si>
  <si>
    <t xml:space="preserve"> 15. Modelo numérico para el acuífero del occidente</t>
  </si>
  <si>
    <t xml:space="preserve"> 10. Consolidación y fortalecimiento de la instancia de participación para la gestión de las aguas subterráneas en el Valle de Aburrá.</t>
  </si>
  <si>
    <t xml:space="preserve"> 16. Plan de uso eficiente y ahorro del agua.</t>
  </si>
  <si>
    <t xml:space="preserve"> 16. Articulación del PMAA con los Planes de Etnodesarrollo y Planes de Vida de las comunidades étnicas presentes en el acuífero</t>
  </si>
  <si>
    <t xml:space="preserve"> 16. Valoración de bienes y servicios ambientales asociado a las zonas de recarga</t>
  </si>
  <si>
    <t xml:space="preserve"> 17. recuperación y mantenimiento de las prácticas ancestrales amigables con el medio ambiente en el manejo de cultivos del consejo comunitario de la vereda San Andrés.</t>
  </si>
  <si>
    <t xml:space="preserve"> 17. Evaluación de riesgo por cambio ambiental y definición de las medidas de adaptación al mismo.</t>
  </si>
  <si>
    <t xml:space="preserve"> 17. Implementación de iniciativas ambientales para el uso manejo y conocimiento del recurso hídrico subterráneo</t>
  </si>
  <si>
    <t xml:space="preserve"> 17. Actualización futura de la base de datos de los usuarios del recursos hídrico subterránea</t>
  </si>
  <si>
    <t xml:space="preserve"> 18. Conformación y consolidación de la mesa ambiental para la ejecución control seguimientos y ajustes al PMAA.</t>
  </si>
  <si>
    <t xml:space="preserve"> 18. Foro permanente para el análisis de la gestión y planificación del acuífero</t>
  </si>
  <si>
    <t xml:space="preserve"> 18. Capacitación a funcionarios en el tema del agua subterránea diplomado</t>
  </si>
  <si>
    <t xml:space="preserve"> 19. Articulación PMAA con los instrumentos de planificación del orden regional y local.</t>
  </si>
  <si>
    <t xml:space="preserve"> 19. Recuperación y fortalecimiento de la memoria y tradición en tormo al agua subterránea en territorio.</t>
  </si>
  <si>
    <t xml:space="preserve"> 19. Consolidación de la mesa de trabajo</t>
  </si>
  <si>
    <t xml:space="preserve"> 20. Identificación y valoración de las funciones bienes y servicios ambientales de las aguas subterráneas del Bajo Cauca antioqueño.</t>
  </si>
  <si>
    <t xml:space="preserve"> 20. Diseñar y ejecutar una estrategia para la incorporación de los procesos de educación ambiental en aguas subterráneas con los CIDEAM y en los PRAE.</t>
  </si>
  <si>
    <t xml:space="preserve"> 20. Capacitación a líderes comunitarios en el tema del agua subterránea</t>
  </si>
  <si>
    <t xml:space="preserve"> 21. Actualización y ajustes al modelo conceptual del sistema acuífero del Bajo Cauca antioqueño.</t>
  </si>
  <si>
    <t xml:space="preserve"> 21. Diseñar preparar e implementar una estrategia de comunicación participativa para la gestión y apropiación social del PMAA.</t>
  </si>
  <si>
    <t xml:space="preserve"> 22. Creación de una unidad técnica para la gestión del recurso hídrico subterráneo en la Territorial Panzenú.</t>
  </si>
  <si>
    <t xml:space="preserve"> 22. Diplomado en gestión y manejo de las aguas subterráneas.</t>
  </si>
  <si>
    <t xml:space="preserve"> 23. Educación para el manejo y uso adecuado del recurso y difusión del conocimiento.</t>
  </si>
  <si>
    <t xml:space="preserve"> 24. Fortalecimiento a los PRAES de las instituciones educativas con el tema del agua subterránea.</t>
  </si>
  <si>
    <t xml:space="preserve"> 25. Capacitación y cualificación de las organizaciones comunitarias y líderes sociales para la buena gestión del agua subterránea.</t>
  </si>
  <si>
    <t xml:space="preserve"> 26. Fortalecimiento a la Veeduría ambiental en Gestión de las aguas subterráneas.</t>
  </si>
  <si>
    <t xml:space="preserve"> 27. Consolidación de una red de organizaciones ambientales entorno a la gestión de las aguas subterráneas.</t>
  </si>
  <si>
    <t>8. estudio del acuífero semiconfinado y de la dunita de Medellín y extensión de zonas de recarga indirecta delimitación de cuenca hidrogeológica.</t>
  </si>
  <si>
    <t>11. Implementación del modelo numérico como herramienta para la concesión de aguas subterráneas</t>
  </si>
  <si>
    <t>Barbosa</t>
  </si>
  <si>
    <t>Amagá</t>
  </si>
  <si>
    <t>Caramanta</t>
  </si>
  <si>
    <t>Andes</t>
  </si>
  <si>
    <t>Anzá</t>
  </si>
  <si>
    <t>Cáceres</t>
  </si>
  <si>
    <t>Angostura</t>
  </si>
  <si>
    <t>Amalfi</t>
  </si>
  <si>
    <t>Bello</t>
  </si>
  <si>
    <t>Angelópolis</t>
  </si>
  <si>
    <t>Fredonia</t>
  </si>
  <si>
    <t>Betania</t>
  </si>
  <si>
    <t>Buriticá</t>
  </si>
  <si>
    <t>Caucasia</t>
  </si>
  <si>
    <t>Anorí</t>
  </si>
  <si>
    <t>Caracolí</t>
  </si>
  <si>
    <t>Copacabana</t>
  </si>
  <si>
    <t>Armenia</t>
  </si>
  <si>
    <t>Jericó</t>
  </si>
  <si>
    <t>Betulia</t>
  </si>
  <si>
    <t>Caicedo</t>
  </si>
  <si>
    <t>El Bagre</t>
  </si>
  <si>
    <t>Belmira</t>
  </si>
  <si>
    <t>Cisneros</t>
  </si>
  <si>
    <t>Girardota</t>
  </si>
  <si>
    <t>Caldas</t>
  </si>
  <si>
    <t>La Pintada</t>
  </si>
  <si>
    <t>Ciudad Bolívar</t>
  </si>
  <si>
    <t>Ebéjico</t>
  </si>
  <si>
    <t>Nechí</t>
  </si>
  <si>
    <t>Briceño</t>
  </si>
  <si>
    <t>Maceo</t>
  </si>
  <si>
    <t>Medellín</t>
  </si>
  <si>
    <t>Envigado</t>
  </si>
  <si>
    <t>Montebello</t>
  </si>
  <si>
    <t>Concordia</t>
  </si>
  <si>
    <t>Liborina</t>
  </si>
  <si>
    <t>Tarazá</t>
  </si>
  <si>
    <t>Campamento</t>
  </si>
  <si>
    <t>Puerto Berrío</t>
  </si>
  <si>
    <t>Heliconia</t>
  </si>
  <si>
    <t>Pueblorrico</t>
  </si>
  <si>
    <t>Hispania</t>
  </si>
  <si>
    <t>Olaya</t>
  </si>
  <si>
    <t>Valdivia</t>
  </si>
  <si>
    <t>Carolina del Príncipe</t>
  </si>
  <si>
    <t>Puerto Nare</t>
  </si>
  <si>
    <t>Itagüí</t>
  </si>
  <si>
    <t>Santa Bárbara</t>
  </si>
  <si>
    <t>Jardín</t>
  </si>
  <si>
    <t>Sabanalarga</t>
  </si>
  <si>
    <t>Zaragoza</t>
  </si>
  <si>
    <t>Donmatías</t>
  </si>
  <si>
    <t>Remedios</t>
  </si>
  <si>
    <t>La Estrella</t>
  </si>
  <si>
    <t>Támesis</t>
  </si>
  <si>
    <t>Salgar</t>
  </si>
  <si>
    <t>San Jerónimo</t>
  </si>
  <si>
    <t>Entrerríos</t>
  </si>
  <si>
    <t>Segovia</t>
  </si>
  <si>
    <t>Sabaneta</t>
  </si>
  <si>
    <t>Tarso</t>
  </si>
  <si>
    <t>Santa Fe de Antioquia</t>
  </si>
  <si>
    <t>Gómez Plata</t>
  </si>
  <si>
    <t>Vegachí</t>
  </si>
  <si>
    <t>Titiribí</t>
  </si>
  <si>
    <t>Valparaíso</t>
  </si>
  <si>
    <t>Sopetrán</t>
  </si>
  <si>
    <t>Guadalupe</t>
  </si>
  <si>
    <t>Yalí</t>
  </si>
  <si>
    <t>Venecia</t>
  </si>
  <si>
    <t>Ituango</t>
  </si>
  <si>
    <t>Yolombó</t>
  </si>
  <si>
    <t>San Andrés de Cuerquia</t>
  </si>
  <si>
    <t>Yondó</t>
  </si>
  <si>
    <t>San José de la Montaña</t>
  </si>
  <si>
    <t>San Pedro de los Milagros</t>
  </si>
  <si>
    <t>Santa Rosa de Osos</t>
  </si>
  <si>
    <t>Toledo</t>
  </si>
  <si>
    <t>Yarumal</t>
  </si>
  <si>
    <t>Sabanalarga (Corregimiento el Oro)</t>
  </si>
  <si>
    <t>Santa Barbara</t>
  </si>
  <si>
    <t>Puerto Berrio</t>
  </si>
  <si>
    <t>Pueblo Rico</t>
  </si>
  <si>
    <t>Estrategia</t>
  </si>
  <si>
    <t>I. Aplicación de compras públicas socialmente responsables</t>
  </si>
  <si>
    <t>II. Inclusión social y enfoque diferencial en la gestión ambiental y la participación para la incidencia en la toma de decisiones</t>
  </si>
  <si>
    <t>Líneas de acción</t>
  </si>
  <si>
    <t>1. Propender para que en los diferentes convenios que se suscriban con la corporación, se tenga en cuenta en la ejecución, la contratación de personas del territorio que hagan parte de los grupos poblaciones de los que trata esta política.</t>
  </si>
  <si>
    <t>2. En el marco de los procesos de gestión y de contratación de la corporación, se priorizará la participación de personas del territorio que hagan parte de los grupos poblaciones de los que trata esta política según los objetos y requerimientos de los procesos de selección.</t>
  </si>
  <si>
    <t>2. Caracterización de los grupos poblacionales objeto de esta política para que puedan ser incluidos, priorizados e informados para participar de las actividades y procesos de la gestión ambiental, en el marco de los programas y proyectos de los planes de acción corporativos.</t>
  </si>
  <si>
    <t>3. Dar a conocer entre los grupos de interés las ofertas o procesos de selección en curso.</t>
  </si>
  <si>
    <t>3. Desarrollo de procesos edu-comunicacionales conducentes a sensibilizar y formar a los servidores públicos y contratistas de la corporación para la aplicación del enfoque diferencial, la adopción de prácticas culturales y el fortalecimiento en valores que propicien la inclusión social y el respeto a la diversidad en el marco de las actuaciones de los servidores públicos.</t>
  </si>
  <si>
    <t>4. La corporación pondrá en funcionamiento los mecanismos de divulgación y seguimiento al cumplimiento de la estrategia.</t>
  </si>
  <si>
    <t>4. Formulación e implementación del Modelo de atención con enfoque diferencial en el marco del PGAR 2020-2031, capítulo étnico.</t>
  </si>
  <si>
    <t>5. Incorporación del enfoque diferencial y de inclusión social en los procesos de modernización institucional y planes relacionados con la infraestructura física y tecnológica.</t>
  </si>
  <si>
    <t>6. Formular e implementar el modelo de participación corporativa y la estrategia de gestión de la cultura y la educación ambiental con enfoque diferencial.</t>
  </si>
  <si>
    <t>7. Creación y puesta en funcionamiento de la Mesa Interna de Diversidad Cultural integrada por delegados de todas las dependencias, para la coordinación de las acciones que tienen como finalidad la aplicación de esta política y el capítulo étnico en los proyectos y actividades del plan de acción respectivo.</t>
  </si>
  <si>
    <t>8. Seguimiento a la aplicación del enfoque de diferencial en el marco de los proyectos y actividades del plan de acción vigente, de acuerdo con los instrumentos de evaluación definidos por cada proyecto.</t>
  </si>
  <si>
    <t>Grupo Población</t>
  </si>
  <si>
    <t>Mujeres</t>
  </si>
  <si>
    <t>Jóvenes primer empleo</t>
  </si>
  <si>
    <t>Niños, niñas, adolescentes</t>
  </si>
  <si>
    <t>Jóvenes reservistas</t>
  </si>
  <si>
    <t>Adultos mayores</t>
  </si>
  <si>
    <t>Afrocolombianos</t>
  </si>
  <si>
    <t>Indígenas</t>
  </si>
  <si>
    <t>Campesinos</t>
  </si>
  <si>
    <t>Población en situación de discapacidad</t>
  </si>
  <si>
    <t>Desplazados</t>
  </si>
  <si>
    <t>Víctimas del conflicto</t>
  </si>
  <si>
    <t>Excombatientes</t>
  </si>
  <si>
    <t>Postpenados</t>
  </si>
  <si>
    <t>Reinsertados</t>
  </si>
  <si>
    <t>Incorpora compras o contratación de productos y servicios de productores campesinos y étnicos en los territorios</t>
  </si>
  <si>
    <t>Si</t>
  </si>
  <si>
    <t>No</t>
  </si>
  <si>
    <t xml:space="preserve"> 1. Protección de biodiversidad y servicios ecosistémicos</t>
  </si>
  <si>
    <t xml:space="preserve"> 2. Armonización de lo ambiental en la planeación territorial y sectorial</t>
  </si>
  <si>
    <t xml:space="preserve"> 3. Organización y administración estratégica de los territorios étnicos para la gestión integral y sostenible de la biodiversidad</t>
  </si>
  <si>
    <t xml:space="preserve"> 4. Modelos sostenibles desde sectores económicos integrando el ciclo de vida del producto</t>
  </si>
  <si>
    <t xml:space="preserve"> 5. Paisajes-socioecosistemas con transición a la sostenibilidad ambiental</t>
  </si>
  <si>
    <t xml:space="preserve"> 6. La ciudadanía y sus prácticas cotidianas</t>
  </si>
  <si>
    <t xml:space="preserve"> 7. Uso de energías renovables</t>
  </si>
  <si>
    <t xml:space="preserve"> 8. Aprovechamiento sostenible de los territorios étnicos para el fomento de las economías propias</t>
  </si>
  <si>
    <t xml:space="preserve"> 9. Adaptación al cambio climático y Gestión Integral del Riesgo</t>
  </si>
  <si>
    <t xml:space="preserve"> 10. Saneamiento ambiental</t>
  </si>
  <si>
    <t xml:space="preserve"> 11. Movilidad sostenible</t>
  </si>
  <si>
    <t xml:space="preserve"> 12. Identificación y manejo de riesgos e impactos ecológicos y económicos producto del cambio climático en los territorios étnicos</t>
  </si>
  <si>
    <t xml:space="preserve"> 13. Institucionalidad fortalecida para una gestión ambiental corresponsable</t>
  </si>
  <si>
    <t xml:space="preserve"> 14. La articulación y el diálogo en la transición hacia la sostenibilidad</t>
  </si>
  <si>
    <t xml:space="preserve"> 15. La gestión de la información y el conocimiento investigación desarrollo innovación</t>
  </si>
  <si>
    <t xml:space="preserve"> 16. Legalidad legitimidad y transparencia en lo ambiental</t>
  </si>
  <si>
    <t xml:space="preserve"> 17. Cultura ambiental para la incidencia en decisiones</t>
  </si>
  <si>
    <t xml:space="preserve"> 18. Incidencia institucional fortalecida para una eficiente coordinación y cooperación con las autoridades étnicas en materia de gestión ambiental</t>
  </si>
  <si>
    <t xml:space="preserve"> 1. Aumentar la superficie de áreas protegidas y otras estrategias de conservación en la jurisdicción</t>
  </si>
  <si>
    <t xml:space="preserve"> 7. Desarrollar modelos municipales de ocupación sostenible e integración con planes étnicos</t>
  </si>
  <si>
    <t xml:space="preserve"> 10. Protección efectiva de los ecosistemas presentes en los territorios étnicos incluyendo la respectiva restauración y saneamiento</t>
  </si>
  <si>
    <t xml:space="preserve"> 12. Lograr cero deforestación en cadenas productivas priorizadas</t>
  </si>
  <si>
    <t xml:space="preserve"> 15. Priorizar e intervenir los socioecosistemas en paisajes productivos con sostenibilidad ambiental</t>
  </si>
  <si>
    <t xml:space="preserve"> 16. Transformar los hábitos de consumo hacia un consumo sostenible</t>
  </si>
  <si>
    <t xml:space="preserve"> 17. Aumentar la proporción de uso de energías alternativas en la matriz energética de la jurisdicción</t>
  </si>
  <si>
    <t xml:space="preserve"> 19. Fomento de prácticas económicas colectivas orientadas al aprovechamiento pertinente y sostenible de los territorios étnicos</t>
  </si>
  <si>
    <t xml:space="preserve"> 21. Disminuir el número de casos de mortalidad por desastres asociados a fenómenos naturales y antrópicos</t>
  </si>
  <si>
    <t xml:space="preserve"> 23. Disminuir las toneladas de residuos sólidos en los sitios de disposición final de residuos ordinarios especiales y peligrosos</t>
  </si>
  <si>
    <t xml:space="preserve"> 28. Promover la movilidad sostenible</t>
  </si>
  <si>
    <t xml:space="preserve"> 29. Identificación y manejo del riesgo climático asociado a los planes de vida y de etnodesarrollo de los territorios étnicos</t>
  </si>
  <si>
    <t xml:space="preserve"> 30. Fortalecer la capacidad instalada de los actores</t>
  </si>
  <si>
    <t xml:space="preserve"> 31. Armonizar los asuntos y determinantes ambientales en la planeación de las autoridades ambientales en la jurisdicción</t>
  </si>
  <si>
    <t xml:space="preserve"> 35. Disponer apropiar y usar la información y conocimiento ambiental para la toma de decisiones en el territorio</t>
  </si>
  <si>
    <t xml:space="preserve"> 38. Legalidad legitimidad y transparencia en lo ambiental</t>
  </si>
  <si>
    <t xml:space="preserve"> 42. Fortalecer la incidencia en la toma de decisiones ambientales adecuadas desde la comunicación formación y apropiación social en la ciudadanía y grupos organizados</t>
  </si>
  <si>
    <t xml:space="preserve"> 44. Implementación de un modelo de atención con enfoque étnico diferencial en Corantioquia que garantice el reconocimiento protección cumplimiento y desarrollo de los derechos de los pueblos étnicos</t>
  </si>
  <si>
    <t xml:space="preserve"> 2. Proteger el agua como derecho y medio de vida en el marco de la planeación integral de las cuencas hidrográficas</t>
  </si>
  <si>
    <t xml:space="preserve"> 8. Promover planes de acción ambientales de esquemas asociativos para la incorporación de los asuntos y determinantes ambientales</t>
  </si>
  <si>
    <t xml:space="preserve"> 11. Establecer las medidas herramientas e instrumentos pertinentes para la promoción gestión e implementación de acciones ambientales en los territorios étnicos que contribuyan a la mitigación y adaptación al cambio climático</t>
  </si>
  <si>
    <t xml:space="preserve"> 13. Fortalecer la sostenibilidad de áreas de producción campesina y de grupos étnicos</t>
  </si>
  <si>
    <t xml:space="preserve"> 18. Aumentar el uso eficiente de energías limpias</t>
  </si>
  <si>
    <t xml:space="preserve"> 20. Generación de valor y desarrollo tecnológico en los procesos y medios de la producción de las comunidades en los territorios étnicos</t>
  </si>
  <si>
    <t xml:space="preserve"> 22. Disminuir la pérdida de los servicios ecosistémicos a causa de los efectos del cambio climático</t>
  </si>
  <si>
    <t xml:space="preserve"> 24. Disminuir la cantidad de aguas residuales no tratadas vertidas a fuentes hídricas</t>
  </si>
  <si>
    <t xml:space="preserve"> 32. Armonizar los componentes programáticos de los diferentes planes institucionales en la jurisdicción</t>
  </si>
  <si>
    <t xml:space="preserve"> 36. Promover la generación y o apropiación de desarrollos tecnológicos para el uso de la biodiversidad y una mayor eficiencia de uso del patrimonio ambiental</t>
  </si>
  <si>
    <t xml:space="preserve"> 39. Prevenir y atender el conflicto en el uso y aprovechamiento de los recursos naturales</t>
  </si>
  <si>
    <t xml:space="preserve"> 43. La educación y la comunicación de lo ambiental incorporados en los instrumentos de planeación de gestión de desarrollo institucional y territorial</t>
  </si>
  <si>
    <t xml:space="preserve"> 45. Capacidad en las autoridades étnicas para la promoción y ejercicio efectivo de derechos territoriales</t>
  </si>
  <si>
    <t xml:space="preserve"> 3. Administrar efectivamente las áreas protegidas y otras estrategias de conservación</t>
  </si>
  <si>
    <t xml:space="preserve"> 9. Armonizar la planeación ambiental de la jurisdicción con los Planes Integrales de Gestión del Cambio Climático Sectoriales</t>
  </si>
  <si>
    <t xml:space="preserve"> 14. Aumentar los ingresos asociados a los negocios verdes y a bioeconomía</t>
  </si>
  <si>
    <t xml:space="preserve"> 25. Cumplir los objetivos de calidad del agua propuesto</t>
  </si>
  <si>
    <t xml:space="preserve"> 33. Ejecutar los retos del PGAR con corresponsabilidad</t>
  </si>
  <si>
    <t xml:space="preserve"> 37. Promover la generación de conocimiento investigación innovación y la creatividad asociado al desarrollo sostenible en temáticas priorizadas</t>
  </si>
  <si>
    <t xml:space="preserve"> 40. Fortalecer la capacidad de control articulado en situaciones críticas ambientales territoriales</t>
  </si>
  <si>
    <t xml:space="preserve"> 46. Sistema de seguimiento control y evaluación del trabajo ambiental entre los pueblos étnicos y Corantioquia</t>
  </si>
  <si>
    <t xml:space="preserve"> 4. Aumentar la conectividad y diversidad biológica en predios públicos y privados para consolidar la estructura ecológica del territorio</t>
  </si>
  <si>
    <t xml:space="preserve"> 26. Mejorar la calidad del aire en centros poblados rurales y urbanos</t>
  </si>
  <si>
    <t xml:space="preserve"> 34. Apropiar a los actores de su territorio desde la comunicación el reconocimiento y fortalecimiento en lo cultural</t>
  </si>
  <si>
    <r>
      <t xml:space="preserve"> 41. Fortalecer desde la comunicación y la coherencia la confianza de los actores</t>
    </r>
    <r>
      <rPr>
        <sz val="10"/>
        <color theme="9" tint="-0.249977111117893"/>
        <rFont val="Arial Narrow"/>
        <family val="2"/>
      </rPr>
      <t xml:space="preserve"> </t>
    </r>
    <r>
      <rPr>
        <sz val="10"/>
        <rFont val="Arial Narrow"/>
        <family val="2"/>
      </rPr>
      <t>del territorio en la Autoridad ambiental</t>
    </r>
  </si>
  <si>
    <t xml:space="preserve"> 47. Modelo de coordinación interinstitucional gubernamental para el cumplimiento de las funciones ambientales por parte de las autoridades internas de los pueblos étnicos Infraestructura dotación e información</t>
  </si>
  <si>
    <t xml:space="preserve"> 5. Identificar proteger y manejar los elementos naturales del espacio público</t>
  </si>
  <si>
    <t xml:space="preserve"> 27. Aumentar la población con acceso a agua potable</t>
  </si>
  <si>
    <t xml:space="preserve"> 48. Fortalecimiento de los saberes ancestrales culturales espirituales y sociales a través de procesos de sistematización preservación recuperación e investigación para el desarrollo de la identidad de los pueblos étnicos</t>
  </si>
  <si>
    <t xml:space="preserve"> 6. Restaurar recuperar y o rehabilitar ecosistemas degradados</t>
  </si>
  <si>
    <t xml:space="preserve"> 49. Creación de un servidor y plataforma de información étnica que articule y evidencie la situación territorial ambiental y la gestión en los territorios étnicos</t>
  </si>
  <si>
    <t xml:space="preserve">  7. Uso de energías renovables</t>
  </si>
  <si>
    <t xml:space="preserve"> 50. Desarrollo de procesos de etnoeducación ambiental propio de los pueblos étnicos con la creación de espacios etnoeducativos ambientales en territorios ancestrales y colectivos</t>
  </si>
  <si>
    <t xml:space="preserve"> 12. Identificación y manejo de riesgos e impactos ecológicos y económicos producto del cambio climático en los territorios étnicos </t>
  </si>
  <si>
    <r>
      <t>Declaratoria de áreas protegidas de ecosistemas desde el gobierno propio en territorio titulado y ancestrales (%)</t>
    </r>
    <r>
      <rPr>
        <b/>
        <sz val="10"/>
        <color theme="1"/>
        <rFont val="Arial Narrow"/>
        <family val="2"/>
      </rPr>
      <t/>
    </r>
  </si>
  <si>
    <r>
      <t>Cuerpos de agua con objetivos de calidad definidos y alcanzados (70 en total) (%) DBO</t>
    </r>
    <r>
      <rPr>
        <vertAlign val="subscript"/>
        <sz val="10"/>
        <color theme="1"/>
        <rFont val="Arial Narrow"/>
        <family val="2"/>
      </rPr>
      <t>5</t>
    </r>
  </si>
  <si>
    <t xml:space="preserve"> 10. Protección efectiva de los ecosistemas presentes en los territorios étnicos incluyendo la respectiva restauración y saneamiento contribuyendo a la resiliencia y a la reducción de la vulnerabilidad de los territorios étnicos</t>
  </si>
  <si>
    <t xml:space="preserve"> 22. Disminuir la pérdida de los servicios ecosistémicos a causa de los efectos del cambio climático </t>
  </si>
  <si>
    <t xml:space="preserve"> 24. Disminuir la cantidad de aguas residuales  no tratadas vertidas a fuentes hídricas</t>
  </si>
  <si>
    <t xml:space="preserve"> 27. Aumentar la población con acceso a agua potable </t>
  </si>
  <si>
    <t xml:space="preserve"> 36. Promover la generación y/o apropiación de desarrollos tecnológicos para el uso de la biodiversidad y una mayor eficiencia de uso del patrimonio ambiental</t>
  </si>
  <si>
    <t xml:space="preserve"> 39. Prevenir y atender el conflicto en el uso y aprovechamiento de los recursos naturales </t>
  </si>
  <si>
    <t>Líneas</t>
  </si>
  <si>
    <r>
      <rPr>
        <b/>
        <sz val="10"/>
        <color theme="1"/>
        <rFont val="Arial Narrow"/>
        <family val="2"/>
      </rPr>
      <t>Línea 1.</t>
    </r>
    <r>
      <rPr>
        <sz val="10"/>
        <color theme="1"/>
        <rFont val="Arial Narrow"/>
        <family val="2"/>
      </rPr>
      <t xml:space="preserve"> Planificación ambiental territorial y protección de áreas que proveen servicios ecosistémicos</t>
    </r>
  </si>
  <si>
    <r>
      <rPr>
        <b/>
        <sz val="10"/>
        <color theme="1"/>
        <rFont val="Arial Narrow"/>
        <family val="2"/>
      </rPr>
      <t>Línea 2.</t>
    </r>
    <r>
      <rPr>
        <sz val="10"/>
        <color theme="1"/>
        <rFont val="Arial Narrow"/>
        <family val="2"/>
      </rPr>
      <t xml:space="preserve"> Corresponsabilidad del sistema económico hacia territorios sostenibles</t>
    </r>
  </si>
  <si>
    <r>
      <rPr>
        <b/>
        <sz val="10"/>
        <color theme="1"/>
        <rFont val="Arial Narrow"/>
        <family val="2"/>
      </rPr>
      <t>Línea 3.</t>
    </r>
    <r>
      <rPr>
        <sz val="10"/>
        <color theme="1"/>
        <rFont val="Arial Narrow"/>
        <family val="2"/>
      </rPr>
      <t xml:space="preserve"> Consolidación de un entorno saludable y seguro</t>
    </r>
  </si>
  <si>
    <r>
      <rPr>
        <b/>
        <sz val="10"/>
        <rFont val="Arial Narrow"/>
        <family val="2"/>
      </rPr>
      <t>Línea 4.</t>
    </r>
    <r>
      <rPr>
        <sz val="10"/>
        <rFont val="Arial Narrow"/>
        <family val="2"/>
      </rPr>
      <t xml:space="preserve"> Fortalecimiento de la cultura ambiental y de las capacidades de los actores para la gestión conjunta y el logro de los resultados</t>
    </r>
  </si>
  <si>
    <t xml:space="preserve"> 5. Paisajes socioecosistemas con transición a la sostenibilidad ambiental</t>
  </si>
  <si>
    <t>Uso de energías renovales</t>
  </si>
  <si>
    <t>Medidas</t>
  </si>
  <si>
    <t>MA1  Conservación y recuperación de bosques y servicios ecosistémicos</t>
  </si>
  <si>
    <t>MA2 Fortalecimiento del sistema nacional de áreas protegidas y vulnerables</t>
  </si>
  <si>
    <t>MA3 Instrumento de pago por servicios ambientales para conservación de bosques</t>
  </si>
  <si>
    <t>MA4  Instrumento de pago por servicios ambientales para reforestación con especies nativas y estimulación de la regeneración natural</t>
  </si>
  <si>
    <t>MA8 Red de información y difusión sobre el cambio climático</t>
  </si>
  <si>
    <t>MA9 Apoyo y acompañamiento a iniciativas comunicativas locales y comunitarias</t>
  </si>
  <si>
    <t>MA5  Gestión institucional  interinstitucional y empresarial para la articulación frente al cambio climático</t>
  </si>
  <si>
    <t>MA6. Fortalecimiento de la participación ciudadana para la gestión ambiental en cambio climático a nivel local y regional con incidencia nacional</t>
  </si>
  <si>
    <t>MA7. Iniciativas comunitarias locales frente al cambio climático</t>
  </si>
  <si>
    <t>MA11. Actores líderes de la planeación y ordenamiento territorial frente al cambio climático</t>
  </si>
  <si>
    <t>MA12. Educación ambiental para sectores productivos  MA12</t>
  </si>
  <si>
    <t>MA13. Fortalecimiento de los procesos de educación ambiental en cambio climático en la planeación institucional formal PRAE y CIDEAM</t>
  </si>
  <si>
    <t>MA10. Inclusión de lineamientos de cambio climático en los planes de vida y planes de etno desarrollo</t>
  </si>
  <si>
    <t>MA17. Acuerdos con academias para la promoción de pregrados y posgrados relacionados con el Cambio Climático a nivel regional</t>
  </si>
  <si>
    <t>MA18.Promoción de tecnologías por parte entidades como el SENA relacionadas con el cambio climático</t>
  </si>
  <si>
    <t>MA14. Acompañamiento a procesos de investigación en cambio climático en comunidades étnicas</t>
  </si>
  <si>
    <t>MA15. Construcción participativa de indicadores sociales  culturales sobre la vulnerabilidad y nivel de apropiación de las comunidades frente al cambio climático</t>
  </si>
  <si>
    <t>MA16. Conocimiento y comprensión del cambio climático para la promoción de la conciencia pública y el desarrollo sostenible</t>
  </si>
  <si>
    <t>M12. Plataforma WEB para la gestión de emisiones de GEI y huella de carbono en el sector transporte</t>
  </si>
  <si>
    <t>M14. Promoción del gas natural vehicular</t>
  </si>
  <si>
    <t>M15. En bici por mi municipio</t>
  </si>
  <si>
    <t>M30. Reactivación del ferrocarril de Antioquia</t>
  </si>
  <si>
    <t>M23.Aislamiento en edificaciones</t>
  </si>
  <si>
    <t>M16. Separación de residuos sólidos en la fuente  en municipios con poblaciones urbanas inferiores a 20.000  habitantes</t>
  </si>
  <si>
    <t>M17. Separación de residuos sólidos en la fuente  en municipios con poblaciones urbanas superiores a 20.001 habitantes</t>
  </si>
  <si>
    <t>M18. Compostaje de residuos sólidos en municipios sin poblaciones urbanas inferiores a 200.000 habitantes</t>
  </si>
  <si>
    <t>M19. Compostaje de residuos sólidos en municipios con poblaciones urbanas superiores a 200.001 habitantes</t>
  </si>
  <si>
    <t>M20. Conducción y tratamiento de biogás  quema  en rellenos</t>
  </si>
  <si>
    <t>M21. Tratamiento térmico de residuos sólidos</t>
  </si>
  <si>
    <t>M22. Aprovechamiento y reutilización de aguas grises.</t>
  </si>
  <si>
    <t>M24.Calentadores solares</t>
  </si>
  <si>
    <t>M25. Uso eficiente de refrigeradores</t>
  </si>
  <si>
    <t>M26. Uso de sistemas de aire acondicionado eficiente</t>
  </si>
  <si>
    <t>M27.Uso de biogás en viviendas</t>
  </si>
  <si>
    <t>M28. Estufas eficientes</t>
  </si>
  <si>
    <t>M29. Iluminación eficiente en edificaciones</t>
  </si>
  <si>
    <t>A.1. Manejo integral de páramos y bosques alto andinos</t>
  </si>
  <si>
    <t>A.24. Evaluación de pérdidas ambientales</t>
  </si>
  <si>
    <t>A.25. Construcciones palafiticas  flotantes y ligeras</t>
  </si>
  <si>
    <t>A.26. Construcción y edificación sostenible</t>
  </si>
  <si>
    <t>A.3.Estudios de vulnerabilidad de ecosistemas bajo escenarios de cambio climático  humedales y bosque seco</t>
  </si>
  <si>
    <t>A.8. Fortalecimiento del sistema de alertas tempranas  SAT</t>
  </si>
  <si>
    <t>M.4. Inclusión de tecnologías y fortalecimiento de buenas prácticas ambientales en el sector agropecuario  BPAA</t>
  </si>
  <si>
    <t xml:space="preserve">MA1  Conservación y recuperación de bosques y servicios ecosistémicos </t>
  </si>
  <si>
    <t xml:space="preserve">MA3 Instrumento de pago por servicios ambientales para conservación de bosques </t>
  </si>
  <si>
    <t>CER</t>
  </si>
  <si>
    <t>2.1. Fortalecimiento de la legalidad en la administración de los recursos naturales renovables</t>
  </si>
  <si>
    <t xml:space="preserve"> 2.2. Regulación del uso goce y aprovechamiento de los recursos naturales renovables con énfasis en unidades territoriales</t>
  </si>
  <si>
    <t xml:space="preserve"> 3.1. Implementación de medidas de mitigación y adaptación al cambio climático en los sectores productivos y otros actores estratégicos</t>
  </si>
  <si>
    <t xml:space="preserve"> 3.2. Promoción de sistemas sostenibles de producción y otras estrategias de uso sostenible del territorio</t>
  </si>
  <si>
    <t xml:space="preserve"> 4.1. Gestión Ambiental con Comunidades Étnicas y Campesinas</t>
  </si>
  <si>
    <t xml:space="preserve"> 4.2. Fortalecimiento de la Gobernanza Ambiental con actores estratégicos de diferentes sectores</t>
  </si>
  <si>
    <t xml:space="preserve"> 5.1. Fortalecimiento del Talento Humano</t>
  </si>
  <si>
    <t xml:space="preserve"> 5.2. Modernización Institucional</t>
  </si>
  <si>
    <t xml:space="preserve"> 5.3. Gestión de la información para la toma de decisiones en la gestión Ambiental</t>
  </si>
  <si>
    <t xml:space="preserve"> 1.1 Consolidación del Sistema de Áreas Protegidas y Otras Estrategias de Conservación</t>
  </si>
  <si>
    <t xml:space="preserve"> 1.1.1. Declaración y o ampliación de áreas protegidas inscritas o a inscribir en el Registro Único Nacional de Áreas Protegidas – RUNAP</t>
  </si>
  <si>
    <t xml:space="preserve"> 1.2.1. Ejecución de acciones de conservación y manejo en especies priorizadas amenazadas e invasoras de fauna y flora</t>
  </si>
  <si>
    <t xml:space="preserve"> 1.3.1. Formulación o Actualización de Instrumentos de Planificación Hidrológica</t>
  </si>
  <si>
    <t xml:space="preserve"> 2.1.1. Acompañamiento en la formación y formalización de actores y o sectores estratégicos</t>
  </si>
  <si>
    <t xml:space="preserve"> 2.2.1. Formulación y o actualización de Reglamentación de corrientes y o vertimientos</t>
  </si>
  <si>
    <t xml:space="preserve"> 3.1.1. Aportar a la implementación interinstitucional del PIGCCT de Antioquia en articulación con el Plan de Acción con las entidades territoriales y otros actores</t>
  </si>
  <si>
    <t xml:space="preserve"> 3.2.1. Fomento a la aplicación de prácticas sostenibles y soluciones creativas e innovadoras con los sectores productivos y otros actores del territorio</t>
  </si>
  <si>
    <t xml:space="preserve"> 4.1.1. Fortalecimiento de las capacidades de gestión ambiental de las comunidades étnicas y campesinas acorde con las características de cada territorio</t>
  </si>
  <si>
    <t xml:space="preserve"> 4.2.1. Fortalecimiento y articulación de la gobernanza ambiental desde la corresponsabilidad</t>
  </si>
  <si>
    <t xml:space="preserve"> 5.1.1. Formulación Ejecución y Seguimiento del Plan Estratégico del Talento Humano</t>
  </si>
  <si>
    <t xml:space="preserve"> 5.2.1. Revisión ajuste implementación y seguimiento a la articulación y mejoramiento continuo de la estructura organizacional la planta de cargos y el manual de funciones para facilitar la ejecución del Plan de Acción y del PGAR</t>
  </si>
  <si>
    <t xml:space="preserve"> 5.3.1.  Diseño del Centro de Monitoreo para la administración integral del territorio con énfasis en el recurso agua</t>
  </si>
  <si>
    <t xml:space="preserve"> 1.2. Gestión de la Biodiversidad</t>
  </si>
  <si>
    <t xml:space="preserve"> 1.1.2. Recategorización de áreas protegidas inscritas en el Registro Único Nacional de Áreas Protegidas – RUNAP</t>
  </si>
  <si>
    <t xml:space="preserve"> 1.2.2. Ecosistemas en restauración rehabilitación y recuperación bajo parámetros de conectividad en áreas y suelos degradados</t>
  </si>
  <si>
    <t xml:space="preserve"> 1.3.2. Ejecución y Seguimiento de los Instrumentos de Planificación Hidrológica</t>
  </si>
  <si>
    <t xml:space="preserve"> 2.1.2. Articulación Interinstitucional para la atención de situaciones críticas en lo ambiental</t>
  </si>
  <si>
    <t xml:space="preserve"> 2.2.2. Evaluación de los trámites ambientales y otros instrumentos de manejo y control en articulación con la administración por unidades territoriales</t>
  </si>
  <si>
    <t xml:space="preserve"> 3.2.2. Implementación de estrategias de saneamiento para la descontaminación del recurso hídrico</t>
  </si>
  <si>
    <t xml:space="preserve"> 4.1.2. Implementación de prácticas ambientales y de economía propia en territorios étnicos y campesinos en articulación con los demás programas del Plan de Acción y los planes étnicos</t>
  </si>
  <si>
    <t xml:space="preserve"> 4.2.2. Implementación evaluación y seguimiento de procesos de educación ambiental a través de los programas y proyectos corporativos para el fortalecimiento de la gestión ambiental desde la corresponsabilidad</t>
  </si>
  <si>
    <t xml:space="preserve"> 5.2.2. Administración de los bienes y servicios modernización de la infraestructura y equipamiento de los centros de trabajo siendo referentes en seguridad confort tecnologías y prácticas ambientales</t>
  </si>
  <si>
    <t xml:space="preserve"> 5.3.2.  Implementación del Centro de Monitoreo para la administración integral del territorio con énfasis en el recurso agua</t>
  </si>
  <si>
    <t xml:space="preserve"> 1.3. Planificación Ambiental del Territorio alrededor del agua</t>
  </si>
  <si>
    <t xml:space="preserve"> 1.1.3. Formulación y o actualización de planes de manejo de áreas Protegidas</t>
  </si>
  <si>
    <t xml:space="preserve"> 1.2.3.  Gestión de la ordenación forestal para el aprovechamiento sostenible</t>
  </si>
  <si>
    <t xml:space="preserve"> 1.3.3.  Asesoría en la incorporación del componente ambiental en los instrumentos de Ordenamiento Territorial Municipal</t>
  </si>
  <si>
    <t xml:space="preserve"> 2.2.3. Control y seguimiento a los recursos naturales trámites ambientales y otros instrumentos de manejo y control</t>
  </si>
  <si>
    <t xml:space="preserve"> 3.2.3. Fortalecimiento en la gestión integral de residuos en articulación con los PGIRS y el Plan RESPEL corporativo</t>
  </si>
  <si>
    <t xml:space="preserve"> 4.2.3. Ejecución evaluación y seguimiento de procesos de educación ambiental para el fortalecimiento de la cultura y la gestión</t>
  </si>
  <si>
    <t xml:space="preserve"> 5.2.3. Fortalecimiento y aplicación de los ingresos corporativos propios y gestionados</t>
  </si>
  <si>
    <t xml:space="preserve"> 5.3.3. Articulación del Centro de Monitoreo con otras entidades del Sistema Nacional Ambiental SINA en el marco del Sistema de Información Ambiental Colombiano SIAC</t>
  </si>
  <si>
    <t xml:space="preserve"> 2.1. Fortalecimiento de la legalidad en la administración de los recursos naturales renovables</t>
  </si>
  <si>
    <t xml:space="preserve"> 1.1.4. Administración y Gestión de áreas Protegidas
</t>
  </si>
  <si>
    <t xml:space="preserve"> 1.3.4. Implementación interinstitucional de medidas para el conocimiento y reducción del riesgo de desastres con participación de las comunidades</t>
  </si>
  <si>
    <t xml:space="preserve"> 2.2.4. Aplicación seguimiento y control de los procesos sancionatorios</t>
  </si>
  <si>
    <t xml:space="preserve"> 3.2.4. Socialización Implementación y seguimiento al Plan más Aire Puro articulado al control y seguimiento a las fuentes de contaminación</t>
  </si>
  <si>
    <t xml:space="preserve"> 4.2.4. Ejecución evaluación y seguimiento del proceso de comunicación y educomunicación ambiental a través de los programas y proyectos corporativos para el fortalecimiento de la gestión ambiental</t>
  </si>
  <si>
    <t xml:space="preserve"> 5.2.4. Fortalecimiento del Sistema de Gestión Integral SGI y su Modelo Integrado de Planificación y Gestión Integral MIPG para facilitar la ejecución del Plan de Acción y del Plan de Gestión Ambiental Regional
</t>
  </si>
  <si>
    <t xml:space="preserve"> 2.2 Regulación del uso goce y aprovechamiento de los recursos naturales renovables con énfasis en unidades territoriales</t>
  </si>
  <si>
    <t xml:space="preserve"> 1.1.5. Gestión de estrategias complementarias de conservación y ecosistemas estratégicos</t>
  </si>
  <si>
    <t xml:space="preserve"> 2.2.5. Identificación y gestión de pasivos ambientales</t>
  </si>
  <si>
    <t xml:space="preserve"> 5.3. Fortalecer la gestión de la Información y el conocimiento soportado en tecnologías actualizadas que faciliten la toma de decisiones en la gestión ambiental</t>
  </si>
  <si>
    <t xml:space="preserve"> 1.1.2. Recategorización de áreas protegidas inscritas en el Registro Único Nacional de Áreas Protegidas RUNAP</t>
  </si>
  <si>
    <t xml:space="preserve"> 1.1.5. Gestión de estrategias complementarias de conservación y ecosistemas estratégicos.</t>
  </si>
  <si>
    <t xml:space="preserve"> 2.2.4. Aplicación, seguimiento y control de los procesos sancionatorios</t>
  </si>
  <si>
    <t xml:space="preserve"> 4.2.3. Ejecución, evaluación y seguimiento de procesos de educación ambiental para el fortalecimiento de la cultura y la gestión</t>
  </si>
  <si>
    <t xml:space="preserve"> 5.2.3.  Fortalecimiento y aplicación de los ingresos corporativos propios y gestionados</t>
  </si>
  <si>
    <t>[PGAR] Conflictos ambientales con rutas de gestion</t>
  </si>
  <si>
    <t>1. Ordenamiento Ambiental del Territorio</t>
  </si>
  <si>
    <t>2. Administración del Patrimonio Ambiental</t>
  </si>
  <si>
    <t>3. Sectores Productivos Sostenibles</t>
  </si>
  <si>
    <t>4. Gobernanza Ambiental</t>
  </si>
  <si>
    <t>5. Conexión Institucional</t>
  </si>
  <si>
    <t xml:space="preserve"> 2. Administración del Patrimonio Ambiental</t>
  </si>
  <si>
    <t xml:space="preserve"> 3. Sectores Productivos Sostenibles</t>
  </si>
  <si>
    <t xml:space="preserve"> 4. Gobernanza Ambiental</t>
  </si>
  <si>
    <t xml:space="preserve"> 5. Conexión Institucional</t>
  </si>
  <si>
    <t>Honorarios 2025
con FP</t>
  </si>
  <si>
    <t>Mónica María Ocampo Restrepo</t>
  </si>
  <si>
    <t>Mapas de ruido</t>
  </si>
  <si>
    <t>Cantidad aportada por el contrato en la vigencia</t>
  </si>
  <si>
    <t>1. Desarrollo de componentes programáticos del Plan de Acción con enfoque diferencial.</t>
  </si>
  <si>
    <t>Suministrar el servicio de calibración de los equipos de medición de contaminación acústica que hacen parte del sistema de calidad del aire de CORANTIOQUIA</t>
  </si>
  <si>
    <t>Jhoana Paola Restrepo Cojo</t>
  </si>
  <si>
    <t>Línea 3. Consolidación de un entorno saludable y seguro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</si>
</sst>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2" formatCode="_-&quot;$&quot;\ * #,##0_-;\-&quot;$&quot;\ * #,##0_-;_-&quot;$&quot;\ * &quot;-&quot;_-;_-@_-"/>
    <numFmt numFmtId="41" formatCode="_-* #,##0_-;\-* #,##0_-;_-* &quot;-&quot;_-;_-@_-"/>
    <numFmt numFmtId="44" formatCode="_-&quot;$&quot;\ * #,##0.00_-;\-&quot;$&quot;\ * #,##0.00_-;_-&quot;$&quot;\ * &quot;-&quot;??_-;_-@_-"/>
    <numFmt numFmtId="164" formatCode="#,##0.0"/>
    <numFmt numFmtId="165" formatCode="_-* #,##0.0_-;\-* #,##0.0_-;_-* &quot;-&quot;_-;_-@_-"/>
    <numFmt numFmtId="166" formatCode="0.0%"/>
    <numFmt numFmtId="167" formatCode="yyyy\-mm\-dd;@"/>
    <numFmt numFmtId="168" formatCode="[$$-240A]\ #,##0"/>
    <numFmt numFmtId="169" formatCode="0.0"/>
    <numFmt numFmtId="170" formatCode="&quot;$&quot;\ #,##0"/>
    <numFmt numFmtId="171" formatCode="_-&quot;$&quot;* #,##0_-;\-&quot;$&quot;* #,##0_-;_-&quot;$&quot;* &quot;-&quot;_-;_-@_-"/>
    <numFmt numFmtId="172" formatCode="_-[$$-240A]\ * #,##0.00_-;\-[$$-240A]\ * #,##0.00_-;_-[$$-240A]\ * &quot;-&quot;??_-;_-@_-"/>
    <numFmt numFmtId="173" formatCode="_(&quot;$&quot;\ * #,##0.00_);_(&quot;$&quot;\ * \(#,##0.00\);_(&quot;$&quot;\ * &quot;-&quot;??_);_(@_)"/>
    <numFmt numFmtId="174" formatCode="_(&quot;$&quot;\ * #,##0_);_(&quot;$&quot;\ * \(#,##0\);_(&quot;$&quot;\ * &quot;-&quot;??_);_(@_)"/>
    <numFmt numFmtId="175" formatCode="_-&quot;$&quot;\ * #,##0_-;\-&quot;$&quot;\ * #,##0_-;_-&quot;$&quot;\ * &quot;-&quot;??_-;_-@_-"/>
    <numFmt numFmtId="176" formatCode="0.000"/>
  </numFmts>
  <fonts count="132">
    <font>
      <sz val="12"/>
      <color theme="1"/>
      <name val="Calibri"/>
      <family val="2"/>
      <scheme val="minor"/>
    </font>
    <font>
      <sz val="12"/>
      <color theme="1"/>
      <name val="Arial"/>
      <family val="2"/>
    </font>
    <font>
      <sz val="12"/>
      <color theme="1"/>
      <name val="Arial"/>
      <family val="2"/>
    </font>
    <font>
      <sz val="12"/>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1"/>
      <color rgb="FF000000"/>
      <name val="Arial"/>
      <family val="2"/>
    </font>
    <font>
      <sz val="12"/>
      <color theme="1"/>
      <name val="Calibri"/>
      <family val="2"/>
      <scheme val="minor"/>
    </font>
    <font>
      <sz val="10"/>
      <color theme="1"/>
      <name val="Arial Narrow"/>
      <family val="2"/>
    </font>
    <font>
      <b/>
      <sz val="10"/>
      <color theme="1"/>
      <name val="Arial Narrow"/>
      <family val="2"/>
    </font>
    <font>
      <sz val="10"/>
      <color theme="1"/>
      <name val="Calibri"/>
      <family val="2"/>
    </font>
    <font>
      <sz val="10"/>
      <name val="Arial Narrow"/>
      <family val="2"/>
    </font>
    <font>
      <sz val="10"/>
      <color theme="0"/>
      <name val="Arial Narrow"/>
      <family val="2"/>
    </font>
    <font>
      <sz val="8"/>
      <color theme="0"/>
      <name val="Arial Narrow"/>
      <family val="2"/>
    </font>
    <font>
      <sz val="10"/>
      <color rgb="FFFF0000"/>
      <name val="Arial Narrow"/>
      <family val="2"/>
    </font>
    <font>
      <sz val="10"/>
      <name val="Calibri"/>
      <family val="2"/>
    </font>
    <font>
      <vertAlign val="subscript"/>
      <sz val="10"/>
      <color theme="1"/>
      <name val="Arial Narrow"/>
      <family val="2"/>
    </font>
    <font>
      <b/>
      <sz val="10"/>
      <color rgb="FFFF0000"/>
      <name val="Arial Narrow"/>
      <family val="2"/>
    </font>
    <font>
      <b/>
      <sz val="8"/>
      <color rgb="FFFF0000"/>
      <name val="Arial Narrow"/>
      <family val="2"/>
    </font>
    <font>
      <b/>
      <sz val="10"/>
      <color theme="1"/>
      <name val="Calibri"/>
      <family val="2"/>
    </font>
    <font>
      <b/>
      <sz val="10"/>
      <name val="Arial Narrow"/>
      <family val="2"/>
    </font>
    <font>
      <b/>
      <sz val="10"/>
      <name val="Calibri"/>
      <family val="2"/>
    </font>
    <font>
      <vertAlign val="superscript"/>
      <sz val="10"/>
      <color theme="1"/>
      <name val="Arial Narrow"/>
      <family val="2"/>
    </font>
    <font>
      <b/>
      <sz val="12"/>
      <color theme="1"/>
      <name val="Arial Narrow"/>
      <family val="2"/>
    </font>
    <font>
      <sz val="10"/>
      <color theme="9" tint="-0.249977111117893"/>
      <name val="Arial Narrow"/>
      <family val="2"/>
    </font>
    <font>
      <vertAlign val="subscript"/>
      <sz val="10"/>
      <name val="Arial Narrow"/>
      <family val="2"/>
    </font>
    <font>
      <sz val="10"/>
      <color theme="1"/>
      <name val="Bookman Old Style"/>
      <family val="1"/>
    </font>
    <font>
      <sz val="9"/>
      <color indexed="81"/>
      <name val="Tahoma"/>
      <family val="2"/>
    </font>
    <font>
      <b/>
      <sz val="9"/>
      <color indexed="81"/>
      <name val="Tahoma"/>
      <family val="2"/>
    </font>
    <font>
      <sz val="10"/>
      <name val="Calibri"/>
      <family val="2"/>
      <scheme val="minor"/>
    </font>
    <font>
      <sz val="10"/>
      <color theme="1"/>
      <name val="Calibri"/>
      <family val="2"/>
      <scheme val="minor"/>
    </font>
    <font>
      <b/>
      <sz val="12"/>
      <color theme="1"/>
      <name val="Calibri"/>
      <family val="2"/>
      <scheme val="minor"/>
    </font>
    <font>
      <vertAlign val="superscript"/>
      <sz val="9"/>
      <color indexed="81"/>
      <name val="Tahoma"/>
      <family val="2"/>
    </font>
    <font>
      <b/>
      <sz val="10"/>
      <name val="ArialMT"/>
    </font>
    <font>
      <sz val="11"/>
      <name val="Calibri"/>
      <family val="2"/>
      <scheme val="minor"/>
    </font>
    <font>
      <sz val="11"/>
      <color theme="0"/>
      <name val="Calibri"/>
      <family val="2"/>
      <scheme val="minor"/>
    </font>
    <font>
      <sz val="12"/>
      <color theme="1"/>
      <name val="ArialMT"/>
      <family val="2"/>
    </font>
    <font>
      <b/>
      <sz val="11"/>
      <name val="Calibri"/>
      <family val="2"/>
      <scheme val="minor"/>
    </font>
    <font>
      <b/>
      <sz val="9"/>
      <name val="Calibri"/>
      <family val="2"/>
      <scheme val="minor"/>
    </font>
    <font>
      <sz val="9"/>
      <name val="Calibri"/>
      <family val="2"/>
      <scheme val="minor"/>
    </font>
    <font>
      <u/>
      <sz val="11"/>
      <color rgb="FF0563C1"/>
      <name val="Calibri"/>
      <family val="2"/>
      <scheme val="minor"/>
    </font>
    <font>
      <sz val="11"/>
      <name val="Calibri"/>
      <family val="2"/>
    </font>
    <font>
      <b/>
      <sz val="9"/>
      <color rgb="FF000000"/>
      <name val="Tahoma"/>
      <family val="2"/>
    </font>
    <font>
      <sz val="9"/>
      <color rgb="FF000000"/>
      <name val="Tahoma"/>
      <family val="2"/>
    </font>
    <font>
      <b/>
      <sz val="10"/>
      <color rgb="FF000000"/>
      <name val="Tahoma"/>
      <family val="2"/>
    </font>
    <font>
      <sz val="10"/>
      <color rgb="FF000000"/>
      <name val="Tahoma"/>
      <family val="2"/>
    </font>
    <font>
      <b/>
      <sz val="10"/>
      <color rgb="FF000000"/>
      <name val="Calibri"/>
      <family val="2"/>
    </font>
    <font>
      <sz val="10"/>
      <color rgb="FF000000"/>
      <name val="Calibri"/>
      <family val="2"/>
    </font>
    <font>
      <sz val="9"/>
      <color rgb="FF000000"/>
      <name val="Calibri"/>
      <family val="2"/>
      <scheme val="minor"/>
    </font>
    <font>
      <sz val="10"/>
      <name val="Arial"/>
      <family val="2"/>
    </font>
    <font>
      <b/>
      <sz val="10"/>
      <color theme="1"/>
      <name val="Calibri"/>
      <family val="2"/>
      <scheme val="minor"/>
    </font>
    <font>
      <sz val="10"/>
      <color rgb="FF000000"/>
      <name val="Arial Narrow"/>
      <family val="2"/>
    </font>
    <font>
      <b/>
      <sz val="10"/>
      <color rgb="FF000000"/>
      <name val="Arial Narrow"/>
      <family val="2"/>
    </font>
    <font>
      <b/>
      <sz val="10"/>
      <color theme="0"/>
      <name val="Arial"/>
      <family val="2"/>
    </font>
    <font>
      <b/>
      <sz val="10"/>
      <name val="Arial"/>
      <family val="2"/>
    </font>
    <font>
      <sz val="12"/>
      <color rgb="FF000000"/>
      <name val="Calibri"/>
      <family val="2"/>
      <scheme val="minor"/>
    </font>
    <font>
      <sz val="10"/>
      <color theme="1"/>
      <name val="Arial"/>
      <family val="2"/>
    </font>
    <font>
      <sz val="11"/>
      <name val="Arial"/>
      <family val="2"/>
    </font>
    <font>
      <sz val="9"/>
      <name val="Arial"/>
      <family val="2"/>
    </font>
    <font>
      <sz val="9"/>
      <color theme="1"/>
      <name val="Calibri"/>
      <family val="2"/>
      <scheme val="minor"/>
    </font>
    <font>
      <sz val="11"/>
      <color indexed="81"/>
      <name val="Tahoma"/>
      <family val="2"/>
    </font>
    <font>
      <sz val="12"/>
      <color indexed="81"/>
      <name val="Tahoma"/>
      <family val="2"/>
    </font>
    <font>
      <b/>
      <sz val="10"/>
      <color theme="1"/>
      <name val="Arial"/>
      <family val="2"/>
    </font>
    <font>
      <sz val="11"/>
      <color rgb="FF006100"/>
      <name val="Calibri"/>
      <family val="2"/>
      <scheme val="minor"/>
    </font>
    <font>
      <sz val="11"/>
      <color rgb="FF9C0006"/>
      <name val="Calibri"/>
      <family val="2"/>
      <scheme val="minor"/>
    </font>
    <font>
      <sz val="10"/>
      <color rgb="FF000000"/>
      <name val="Arial"/>
      <family val="2"/>
    </font>
    <font>
      <sz val="10"/>
      <color indexed="8"/>
      <name val="Arial"/>
      <family val="2"/>
    </font>
    <font>
      <sz val="11"/>
      <name val="Cambria"/>
      <family val="1"/>
    </font>
    <font>
      <sz val="11"/>
      <color rgb="FF9C5700"/>
      <name val="Calibri"/>
      <family val="2"/>
      <scheme val="minor"/>
    </font>
    <font>
      <sz val="9"/>
      <color rgb="FF000000"/>
      <name val="Arial"/>
      <family val="2"/>
    </font>
    <font>
      <b/>
      <sz val="11"/>
      <name val="Arial"/>
      <family val="2"/>
    </font>
    <font>
      <sz val="10"/>
      <color rgb="FFFF0000"/>
      <name val="Calibri"/>
      <family val="2"/>
      <scheme val="minor"/>
    </font>
    <font>
      <sz val="11"/>
      <color rgb="FFFF0000"/>
      <name val="Calibri"/>
      <family val="2"/>
      <scheme val="minor"/>
    </font>
    <font>
      <b/>
      <sz val="11"/>
      <color theme="0"/>
      <name val="Calibri"/>
      <family val="2"/>
      <scheme val="minor"/>
    </font>
    <font>
      <b/>
      <sz val="12"/>
      <color theme="1"/>
      <name val="Arial"/>
      <family val="2"/>
    </font>
    <font>
      <b/>
      <sz val="11"/>
      <color theme="1"/>
      <name val="Arial"/>
      <family val="2"/>
    </font>
    <font>
      <sz val="9"/>
      <color theme="1"/>
      <name val="Arial"/>
      <family val="2"/>
    </font>
    <font>
      <b/>
      <sz val="12"/>
      <color rgb="FFF6B18A"/>
      <name val="Arial"/>
      <family val="2"/>
    </font>
    <font>
      <sz val="12"/>
      <color theme="1"/>
      <name val="Arial"/>
      <family val="2"/>
    </font>
    <font>
      <b/>
      <sz val="10"/>
      <color rgb="FF000000"/>
      <name val="Arial"/>
      <family val="2"/>
    </font>
    <font>
      <b/>
      <sz val="16"/>
      <color theme="1"/>
      <name val="Arial"/>
      <family val="2"/>
    </font>
    <font>
      <b/>
      <sz val="8"/>
      <color theme="1"/>
      <name val="Arial"/>
      <family val="2"/>
    </font>
    <font>
      <b/>
      <sz val="9"/>
      <name val="Arial"/>
      <family val="2"/>
    </font>
    <font>
      <sz val="11"/>
      <color theme="0"/>
      <name val="Arial"/>
      <family val="2"/>
    </font>
    <font>
      <sz val="8"/>
      <name val="Arial"/>
      <family val="2"/>
    </font>
    <font>
      <sz val="8"/>
      <color theme="9" tint="-0.249977111117893"/>
      <name val="Arial"/>
      <family val="2"/>
    </font>
    <font>
      <b/>
      <sz val="8"/>
      <color theme="9" tint="-0.249977111117893"/>
      <name val="Arial"/>
      <family val="2"/>
    </font>
    <font>
      <sz val="8"/>
      <color theme="0"/>
      <name val="Arial"/>
      <family val="2"/>
    </font>
    <font>
      <b/>
      <sz val="8"/>
      <color theme="0"/>
      <name val="Arial"/>
      <family val="2"/>
    </font>
    <font>
      <sz val="10"/>
      <color theme="0"/>
      <name val="Arial"/>
      <family val="2"/>
    </font>
    <font>
      <vertAlign val="subscript"/>
      <sz val="10"/>
      <color theme="1"/>
      <name val="Arial"/>
      <family val="2"/>
    </font>
    <font>
      <vertAlign val="superscript"/>
      <sz val="10"/>
      <name val="Arial"/>
      <family val="2"/>
    </font>
    <font>
      <vertAlign val="superscript"/>
      <sz val="10"/>
      <color theme="1"/>
      <name val="Arial"/>
      <family val="2"/>
    </font>
    <font>
      <sz val="8"/>
      <color rgb="FFFFFF00"/>
      <name val="Arial"/>
      <family val="2"/>
    </font>
    <font>
      <b/>
      <sz val="8"/>
      <color rgb="FFFFFF00"/>
      <name val="Arial"/>
      <family val="2"/>
    </font>
    <font>
      <sz val="8"/>
      <color rgb="FF00B0F0"/>
      <name val="Arial"/>
      <family val="2"/>
    </font>
    <font>
      <b/>
      <sz val="8"/>
      <color rgb="FF00B0F0"/>
      <name val="Arial"/>
      <family val="2"/>
    </font>
    <font>
      <vertAlign val="subscript"/>
      <sz val="10"/>
      <name val="Arial"/>
      <family val="2"/>
    </font>
    <font>
      <sz val="8"/>
      <color rgb="FF0070C0"/>
      <name val="Arial"/>
      <family val="2"/>
    </font>
    <font>
      <b/>
      <sz val="8"/>
      <color rgb="FF0070C0"/>
      <name val="Arial"/>
      <family val="2"/>
    </font>
    <font>
      <sz val="10"/>
      <color theme="9" tint="-0.249977111117893"/>
      <name val="Arial"/>
      <family val="2"/>
    </font>
    <font>
      <sz val="8"/>
      <name val="Calibri"/>
      <family val="2"/>
      <scheme val="minor"/>
    </font>
    <font>
      <sz val="11"/>
      <color theme="1"/>
      <name val="Arial"/>
      <family val="2"/>
    </font>
    <font>
      <sz val="12"/>
      <color theme="0"/>
      <name val="Arial"/>
      <family val="2"/>
    </font>
    <font>
      <sz val="10"/>
      <color theme="9" tint="0.79998168889431442"/>
      <name val="Arial"/>
      <family val="2"/>
    </font>
    <font>
      <b/>
      <sz val="10"/>
      <color theme="9" tint="0.79998168889431442"/>
      <name val="Arial"/>
      <family val="2"/>
    </font>
    <font>
      <sz val="10"/>
      <color theme="9" tint="0.59999389629810485"/>
      <name val="Arial"/>
      <family val="2"/>
    </font>
    <font>
      <sz val="10"/>
      <color rgb="FF0D0D0D"/>
      <name val="Arial"/>
      <family val="2"/>
    </font>
    <font>
      <sz val="10"/>
      <color rgb="FFFFFFCC"/>
      <name val="Arial"/>
      <family val="2"/>
    </font>
    <font>
      <sz val="10"/>
      <color rgb="FFFFFF66"/>
      <name val="Arial"/>
      <family val="2"/>
    </font>
    <font>
      <sz val="10"/>
      <color theme="4" tint="0.79998168889431442"/>
      <name val="Arial"/>
      <family val="2"/>
    </font>
    <font>
      <sz val="10"/>
      <color theme="4" tint="0.59999389629810485"/>
      <name val="Arial"/>
      <family val="2"/>
    </font>
    <font>
      <sz val="10"/>
      <color theme="5" tint="0.79998168889431442"/>
      <name val="Arial"/>
      <family val="2"/>
    </font>
    <font>
      <sz val="10"/>
      <color theme="5" tint="0.59999389629810485"/>
      <name val="Arial"/>
      <family val="2"/>
    </font>
    <font>
      <sz val="10"/>
      <color theme="8" tint="0.59999389629810485"/>
      <name val="Arial"/>
      <family val="2"/>
    </font>
    <font>
      <sz val="10"/>
      <color theme="0" tint="-0.14999847407452621"/>
      <name val="Arial"/>
      <family val="2"/>
    </font>
    <font>
      <sz val="11"/>
      <color theme="0" tint="-0.14999847407452621"/>
      <name val="Arial"/>
      <family val="2"/>
    </font>
    <font>
      <b/>
      <sz val="8"/>
      <name val="Arial"/>
      <family val="2"/>
    </font>
    <font>
      <b/>
      <sz val="10"/>
      <color rgb="FFEBEEF1"/>
      <name val="Arial"/>
      <family val="2"/>
    </font>
    <font>
      <b/>
      <sz val="10"/>
      <color rgb="FF002060"/>
      <name val="Arial"/>
      <family val="2"/>
    </font>
    <font>
      <sz val="8"/>
      <color theme="8" tint="0.79998168889431442"/>
      <name val="Arial"/>
      <family val="2"/>
    </font>
    <font>
      <b/>
      <sz val="8"/>
      <color theme="8" tint="0.79998168889431442"/>
      <name val="Arial"/>
      <family val="2"/>
    </font>
    <font>
      <sz val="10"/>
      <color theme="8" tint="0.79998168889431442"/>
      <name val="Arial"/>
      <family val="2"/>
    </font>
    <font>
      <sz val="8"/>
      <color rgb="FF000000"/>
      <name val="Segoe UI"/>
      <family val="2"/>
    </font>
  </fonts>
  <fills count="53">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ED7D31"/>
        <bgColor indexed="64"/>
      </patternFill>
    </fill>
    <fill>
      <patternFill patternType="solid">
        <fgColor rgb="FF00B0F0"/>
        <bgColor indexed="64"/>
      </patternFill>
    </fill>
    <fill>
      <patternFill patternType="solid">
        <fgColor rgb="FFFF0000"/>
        <bgColor indexed="64"/>
      </patternFill>
    </fill>
    <fill>
      <patternFill patternType="solid">
        <fgColor theme="4" tint="0.59999389629810485"/>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9"/>
        <bgColor indexed="64"/>
      </patternFill>
    </fill>
    <fill>
      <patternFill patternType="solid">
        <fgColor theme="9" tint="-0.249977111117893"/>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8" tint="0.39997558519241921"/>
        <bgColor indexed="64"/>
      </patternFill>
    </fill>
    <fill>
      <patternFill patternType="solid">
        <fgColor theme="8" tint="-0.499984740745262"/>
        <bgColor indexed="64"/>
      </patternFill>
    </fill>
    <fill>
      <patternFill patternType="solid">
        <fgColor rgb="FF0070C0"/>
        <bgColor indexed="64"/>
      </patternFill>
    </fill>
    <fill>
      <patternFill patternType="solid">
        <fgColor theme="7" tint="-0.249977111117893"/>
        <bgColor indexed="64"/>
      </patternFill>
    </fill>
    <fill>
      <patternFill patternType="solid">
        <fgColor theme="7" tint="-0.499984740745262"/>
        <bgColor indexed="64"/>
      </patternFill>
    </fill>
    <fill>
      <patternFill patternType="solid">
        <fgColor rgb="FF00B050"/>
        <bgColor indexed="64"/>
      </patternFill>
    </fill>
    <fill>
      <patternFill patternType="solid">
        <fgColor rgb="FFC00000"/>
        <bgColor indexed="64"/>
      </patternFill>
    </fill>
    <fill>
      <patternFill patternType="solid">
        <fgColor rgb="FFFF3300"/>
        <bgColor indexed="64"/>
      </patternFill>
    </fill>
    <fill>
      <patternFill patternType="solid">
        <fgColor rgb="FFFFCC00"/>
        <bgColor indexed="64"/>
      </patternFill>
    </fill>
    <fill>
      <patternFill patternType="solid">
        <fgColor rgb="FFCC0000"/>
        <bgColor indexed="64"/>
      </patternFill>
    </fill>
    <fill>
      <patternFill patternType="solid">
        <fgColor rgb="FFFF6600"/>
        <bgColor indexed="64"/>
      </patternFill>
    </fill>
    <fill>
      <patternFill patternType="solid">
        <fgColor rgb="FFD60093"/>
        <bgColor indexed="64"/>
      </patternFill>
    </fill>
    <fill>
      <patternFill patternType="solid">
        <fgColor rgb="FFFF9900"/>
        <bgColor indexed="64"/>
      </patternFill>
    </fill>
    <fill>
      <patternFill patternType="solid">
        <fgColor rgb="FF92D050"/>
        <bgColor indexed="64"/>
      </patternFill>
    </fill>
    <fill>
      <patternFill patternType="solid">
        <fgColor rgb="FF66FF66"/>
        <bgColor indexed="64"/>
      </patternFill>
    </fill>
    <fill>
      <patternFill patternType="solid">
        <fgColor indexed="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FFCC"/>
        <bgColor indexed="64"/>
      </patternFill>
    </fill>
    <fill>
      <patternFill patternType="solid">
        <fgColor theme="3" tint="0.89999084444715716"/>
        <bgColor indexed="64"/>
      </patternFill>
    </fill>
    <fill>
      <patternFill patternType="solid">
        <fgColor theme="4"/>
        <bgColor theme="4"/>
      </patternFill>
    </fill>
    <fill>
      <patternFill patternType="solid">
        <fgColor rgb="FFFFFF66"/>
        <bgColor indexed="64"/>
      </patternFill>
    </fill>
    <fill>
      <patternFill patternType="solid">
        <fgColor theme="3" tint="0.749992370372631"/>
        <bgColor indexed="64"/>
      </patternFill>
    </fill>
    <fill>
      <patternFill patternType="solid">
        <fgColor theme="0" tint="-0.14999847407452621"/>
        <bgColor theme="0" tint="-0.14999847407452621"/>
      </patternFill>
    </fill>
    <fill>
      <patternFill patternType="solid">
        <fgColor theme="3" tint="0.79998168889431442"/>
        <bgColor indexed="64"/>
      </patternFill>
    </fill>
  </fills>
  <borders count="9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style="dotted">
        <color indexed="64"/>
      </bottom>
      <diagonal/>
    </border>
    <border>
      <left/>
      <right/>
      <top style="thin">
        <color indexed="64"/>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style="thin">
        <color rgb="FF000000"/>
      </right>
      <top style="thin">
        <color rgb="FF000000"/>
      </top>
      <bottom/>
      <diagonal/>
    </border>
    <border>
      <left/>
      <right/>
      <top/>
      <bottom style="thin">
        <color rgb="FF000000"/>
      </bottom>
      <diagonal/>
    </border>
    <border>
      <left/>
      <right/>
      <top style="thin">
        <color rgb="FF000000"/>
      </top>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rgb="FF000000"/>
      </right>
      <top/>
      <bottom/>
      <diagonal/>
    </border>
    <border>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medium">
        <color indexed="64"/>
      </bottom>
      <diagonal/>
    </border>
    <border>
      <left/>
      <right/>
      <top style="thin">
        <color rgb="FF000000"/>
      </top>
      <bottom style="medium">
        <color indexed="64"/>
      </bottom>
      <diagonal/>
    </border>
    <border>
      <left style="thin">
        <color rgb="FF000000"/>
      </left>
      <right/>
      <top style="thin">
        <color rgb="FF000000"/>
      </top>
      <bottom style="medium">
        <color indexed="64"/>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thin">
        <color indexed="64"/>
      </right>
      <top/>
      <bottom style="medium">
        <color indexed="64"/>
      </bottom>
      <diagonal/>
    </border>
    <border>
      <left/>
      <right style="thin">
        <color rgb="FF000000"/>
      </right>
      <top style="thin">
        <color rgb="FF000000"/>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diagonal/>
    </border>
    <border>
      <left style="mediumDashed">
        <color theme="0" tint="-0.499984740745262"/>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medium">
        <color indexed="64"/>
      </right>
      <top style="medium">
        <color indexed="64"/>
      </top>
      <bottom/>
      <diagonal/>
    </border>
    <border>
      <left style="medium">
        <color indexed="64"/>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medium">
        <color indexed="64"/>
      </left>
      <right style="thin">
        <color theme="4" tint="0.39997558519241921"/>
      </right>
      <top style="thin">
        <color indexed="64"/>
      </top>
      <bottom/>
      <diagonal/>
    </border>
    <border>
      <left style="medium">
        <color indexed="64"/>
      </left>
      <right style="thin">
        <color theme="4" tint="0.39997558519241921"/>
      </right>
      <top style="thin">
        <color theme="4" tint="0.39997558519241921"/>
      </top>
      <bottom/>
      <diagonal/>
    </border>
    <border>
      <left style="thin">
        <color theme="4" tint="0.39997558519241921"/>
      </left>
      <right style="thin">
        <color theme="4" tint="0.39997558519241921"/>
      </right>
      <top style="thin">
        <color indexed="64"/>
      </top>
      <bottom/>
      <diagonal/>
    </border>
    <border>
      <left style="thin">
        <color theme="4" tint="0.39997558519241921"/>
      </left>
      <right style="thin">
        <color theme="4" tint="0.39997558519241921"/>
      </right>
      <top style="thin">
        <color theme="4" tint="0.39997558519241921"/>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theme="9" tint="-0.24994659260841701"/>
      </top>
      <bottom style="thin">
        <color theme="9" tint="-0.24994659260841701"/>
      </bottom>
      <diagonal/>
    </border>
    <border>
      <left/>
      <right style="thin">
        <color indexed="64"/>
      </right>
      <top style="thin">
        <color theme="9" tint="-0.24994659260841701"/>
      </top>
      <bottom/>
      <diagonal/>
    </border>
    <border>
      <left/>
      <right style="thin">
        <color indexed="64"/>
      </right>
      <top/>
      <bottom style="thin">
        <color theme="9" tint="-0.24994659260841701"/>
      </bottom>
      <diagonal/>
    </border>
    <border>
      <left/>
      <right style="thin">
        <color indexed="64"/>
      </right>
      <top style="thin">
        <color rgb="FFFFFF00"/>
      </top>
      <bottom style="thin">
        <color rgb="FFFFFF00"/>
      </bottom>
      <diagonal/>
    </border>
    <border>
      <left/>
      <right style="thin">
        <color indexed="64"/>
      </right>
      <top style="thin">
        <color rgb="FFFFFF00"/>
      </top>
      <bottom/>
      <diagonal/>
    </border>
    <border>
      <left/>
      <right style="thin">
        <color indexed="64"/>
      </right>
      <top/>
      <bottom style="thin">
        <color rgb="FFFFFF00"/>
      </bottom>
      <diagonal/>
    </border>
    <border>
      <left/>
      <right style="thin">
        <color indexed="64"/>
      </right>
      <top style="thin">
        <color rgb="FF00B0F0"/>
      </top>
      <bottom style="thin">
        <color rgb="FF00B0F0"/>
      </bottom>
      <diagonal/>
    </border>
    <border>
      <left/>
      <right style="thin">
        <color indexed="64"/>
      </right>
      <top style="thin">
        <color rgb="FF0070C0"/>
      </top>
      <bottom style="thin">
        <color rgb="FF0070C0"/>
      </bottom>
      <diagonal/>
    </border>
    <border>
      <left style="medium">
        <color indexed="64"/>
      </left>
      <right style="thin">
        <color indexed="64"/>
      </right>
      <top/>
      <bottom style="medium">
        <color indexed="64"/>
      </bottom>
      <diagonal/>
    </border>
  </borders>
  <cellStyleXfs count="32">
    <xf numFmtId="0" fontId="0" fillId="0" borderId="0"/>
    <xf numFmtId="0" fontId="12" fillId="0" borderId="0"/>
    <xf numFmtId="9" fontId="15" fillId="0" borderId="0" applyFont="0" applyFill="0" applyBorder="0" applyAlignment="0" applyProtection="0"/>
    <xf numFmtId="41" fontId="15" fillId="0" borderId="0" applyFont="0" applyFill="0" applyBorder="0" applyAlignment="0" applyProtection="0"/>
    <xf numFmtId="0" fontId="44" fillId="0" borderId="0"/>
    <xf numFmtId="0" fontId="11" fillId="0" borderId="0"/>
    <xf numFmtId="0" fontId="48" fillId="0" borderId="0" applyNumberFormat="0" applyFill="0" applyBorder="0" applyAlignment="0" applyProtection="0"/>
    <xf numFmtId="9" fontId="11" fillId="0" borderId="0" applyFont="0" applyFill="0" applyBorder="0" applyAlignment="0" applyProtection="0"/>
    <xf numFmtId="41" fontId="11" fillId="0" borderId="0" applyFont="0" applyFill="0" applyBorder="0" applyAlignment="0" applyProtection="0"/>
    <xf numFmtId="171" fontId="11" fillId="0" borderId="0" applyFont="0" applyFill="0" applyBorder="0" applyAlignment="0" applyProtection="0"/>
    <xf numFmtId="42" fontId="15" fillId="0" borderId="0" applyFont="0" applyFill="0" applyBorder="0" applyAlignment="0" applyProtection="0"/>
    <xf numFmtId="0" fontId="9" fillId="0" borderId="0"/>
    <xf numFmtId="0" fontId="15" fillId="0" borderId="0"/>
    <xf numFmtId="0" fontId="9" fillId="0" borderId="0"/>
    <xf numFmtId="0" fontId="44" fillId="0" borderId="0"/>
    <xf numFmtId="44" fontId="15" fillId="0" borderId="0" applyFont="0" applyFill="0" applyBorder="0" applyAlignment="0" applyProtection="0"/>
    <xf numFmtId="0" fontId="8" fillId="0" borderId="0"/>
    <xf numFmtId="41" fontId="8" fillId="0" borderId="0" applyFont="0" applyFill="0" applyBorder="0" applyAlignment="0" applyProtection="0"/>
    <xf numFmtId="44" fontId="8" fillId="0" borderId="0" applyFont="0" applyFill="0" applyBorder="0" applyAlignment="0" applyProtection="0"/>
    <xf numFmtId="173" fontId="8" fillId="0" borderId="0" applyFont="0" applyFill="0" applyBorder="0" applyAlignment="0" applyProtection="0"/>
    <xf numFmtId="0" fontId="71" fillId="43" borderId="0" applyNumberFormat="0" applyBorder="0" applyAlignment="0" applyProtection="0"/>
    <xf numFmtId="0" fontId="72" fillId="44" borderId="0" applyNumberFormat="0" applyBorder="0" applyAlignment="0" applyProtection="0"/>
    <xf numFmtId="0" fontId="7" fillId="0" borderId="0"/>
    <xf numFmtId="0" fontId="76" fillId="45" borderId="0" applyNumberFormat="0" applyBorder="0" applyAlignment="0" applyProtection="0"/>
    <xf numFmtId="0" fontId="6" fillId="0" borderId="0"/>
    <xf numFmtId="0" fontId="6" fillId="0" borderId="0"/>
    <xf numFmtId="173" fontId="6" fillId="0" borderId="0" applyFont="0" applyFill="0" applyBorder="0" applyAlignment="0" applyProtection="0"/>
    <xf numFmtId="44" fontId="6" fillId="0" borderId="0" applyFont="0" applyFill="0" applyBorder="0" applyAlignment="0" applyProtection="0"/>
    <xf numFmtId="0" fontId="5" fillId="0" borderId="0"/>
    <xf numFmtId="0" fontId="5" fillId="0" borderId="0"/>
    <xf numFmtId="0" fontId="5" fillId="0" borderId="0"/>
    <xf numFmtId="0" fontId="4" fillId="0" borderId="0"/>
  </cellStyleXfs>
  <cellXfs count="1181">
    <xf numFmtId="0" fontId="0" fillId="0" borderId="0" xfId="0"/>
    <xf numFmtId="0" fontId="12" fillId="0" borderId="0" xfId="1"/>
    <xf numFmtId="0" fontId="13" fillId="0" borderId="1" xfId="1" applyFont="1" applyBorder="1" applyAlignment="1">
      <alignment horizontal="center" vertical="center"/>
    </xf>
    <xf numFmtId="0" fontId="14" fillId="0" borderId="1" xfId="1" applyFont="1" applyBorder="1"/>
    <xf numFmtId="0" fontId="12" fillId="0" borderId="1" xfId="1" applyBorder="1"/>
    <xf numFmtId="0" fontId="16" fillId="0" borderId="0" xfId="0" applyFont="1" applyAlignment="1">
      <alignment vertical="center" wrapText="1"/>
    </xf>
    <xf numFmtId="0" fontId="16" fillId="0" borderId="0" xfId="0" applyFont="1" applyAlignment="1">
      <alignment horizontal="center" vertical="center" wrapText="1"/>
    </xf>
    <xf numFmtId="0" fontId="17" fillId="0" borderId="1" xfId="0" applyFont="1" applyBorder="1" applyAlignment="1">
      <alignment horizontal="center" vertical="center" wrapText="1"/>
    </xf>
    <xf numFmtId="0" fontId="16" fillId="0" borderId="3" xfId="0" applyFont="1" applyBorder="1" applyAlignment="1">
      <alignment vertical="center" wrapText="1"/>
    </xf>
    <xf numFmtId="0" fontId="21" fillId="0" borderId="5" xfId="0" applyFont="1" applyBorder="1" applyAlignment="1">
      <alignment vertical="center" wrapText="1"/>
    </xf>
    <xf numFmtId="0" fontId="16" fillId="0" borderId="1" xfId="0" applyFont="1" applyBorder="1" applyAlignment="1">
      <alignment vertical="center" wrapText="1"/>
    </xf>
    <xf numFmtId="0" fontId="19" fillId="0" borderId="7" xfId="0" applyFont="1" applyBorder="1" applyAlignment="1">
      <alignment vertical="center" wrapText="1"/>
    </xf>
    <xf numFmtId="0" fontId="16" fillId="0" borderId="7" xfId="0" applyFont="1" applyBorder="1" applyAlignment="1">
      <alignment vertical="center" wrapText="1"/>
    </xf>
    <xf numFmtId="0" fontId="16" fillId="0" borderId="5" xfId="0" applyFont="1" applyBorder="1" applyAlignment="1">
      <alignment vertical="center" wrapText="1"/>
    </xf>
    <xf numFmtId="0" fontId="16" fillId="0" borderId="4" xfId="0" applyFont="1" applyBorder="1" applyAlignment="1">
      <alignment vertical="center" wrapText="1"/>
    </xf>
    <xf numFmtId="0" fontId="16" fillId="0" borderId="8" xfId="0" applyFont="1" applyBorder="1" applyAlignment="1">
      <alignment vertical="center" wrapText="1"/>
    </xf>
    <xf numFmtId="0" fontId="20" fillId="0" borderId="5"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5" xfId="0" applyFont="1" applyBorder="1" applyAlignment="1">
      <alignment vertical="center" wrapText="1"/>
    </xf>
    <xf numFmtId="0" fontId="20" fillId="0" borderId="4" xfId="0" applyFont="1" applyBorder="1" applyAlignment="1">
      <alignment vertical="center" wrapText="1"/>
    </xf>
    <xf numFmtId="0" fontId="16" fillId="0" borderId="2" xfId="0" applyFont="1" applyBorder="1" applyAlignment="1">
      <alignment vertical="center" wrapText="1"/>
    </xf>
    <xf numFmtId="0" fontId="20" fillId="0" borderId="9" xfId="0" applyFont="1" applyBorder="1" applyAlignment="1">
      <alignment vertical="center" wrapText="1"/>
    </xf>
    <xf numFmtId="0" fontId="16" fillId="0" borderId="13" xfId="0" applyFont="1" applyBorder="1" applyAlignment="1">
      <alignment horizontal="center" vertical="center" wrapText="1"/>
    </xf>
    <xf numFmtId="0" fontId="17"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0" xfId="0" applyFont="1" applyBorder="1" applyAlignment="1">
      <alignment vertical="center" wrapText="1"/>
    </xf>
    <xf numFmtId="0" fontId="20" fillId="0" borderId="9" xfId="0" applyFont="1" applyBorder="1" applyAlignment="1">
      <alignment horizontal="center" vertical="center" wrapText="1"/>
    </xf>
    <xf numFmtId="0" fontId="19" fillId="0" borderId="5" xfId="0" applyFont="1" applyBorder="1" applyAlignment="1">
      <alignment vertical="center" wrapText="1"/>
    </xf>
    <xf numFmtId="0" fontId="19" fillId="0" borderId="15" xfId="0" applyFont="1" applyBorder="1" applyAlignment="1">
      <alignment vertical="center" wrapText="1"/>
    </xf>
    <xf numFmtId="0" fontId="19" fillId="0" borderId="8" xfId="0" applyFont="1" applyBorder="1" applyAlignment="1">
      <alignment vertical="center" wrapText="1"/>
    </xf>
    <xf numFmtId="0" fontId="20" fillId="0" borderId="11" xfId="0" applyFont="1" applyBorder="1" applyAlignment="1">
      <alignment vertical="center" wrapText="1"/>
    </xf>
    <xf numFmtId="0" fontId="19" fillId="0" borderId="9" xfId="0" applyFont="1" applyBorder="1" applyAlignment="1">
      <alignment vertical="center" wrapText="1"/>
    </xf>
    <xf numFmtId="0" fontId="19" fillId="0" borderId="1" xfId="0" applyFont="1" applyBorder="1" applyAlignment="1">
      <alignment vertical="center" wrapText="1"/>
    </xf>
    <xf numFmtId="0" fontId="16" fillId="0" borderId="7" xfId="0" applyFont="1" applyBorder="1" applyAlignment="1">
      <alignment horizontal="center" vertical="center" wrapText="1"/>
    </xf>
    <xf numFmtId="0" fontId="26" fillId="0" borderId="5" xfId="0" applyFont="1" applyBorder="1" applyAlignment="1">
      <alignment horizontal="center" vertical="center" wrapText="1"/>
    </xf>
    <xf numFmtId="9" fontId="16" fillId="0" borderId="0" xfId="2" applyFont="1" applyAlignment="1">
      <alignment vertical="center" wrapText="1"/>
    </xf>
    <xf numFmtId="0" fontId="17" fillId="0" borderId="1" xfId="0" applyFont="1" applyBorder="1" applyAlignment="1">
      <alignment vertical="center" wrapText="1"/>
    </xf>
    <xf numFmtId="9" fontId="16" fillId="0" borderId="0" xfId="0" applyNumberFormat="1" applyFont="1" applyAlignment="1">
      <alignment vertical="center" wrapText="1"/>
    </xf>
    <xf numFmtId="165" fontId="17" fillId="0" borderId="2" xfId="3" applyNumberFormat="1" applyFont="1" applyBorder="1" applyAlignment="1">
      <alignment horizontal="center" vertical="center" wrapText="1"/>
    </xf>
    <xf numFmtId="0" fontId="20" fillId="0" borderId="6" xfId="0" applyFont="1" applyBorder="1" applyAlignment="1">
      <alignment vertical="center" wrapText="1"/>
    </xf>
    <xf numFmtId="0" fontId="19" fillId="0" borderId="2" xfId="0" applyFont="1" applyBorder="1" applyAlignment="1">
      <alignment vertical="center" wrapText="1"/>
    </xf>
    <xf numFmtId="9" fontId="16" fillId="0" borderId="1" xfId="0" applyNumberFormat="1" applyFont="1" applyBorder="1" applyAlignment="1">
      <alignment vertical="center" wrapText="1"/>
    </xf>
    <xf numFmtId="0" fontId="16" fillId="0" borderId="2" xfId="0" applyFont="1" applyBorder="1" applyAlignment="1">
      <alignment horizontal="right" vertical="center" wrapText="1"/>
    </xf>
    <xf numFmtId="9" fontId="16" fillId="0" borderId="2" xfId="0" applyNumberFormat="1" applyFont="1" applyBorder="1" applyAlignment="1">
      <alignment horizontal="right" vertical="center" wrapText="1"/>
    </xf>
    <xf numFmtId="0" fontId="21" fillId="0" borderId="4" xfId="0" applyFont="1" applyBorder="1" applyAlignment="1">
      <alignment vertical="center" wrapText="1"/>
    </xf>
    <xf numFmtId="0" fontId="20" fillId="0" borderId="12" xfId="0" applyFont="1" applyBorder="1" applyAlignment="1">
      <alignment horizontal="center" vertical="center" wrapText="1"/>
    </xf>
    <xf numFmtId="0" fontId="20" fillId="0" borderId="14" xfId="0" applyFont="1" applyBorder="1" applyAlignment="1">
      <alignment horizontal="center" vertical="center" wrapText="1"/>
    </xf>
    <xf numFmtId="164" fontId="16" fillId="0" borderId="0" xfId="0" applyNumberFormat="1" applyFont="1" applyAlignment="1">
      <alignment vertical="center" wrapText="1"/>
    </xf>
    <xf numFmtId="0" fontId="19" fillId="0" borderId="11" xfId="0" applyFont="1" applyBorder="1" applyAlignment="1">
      <alignment horizontal="center" vertical="center" wrapText="1"/>
    </xf>
    <xf numFmtId="0" fontId="25" fillId="2" borderId="5" xfId="0" applyFont="1" applyFill="1" applyBorder="1" applyAlignment="1">
      <alignment vertical="center" wrapText="1"/>
    </xf>
    <xf numFmtId="0" fontId="19" fillId="0" borderId="3" xfId="0" applyFont="1" applyBorder="1" applyAlignment="1">
      <alignment vertical="center" wrapText="1"/>
    </xf>
    <xf numFmtId="9" fontId="16" fillId="0" borderId="4" xfId="0" applyNumberFormat="1" applyFont="1" applyBorder="1" applyAlignment="1">
      <alignment vertical="center" wrapText="1"/>
    </xf>
    <xf numFmtId="0" fontId="16" fillId="0" borderId="10" xfId="0" applyFont="1" applyBorder="1" applyAlignment="1">
      <alignment vertical="center" wrapText="1"/>
    </xf>
    <xf numFmtId="0" fontId="19" fillId="0" borderId="0" xfId="0" applyFont="1" applyAlignment="1">
      <alignment vertical="center" wrapText="1"/>
    </xf>
    <xf numFmtId="0" fontId="19" fillId="0" borderId="2" xfId="0" applyFont="1" applyBorder="1" applyAlignment="1">
      <alignment horizontal="right" vertical="center" wrapText="1"/>
    </xf>
    <xf numFmtId="2" fontId="16" fillId="0" borderId="0" xfId="0" applyNumberFormat="1" applyFont="1" applyAlignment="1">
      <alignment vertical="center" wrapText="1"/>
    </xf>
    <xf numFmtId="0" fontId="16" fillId="0" borderId="3" xfId="0" applyFont="1" applyBorder="1" applyAlignment="1">
      <alignment horizontal="center" vertical="center" wrapText="1"/>
    </xf>
    <xf numFmtId="0" fontId="16" fillId="0" borderId="17" xfId="0" applyFont="1" applyBorder="1" applyAlignment="1">
      <alignment vertical="center" wrapText="1"/>
    </xf>
    <xf numFmtId="9" fontId="16" fillId="0" borderId="17" xfId="0" applyNumberFormat="1" applyFont="1" applyBorder="1" applyAlignment="1">
      <alignment horizontal="center" vertical="center" wrapText="1"/>
    </xf>
    <xf numFmtId="0" fontId="31" fillId="0" borderId="0" xfId="0" applyFont="1" applyAlignment="1">
      <alignment vertical="center" wrapText="1"/>
    </xf>
    <xf numFmtId="0" fontId="17"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20" xfId="0" applyFont="1" applyBorder="1" applyAlignment="1">
      <alignment horizontal="center" vertical="center" wrapText="1"/>
    </xf>
    <xf numFmtId="0" fontId="19" fillId="0" borderId="1" xfId="0" applyFont="1" applyBorder="1" applyAlignment="1">
      <alignment horizontal="center" vertical="center" wrapText="1"/>
    </xf>
    <xf numFmtId="165" fontId="16" fillId="0" borderId="2" xfId="3" applyNumberFormat="1" applyFont="1" applyFill="1" applyBorder="1" applyAlignment="1">
      <alignment horizontal="center" vertical="center" wrapText="1"/>
    </xf>
    <xf numFmtId="9" fontId="16" fillId="0" borderId="2" xfId="2" applyFont="1" applyFill="1" applyBorder="1" applyAlignment="1">
      <alignment horizontal="center" vertical="center" wrapText="1"/>
    </xf>
    <xf numFmtId="0" fontId="19" fillId="0" borderId="2" xfId="0" applyFont="1" applyBorder="1" applyAlignment="1">
      <alignment horizontal="center" vertical="center" wrapText="1"/>
    </xf>
    <xf numFmtId="0" fontId="16" fillId="0" borderId="2" xfId="0" applyFont="1" applyBorder="1" applyAlignment="1">
      <alignment horizontal="center" vertical="center" wrapText="1"/>
    </xf>
    <xf numFmtId="9" fontId="16" fillId="0" borderId="2" xfId="0" applyNumberFormat="1" applyFont="1" applyBorder="1" applyAlignment="1">
      <alignment horizontal="center" vertical="center" wrapText="1"/>
    </xf>
    <xf numFmtId="9" fontId="19" fillId="0" borderId="2" xfId="0" applyNumberFormat="1" applyFont="1" applyBorder="1" applyAlignment="1">
      <alignment horizontal="center" vertical="center" wrapText="1"/>
    </xf>
    <xf numFmtId="9" fontId="16" fillId="0" borderId="1" xfId="0" applyNumberFormat="1" applyFont="1" applyBorder="1" applyAlignment="1">
      <alignment horizontal="center" vertical="center" wrapText="1"/>
    </xf>
    <xf numFmtId="0" fontId="16" fillId="0" borderId="4" xfId="0" applyFont="1" applyBorder="1" applyAlignment="1">
      <alignment horizontal="center" vertical="center" wrapText="1"/>
    </xf>
    <xf numFmtId="9" fontId="19" fillId="0" borderId="1" xfId="0" applyNumberFormat="1" applyFont="1" applyBorder="1" applyAlignment="1">
      <alignment horizontal="center" vertical="center" wrapText="1"/>
    </xf>
    <xf numFmtId="0" fontId="16" fillId="0" borderId="21" xfId="0" applyFont="1" applyBorder="1" applyAlignment="1">
      <alignment horizontal="center" vertical="center" wrapText="1"/>
    </xf>
    <xf numFmtId="0" fontId="16" fillId="0" borderId="7" xfId="0" applyFont="1" applyBorder="1" applyAlignment="1">
      <alignment horizontal="centerContinuous" vertical="center" wrapText="1"/>
    </xf>
    <xf numFmtId="0" fontId="16" fillId="0" borderId="21" xfId="0" applyFont="1" applyBorder="1" applyAlignment="1">
      <alignment horizontal="centerContinuous" vertical="center" wrapText="1"/>
    </xf>
    <xf numFmtId="0" fontId="19" fillId="0" borderId="1" xfId="0" applyFont="1" applyBorder="1" applyAlignment="1">
      <alignment horizontal="centerContinuous" vertical="center" wrapText="1"/>
    </xf>
    <xf numFmtId="0" fontId="16" fillId="0" borderId="1" xfId="0" applyFont="1" applyBorder="1" applyAlignment="1">
      <alignment horizontal="centerContinuous" vertical="center" wrapText="1"/>
    </xf>
    <xf numFmtId="0" fontId="16" fillId="0" borderId="2" xfId="0" applyFont="1" applyBorder="1" applyAlignment="1">
      <alignment horizontal="centerContinuous" vertical="center" wrapText="1"/>
    </xf>
    <xf numFmtId="10" fontId="16" fillId="0" borderId="2" xfId="0" applyNumberFormat="1" applyFont="1" applyBorder="1" applyAlignment="1">
      <alignment horizontal="center" vertical="center" wrapText="1"/>
    </xf>
    <xf numFmtId="2" fontId="19" fillId="0" borderId="2" xfId="0" applyNumberFormat="1" applyFont="1" applyBorder="1" applyAlignment="1">
      <alignment horizontal="center" vertical="center" wrapText="1"/>
    </xf>
    <xf numFmtId="10" fontId="19" fillId="0" borderId="1" xfId="0" applyNumberFormat="1" applyFont="1" applyBorder="1" applyAlignment="1">
      <alignment horizontal="center" vertical="center" wrapText="1"/>
    </xf>
    <xf numFmtId="9" fontId="19" fillId="0" borderId="2" xfId="2" applyFont="1" applyFill="1" applyBorder="1" applyAlignment="1">
      <alignment horizontal="center" vertical="center" wrapText="1"/>
    </xf>
    <xf numFmtId="0" fontId="19" fillId="0" borderId="5" xfId="0" applyFont="1" applyBorder="1" applyAlignment="1">
      <alignment horizontal="center" vertical="center" wrapText="1"/>
    </xf>
    <xf numFmtId="9" fontId="16" fillId="0" borderId="10" xfId="0" applyNumberFormat="1" applyFont="1" applyBorder="1" applyAlignment="1">
      <alignment horizontal="center" vertical="center" wrapText="1"/>
    </xf>
    <xf numFmtId="166" fontId="16" fillId="0" borderId="10" xfId="0" applyNumberFormat="1" applyFont="1" applyBorder="1" applyAlignment="1">
      <alignment horizontal="center" vertical="center" wrapText="1"/>
    </xf>
    <xf numFmtId="1" fontId="16" fillId="0" borderId="2" xfId="3" applyNumberFormat="1" applyFont="1" applyFill="1" applyBorder="1" applyAlignment="1">
      <alignment horizontal="center" vertical="center" wrapText="1"/>
    </xf>
    <xf numFmtId="0" fontId="16" fillId="0" borderId="22" xfId="0" applyFont="1" applyBorder="1" applyAlignment="1">
      <alignment vertical="center" wrapText="1"/>
    </xf>
    <xf numFmtId="0" fontId="16" fillId="2" borderId="1" xfId="0" applyFont="1" applyFill="1" applyBorder="1" applyAlignment="1">
      <alignment vertical="center" wrapText="1"/>
    </xf>
    <xf numFmtId="10" fontId="19" fillId="0" borderId="10" xfId="0" applyNumberFormat="1" applyFont="1" applyBorder="1" applyAlignment="1">
      <alignment horizontal="center" vertical="center" wrapText="1"/>
    </xf>
    <xf numFmtId="165" fontId="19" fillId="0" borderId="1" xfId="3" applyNumberFormat="1" applyFont="1" applyFill="1" applyBorder="1" applyAlignment="1">
      <alignment horizontal="center" vertical="center" wrapText="1"/>
    </xf>
    <xf numFmtId="165" fontId="16" fillId="0" borderId="2" xfId="3" applyNumberFormat="1" applyFont="1" applyFill="1" applyBorder="1" applyAlignment="1">
      <alignment horizontal="right" vertical="center" wrapText="1"/>
    </xf>
    <xf numFmtId="0" fontId="16" fillId="0" borderId="2" xfId="3" applyNumberFormat="1" applyFont="1" applyFill="1" applyBorder="1" applyAlignment="1">
      <alignment vertical="center" wrapText="1"/>
    </xf>
    <xf numFmtId="0" fontId="19" fillId="0" borderId="2" xfId="3" applyNumberFormat="1" applyFont="1" applyFill="1" applyBorder="1" applyAlignment="1">
      <alignment horizontal="center" vertical="center" wrapText="1"/>
    </xf>
    <xf numFmtId="0" fontId="19" fillId="0" borderId="1" xfId="0" applyFont="1" applyBorder="1" applyAlignment="1">
      <alignment horizontal="left" vertical="center" wrapText="1"/>
    </xf>
    <xf numFmtId="0" fontId="16" fillId="0" borderId="1" xfId="0" applyFont="1" applyBorder="1" applyAlignment="1">
      <alignment horizontal="left" vertical="center" wrapText="1"/>
    </xf>
    <xf numFmtId="0" fontId="16" fillId="0" borderId="3" xfId="0" applyFont="1" applyBorder="1" applyAlignment="1">
      <alignment horizontal="left" vertical="center" wrapText="1"/>
    </xf>
    <xf numFmtId="0" fontId="16" fillId="0" borderId="5" xfId="0" applyFont="1" applyBorder="1" applyAlignment="1">
      <alignment horizontal="left" vertical="center" wrapText="1"/>
    </xf>
    <xf numFmtId="0" fontId="20" fillId="0" borderId="5" xfId="0" applyFont="1" applyBorder="1" applyAlignment="1">
      <alignment horizontal="left" vertical="center" wrapText="1"/>
    </xf>
    <xf numFmtId="0" fontId="19" fillId="0" borderId="5" xfId="0" applyFont="1" applyBorder="1" applyAlignment="1">
      <alignment horizontal="left" vertical="center" wrapText="1"/>
    </xf>
    <xf numFmtId="0" fontId="20" fillId="0" borderId="4" xfId="0" applyFont="1" applyBorder="1" applyAlignment="1">
      <alignment horizontal="left" vertical="center" wrapText="1"/>
    </xf>
    <xf numFmtId="0" fontId="19" fillId="0" borderId="9" xfId="0" applyFont="1" applyBorder="1" applyAlignment="1">
      <alignment horizontal="left" vertical="center" wrapText="1"/>
    </xf>
    <xf numFmtId="0" fontId="16" fillId="0" borderId="10" xfId="0" applyFont="1" applyBorder="1" applyAlignment="1">
      <alignment horizontal="left" vertical="center" wrapText="1"/>
    </xf>
    <xf numFmtId="0" fontId="16" fillId="0" borderId="18" xfId="0" applyFont="1" applyBorder="1" applyAlignment="1">
      <alignment horizontal="left" vertical="center" wrapText="1"/>
    </xf>
    <xf numFmtId="0" fontId="16" fillId="0" borderId="0" xfId="0" applyFont="1" applyAlignment="1">
      <alignment horizontal="left" vertical="center" wrapText="1"/>
    </xf>
    <xf numFmtId="0" fontId="19" fillId="0" borderId="2" xfId="0" applyFont="1" applyBorder="1" applyAlignment="1">
      <alignment horizontal="centerContinuous" vertical="center" wrapText="1"/>
    </xf>
    <xf numFmtId="166" fontId="19" fillId="0" borderId="2" xfId="0" applyNumberFormat="1" applyFont="1" applyBorder="1" applyAlignment="1">
      <alignment horizontal="center" vertical="center" wrapText="1"/>
    </xf>
    <xf numFmtId="0" fontId="16" fillId="4" borderId="1" xfId="0" applyFont="1" applyFill="1" applyBorder="1" applyAlignment="1">
      <alignment vertical="center" wrapText="1"/>
    </xf>
    <xf numFmtId="0" fontId="19" fillId="2" borderId="1" xfId="0" applyFont="1" applyFill="1" applyBorder="1" applyAlignment="1">
      <alignment vertical="center" wrapText="1"/>
    </xf>
    <xf numFmtId="0" fontId="16" fillId="0" borderId="17" xfId="0" applyFont="1" applyBorder="1" applyAlignment="1">
      <alignment horizontal="center" vertical="center" wrapText="1"/>
    </xf>
    <xf numFmtId="0" fontId="19" fillId="0" borderId="3" xfId="0" applyFont="1" applyBorder="1" applyAlignment="1">
      <alignment horizontal="left" vertical="center" wrapText="1"/>
    </xf>
    <xf numFmtId="0" fontId="19" fillId="0" borderId="4" xfId="0" applyFont="1" applyBorder="1" applyAlignment="1">
      <alignment horizontal="left"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9" xfId="0" applyFont="1" applyBorder="1" applyAlignment="1">
      <alignment horizontal="center" vertical="center" wrapText="1"/>
    </xf>
    <xf numFmtId="0" fontId="16" fillId="0" borderId="17" xfId="0" applyFont="1" applyBorder="1" applyAlignment="1">
      <alignment horizontal="left" vertical="center" wrapText="1"/>
    </xf>
    <xf numFmtId="0" fontId="25" fillId="0" borderId="5" xfId="0" applyFont="1" applyBorder="1" applyAlignment="1">
      <alignment vertical="center" wrapText="1"/>
    </xf>
    <xf numFmtId="0" fontId="17" fillId="0" borderId="1" xfId="0" applyFont="1" applyBorder="1" applyAlignment="1">
      <alignment horizontal="left" vertical="center" wrapText="1"/>
    </xf>
    <xf numFmtId="0" fontId="16" fillId="0" borderId="4" xfId="0" applyFont="1" applyBorder="1" applyAlignment="1">
      <alignment horizontal="left" vertical="center" wrapText="1"/>
    </xf>
    <xf numFmtId="0" fontId="19" fillId="0" borderId="7" xfId="0" applyFont="1" applyBorder="1" applyAlignment="1">
      <alignment horizontal="centerContinuous" vertical="center" wrapText="1"/>
    </xf>
    <xf numFmtId="0" fontId="19" fillId="0" borderId="2" xfId="0" applyFont="1" applyBorder="1" applyAlignment="1">
      <alignment horizontal="left" vertical="center" wrapText="1"/>
    </xf>
    <xf numFmtId="0" fontId="16" fillId="0" borderId="2" xfId="0" applyFont="1" applyBorder="1" applyAlignment="1">
      <alignment horizontal="left" vertical="center" wrapText="1"/>
    </xf>
    <xf numFmtId="0" fontId="16" fillId="0" borderId="15" xfId="0" applyFont="1" applyBorder="1" applyAlignment="1">
      <alignment vertical="center" wrapText="1"/>
    </xf>
    <xf numFmtId="0" fontId="19" fillId="0" borderId="1" xfId="3" applyNumberFormat="1" applyFont="1" applyFill="1" applyBorder="1" applyAlignment="1">
      <alignment horizontal="center" vertical="center" wrapText="1"/>
    </xf>
    <xf numFmtId="0" fontId="20" fillId="0" borderId="6" xfId="0" applyFont="1" applyBorder="1" applyAlignment="1">
      <alignment horizontal="left" vertical="center" wrapText="1"/>
    </xf>
    <xf numFmtId="0" fontId="20" fillId="0" borderId="9" xfId="0" applyFont="1" applyBorder="1" applyAlignment="1">
      <alignment horizontal="left" vertical="center" wrapText="1"/>
    </xf>
    <xf numFmtId="0" fontId="20" fillId="0" borderId="24" xfId="0" applyFont="1" applyBorder="1" applyAlignment="1">
      <alignment horizontal="left" vertical="center" wrapText="1"/>
    </xf>
    <xf numFmtId="0" fontId="20" fillId="0" borderId="0" xfId="0" applyFont="1" applyAlignment="1">
      <alignment vertical="center" wrapText="1"/>
    </xf>
    <xf numFmtId="0" fontId="19" fillId="0" borderId="8" xfId="0" applyFont="1" applyBorder="1" applyAlignment="1">
      <alignment horizontal="left" vertical="center" wrapText="1"/>
    </xf>
    <xf numFmtId="0" fontId="16" fillId="0" borderId="25" xfId="0" applyFont="1" applyBorder="1" applyAlignment="1">
      <alignment horizontal="left" vertical="center" wrapText="1"/>
    </xf>
    <xf numFmtId="0" fontId="16" fillId="0" borderId="15" xfId="0" applyFont="1" applyBorder="1" applyAlignment="1">
      <alignment horizontal="centerContinuous" vertical="center" wrapText="1"/>
    </xf>
    <xf numFmtId="0" fontId="16" fillId="0" borderId="8" xfId="0" applyFont="1" applyBorder="1" applyAlignment="1">
      <alignment horizontal="centerContinuous" vertical="center" wrapText="1"/>
    </xf>
    <xf numFmtId="165" fontId="17" fillId="0" borderId="21" xfId="3" applyNumberFormat="1" applyFont="1" applyBorder="1" applyAlignment="1">
      <alignment horizontal="center" vertical="center" wrapText="1"/>
    </xf>
    <xf numFmtId="0" fontId="17" fillId="5" borderId="27" xfId="1" applyFont="1" applyFill="1" applyBorder="1" applyAlignment="1">
      <alignment horizontal="center" vertical="center" wrapText="1"/>
    </xf>
    <xf numFmtId="0" fontId="17" fillId="5" borderId="28" xfId="1" applyFont="1" applyFill="1" applyBorder="1" applyAlignment="1">
      <alignment horizontal="center" vertical="center" wrapText="1"/>
    </xf>
    <xf numFmtId="0" fontId="17" fillId="5" borderId="29" xfId="1" applyFont="1" applyFill="1" applyBorder="1" applyAlignment="1">
      <alignment horizontal="center" vertical="center" wrapText="1"/>
    </xf>
    <xf numFmtId="0" fontId="16" fillId="0" borderId="5" xfId="0" applyFont="1" applyBorder="1" applyAlignment="1">
      <alignment horizontal="center" vertical="center" wrapText="1"/>
    </xf>
    <xf numFmtId="9" fontId="16" fillId="0" borderId="4" xfId="2" applyFont="1" applyBorder="1" applyAlignment="1">
      <alignment vertical="center" wrapText="1"/>
    </xf>
    <xf numFmtId="9" fontId="16" fillId="0" borderId="1" xfId="2" applyFont="1" applyBorder="1" applyAlignment="1">
      <alignment vertical="center" wrapText="1"/>
    </xf>
    <xf numFmtId="10" fontId="16" fillId="0" borderId="1" xfId="2" applyNumberFormat="1" applyFont="1" applyBorder="1" applyAlignment="1">
      <alignment vertical="center" wrapText="1"/>
    </xf>
    <xf numFmtId="0" fontId="28" fillId="0" borderId="1" xfId="1" applyFont="1" applyBorder="1" applyAlignment="1">
      <alignment horizontal="center" vertical="center" wrapText="1"/>
    </xf>
    <xf numFmtId="1" fontId="16" fillId="0" borderId="1" xfId="0" applyNumberFormat="1" applyFont="1" applyBorder="1" applyAlignment="1">
      <alignment horizontal="right" vertical="center" wrapText="1" indent="1"/>
    </xf>
    <xf numFmtId="0" fontId="19" fillId="0" borderId="1" xfId="0" applyFont="1" applyBorder="1" applyAlignment="1">
      <alignment horizontal="right" vertical="center" wrapText="1"/>
    </xf>
    <xf numFmtId="0" fontId="16" fillId="0" borderId="8" xfId="0" applyFont="1" applyBorder="1" applyAlignment="1">
      <alignment horizontal="right" vertical="center" wrapText="1"/>
    </xf>
    <xf numFmtId="0" fontId="19" fillId="0" borderId="5" xfId="0" applyFont="1" applyBorder="1" applyAlignment="1">
      <alignment horizontal="right" vertical="center" wrapText="1"/>
    </xf>
    <xf numFmtId="0" fontId="16" fillId="0" borderId="17" xfId="0" applyFont="1" applyBorder="1" applyAlignment="1">
      <alignment horizontal="right" vertical="center" wrapText="1"/>
    </xf>
    <xf numFmtId="0" fontId="16" fillId="0" borderId="0" xfId="0" applyFont="1" applyAlignment="1">
      <alignment horizontal="right" vertical="center" wrapText="1"/>
    </xf>
    <xf numFmtId="0" fontId="16" fillId="6" borderId="2" xfId="0" applyFont="1" applyFill="1" applyBorder="1" applyAlignment="1">
      <alignment vertical="center" wrapText="1"/>
    </xf>
    <xf numFmtId="0" fontId="19" fillId="0" borderId="9" xfId="0" applyFont="1" applyBorder="1" applyAlignment="1">
      <alignment horizontal="right" vertical="center" wrapText="1"/>
    </xf>
    <xf numFmtId="1" fontId="16" fillId="0" borderId="1" xfId="0" applyNumberFormat="1" applyFont="1" applyBorder="1" applyAlignment="1">
      <alignment vertical="center" wrapText="1"/>
    </xf>
    <xf numFmtId="0" fontId="16" fillId="0" borderId="1" xfId="0" applyFont="1" applyBorder="1" applyAlignment="1">
      <alignment horizontal="right" vertical="center" wrapText="1"/>
    </xf>
    <xf numFmtId="166" fontId="16" fillId="0" borderId="1" xfId="2" applyNumberFormat="1" applyFont="1" applyBorder="1" applyAlignment="1">
      <alignment vertical="center" wrapText="1"/>
    </xf>
    <xf numFmtId="9" fontId="16" fillId="0" borderId="1" xfId="2" applyFont="1" applyFill="1" applyBorder="1" applyAlignment="1">
      <alignment vertical="center" wrapText="1"/>
    </xf>
    <xf numFmtId="0" fontId="16" fillId="0" borderId="19" xfId="0" applyFont="1" applyBorder="1" applyAlignment="1">
      <alignment horizontal="right" vertical="center" wrapText="1"/>
    </xf>
    <xf numFmtId="0" fontId="20" fillId="0" borderId="30"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left" vertical="center" wrapText="1"/>
    </xf>
    <xf numFmtId="0" fontId="16" fillId="0" borderId="19" xfId="0" applyFont="1" applyBorder="1" applyAlignment="1">
      <alignment horizontal="left" vertical="center" wrapText="1"/>
    </xf>
    <xf numFmtId="0" fontId="16" fillId="0" borderId="3" xfId="0" applyFont="1" applyBorder="1" applyAlignment="1">
      <alignment horizontal="centerContinuous" vertical="center" wrapText="1"/>
    </xf>
    <xf numFmtId="0" fontId="19" fillId="0" borderId="4" xfId="0" applyFont="1" applyBorder="1" applyAlignment="1">
      <alignment horizontal="right" vertical="center" wrapText="1"/>
    </xf>
    <xf numFmtId="0" fontId="16" fillId="0" borderId="10" xfId="0" applyFont="1" applyBorder="1" applyAlignment="1">
      <alignment horizontal="right" vertical="center" wrapText="1"/>
    </xf>
    <xf numFmtId="0" fontId="41" fillId="0" borderId="1" xfId="1" applyFont="1" applyBorder="1" applyAlignment="1">
      <alignment horizontal="right" vertical="center" wrapText="1"/>
    </xf>
    <xf numFmtId="0" fontId="37" fillId="0" borderId="4" xfId="0" applyFont="1" applyBorder="1" applyAlignment="1">
      <alignment horizontal="right" vertical="center" wrapText="1"/>
    </xf>
    <xf numFmtId="0" fontId="37" fillId="0" borderId="1" xfId="0" applyFont="1" applyBorder="1" applyAlignment="1">
      <alignment horizontal="right" vertical="center" wrapText="1"/>
    </xf>
    <xf numFmtId="0" fontId="37" fillId="0" borderId="26" xfId="0" applyFont="1" applyBorder="1" applyAlignment="1">
      <alignment horizontal="right" vertical="center" wrapText="1"/>
    </xf>
    <xf numFmtId="0" fontId="19" fillId="0" borderId="10" xfId="0" applyFont="1" applyBorder="1" applyAlignment="1">
      <alignment horizontal="right" vertical="center" wrapText="1"/>
    </xf>
    <xf numFmtId="0" fontId="16" fillId="0" borderId="16" xfId="0" applyFont="1" applyBorder="1" applyAlignment="1">
      <alignment horizontal="left" vertical="center" wrapText="1"/>
    </xf>
    <xf numFmtId="9" fontId="16" fillId="0" borderId="2" xfId="2" applyFont="1" applyBorder="1" applyAlignment="1">
      <alignment vertical="center" wrapText="1"/>
    </xf>
    <xf numFmtId="9" fontId="19" fillId="0" borderId="8" xfId="0" applyNumberFormat="1" applyFont="1" applyBorder="1" applyAlignment="1">
      <alignment horizontal="center" vertical="center" wrapText="1"/>
    </xf>
    <xf numFmtId="0" fontId="16" fillId="0" borderId="1" xfId="0" applyFont="1" applyBorder="1" applyAlignment="1">
      <alignment horizontal="justify" vertical="center" wrapText="1"/>
    </xf>
    <xf numFmtId="0" fontId="19" fillId="0" borderId="26" xfId="0" applyFont="1" applyBorder="1" applyAlignment="1">
      <alignment horizontal="right" vertical="center" wrapText="1"/>
    </xf>
    <xf numFmtId="0" fontId="28" fillId="0" borderId="1" xfId="1" applyFont="1" applyBorder="1" applyAlignment="1">
      <alignment horizontal="right" vertical="center" wrapText="1"/>
    </xf>
    <xf numFmtId="166" fontId="19" fillId="0" borderId="1" xfId="2" applyNumberFormat="1" applyFont="1" applyBorder="1" applyAlignment="1">
      <alignment vertical="center" wrapText="1"/>
    </xf>
    <xf numFmtId="0" fontId="16" fillId="0" borderId="22" xfId="0" applyFont="1" applyBorder="1" applyAlignment="1">
      <alignment horizontal="left" vertical="center" wrapText="1"/>
    </xf>
    <xf numFmtId="9" fontId="16" fillId="0" borderId="19" xfId="0" applyNumberFormat="1" applyFont="1" applyBorder="1" applyAlignment="1">
      <alignment horizontal="center" vertical="center" wrapText="1"/>
    </xf>
    <xf numFmtId="165" fontId="17" fillId="0" borderId="34" xfId="3" applyNumberFormat="1" applyFont="1" applyFill="1" applyBorder="1" applyAlignment="1">
      <alignment horizontal="center" vertical="center" wrapText="1"/>
    </xf>
    <xf numFmtId="0" fontId="16" fillId="0" borderId="7" xfId="0" applyFont="1" applyBorder="1" applyAlignment="1">
      <alignment horizontal="left" vertical="center" wrapText="1"/>
    </xf>
    <xf numFmtId="0" fontId="0" fillId="0" borderId="0" xfId="0" applyAlignment="1">
      <alignment vertical="center" wrapText="1"/>
    </xf>
    <xf numFmtId="0" fontId="17" fillId="0" borderId="7" xfId="0" applyFont="1" applyBorder="1" applyAlignment="1">
      <alignment horizontal="left" vertical="center" wrapText="1"/>
    </xf>
    <xf numFmtId="0" fontId="16" fillId="7" borderId="7" xfId="0" applyFont="1" applyFill="1" applyBorder="1" applyAlignment="1">
      <alignment horizontal="left" vertical="center" wrapText="1"/>
    </xf>
    <xf numFmtId="0" fontId="16" fillId="7" borderId="3" xfId="0" applyFont="1" applyFill="1" applyBorder="1" applyAlignment="1">
      <alignment horizontal="left" vertical="center" wrapText="1"/>
    </xf>
    <xf numFmtId="0" fontId="16" fillId="7" borderId="1" xfId="0" applyFont="1" applyFill="1" applyBorder="1" applyAlignment="1">
      <alignment horizontal="left" vertical="center" wrapText="1"/>
    </xf>
    <xf numFmtId="0" fontId="19" fillId="7" borderId="1" xfId="0" applyFont="1" applyFill="1" applyBorder="1" applyAlignment="1">
      <alignment horizontal="left" vertical="center" wrapText="1"/>
    </xf>
    <xf numFmtId="0" fontId="16" fillId="7" borderId="1" xfId="0" applyFont="1" applyFill="1" applyBorder="1" applyAlignment="1">
      <alignment vertical="center" wrapText="1"/>
    </xf>
    <xf numFmtId="0" fontId="19" fillId="7" borderId="1" xfId="0" applyFont="1" applyFill="1" applyBorder="1" applyAlignment="1">
      <alignment vertical="center" wrapText="1"/>
    </xf>
    <xf numFmtId="0" fontId="19" fillId="0" borderId="7" xfId="0" applyFont="1" applyBorder="1" applyAlignment="1">
      <alignment horizontal="left" vertical="center" wrapText="1"/>
    </xf>
    <xf numFmtId="0" fontId="19" fillId="6" borderId="1" xfId="0" applyFont="1" applyFill="1" applyBorder="1" applyAlignment="1">
      <alignment horizontal="left" vertical="center" wrapText="1"/>
    </xf>
    <xf numFmtId="0" fontId="16" fillId="8" borderId="1" xfId="0" applyFont="1" applyFill="1" applyBorder="1" applyAlignment="1">
      <alignment horizontal="left" vertical="center" wrapText="1"/>
    </xf>
    <xf numFmtId="0" fontId="19" fillId="8" borderId="1" xfId="0" applyFont="1" applyFill="1" applyBorder="1" applyAlignment="1">
      <alignment horizontal="left" vertical="center" wrapText="1"/>
    </xf>
    <xf numFmtId="0" fontId="19" fillId="8" borderId="5" xfId="0" applyFont="1" applyFill="1" applyBorder="1" applyAlignment="1">
      <alignment vertical="center" wrapText="1"/>
    </xf>
    <xf numFmtId="0" fontId="16" fillId="8" borderId="3" xfId="0" applyFont="1" applyFill="1" applyBorder="1" applyAlignment="1">
      <alignment horizontal="left" vertical="center" wrapText="1"/>
    </xf>
    <xf numFmtId="0" fontId="19" fillId="8" borderId="3" xfId="0" applyFont="1" applyFill="1" applyBorder="1" applyAlignment="1">
      <alignment horizontal="left" vertical="center" wrapText="1"/>
    </xf>
    <xf numFmtId="0" fontId="16" fillId="8" borderId="7" xfId="0" applyFont="1" applyFill="1" applyBorder="1" applyAlignment="1">
      <alignment horizontal="left" vertical="center" wrapText="1"/>
    </xf>
    <xf numFmtId="0" fontId="19" fillId="8" borderId="7" xfId="0" applyFont="1" applyFill="1" applyBorder="1" applyAlignment="1">
      <alignment horizontal="left" vertical="center" wrapText="1"/>
    </xf>
    <xf numFmtId="0" fontId="19" fillId="8" borderId="11" xfId="0" applyFont="1" applyFill="1" applyBorder="1" applyAlignment="1">
      <alignment vertical="center" wrapText="1"/>
    </xf>
    <xf numFmtId="0" fontId="16" fillId="0" borderId="21" xfId="0" applyFont="1" applyBorder="1" applyAlignment="1">
      <alignment vertical="center" wrapText="1"/>
    </xf>
    <xf numFmtId="0" fontId="16" fillId="6" borderId="7" xfId="0" applyFont="1" applyFill="1" applyBorder="1" applyAlignment="1">
      <alignment vertical="center" wrapText="1"/>
    </xf>
    <xf numFmtId="0" fontId="16" fillId="0" borderId="16" xfId="0" applyFont="1" applyBorder="1" applyAlignment="1">
      <alignment vertical="center" wrapText="1"/>
    </xf>
    <xf numFmtId="0" fontId="16" fillId="0" borderId="26" xfId="0" applyFont="1" applyBorder="1" applyAlignment="1">
      <alignment vertical="center" wrapText="1"/>
    </xf>
    <xf numFmtId="0" fontId="0" fillId="0" borderId="4" xfId="0" applyBorder="1" applyAlignment="1">
      <alignment vertical="center" wrapText="1"/>
    </xf>
    <xf numFmtId="0" fontId="0" fillId="0" borderId="3" xfId="0" applyBorder="1" applyAlignment="1">
      <alignment vertical="center" wrapText="1"/>
    </xf>
    <xf numFmtId="165" fontId="17" fillId="9" borderId="13" xfId="3" applyNumberFormat="1" applyFont="1" applyFill="1" applyBorder="1" applyAlignment="1">
      <alignment horizontal="center" vertical="center" wrapText="1"/>
    </xf>
    <xf numFmtId="0" fontId="58" fillId="0" borderId="1" xfId="0" applyFont="1" applyBorder="1" applyAlignment="1">
      <alignment horizontal="left" vertical="center" wrapText="1"/>
    </xf>
    <xf numFmtId="0" fontId="38" fillId="0" borderId="1" xfId="0" applyFont="1" applyBorder="1"/>
    <xf numFmtId="0" fontId="38" fillId="0" borderId="0" xfId="0" applyFont="1"/>
    <xf numFmtId="0" fontId="38" fillId="0" borderId="7" xfId="0" applyFont="1" applyBorder="1"/>
    <xf numFmtId="0" fontId="58" fillId="0" borderId="3" xfId="0" applyFont="1" applyBorder="1" applyAlignment="1">
      <alignment horizontal="left" vertical="center" wrapText="1"/>
    </xf>
    <xf numFmtId="0" fontId="16" fillId="0" borderId="1" xfId="0" applyFont="1" applyBorder="1" applyAlignment="1">
      <alignment horizontal="justify" vertical="center"/>
    </xf>
    <xf numFmtId="0" fontId="38" fillId="0" borderId="4" xfId="0" applyFont="1" applyBorder="1" applyAlignment="1">
      <alignment vertical="center"/>
    </xf>
    <xf numFmtId="0" fontId="38" fillId="0" borderId="1" xfId="0" applyFont="1" applyBorder="1" applyAlignment="1">
      <alignment vertical="center"/>
    </xf>
    <xf numFmtId="0" fontId="38" fillId="0" borderId="0" xfId="0" applyFont="1" applyAlignment="1">
      <alignment vertical="center"/>
    </xf>
    <xf numFmtId="0" fontId="38" fillId="0" borderId="2" xfId="0" applyFont="1" applyBorder="1" applyAlignment="1">
      <alignment vertical="center"/>
    </xf>
    <xf numFmtId="0" fontId="38" fillId="0" borderId="10" xfId="0" applyFont="1" applyBorder="1" applyAlignment="1">
      <alignment vertical="center"/>
    </xf>
    <xf numFmtId="0" fontId="59" fillId="0" borderId="0" xfId="0" applyFont="1" applyAlignment="1">
      <alignment horizontal="center" vertical="center"/>
    </xf>
    <xf numFmtId="0" fontId="59" fillId="0" borderId="1" xfId="0" applyFont="1" applyBorder="1" applyAlignment="1">
      <alignment horizontal="center" vertical="center"/>
    </xf>
    <xf numFmtId="0" fontId="59" fillId="0" borderId="1" xfId="0" applyFont="1" applyBorder="1" applyAlignment="1">
      <alignment horizontal="center" vertical="center" wrapText="1"/>
    </xf>
    <xf numFmtId="0" fontId="59" fillId="0" borderId="4" xfId="0" applyFont="1" applyBorder="1" applyAlignment="1">
      <alignment horizontal="center" vertical="center"/>
    </xf>
    <xf numFmtId="0" fontId="59" fillId="0" borderId="4" xfId="0" applyFont="1" applyBorder="1" applyAlignment="1">
      <alignment horizontal="center" vertical="center" wrapText="1"/>
    </xf>
    <xf numFmtId="0" fontId="60" fillId="0" borderId="27" xfId="0" applyFont="1" applyBorder="1" applyAlignment="1">
      <alignment horizontal="center" vertical="center"/>
    </xf>
    <xf numFmtId="0" fontId="60" fillId="0" borderId="28" xfId="0" applyFont="1" applyBorder="1" applyAlignment="1">
      <alignment horizontal="center" vertical="center"/>
    </xf>
    <xf numFmtId="0" fontId="60" fillId="0" borderId="29" xfId="0" applyFont="1" applyBorder="1" applyAlignment="1">
      <alignment horizontal="center" vertical="center"/>
    </xf>
    <xf numFmtId="0" fontId="39" fillId="0" borderId="0" xfId="0" applyFont="1" applyAlignment="1">
      <alignment vertical="center" wrapText="1"/>
    </xf>
    <xf numFmtId="0" fontId="0" fillId="0" borderId="68" xfId="0" applyBorder="1" applyAlignment="1">
      <alignment vertical="center" wrapText="1"/>
    </xf>
    <xf numFmtId="0" fontId="0" fillId="0" borderId="72" xfId="0" applyBorder="1" applyAlignment="1">
      <alignment vertical="center" wrapText="1"/>
    </xf>
    <xf numFmtId="0" fontId="0" fillId="0" borderId="73" xfId="0" applyBorder="1" applyAlignment="1">
      <alignment vertical="center" wrapText="1"/>
    </xf>
    <xf numFmtId="0" fontId="0" fillId="0" borderId="69" xfId="0" applyBorder="1" applyAlignment="1">
      <alignment vertical="center" wrapText="1"/>
    </xf>
    <xf numFmtId="0" fontId="0" fillId="0" borderId="40" xfId="0" applyBorder="1" applyAlignment="1">
      <alignment vertical="center" wrapText="1"/>
    </xf>
    <xf numFmtId="0" fontId="0" fillId="0" borderId="44" xfId="0" applyBorder="1" applyAlignment="1">
      <alignment vertical="center" wrapText="1"/>
    </xf>
    <xf numFmtId="0" fontId="0" fillId="0" borderId="52" xfId="0" applyBorder="1" applyAlignment="1">
      <alignment vertical="center" wrapText="1"/>
    </xf>
    <xf numFmtId="0" fontId="38" fillId="0" borderId="13" xfId="0" applyFont="1" applyBorder="1" applyAlignment="1">
      <alignment vertical="center"/>
    </xf>
    <xf numFmtId="0" fontId="58" fillId="0" borderId="27" xfId="0" applyFont="1" applyBorder="1" applyAlignment="1">
      <alignment horizontal="center" vertical="center"/>
    </xf>
    <xf numFmtId="0" fontId="58" fillId="0" borderId="53" xfId="0" applyFont="1" applyBorder="1" applyAlignment="1">
      <alignment horizontal="center" vertical="center"/>
    </xf>
    <xf numFmtId="0" fontId="58" fillId="0" borderId="28" xfId="0" applyFont="1" applyBorder="1" applyAlignment="1">
      <alignment horizontal="center" vertical="center"/>
    </xf>
    <xf numFmtId="0" fontId="58" fillId="0" borderId="29" xfId="0" applyFont="1" applyBorder="1" applyAlignment="1">
      <alignment horizontal="center" vertical="center"/>
    </xf>
    <xf numFmtId="0" fontId="0" fillId="0" borderId="1" xfId="0" applyBorder="1" applyAlignment="1">
      <alignment vertical="center" wrapText="1"/>
    </xf>
    <xf numFmtId="0" fontId="58" fillId="0" borderId="68" xfId="0" applyFont="1" applyBorder="1" applyAlignment="1">
      <alignment horizontal="center" vertical="center"/>
    </xf>
    <xf numFmtId="0" fontId="38" fillId="0" borderId="8" xfId="0" applyFont="1" applyBorder="1" applyAlignment="1">
      <alignment vertical="center"/>
    </xf>
    <xf numFmtId="0" fontId="59" fillId="0" borderId="0" xfId="0" applyFont="1" applyAlignment="1">
      <alignment horizontal="center" vertical="center" wrapText="1"/>
    </xf>
    <xf numFmtId="0" fontId="58" fillId="0" borderId="72" xfId="0" applyFont="1" applyBorder="1" applyAlignment="1">
      <alignment horizontal="center" vertical="center"/>
    </xf>
    <xf numFmtId="165" fontId="17" fillId="12" borderId="7" xfId="3" applyNumberFormat="1" applyFont="1" applyFill="1" applyBorder="1" applyAlignment="1">
      <alignment horizontal="center" vertical="center" wrapText="1"/>
    </xf>
    <xf numFmtId="0" fontId="0" fillId="12" borderId="1" xfId="0" applyFill="1" applyBorder="1" applyAlignment="1">
      <alignment vertical="center" wrapText="1"/>
    </xf>
    <xf numFmtId="0" fontId="0" fillId="12" borderId="0" xfId="0" applyFill="1"/>
    <xf numFmtId="165" fontId="17" fillId="12" borderId="3" xfId="3" applyNumberFormat="1" applyFont="1" applyFill="1" applyBorder="1" applyAlignment="1">
      <alignment horizontal="center" vertical="center" wrapText="1"/>
    </xf>
    <xf numFmtId="0" fontId="0" fillId="12" borderId="1" xfId="0" applyFill="1" applyBorder="1" applyAlignment="1">
      <alignment horizontal="left" vertical="center" wrapText="1"/>
    </xf>
    <xf numFmtId="0" fontId="0" fillId="32" borderId="0" xfId="0" applyFill="1"/>
    <xf numFmtId="165" fontId="17" fillId="40" borderId="3" xfId="3" applyNumberFormat="1" applyFont="1" applyFill="1" applyBorder="1" applyAlignment="1">
      <alignment horizontal="center" vertical="center" wrapText="1"/>
    </xf>
    <xf numFmtId="0" fontId="0" fillId="40" borderId="1" xfId="0" applyFill="1" applyBorder="1" applyAlignment="1">
      <alignment vertical="center" wrapText="1"/>
    </xf>
    <xf numFmtId="0" fontId="0" fillId="40" borderId="0" xfId="0" applyFill="1"/>
    <xf numFmtId="165" fontId="17" fillId="32" borderId="7" xfId="3" applyNumberFormat="1" applyFont="1" applyFill="1" applyBorder="1" applyAlignment="1">
      <alignment horizontal="center" vertical="center" wrapText="1"/>
    </xf>
    <xf numFmtId="0" fontId="49" fillId="32" borderId="1" xfId="0" applyFont="1" applyFill="1" applyBorder="1" applyAlignment="1">
      <alignment vertical="center" wrapText="1"/>
    </xf>
    <xf numFmtId="0" fontId="0" fillId="32" borderId="1" xfId="0" applyFill="1" applyBorder="1" applyAlignment="1">
      <alignment horizontal="left" vertical="center" wrapText="1"/>
    </xf>
    <xf numFmtId="0" fontId="49" fillId="0" borderId="1" xfId="0" applyFont="1" applyBorder="1" applyAlignment="1">
      <alignment horizontal="justify" vertical="top"/>
    </xf>
    <xf numFmtId="0" fontId="10" fillId="0" borderId="0" xfId="0" applyFont="1"/>
    <xf numFmtId="0" fontId="0" fillId="0" borderId="1" xfId="0" applyBorder="1" applyAlignment="1">
      <alignment horizontal="justify" vertical="top"/>
    </xf>
    <xf numFmtId="0" fontId="62" fillId="41" borderId="1" xfId="1" applyFont="1" applyFill="1" applyBorder="1" applyAlignment="1">
      <alignment horizontal="center" vertical="center"/>
    </xf>
    <xf numFmtId="0" fontId="63" fillId="0" borderId="0" xfId="0" applyFont="1" applyAlignment="1">
      <alignment vertical="center"/>
    </xf>
    <xf numFmtId="0" fontId="42" fillId="0" borderId="1" xfId="21" applyFont="1" applyFill="1" applyBorder="1" applyAlignment="1"/>
    <xf numFmtId="0" fontId="42" fillId="0" borderId="1" xfId="23" applyFont="1" applyFill="1" applyBorder="1" applyAlignment="1">
      <alignment horizontal="left" vertical="center"/>
    </xf>
    <xf numFmtId="0" fontId="71" fillId="0" borderId="1" xfId="20" applyFill="1" applyBorder="1" applyAlignment="1">
      <alignment vertical="center"/>
    </xf>
    <xf numFmtId="0" fontId="42" fillId="0" borderId="1" xfId="23" applyFont="1" applyFill="1" applyBorder="1" applyAlignment="1">
      <alignment vertical="center"/>
    </xf>
    <xf numFmtId="0" fontId="42" fillId="0" borderId="1" xfId="23" applyFont="1" applyFill="1" applyBorder="1" applyAlignment="1">
      <alignment horizontal="center"/>
    </xf>
    <xf numFmtId="0" fontId="42" fillId="0" borderId="1" xfId="23" applyFont="1" applyFill="1" applyBorder="1" applyAlignment="1"/>
    <xf numFmtId="0" fontId="75" fillId="0" borderId="1" xfId="0" applyFont="1" applyBorder="1" applyAlignment="1">
      <alignment horizontal="left" vertical="center"/>
    </xf>
    <xf numFmtId="0" fontId="65" fillId="0" borderId="1" xfId="0" applyFont="1" applyBorder="1" applyAlignment="1">
      <alignment vertical="center"/>
    </xf>
    <xf numFmtId="0" fontId="45" fillId="0" borderId="1" xfId="24" applyFont="1" applyBorder="1" applyAlignment="1">
      <alignment vertical="center"/>
    </xf>
    <xf numFmtId="0" fontId="45" fillId="0" borderId="0" xfId="24" applyFont="1"/>
    <xf numFmtId="0" fontId="42" fillId="0" borderId="1" xfId="24" applyFont="1" applyBorder="1" applyAlignment="1">
      <alignment vertical="center"/>
    </xf>
    <xf numFmtId="0" fontId="6" fillId="0" borderId="1" xfId="24" applyBorder="1"/>
    <xf numFmtId="0" fontId="42" fillId="0" borderId="0" xfId="24" applyFont="1"/>
    <xf numFmtId="0" fontId="42" fillId="0" borderId="1" xfId="24" applyFont="1" applyBorder="1"/>
    <xf numFmtId="0" fontId="42" fillId="0" borderId="1" xfId="24" applyFont="1" applyBorder="1" applyAlignment="1">
      <alignment vertical="center" wrapText="1"/>
    </xf>
    <xf numFmtId="0" fontId="42" fillId="0" borderId="1" xfId="24" applyFont="1" applyBorder="1" applyAlignment="1">
      <alignment horizontal="left"/>
    </xf>
    <xf numFmtId="0" fontId="42" fillId="0" borderId="1" xfId="24" applyFont="1" applyBorder="1" applyAlignment="1">
      <alignment horizontal="center" vertical="center" wrapText="1"/>
    </xf>
    <xf numFmtId="0" fontId="42" fillId="0" borderId="1" xfId="24" applyFont="1" applyBorder="1" applyAlignment="1">
      <alignment vertical="top"/>
    </xf>
    <xf numFmtId="0" fontId="42" fillId="0" borderId="1" xfId="24" applyFont="1" applyBorder="1" applyAlignment="1">
      <alignment horizontal="center" vertical="center"/>
    </xf>
    <xf numFmtId="0" fontId="42" fillId="0" borderId="1" xfId="24" applyFont="1" applyBorder="1" applyAlignment="1">
      <alignment horizontal="left" vertical="center"/>
    </xf>
    <xf numFmtId="0" fontId="42" fillId="0" borderId="1" xfId="24" applyFont="1" applyBorder="1" applyAlignment="1">
      <alignment horizontal="justify" vertical="center"/>
    </xf>
    <xf numFmtId="0" fontId="42" fillId="0" borderId="0" xfId="24" applyFont="1" applyAlignment="1">
      <alignment vertical="center"/>
    </xf>
    <xf numFmtId="0" fontId="6" fillId="0" borderId="0" xfId="24"/>
    <xf numFmtId="0" fontId="38" fillId="0" borderId="1" xfId="24" applyFont="1" applyBorder="1" applyAlignment="1" applyProtection="1">
      <alignment vertical="center"/>
      <protection locked="0"/>
    </xf>
    <xf numFmtId="0" fontId="38" fillId="0" borderId="1" xfId="24" applyFont="1" applyBorder="1" applyAlignment="1" applyProtection="1">
      <alignment vertical="center" wrapText="1"/>
      <protection locked="0"/>
    </xf>
    <xf numFmtId="0" fontId="46" fillId="0" borderId="1" xfId="25" applyFont="1" applyBorder="1" applyAlignment="1">
      <alignment horizontal="center" vertical="center"/>
    </xf>
    <xf numFmtId="0" fontId="46" fillId="0" borderId="1" xfId="25" applyFont="1" applyBorder="1" applyAlignment="1">
      <alignment vertical="center"/>
    </xf>
    <xf numFmtId="0" fontId="67" fillId="0" borderId="0" xfId="25" applyFont="1"/>
    <xf numFmtId="0" fontId="67" fillId="0" borderId="1" xfId="25" applyFont="1" applyBorder="1"/>
    <xf numFmtId="0" fontId="47" fillId="0" borderId="1" xfId="25" applyFont="1" applyBorder="1" applyAlignment="1">
      <alignment vertical="center"/>
    </xf>
    <xf numFmtId="0" fontId="67" fillId="0" borderId="1" xfId="25" applyFont="1" applyBorder="1" applyAlignment="1">
      <alignment vertical="center"/>
    </xf>
    <xf numFmtId="0" fontId="47" fillId="0" borderId="1" xfId="25" applyFont="1" applyBorder="1" applyAlignment="1">
      <alignment horizontal="left" vertical="center"/>
    </xf>
    <xf numFmtId="0" fontId="47" fillId="0" borderId="1" xfId="25" applyFont="1" applyBorder="1" applyAlignment="1">
      <alignment horizontal="left"/>
    </xf>
    <xf numFmtId="0" fontId="47" fillId="0" borderId="1" xfId="25" applyFont="1" applyBorder="1" applyAlignment="1">
      <alignment horizontal="justify" vertical="center"/>
    </xf>
    <xf numFmtId="0" fontId="47" fillId="0" borderId="1" xfId="25" applyFont="1" applyBorder="1" applyAlignment="1">
      <alignment vertical="center" wrapText="1"/>
    </xf>
    <xf numFmtId="0" fontId="47" fillId="0" borderId="1" xfId="25" applyFont="1" applyBorder="1" applyAlignment="1">
      <alignment horizontal="left" vertical="top"/>
    </xf>
    <xf numFmtId="0" fontId="47" fillId="0" borderId="1" xfId="26" applyNumberFormat="1" applyFont="1" applyFill="1" applyBorder="1" applyAlignment="1">
      <alignment vertical="center"/>
    </xf>
    <xf numFmtId="0" fontId="47" fillId="0" borderId="1" xfId="26" applyNumberFormat="1" applyFont="1" applyFill="1" applyBorder="1" applyAlignment="1">
      <alignment horizontal="left" vertical="center"/>
    </xf>
    <xf numFmtId="0" fontId="47" fillId="0" borderId="1" xfId="25" applyFont="1" applyBorder="1" applyAlignment="1">
      <alignment horizontal="center" vertical="center"/>
    </xf>
    <xf numFmtId="0" fontId="47" fillId="0" borderId="1" xfId="26" applyNumberFormat="1" applyFont="1" applyFill="1" applyBorder="1" applyAlignment="1">
      <alignment vertical="center" wrapText="1"/>
    </xf>
    <xf numFmtId="0" fontId="67" fillId="0" borderId="1" xfId="25" applyFont="1" applyBorder="1" applyAlignment="1">
      <alignment horizontal="left" vertical="center"/>
    </xf>
    <xf numFmtId="0" fontId="67" fillId="0" borderId="1" xfId="25" applyFont="1" applyBorder="1" applyAlignment="1">
      <alignment horizontal="center" vertical="center"/>
    </xf>
    <xf numFmtId="0" fontId="56" fillId="0" borderId="1" xfId="25" applyFont="1" applyBorder="1" applyAlignment="1">
      <alignment vertical="center"/>
    </xf>
    <xf numFmtId="0" fontId="67" fillId="0" borderId="1" xfId="25" applyFont="1" applyBorder="1" applyAlignment="1">
      <alignment vertical="center" wrapText="1"/>
    </xf>
    <xf numFmtId="0" fontId="67" fillId="0" borderId="1" xfId="25" applyFont="1" applyBorder="1" applyAlignment="1">
      <alignment vertical="top"/>
    </xf>
    <xf numFmtId="0" fontId="67" fillId="0" borderId="1" xfId="25" applyFont="1" applyBorder="1" applyAlignment="1">
      <alignment horizontal="left" vertical="center" wrapText="1"/>
    </xf>
    <xf numFmtId="0" fontId="47" fillId="0" borderId="1" xfId="25" applyFont="1" applyBorder="1"/>
    <xf numFmtId="0" fontId="47" fillId="0" borderId="1" xfId="25" applyFont="1" applyBorder="1" applyAlignment="1">
      <alignment horizontal="left" vertical="center" wrapText="1"/>
    </xf>
    <xf numFmtId="0" fontId="62" fillId="0" borderId="1" xfId="25" applyFont="1" applyBorder="1" applyAlignment="1">
      <alignment horizontal="left" vertical="center"/>
    </xf>
    <xf numFmtId="0" fontId="62" fillId="0" borderId="1" xfId="25" applyFont="1" applyBorder="1" applyAlignment="1">
      <alignment horizontal="left" vertical="top"/>
    </xf>
    <xf numFmtId="0" fontId="78" fillId="0" borderId="0" xfId="25" applyFont="1" applyAlignment="1">
      <alignment horizontal="left" vertical="top"/>
    </xf>
    <xf numFmtId="0" fontId="66" fillId="0" borderId="1" xfId="25" applyFont="1" applyBorder="1" applyAlignment="1">
      <alignment horizontal="left" vertical="center"/>
    </xf>
    <xf numFmtId="0" fontId="65" fillId="0" borderId="0" xfId="25" applyFont="1" applyAlignment="1">
      <alignment horizontal="left" vertical="top"/>
    </xf>
    <xf numFmtId="0" fontId="66" fillId="0" borderId="1" xfId="25" applyFont="1" applyBorder="1" applyAlignment="1">
      <alignment horizontal="left" vertical="center" wrapText="1"/>
    </xf>
    <xf numFmtId="44" fontId="66" fillId="0" borderId="1" xfId="27" applyFont="1" applyFill="1" applyBorder="1" applyAlignment="1">
      <alignment horizontal="left" vertical="center"/>
    </xf>
    <xf numFmtId="0" fontId="57" fillId="0" borderId="1" xfId="25" applyFont="1" applyBorder="1" applyAlignment="1">
      <alignment horizontal="left" vertical="center"/>
    </xf>
    <xf numFmtId="0" fontId="66" fillId="0" borderId="0" xfId="25" applyFont="1" applyAlignment="1">
      <alignment horizontal="left" vertical="top"/>
    </xf>
    <xf numFmtId="0" fontId="66" fillId="0" borderId="0" xfId="25" applyFont="1" applyAlignment="1">
      <alignment horizontal="left" vertical="top" textRotation="90"/>
    </xf>
    <xf numFmtId="0" fontId="5" fillId="0" borderId="0" xfId="28"/>
    <xf numFmtId="0" fontId="13" fillId="0" borderId="0" xfId="28" applyFont="1"/>
    <xf numFmtId="0" fontId="38" fillId="0" borderId="1" xfId="29" applyFont="1" applyBorder="1" applyAlignment="1" applyProtection="1">
      <alignment vertical="center"/>
      <protection locked="0"/>
    </xf>
    <xf numFmtId="0" fontId="38" fillId="0" borderId="1" xfId="29" applyFont="1" applyBorder="1" applyAlignment="1" applyProtection="1">
      <alignment vertical="center" wrapText="1"/>
      <protection locked="0"/>
    </xf>
    <xf numFmtId="0" fontId="5" fillId="0" borderId="0" xfId="28" applyAlignment="1">
      <alignment wrapText="1"/>
    </xf>
    <xf numFmtId="0" fontId="5" fillId="0" borderId="0" xfId="29"/>
    <xf numFmtId="0" fontId="70" fillId="0" borderId="1" xfId="29" applyFont="1" applyBorder="1" applyAlignment="1">
      <alignment horizontal="center" vertical="center"/>
    </xf>
    <xf numFmtId="0" fontId="62" fillId="0" borderId="1" xfId="29" applyFont="1" applyBorder="1" applyAlignment="1">
      <alignment horizontal="center" vertical="center"/>
    </xf>
    <xf numFmtId="0" fontId="64" fillId="0" borderId="1" xfId="29" applyFont="1" applyBorder="1" applyAlignment="1">
      <alignment vertical="center"/>
    </xf>
    <xf numFmtId="0" fontId="57" fillId="0" borderId="1" xfId="29" applyFont="1" applyBorder="1" applyAlignment="1">
      <alignment horizontal="left" vertical="center"/>
    </xf>
    <xf numFmtId="0" fontId="64" fillId="0" borderId="1" xfId="29" applyFont="1" applyBorder="1" applyAlignment="1">
      <alignment horizontal="left" vertical="center"/>
    </xf>
    <xf numFmtId="0" fontId="57" fillId="0" borderId="3" xfId="29" applyFont="1" applyBorder="1" applyAlignment="1">
      <alignment vertical="center"/>
    </xf>
    <xf numFmtId="0" fontId="57" fillId="0" borderId="3" xfId="29" applyFont="1" applyBorder="1" applyAlignment="1">
      <alignment horizontal="left" vertical="center"/>
    </xf>
    <xf numFmtId="0" fontId="57" fillId="0" borderId="1" xfId="29" applyFont="1" applyBorder="1" applyAlignment="1">
      <alignment vertical="center"/>
    </xf>
    <xf numFmtId="0" fontId="0" fillId="0" borderId="1" xfId="29" applyFont="1" applyBorder="1"/>
    <xf numFmtId="0" fontId="42" fillId="0" borderId="1" xfId="29" applyFont="1" applyBorder="1"/>
    <xf numFmtId="0" fontId="5" fillId="0" borderId="1" xfId="29" applyBorder="1"/>
    <xf numFmtId="0" fontId="73" fillId="0" borderId="5" xfId="29" applyFont="1" applyBorder="1" applyAlignment="1">
      <alignment vertical="center"/>
    </xf>
    <xf numFmtId="0" fontId="74" fillId="0" borderId="1" xfId="29" applyFont="1" applyBorder="1" applyAlignment="1">
      <alignment vertical="center"/>
    </xf>
    <xf numFmtId="0" fontId="74" fillId="0" borderId="1" xfId="29" applyFont="1" applyBorder="1" applyAlignment="1">
      <alignment horizontal="left" vertical="center"/>
    </xf>
    <xf numFmtId="0" fontId="74" fillId="0" borderId="3" xfId="29" applyFont="1" applyBorder="1" applyAlignment="1">
      <alignment vertical="center"/>
    </xf>
    <xf numFmtId="0" fontId="74" fillId="0" borderId="5" xfId="29" applyFont="1" applyBorder="1" applyAlignment="1">
      <alignment horizontal="left" vertical="center"/>
    </xf>
    <xf numFmtId="0" fontId="74" fillId="0" borderId="4" xfId="29" applyFont="1" applyBorder="1" applyAlignment="1">
      <alignment horizontal="left" vertical="center"/>
    </xf>
    <xf numFmtId="0" fontId="74" fillId="0" borderId="4" xfId="29" applyFont="1" applyBorder="1" applyAlignment="1">
      <alignment vertical="center"/>
    </xf>
    <xf numFmtId="0" fontId="74" fillId="0" borderId="5" xfId="29" applyFont="1" applyBorder="1" applyAlignment="1">
      <alignment vertical="center"/>
    </xf>
    <xf numFmtId="0" fontId="74" fillId="0" borderId="3" xfId="29" applyFont="1" applyBorder="1"/>
    <xf numFmtId="0" fontId="74" fillId="0" borderId="1" xfId="29" applyFont="1" applyBorder="1"/>
    <xf numFmtId="0" fontId="74" fillId="0" borderId="3" xfId="29" applyFont="1" applyBorder="1" applyAlignment="1">
      <alignment horizontal="left" vertical="center"/>
    </xf>
    <xf numFmtId="0" fontId="57" fillId="0" borderId="4" xfId="29" applyFont="1" applyBorder="1" applyAlignment="1">
      <alignment horizontal="left" vertical="center"/>
    </xf>
    <xf numFmtId="0" fontId="74" fillId="0" borderId="4" xfId="29" applyFont="1" applyBorder="1"/>
    <xf numFmtId="0" fontId="74" fillId="0" borderId="0" xfId="29" applyFont="1"/>
    <xf numFmtId="0" fontId="74" fillId="0" borderId="0" xfId="29" applyFont="1" applyAlignment="1">
      <alignment horizontal="left" vertical="center"/>
    </xf>
    <xf numFmtId="0" fontId="74" fillId="0" borderId="0" xfId="29" applyFont="1" applyAlignment="1">
      <alignment vertical="center"/>
    </xf>
    <xf numFmtId="0" fontId="57" fillId="0" borderId="0" xfId="29" applyFont="1" applyAlignment="1">
      <alignment horizontal="left" vertical="center"/>
    </xf>
    <xf numFmtId="0" fontId="74" fillId="0" borderId="5" xfId="29" applyFont="1" applyBorder="1" applyAlignment="1">
      <alignment horizontal="left" vertical="center" wrapText="1"/>
    </xf>
    <xf numFmtId="0" fontId="57" fillId="0" borderId="5" xfId="29" applyFont="1" applyBorder="1" applyAlignment="1">
      <alignment horizontal="left" vertical="center"/>
    </xf>
    <xf numFmtId="0" fontId="74" fillId="0" borderId="4" xfId="29" applyFont="1" applyBorder="1" applyAlignment="1">
      <alignment horizontal="left" vertical="center" wrapText="1"/>
    </xf>
    <xf numFmtId="0" fontId="64" fillId="0" borderId="5" xfId="29" applyFont="1" applyBorder="1" applyAlignment="1">
      <alignment horizontal="justify" vertical="center"/>
    </xf>
    <xf numFmtId="0" fontId="5" fillId="0" borderId="5" xfId="29" applyBorder="1"/>
    <xf numFmtId="0" fontId="64" fillId="0" borderId="4" xfId="29" applyFont="1" applyBorder="1" applyAlignment="1">
      <alignment horizontal="justify" vertical="center"/>
    </xf>
    <xf numFmtId="0" fontId="5" fillId="0" borderId="4" xfId="29" applyBorder="1"/>
    <xf numFmtId="0" fontId="64" fillId="0" borderId="3" xfId="29" applyFont="1" applyBorder="1" applyAlignment="1">
      <alignment horizontal="justify" vertical="center"/>
    </xf>
    <xf numFmtId="0" fontId="5" fillId="0" borderId="3" xfId="29" applyBorder="1"/>
    <xf numFmtId="0" fontId="42" fillId="0" borderId="0" xfId="29" applyFont="1"/>
    <xf numFmtId="0" fontId="5" fillId="0" borderId="3" xfId="29" applyBorder="1" applyAlignment="1">
      <alignment vertical="center"/>
    </xf>
    <xf numFmtId="0" fontId="57" fillId="6" borderId="1" xfId="29" applyFont="1" applyFill="1" applyBorder="1" applyAlignment="1">
      <alignment vertical="center" wrapText="1"/>
    </xf>
    <xf numFmtId="0" fontId="64" fillId="6" borderId="1" xfId="29" applyFont="1" applyFill="1" applyBorder="1" applyAlignment="1">
      <alignment vertical="center" wrapText="1"/>
    </xf>
    <xf numFmtId="0" fontId="5" fillId="0" borderId="1" xfId="29" applyBorder="1" applyAlignment="1">
      <alignment vertical="center"/>
    </xf>
    <xf numFmtId="0" fontId="5" fillId="0" borderId="1" xfId="29" applyBorder="1" applyAlignment="1">
      <alignment wrapText="1"/>
    </xf>
    <xf numFmtId="0" fontId="5" fillId="0" borderId="5" xfId="29" applyBorder="1" applyAlignment="1">
      <alignment vertical="center"/>
    </xf>
    <xf numFmtId="0" fontId="5" fillId="0" borderId="1" xfId="29" applyBorder="1" applyAlignment="1">
      <alignment horizontal="left" wrapText="1"/>
    </xf>
    <xf numFmtId="0" fontId="5" fillId="0" borderId="4" xfId="29" applyBorder="1" applyAlignment="1">
      <alignment vertical="center"/>
    </xf>
    <xf numFmtId="0" fontId="42" fillId="0" borderId="1" xfId="29" applyFont="1" applyBorder="1" applyAlignment="1">
      <alignment wrapText="1"/>
    </xf>
    <xf numFmtId="0" fontId="5" fillId="0" borderId="4" xfId="29" applyBorder="1" applyAlignment="1">
      <alignment vertical="center" wrapText="1"/>
    </xf>
    <xf numFmtId="0" fontId="57" fillId="6" borderId="1" xfId="29" applyFont="1" applyFill="1" applyBorder="1" applyAlignment="1">
      <alignment horizontal="left" vertical="center" wrapText="1"/>
    </xf>
    <xf numFmtId="0" fontId="64" fillId="6" borderId="1" xfId="29" applyFont="1" applyFill="1" applyBorder="1" applyAlignment="1">
      <alignment horizontal="left" vertical="center" wrapText="1"/>
    </xf>
    <xf numFmtId="0" fontId="5" fillId="0" borderId="1" xfId="29" applyBorder="1" applyAlignment="1">
      <alignment horizontal="center" wrapText="1"/>
    </xf>
    <xf numFmtId="0" fontId="5" fillId="0" borderId="1" xfId="29" applyBorder="1" applyAlignment="1">
      <alignment vertical="center" wrapText="1"/>
    </xf>
    <xf numFmtId="0" fontId="42" fillId="0" borderId="1" xfId="29" applyFont="1" applyBorder="1" applyAlignment="1">
      <alignment horizontal="center" wrapText="1"/>
    </xf>
    <xf numFmtId="0" fontId="64" fillId="6" borderId="1" xfId="29" applyFont="1" applyFill="1" applyBorder="1" applyAlignment="1">
      <alignment vertical="center"/>
    </xf>
    <xf numFmtId="0" fontId="42" fillId="0" borderId="1" xfId="29" applyFont="1" applyBorder="1" applyAlignment="1">
      <alignment vertical="center" wrapText="1"/>
    </xf>
    <xf numFmtId="0" fontId="77" fillId="0" borderId="1" xfId="29" applyFont="1" applyBorder="1" applyAlignment="1">
      <alignment wrapText="1"/>
    </xf>
    <xf numFmtId="0" fontId="64" fillId="6" borderId="1" xfId="29" applyFont="1" applyFill="1" applyBorder="1" applyAlignment="1">
      <alignment wrapText="1"/>
    </xf>
    <xf numFmtId="0" fontId="57" fillId="6" borderId="1" xfId="29" applyFont="1" applyFill="1" applyBorder="1" applyAlignment="1">
      <alignment wrapText="1"/>
    </xf>
    <xf numFmtId="0" fontId="42" fillId="0" borderId="3" xfId="29" applyFont="1" applyBorder="1" applyAlignment="1">
      <alignment wrapText="1"/>
    </xf>
    <xf numFmtId="0" fontId="42" fillId="0" borderId="4" xfId="29" applyFont="1" applyBorder="1" applyAlignment="1">
      <alignment wrapText="1"/>
    </xf>
    <xf numFmtId="0" fontId="5" fillId="0" borderId="3" xfId="29" applyBorder="1" applyAlignment="1">
      <alignment wrapText="1"/>
    </xf>
    <xf numFmtId="0" fontId="64" fillId="6" borderId="3" xfId="29" applyFont="1" applyFill="1" applyBorder="1" applyAlignment="1">
      <alignment wrapText="1"/>
    </xf>
    <xf numFmtId="0" fontId="64" fillId="6" borderId="5" xfId="29" applyFont="1" applyFill="1" applyBorder="1" applyAlignment="1">
      <alignment wrapText="1"/>
    </xf>
    <xf numFmtId="0" fontId="64" fillId="6" borderId="4" xfId="29" applyFont="1" applyFill="1" applyBorder="1" applyAlignment="1">
      <alignment wrapText="1"/>
    </xf>
    <xf numFmtId="0" fontId="64" fillId="6" borderId="3" xfId="29" applyFont="1" applyFill="1" applyBorder="1" applyAlignment="1">
      <alignment vertical="center" wrapText="1"/>
    </xf>
    <xf numFmtId="0" fontId="57" fillId="6" borderId="1" xfId="29" applyFont="1" applyFill="1" applyBorder="1" applyAlignment="1">
      <alignment horizontal="left" wrapText="1"/>
    </xf>
    <xf numFmtId="0" fontId="42" fillId="0" borderId="1" xfId="29" applyFont="1" applyBorder="1" applyAlignment="1">
      <alignment horizontal="left" wrapText="1"/>
    </xf>
    <xf numFmtId="0" fontId="42" fillId="0" borderId="1" xfId="29" applyFont="1" applyBorder="1" applyAlignment="1">
      <alignment horizontal="left"/>
    </xf>
    <xf numFmtId="0" fontId="5" fillId="0" borderId="5" xfId="29" applyBorder="1" applyAlignment="1">
      <alignment vertical="center" wrapText="1"/>
    </xf>
    <xf numFmtId="0" fontId="0" fillId="0" borderId="1" xfId="29" applyFont="1" applyBorder="1" applyAlignment="1">
      <alignment wrapText="1"/>
    </xf>
    <xf numFmtId="0" fontId="0" fillId="0" borderId="1" xfId="29" applyFont="1" applyBorder="1" applyAlignment="1">
      <alignment horizontal="center" wrapText="1"/>
    </xf>
    <xf numFmtId="0" fontId="0" fillId="0" borderId="0" xfId="29" applyFont="1" applyAlignment="1">
      <alignment vertical="center"/>
    </xf>
    <xf numFmtId="0" fontId="0" fillId="0" borderId="1" xfId="29" applyFont="1" applyBorder="1" applyAlignment="1">
      <alignment vertical="center"/>
    </xf>
    <xf numFmtId="0" fontId="38" fillId="0" borderId="4" xfId="24" applyFont="1" applyBorder="1" applyAlignment="1" applyProtection="1">
      <alignment vertical="center"/>
      <protection locked="0"/>
    </xf>
    <xf numFmtId="0" fontId="38" fillId="3" borderId="68" xfId="24" applyFont="1" applyFill="1" applyBorder="1" applyAlignment="1" applyProtection="1">
      <alignment vertical="center"/>
      <protection locked="0"/>
    </xf>
    <xf numFmtId="0" fontId="38" fillId="3" borderId="27" xfId="24" applyFont="1" applyFill="1" applyBorder="1" applyAlignment="1" applyProtection="1">
      <alignment vertical="center"/>
      <protection locked="0"/>
    </xf>
    <xf numFmtId="0" fontId="38" fillId="3" borderId="29" xfId="24" applyFont="1" applyFill="1" applyBorder="1" applyAlignment="1" applyProtection="1">
      <alignment vertical="center"/>
      <protection locked="0"/>
    </xf>
    <xf numFmtId="0" fontId="38" fillId="3" borderId="28" xfId="24" applyFont="1" applyFill="1" applyBorder="1" applyAlignment="1" applyProtection="1">
      <alignment vertical="center"/>
      <protection locked="0"/>
    </xf>
    <xf numFmtId="0" fontId="38" fillId="3" borderId="28" xfId="24" applyFont="1" applyFill="1" applyBorder="1" applyAlignment="1" applyProtection="1">
      <alignment vertical="center" wrapText="1"/>
      <protection locked="0"/>
    </xf>
    <xf numFmtId="0" fontId="38" fillId="0" borderId="7" xfId="29" applyFont="1" applyBorder="1" applyAlignment="1" applyProtection="1">
      <alignment vertical="center"/>
      <protection locked="0"/>
    </xf>
    <xf numFmtId="0" fontId="38" fillId="0" borderId="4" xfId="29" applyFont="1" applyBorder="1" applyAlignment="1" applyProtection="1">
      <alignment vertical="center"/>
      <protection locked="0"/>
    </xf>
    <xf numFmtId="0" fontId="38" fillId="0" borderId="27" xfId="29" applyFont="1" applyBorder="1" applyAlignment="1" applyProtection="1">
      <alignment vertical="center"/>
      <protection locked="0"/>
    </xf>
    <xf numFmtId="0" fontId="38" fillId="0" borderId="28" xfId="29" applyFont="1" applyBorder="1" applyAlignment="1" applyProtection="1">
      <alignment vertical="center"/>
      <protection locked="0"/>
    </xf>
    <xf numFmtId="0" fontId="38" fillId="0" borderId="29" xfId="29" applyFont="1" applyBorder="1" applyAlignment="1" applyProtection="1">
      <alignment vertical="center"/>
      <protection locked="0"/>
    </xf>
    <xf numFmtId="0" fontId="38" fillId="0" borderId="0" xfId="24" applyFont="1" applyAlignment="1" applyProtection="1">
      <alignment vertical="center"/>
      <protection locked="0"/>
    </xf>
    <xf numFmtId="0" fontId="38" fillId="3" borderId="27" xfId="24" applyFont="1" applyFill="1" applyBorder="1" applyAlignment="1" applyProtection="1">
      <alignment vertical="center" wrapText="1"/>
      <protection locked="0"/>
    </xf>
    <xf numFmtId="0" fontId="13" fillId="0" borderId="0" xfId="25" applyFont="1"/>
    <xf numFmtId="0" fontId="58" fillId="0" borderId="1" xfId="24" applyFont="1" applyBorder="1" applyAlignment="1" applyProtection="1">
      <alignment vertical="center"/>
      <protection locked="0"/>
    </xf>
    <xf numFmtId="0" fontId="6" fillId="0" borderId="0" xfId="25"/>
    <xf numFmtId="0" fontId="6" fillId="0" borderId="0" xfId="25" applyAlignment="1">
      <alignment horizontal="center"/>
    </xf>
    <xf numFmtId="0" fontId="0" fillId="0" borderId="0" xfId="0" applyAlignment="1">
      <alignment horizontal="center"/>
    </xf>
    <xf numFmtId="0" fontId="80" fillId="0" borderId="0" xfId="25" applyFont="1" applyAlignment="1">
      <alignment horizontal="center"/>
    </xf>
    <xf numFmtId="0" fontId="6" fillId="0" borderId="0" xfId="25" applyAlignment="1">
      <alignment wrapText="1"/>
    </xf>
    <xf numFmtId="0" fontId="4" fillId="0" borderId="0" xfId="25" applyFont="1" applyAlignment="1">
      <alignment horizontal="left"/>
    </xf>
    <xf numFmtId="0" fontId="4" fillId="0" borderId="0" xfId="25" applyFont="1" applyAlignment="1">
      <alignment wrapText="1"/>
    </xf>
    <xf numFmtId="0" fontId="4" fillId="0" borderId="0" xfId="25" applyFont="1"/>
    <xf numFmtId="0" fontId="38" fillId="0" borderId="1" xfId="25" applyFont="1" applyBorder="1" applyAlignment="1">
      <alignment horizontal="justify" vertical="center"/>
    </xf>
    <xf numFmtId="0" fontId="38" fillId="0" borderId="1" xfId="25" applyFont="1" applyBorder="1" applyAlignment="1">
      <alignment horizontal="justify" vertical="center" wrapText="1"/>
    </xf>
    <xf numFmtId="0" fontId="13" fillId="0" borderId="0" xfId="25" applyFont="1" applyAlignment="1">
      <alignment horizontal="center"/>
    </xf>
    <xf numFmtId="0" fontId="79" fillId="0" borderId="1" xfId="25" applyFont="1" applyBorder="1" applyAlignment="1">
      <alignment horizontal="justify" vertical="center"/>
    </xf>
    <xf numFmtId="0" fontId="81" fillId="17" borderId="1" xfId="29" applyFont="1" applyFill="1" applyBorder="1" applyAlignment="1">
      <alignment horizontal="left"/>
    </xf>
    <xf numFmtId="0" fontId="43" fillId="0" borderId="0" xfId="29" applyFont="1"/>
    <xf numFmtId="0" fontId="13" fillId="0" borderId="0" xfId="29" applyFont="1"/>
    <xf numFmtId="0" fontId="38" fillId="0" borderId="1" xfId="30" applyFont="1" applyBorder="1" applyAlignment="1">
      <alignment horizontal="justify" vertical="center"/>
    </xf>
    <xf numFmtId="0" fontId="83" fillId="0" borderId="7" xfId="0" applyFont="1" applyBorder="1" applyAlignment="1" applyProtection="1">
      <alignment horizontal="right" vertical="center" wrapText="1"/>
      <protection locked="0"/>
    </xf>
    <xf numFmtId="167" fontId="65" fillId="0" borderId="2" xfId="0" applyNumberFormat="1" applyFont="1" applyBorder="1" applyAlignment="1" applyProtection="1">
      <alignment horizontal="left" vertical="center" wrapText="1"/>
      <protection locked="0"/>
    </xf>
    <xf numFmtId="1" fontId="65" fillId="0" borderId="2" xfId="0" applyNumberFormat="1" applyFont="1" applyBorder="1" applyAlignment="1" applyProtection="1">
      <alignment horizontal="left" vertical="center" wrapText="1"/>
      <protection locked="0"/>
    </xf>
    <xf numFmtId="0" fontId="83" fillId="0" borderId="15" xfId="0" applyFont="1" applyBorder="1" applyAlignment="1">
      <alignment horizontal="centerContinuous" vertical="center" wrapText="1"/>
    </xf>
    <xf numFmtId="0" fontId="83" fillId="0" borderId="8" xfId="0" applyFont="1" applyBorder="1" applyAlignment="1">
      <alignment horizontal="centerContinuous" vertical="center" wrapText="1"/>
    </xf>
    <xf numFmtId="0" fontId="83" fillId="0" borderId="26" xfId="0" applyFont="1" applyBorder="1" applyAlignment="1">
      <alignment horizontal="centerContinuous" vertical="center" wrapText="1"/>
    </xf>
    <xf numFmtId="0" fontId="83" fillId="0" borderId="10" xfId="0" applyFont="1" applyBorder="1" applyAlignment="1">
      <alignment horizontal="centerContinuous" vertical="center" wrapText="1"/>
    </xf>
    <xf numFmtId="0" fontId="83" fillId="0" borderId="13" xfId="0" applyFont="1" applyBorder="1" applyAlignment="1">
      <alignment horizontal="centerContinuous" vertical="center" wrapText="1"/>
    </xf>
    <xf numFmtId="0" fontId="83" fillId="0" borderId="12" xfId="0" applyFont="1" applyBorder="1" applyAlignment="1">
      <alignment horizontal="centerContinuous" vertical="center" wrapText="1"/>
    </xf>
    <xf numFmtId="0" fontId="85" fillId="0" borderId="0" xfId="0" applyFont="1" applyAlignment="1">
      <alignment horizontal="centerContinuous" vertical="center" wrapText="1"/>
    </xf>
    <xf numFmtId="0" fontId="86" fillId="0" borderId="0" xfId="0" applyFont="1" applyAlignment="1">
      <alignment vertical="center" wrapText="1"/>
    </xf>
    <xf numFmtId="0" fontId="82" fillId="0" borderId="0" xfId="0" applyFont="1" applyAlignment="1">
      <alignment horizontal="right" vertical="center" wrapText="1"/>
    </xf>
    <xf numFmtId="0" fontId="82" fillId="0" borderId="0" xfId="0" applyFont="1" applyAlignment="1" applyProtection="1">
      <alignment horizontal="right" vertical="center" wrapText="1"/>
      <protection locked="0"/>
    </xf>
    <xf numFmtId="0" fontId="86" fillId="0" borderId="0" xfId="0" applyFont="1" applyAlignment="1" applyProtection="1">
      <alignment vertical="center" wrapText="1"/>
      <protection locked="0"/>
    </xf>
    <xf numFmtId="0" fontId="82" fillId="0" borderId="11" xfId="0" applyFont="1" applyBorder="1" applyAlignment="1">
      <alignment horizontal="right" vertical="center" wrapText="1"/>
    </xf>
    <xf numFmtId="0" fontId="82" fillId="0" borderId="0" xfId="0" applyFont="1" applyAlignment="1">
      <alignment vertical="center" wrapText="1"/>
    </xf>
    <xf numFmtId="0" fontId="70" fillId="0" borderId="40" xfId="0" applyFont="1" applyBorder="1" applyAlignment="1" applyProtection="1">
      <alignment horizontal="left" vertical="center" wrapText="1"/>
      <protection locked="0"/>
    </xf>
    <xf numFmtId="0" fontId="70" fillId="0" borderId="35" xfId="0" applyFont="1" applyBorder="1" applyAlignment="1" applyProtection="1">
      <alignment horizontal="left" vertical="center" wrapText="1"/>
      <protection locked="0"/>
    </xf>
    <xf numFmtId="0" fontId="70" fillId="0" borderId="74" xfId="0" applyFont="1" applyBorder="1" applyAlignment="1" applyProtection="1">
      <alignment horizontal="left" vertical="center" wrapText="1"/>
      <protection locked="0"/>
    </xf>
    <xf numFmtId="0" fontId="70" fillId="0" borderId="28" xfId="0" applyFont="1" applyBorder="1" applyAlignment="1" applyProtection="1">
      <alignment horizontal="left" vertical="center" wrapText="1"/>
      <protection locked="0"/>
    </xf>
    <xf numFmtId="0" fontId="70" fillId="0" borderId="1" xfId="0" applyFont="1" applyBorder="1" applyAlignment="1" applyProtection="1">
      <alignment horizontal="left" vertical="center" wrapText="1"/>
      <protection locked="0"/>
    </xf>
    <xf numFmtId="0" fontId="70" fillId="0" borderId="0" xfId="0" applyFont="1" applyAlignment="1" applyProtection="1">
      <alignment horizontal="left" vertical="center" wrapText="1"/>
      <protection locked="0"/>
    </xf>
    <xf numFmtId="0" fontId="64" fillId="0" borderId="1" xfId="0" applyFont="1" applyBorder="1" applyAlignment="1" applyProtection="1">
      <alignment vertical="center"/>
      <protection locked="0"/>
    </xf>
    <xf numFmtId="0" fontId="64" fillId="0" borderId="1" xfId="0" applyFont="1" applyBorder="1" applyAlignment="1" applyProtection="1">
      <alignment horizontal="justify" vertical="center" wrapText="1"/>
      <protection locked="0"/>
    </xf>
    <xf numFmtId="0" fontId="64" fillId="0" borderId="4" xfId="0" applyFont="1" applyBorder="1" applyAlignment="1" applyProtection="1">
      <alignment horizontal="justify" vertical="center"/>
      <protection locked="0"/>
    </xf>
    <xf numFmtId="0" fontId="64" fillId="0" borderId="4" xfId="0" applyFont="1" applyBorder="1" applyAlignment="1" applyProtection="1">
      <alignment vertical="center"/>
      <protection locked="0"/>
    </xf>
    <xf numFmtId="0" fontId="64" fillId="0" borderId="71" xfId="0" applyFont="1" applyBorder="1" applyAlignment="1">
      <alignment vertical="center"/>
    </xf>
    <xf numFmtId="0" fontId="64" fillId="0" borderId="2" xfId="0" applyFont="1" applyBorder="1" applyAlignment="1" applyProtection="1">
      <alignment horizontal="justify" vertical="center" wrapText="1"/>
      <protection locked="0"/>
    </xf>
    <xf numFmtId="0" fontId="64" fillId="0" borderId="0" xfId="0" applyFont="1" applyAlignment="1">
      <alignment vertical="center"/>
    </xf>
    <xf numFmtId="0" fontId="64" fillId="0" borderId="1" xfId="0" applyFont="1" applyBorder="1" applyAlignment="1" applyProtection="1">
      <alignment horizontal="justify" vertical="center"/>
      <protection locked="0"/>
    </xf>
    <xf numFmtId="0" fontId="64" fillId="0" borderId="0" xfId="0" applyFont="1" applyAlignment="1">
      <alignment horizontal="justify" vertical="center" wrapText="1"/>
    </xf>
    <xf numFmtId="0" fontId="64" fillId="0" borderId="0" xfId="0" applyFont="1" applyAlignment="1" applyProtection="1">
      <alignment vertical="center"/>
      <protection locked="0"/>
    </xf>
    <xf numFmtId="0" fontId="64" fillId="0" borderId="0" xfId="0" applyFont="1" applyAlignment="1">
      <alignment horizontal="justify" vertical="center"/>
    </xf>
    <xf numFmtId="0" fontId="70" fillId="0" borderId="27" xfId="0" applyFont="1" applyBorder="1" applyAlignment="1" applyProtection="1">
      <alignment horizontal="center" vertical="center"/>
      <protection locked="0"/>
    </xf>
    <xf numFmtId="0" fontId="70" fillId="0" borderId="28" xfId="0" applyFont="1" applyBorder="1" applyAlignment="1" applyProtection="1">
      <alignment horizontal="center" vertical="center"/>
      <protection locked="0"/>
    </xf>
    <xf numFmtId="0" fontId="70" fillId="0" borderId="29" xfId="0" applyFont="1" applyBorder="1" applyAlignment="1" applyProtection="1">
      <alignment horizontal="center" vertical="center"/>
      <protection locked="0"/>
    </xf>
    <xf numFmtId="0" fontId="70" fillId="0" borderId="53" xfId="0" applyFont="1" applyBorder="1" applyAlignment="1" applyProtection="1">
      <alignment horizontal="center" vertical="center"/>
      <protection locked="0"/>
    </xf>
    <xf numFmtId="0" fontId="87" fillId="0" borderId="1" xfId="0" applyFont="1" applyBorder="1" applyAlignment="1" applyProtection="1">
      <alignment horizontal="center" vertical="center"/>
      <protection locked="0"/>
    </xf>
    <xf numFmtId="0" fontId="64" fillId="0" borderId="4" xfId="0" applyFont="1" applyBorder="1" applyAlignment="1" applyProtection="1">
      <alignment horizontal="left" vertical="center"/>
      <protection locked="0"/>
    </xf>
    <xf numFmtId="0" fontId="64" fillId="0" borderId="10" xfId="0" applyFont="1" applyBorder="1" applyAlignment="1" applyProtection="1">
      <alignment horizontal="left" vertical="center"/>
      <protection locked="0"/>
    </xf>
    <xf numFmtId="0" fontId="64" fillId="0" borderId="34" xfId="0" applyFont="1" applyBorder="1" applyAlignment="1" applyProtection="1">
      <alignment horizontal="left" vertical="center" wrapText="1"/>
      <protection locked="0"/>
    </xf>
    <xf numFmtId="0" fontId="73" fillId="0" borderId="1" xfId="0" applyFont="1" applyBorder="1" applyAlignment="1" applyProtection="1">
      <alignment horizontal="left" vertical="center"/>
      <protection locked="0"/>
    </xf>
    <xf numFmtId="0" fontId="73" fillId="0" borderId="1" xfId="0" applyFont="1" applyBorder="1" applyAlignment="1" applyProtection="1">
      <alignment horizontal="left" vertical="center" wrapText="1"/>
      <protection locked="0"/>
    </xf>
    <xf numFmtId="0" fontId="64" fillId="0" borderId="2" xfId="0" applyFont="1" applyBorder="1" applyAlignment="1" applyProtection="1">
      <alignment horizontal="left" vertical="center"/>
      <protection locked="0"/>
    </xf>
    <xf numFmtId="0" fontId="64" fillId="0" borderId="1" xfId="0" applyFont="1" applyBorder="1" applyAlignment="1" applyProtection="1">
      <alignment horizontal="left" vertical="center"/>
      <protection locked="0"/>
    </xf>
    <xf numFmtId="0" fontId="70" fillId="0" borderId="0" xfId="0" applyFont="1" applyAlignment="1" applyProtection="1">
      <alignment horizontal="center" vertical="center"/>
      <protection locked="0"/>
    </xf>
    <xf numFmtId="0" fontId="64" fillId="0" borderId="26" xfId="0" applyFont="1" applyBorder="1" applyAlignment="1">
      <alignment horizontal="left" vertical="center"/>
    </xf>
    <xf numFmtId="0" fontId="64" fillId="0" borderId="0" xfId="0" applyFont="1" applyAlignment="1">
      <alignment horizontal="justify" vertical="center" textRotation="90" wrapText="1"/>
    </xf>
    <xf numFmtId="165" fontId="70" fillId="4" borderId="1" xfId="3" applyNumberFormat="1" applyFont="1" applyFill="1" applyBorder="1" applyAlignment="1">
      <alignment horizontal="center" vertical="center" wrapText="1"/>
    </xf>
    <xf numFmtId="165" fontId="70" fillId="4" borderId="7" xfId="3" applyNumberFormat="1" applyFont="1" applyFill="1" applyBorder="1" applyAlignment="1">
      <alignment horizontal="center" vertical="center" wrapText="1"/>
    </xf>
    <xf numFmtId="0" fontId="70" fillId="5" borderId="27" xfId="1" applyFont="1" applyFill="1" applyBorder="1" applyAlignment="1">
      <alignment horizontal="center" vertical="center" wrapText="1"/>
    </xf>
    <xf numFmtId="0" fontId="70" fillId="5" borderId="28" xfId="1" applyFont="1" applyFill="1" applyBorder="1" applyAlignment="1">
      <alignment horizontal="center" vertical="center" wrapText="1"/>
    </xf>
    <xf numFmtId="0" fontId="70" fillId="5" borderId="29" xfId="1" applyFont="1" applyFill="1" applyBorder="1" applyAlignment="1">
      <alignment horizontal="center" vertical="center" wrapText="1"/>
    </xf>
    <xf numFmtId="0" fontId="64" fillId="0" borderId="1" xfId="0" applyFont="1" applyBorder="1" applyAlignment="1" applyProtection="1">
      <alignment vertical="center" wrapText="1"/>
      <protection locked="0"/>
    </xf>
    <xf numFmtId="0" fontId="64" fillId="0" borderId="1" xfId="0" applyFont="1" applyBorder="1" applyAlignment="1">
      <alignment vertical="center" wrapText="1"/>
    </xf>
    <xf numFmtId="0" fontId="64" fillId="0" borderId="1" xfId="0" applyFont="1" applyBorder="1" applyAlignment="1" applyProtection="1">
      <alignment horizontal="center" vertical="center" wrapText="1"/>
      <protection locked="0"/>
    </xf>
    <xf numFmtId="165" fontId="70" fillId="4" borderId="3" xfId="3" applyNumberFormat="1" applyFont="1" applyFill="1" applyBorder="1" applyAlignment="1">
      <alignment horizontal="center" vertical="center" wrapText="1"/>
    </xf>
    <xf numFmtId="165" fontId="70" fillId="9" borderId="13" xfId="3" applyNumberFormat="1" applyFont="1" applyFill="1" applyBorder="1" applyAlignment="1">
      <alignment horizontal="center" vertical="center" wrapText="1"/>
    </xf>
    <xf numFmtId="165" fontId="70" fillId="8" borderId="8" xfId="3" applyNumberFormat="1" applyFont="1" applyFill="1" applyBorder="1" applyAlignment="1">
      <alignment horizontal="center" vertical="center" wrapText="1"/>
    </xf>
    <xf numFmtId="0" fontId="64" fillId="0" borderId="4" xfId="0" applyFont="1" applyBorder="1" applyAlignment="1">
      <alignment vertical="center" wrapText="1"/>
    </xf>
    <xf numFmtId="0" fontId="82" fillId="0" borderId="0" xfId="0" applyFont="1" applyAlignment="1">
      <alignment vertical="center"/>
    </xf>
    <xf numFmtId="0" fontId="88" fillId="0" borderId="0" xfId="0" applyFont="1" applyAlignment="1">
      <alignment vertical="center"/>
    </xf>
    <xf numFmtId="0" fontId="64" fillId="0" borderId="4" xfId="0" applyFont="1" applyBorder="1" applyAlignment="1" applyProtection="1">
      <alignment vertical="center" wrapText="1"/>
      <protection locked="0"/>
    </xf>
    <xf numFmtId="0" fontId="70" fillId="0" borderId="1" xfId="0" applyFont="1" applyBorder="1" applyAlignment="1">
      <alignment horizontal="center" vertical="center" wrapText="1"/>
    </xf>
    <xf numFmtId="44" fontId="64" fillId="0" borderId="1" xfId="15" applyFont="1" applyBorder="1" applyAlignment="1" applyProtection="1">
      <alignment vertical="center" wrapText="1"/>
    </xf>
    <xf numFmtId="168" fontId="64" fillId="0" borderId="1" xfId="0" applyNumberFormat="1" applyFont="1" applyBorder="1" applyAlignment="1">
      <alignment vertical="center" wrapText="1"/>
    </xf>
    <xf numFmtId="1" fontId="64" fillId="0" borderId="1" xfId="0" applyNumberFormat="1" applyFont="1" applyBorder="1" applyAlignment="1">
      <alignment vertical="center" wrapText="1"/>
    </xf>
    <xf numFmtId="0" fontId="70" fillId="0" borderId="1" xfId="0" applyFont="1" applyBorder="1" applyAlignment="1">
      <alignment horizontal="right" vertical="center" wrapText="1"/>
    </xf>
    <xf numFmtId="0" fontId="64" fillId="0" borderId="71" xfId="0" applyFont="1" applyBorder="1" applyAlignment="1">
      <alignment vertical="center" wrapText="1"/>
    </xf>
    <xf numFmtId="0" fontId="64" fillId="0" borderId="0" xfId="0" applyFont="1" applyAlignment="1">
      <alignment vertical="center" wrapText="1"/>
    </xf>
    <xf numFmtId="0" fontId="82" fillId="0" borderId="7" xfId="0" applyFont="1" applyBorder="1" applyAlignment="1">
      <alignment horizontal="left" vertical="center"/>
    </xf>
    <xf numFmtId="0" fontId="82" fillId="0" borderId="21" xfId="0" applyFont="1" applyBorder="1" applyAlignment="1">
      <alignment vertical="center"/>
    </xf>
    <xf numFmtId="0" fontId="82" fillId="0" borderId="2" xfId="0" applyFont="1" applyBorder="1" applyAlignment="1">
      <alignment vertical="center"/>
    </xf>
    <xf numFmtId="0" fontId="82" fillId="0" borderId="0" xfId="0" applyFont="1" applyAlignment="1">
      <alignment horizontal="left" vertical="center"/>
    </xf>
    <xf numFmtId="0" fontId="70" fillId="0" borderId="21" xfId="0" applyFont="1" applyBorder="1" applyAlignment="1">
      <alignment horizontal="right" vertical="center" wrapText="1"/>
    </xf>
    <xf numFmtId="0" fontId="64" fillId="0" borderId="21" xfId="0" applyFont="1" applyBorder="1" applyAlignment="1">
      <alignment vertical="center" wrapText="1"/>
    </xf>
    <xf numFmtId="0" fontId="82" fillId="0" borderId="7" xfId="0" applyFont="1" applyBorder="1" applyAlignment="1">
      <alignment vertical="center"/>
    </xf>
    <xf numFmtId="0" fontId="82" fillId="0" borderId="15" xfId="0" applyFont="1" applyBorder="1" applyAlignment="1">
      <alignment vertical="center"/>
    </xf>
    <xf numFmtId="172" fontId="64" fillId="0" borderId="1" xfId="10" applyNumberFormat="1" applyFont="1" applyBorder="1" applyAlignment="1" applyProtection="1">
      <alignment vertical="center" wrapText="1"/>
      <protection locked="0"/>
    </xf>
    <xf numFmtId="0" fontId="82" fillId="0" borderId="1" xfId="0" applyFont="1" applyBorder="1" applyAlignment="1">
      <alignment horizontal="center" vertical="center" wrapText="1"/>
    </xf>
    <xf numFmtId="0" fontId="64" fillId="0" borderId="3" xfId="0" applyFont="1" applyBorder="1" applyAlignment="1">
      <alignment horizontal="left" vertical="center" wrapText="1"/>
    </xf>
    <xf numFmtId="0" fontId="64" fillId="0" borderId="2" xfId="0" applyFont="1" applyBorder="1" applyAlignment="1">
      <alignment vertical="center" wrapText="1"/>
    </xf>
    <xf numFmtId="0" fontId="64" fillId="0" borderId="3" xfId="0" applyFont="1" applyBorder="1" applyAlignment="1">
      <alignment vertical="center" wrapText="1"/>
    </xf>
    <xf numFmtId="0" fontId="64" fillId="0" borderId="7" xfId="0" applyFont="1" applyBorder="1" applyAlignment="1">
      <alignment vertical="center" wrapText="1"/>
    </xf>
    <xf numFmtId="0" fontId="64" fillId="0" borderId="1" xfId="0" applyFont="1" applyBorder="1" applyAlignment="1">
      <alignment horizontal="left" vertical="center" wrapText="1"/>
    </xf>
    <xf numFmtId="0" fontId="64" fillId="0" borderId="5" xfId="0" applyFont="1" applyBorder="1" applyAlignment="1">
      <alignment vertical="center" wrapText="1"/>
    </xf>
    <xf numFmtId="0" fontId="57" fillId="0" borderId="1" xfId="0" applyFont="1" applyBorder="1" applyAlignment="1">
      <alignment vertical="center" wrapText="1"/>
    </xf>
    <xf numFmtId="0" fontId="64" fillId="0" borderId="8" xfId="0" applyFont="1" applyBorder="1" applyAlignment="1">
      <alignment vertical="center" wrapText="1"/>
    </xf>
    <xf numFmtId="0" fontId="64" fillId="0" borderId="13" xfId="0" applyFont="1" applyBorder="1" applyAlignment="1">
      <alignment vertical="center" wrapText="1"/>
    </xf>
    <xf numFmtId="0" fontId="57" fillId="0" borderId="3" xfId="0" applyFont="1" applyBorder="1" applyAlignment="1">
      <alignment vertical="center" wrapText="1"/>
    </xf>
    <xf numFmtId="0" fontId="64" fillId="0" borderId="15" xfId="0" applyFont="1" applyBorder="1" applyAlignment="1">
      <alignment vertical="center"/>
    </xf>
    <xf numFmtId="0" fontId="82" fillId="0" borderId="1" xfId="0" applyFont="1" applyBorder="1" applyAlignment="1">
      <alignment vertical="center" wrapText="1"/>
    </xf>
    <xf numFmtId="0" fontId="16" fillId="0" borderId="7" xfId="0" applyFont="1" applyBorder="1" applyAlignment="1">
      <alignment horizontal="justify" vertical="center"/>
    </xf>
    <xf numFmtId="9" fontId="64" fillId="0" borderId="1" xfId="2" applyFont="1" applyBorder="1" applyAlignment="1" applyProtection="1">
      <alignment vertical="center" wrapText="1"/>
      <protection locked="0"/>
    </xf>
    <xf numFmtId="168" fontId="64" fillId="0" borderId="1" xfId="0" applyNumberFormat="1" applyFont="1" applyBorder="1" applyAlignment="1" applyProtection="1">
      <alignment vertical="center" wrapText="1"/>
      <protection locked="0"/>
    </xf>
    <xf numFmtId="0" fontId="4" fillId="0" borderId="0" xfId="1" applyFont="1"/>
    <xf numFmtId="0" fontId="4" fillId="0" borderId="1" xfId="1" applyFont="1" applyBorder="1"/>
    <xf numFmtId="0" fontId="4" fillId="0" borderId="0" xfId="0" applyFont="1"/>
    <xf numFmtId="0" fontId="4" fillId="0" borderId="4" xfId="29" applyFont="1" applyBorder="1" applyAlignment="1">
      <alignment vertical="center"/>
    </xf>
    <xf numFmtId="0" fontId="4" fillId="0" borderId="0" xfId="25" applyFont="1" applyAlignment="1">
      <alignment horizontal="center"/>
    </xf>
    <xf numFmtId="0" fontId="4" fillId="0" borderId="4" xfId="0" applyFont="1" applyBorder="1" applyAlignment="1">
      <alignment vertical="center"/>
    </xf>
    <xf numFmtId="0" fontId="4" fillId="0" borderId="1" xfId="0" applyFont="1" applyBorder="1" applyAlignment="1">
      <alignment vertical="center"/>
    </xf>
    <xf numFmtId="2" fontId="64" fillId="0" borderId="0" xfId="15" applyNumberFormat="1" applyFont="1" applyFill="1" applyBorder="1" applyAlignment="1" applyProtection="1">
      <alignment horizontal="center" vertical="center"/>
      <protection hidden="1"/>
    </xf>
    <xf numFmtId="0" fontId="62" fillId="2" borderId="26" xfId="1" applyFont="1" applyFill="1" applyBorder="1" applyAlignment="1">
      <alignment horizontal="center" vertical="center" wrapText="1"/>
    </xf>
    <xf numFmtId="0" fontId="39" fillId="0" borderId="1" xfId="0" applyFont="1" applyBorder="1" applyAlignment="1">
      <alignment vertical="center"/>
    </xf>
    <xf numFmtId="0" fontId="0" fillId="0" borderId="0" xfId="0" applyAlignment="1">
      <alignment vertical="center"/>
    </xf>
    <xf numFmtId="0" fontId="57" fillId="0" borderId="43" xfId="1" applyFont="1" applyBorder="1" applyAlignment="1">
      <alignment vertical="center"/>
    </xf>
    <xf numFmtId="175" fontId="57" fillId="4" borderId="26" xfId="15" applyNumberFormat="1" applyFont="1" applyFill="1" applyBorder="1" applyAlignment="1">
      <alignment horizontal="center" vertical="center"/>
    </xf>
    <xf numFmtId="0" fontId="57" fillId="42" borderId="43" xfId="1" applyFont="1" applyFill="1" applyBorder="1" applyAlignment="1">
      <alignment vertical="center"/>
    </xf>
    <xf numFmtId="175" fontId="57" fillId="4" borderId="21" xfId="15" applyNumberFormat="1" applyFont="1" applyFill="1" applyBorder="1" applyAlignment="1">
      <alignment horizontal="center" vertical="center"/>
    </xf>
    <xf numFmtId="0" fontId="57" fillId="42" borderId="51" xfId="1" applyFont="1" applyFill="1" applyBorder="1" applyAlignment="1">
      <alignment vertical="center"/>
    </xf>
    <xf numFmtId="0" fontId="57" fillId="0" borderId="51" xfId="1" applyFont="1" applyBorder="1" applyAlignment="1">
      <alignment vertical="center"/>
    </xf>
    <xf numFmtId="175" fontId="57" fillId="4" borderId="15" xfId="15" applyNumberFormat="1" applyFont="1" applyFill="1" applyBorder="1" applyAlignment="1">
      <alignment horizontal="center" vertical="center"/>
    </xf>
    <xf numFmtId="0" fontId="0" fillId="4" borderId="0" xfId="0" applyFill="1" applyAlignment="1">
      <alignment vertical="center"/>
    </xf>
    <xf numFmtId="0" fontId="0" fillId="0" borderId="1" xfId="0" applyBorder="1" applyAlignment="1">
      <alignment vertical="center"/>
    </xf>
    <xf numFmtId="0" fontId="0" fillId="0" borderId="7" xfId="0" applyBorder="1" applyAlignment="1">
      <alignment vertical="center"/>
    </xf>
    <xf numFmtId="0" fontId="62" fillId="0" borderId="0" xfId="0" applyFont="1" applyAlignment="1">
      <alignment horizontal="center" vertical="center"/>
    </xf>
    <xf numFmtId="174" fontId="64" fillId="0" borderId="0" xfId="15" applyNumberFormat="1" applyFont="1" applyFill="1" applyBorder="1" applyAlignment="1" applyProtection="1">
      <alignment horizontal="right" vertical="center"/>
      <protection hidden="1"/>
    </xf>
    <xf numFmtId="0" fontId="64" fillId="0" borderId="2" xfId="0" applyFont="1" applyBorder="1" applyAlignment="1" applyProtection="1">
      <alignment vertical="center" wrapText="1"/>
      <protection locked="0"/>
    </xf>
    <xf numFmtId="0" fontId="70" fillId="0" borderId="1" xfId="0" applyFont="1" applyBorder="1" applyAlignment="1">
      <alignment horizontal="left" vertical="center" wrapText="1"/>
    </xf>
    <xf numFmtId="0" fontId="57" fillId="3" borderId="0" xfId="5" applyFont="1" applyFill="1" applyAlignment="1">
      <alignment horizontal="justify" vertical="center" wrapText="1"/>
    </xf>
    <xf numFmtId="0" fontId="57" fillId="3" borderId="1" xfId="5" applyFont="1" applyFill="1" applyBorder="1" applyAlignment="1">
      <alignment horizontal="justify" vertical="center" wrapText="1"/>
    </xf>
    <xf numFmtId="0" fontId="57" fillId="2" borderId="3" xfId="0" applyFont="1" applyFill="1" applyBorder="1" applyAlignment="1">
      <alignment horizontal="left" vertical="center" wrapText="1" readingOrder="1"/>
    </xf>
    <xf numFmtId="0" fontId="57" fillId="49" borderId="3" xfId="0" applyFont="1" applyFill="1" applyBorder="1" applyAlignment="1">
      <alignment horizontal="left" vertical="center" wrapText="1" readingOrder="1"/>
    </xf>
    <xf numFmtId="0" fontId="57" fillId="16" borderId="0" xfId="5" applyFont="1" applyFill="1" applyAlignment="1">
      <alignment horizontal="justify" vertical="center" wrapText="1"/>
    </xf>
    <xf numFmtId="0" fontId="57" fillId="16" borderId="1" xfId="5" applyFont="1" applyFill="1" applyBorder="1" applyAlignment="1">
      <alignment horizontal="justify" vertical="center" wrapText="1"/>
    </xf>
    <xf numFmtId="0" fontId="57" fillId="14" borderId="0" xfId="5" applyFont="1" applyFill="1" applyAlignment="1">
      <alignment horizontal="justify" vertical="center" wrapText="1"/>
    </xf>
    <xf numFmtId="0" fontId="57" fillId="14" borderId="1" xfId="5" applyFont="1" applyFill="1" applyBorder="1" applyAlignment="1">
      <alignment horizontal="justify" vertical="center" wrapText="1"/>
    </xf>
    <xf numFmtId="0" fontId="57" fillId="50" borderId="3" xfId="0" applyFont="1" applyFill="1" applyBorder="1" applyAlignment="1">
      <alignment horizontal="left" vertical="center" wrapText="1" readingOrder="1"/>
    </xf>
    <xf numFmtId="0" fontId="57" fillId="2" borderId="1" xfId="5" applyFont="1" applyFill="1" applyBorder="1" applyAlignment="1">
      <alignment horizontal="justify" vertical="center" wrapText="1"/>
    </xf>
    <xf numFmtId="0" fontId="57" fillId="24" borderId="1" xfId="5" applyFont="1" applyFill="1" applyBorder="1" applyAlignment="1">
      <alignment horizontal="justify" vertical="center" wrapText="1"/>
    </xf>
    <xf numFmtId="0" fontId="61" fillId="48" borderId="3" xfId="0" applyFont="1" applyFill="1" applyBorder="1" applyAlignment="1">
      <alignment horizontal="left" vertical="center" wrapText="1"/>
    </xf>
    <xf numFmtId="0" fontId="78" fillId="8" borderId="3" xfId="5" applyFont="1" applyFill="1" applyBorder="1" applyAlignment="1">
      <alignment horizontal="justify" vertical="center" wrapText="1"/>
    </xf>
    <xf numFmtId="0" fontId="78" fillId="4" borderId="3" xfId="5" applyFont="1" applyFill="1" applyBorder="1" applyAlignment="1">
      <alignment horizontal="justify" vertical="center" wrapText="1"/>
    </xf>
    <xf numFmtId="0" fontId="78" fillId="23" borderId="3" xfId="5" applyFont="1" applyFill="1" applyBorder="1" applyAlignment="1">
      <alignment horizontal="justify" vertical="center" wrapText="1"/>
    </xf>
    <xf numFmtId="0" fontId="78" fillId="20" borderId="3" xfId="5" applyFont="1" applyFill="1" applyBorder="1" applyAlignment="1">
      <alignment horizontal="justify" vertical="center" wrapText="1"/>
    </xf>
    <xf numFmtId="0" fontId="78" fillId="9" borderId="3" xfId="5" applyFont="1" applyFill="1" applyBorder="1" applyAlignment="1">
      <alignment horizontal="justify" vertical="center" wrapText="1"/>
    </xf>
    <xf numFmtId="0" fontId="3" fillId="0" borderId="0" xfId="0" applyFont="1"/>
    <xf numFmtId="0" fontId="65" fillId="8" borderId="77" xfId="5" applyFont="1" applyFill="1" applyBorder="1" applyAlignment="1">
      <alignment horizontal="justify" vertical="center" wrapText="1"/>
    </xf>
    <xf numFmtId="0" fontId="65" fillId="3" borderId="79" xfId="5" applyFont="1" applyFill="1" applyBorder="1" applyAlignment="1">
      <alignment horizontal="justify" vertical="center" wrapText="1"/>
    </xf>
    <xf numFmtId="0" fontId="65" fillId="16" borderId="79" xfId="5" applyFont="1" applyFill="1" applyBorder="1" applyAlignment="1">
      <alignment horizontal="justify" vertical="center" wrapText="1"/>
    </xf>
    <xf numFmtId="0" fontId="65" fillId="24" borderId="79" xfId="5" applyFont="1" applyFill="1" applyBorder="1" applyAlignment="1">
      <alignment horizontal="justify" vertical="center" wrapText="1"/>
    </xf>
    <xf numFmtId="0" fontId="65" fillId="21" borderId="79" xfId="5" applyFont="1" applyFill="1" applyBorder="1" applyAlignment="1">
      <alignment horizontal="justify" vertical="center" wrapText="1"/>
    </xf>
    <xf numFmtId="0" fontId="65" fillId="13" borderId="79" xfId="5" applyFont="1" applyFill="1" applyBorder="1" applyAlignment="1">
      <alignment horizontal="justify" vertical="center" wrapText="1"/>
    </xf>
    <xf numFmtId="0" fontId="65" fillId="4" borderId="78" xfId="5" applyFont="1" applyFill="1" applyBorder="1" applyAlignment="1">
      <alignment horizontal="left" vertical="center" wrapText="1"/>
    </xf>
    <xf numFmtId="0" fontId="65" fillId="15" borderId="80" xfId="5" applyFont="1" applyFill="1" applyBorder="1" applyAlignment="1">
      <alignment horizontal="left" vertical="center" wrapText="1"/>
    </xf>
    <xf numFmtId="0" fontId="65" fillId="14" borderId="76" xfId="5" applyFont="1" applyFill="1" applyBorder="1" applyAlignment="1">
      <alignment horizontal="left" vertical="center" wrapText="1"/>
    </xf>
    <xf numFmtId="0" fontId="65" fillId="27" borderId="76" xfId="5" applyFont="1" applyFill="1" applyBorder="1" applyAlignment="1">
      <alignment horizontal="left" vertical="center" wrapText="1"/>
    </xf>
    <xf numFmtId="0" fontId="65" fillId="22" borderId="76" xfId="5" applyFont="1" applyFill="1" applyBorder="1" applyAlignment="1">
      <alignment horizontal="left" vertical="center" wrapText="1"/>
    </xf>
    <xf numFmtId="0" fontId="65" fillId="19" borderId="80" xfId="5" applyFont="1" applyFill="1" applyBorder="1" applyAlignment="1">
      <alignment horizontal="left" vertical="center" wrapText="1"/>
    </xf>
    <xf numFmtId="0" fontId="65" fillId="23" borderId="78" xfId="5" applyFont="1" applyFill="1" applyBorder="1" applyAlignment="1">
      <alignment horizontal="left" vertical="center" wrapText="1"/>
    </xf>
    <xf numFmtId="0" fontId="111" fillId="18" borderId="76" xfId="0" applyFont="1" applyFill="1" applyBorder="1" applyAlignment="1">
      <alignment horizontal="left" vertical="center"/>
    </xf>
    <xf numFmtId="0" fontId="91" fillId="25" borderId="76" xfId="5" applyFont="1" applyFill="1" applyBorder="1" applyAlignment="1">
      <alignment horizontal="left" vertical="center" wrapText="1"/>
    </xf>
    <xf numFmtId="0" fontId="65" fillId="20" borderId="78" xfId="5" applyFont="1" applyFill="1" applyBorder="1" applyAlignment="1">
      <alignment horizontal="left" vertical="center" wrapText="1"/>
    </xf>
    <xf numFmtId="0" fontId="65" fillId="9" borderId="75" xfId="5" applyFont="1" applyFill="1" applyBorder="1" applyAlignment="1">
      <alignment horizontal="left" vertical="center" wrapText="1"/>
    </xf>
    <xf numFmtId="0" fontId="62" fillId="5" borderId="27" xfId="1" applyFont="1" applyFill="1" applyBorder="1" applyAlignment="1">
      <alignment horizontal="center" vertical="center" wrapText="1"/>
    </xf>
    <xf numFmtId="0" fontId="57" fillId="50" borderId="0" xfId="0" applyFont="1" applyFill="1" applyAlignment="1">
      <alignment horizontal="left" vertical="center" wrapText="1" readingOrder="1"/>
    </xf>
    <xf numFmtId="0" fontId="64" fillId="0" borderId="15" xfId="0" applyFont="1" applyBorder="1" applyAlignment="1">
      <alignment vertical="center" wrapText="1"/>
    </xf>
    <xf numFmtId="0" fontId="64" fillId="0" borderId="8" xfId="0" applyFont="1" applyBorder="1" applyAlignment="1" applyProtection="1">
      <alignment vertical="center" wrapText="1"/>
      <protection locked="0"/>
    </xf>
    <xf numFmtId="0" fontId="64" fillId="0" borderId="3" xfId="0" applyFont="1" applyBorder="1" applyAlignment="1" applyProtection="1">
      <alignment vertical="center" wrapText="1"/>
      <protection locked="0"/>
    </xf>
    <xf numFmtId="0" fontId="64" fillId="0" borderId="3" xfId="0" applyFont="1" applyBorder="1" applyAlignment="1" applyProtection="1">
      <alignment horizontal="center" vertical="center" wrapText="1"/>
      <protection locked="0"/>
    </xf>
    <xf numFmtId="165" fontId="62" fillId="4" borderId="8" xfId="3" applyNumberFormat="1" applyFont="1" applyFill="1" applyBorder="1" applyAlignment="1">
      <alignment horizontal="center" vertical="center" wrapText="1"/>
    </xf>
    <xf numFmtId="165" fontId="62" fillId="4" borderId="3" xfId="3" applyNumberFormat="1" applyFont="1" applyFill="1" applyBorder="1" applyAlignment="1">
      <alignment horizontal="center" vertical="center" wrapText="1"/>
    </xf>
    <xf numFmtId="165" fontId="62" fillId="4" borderId="7" xfId="3" applyNumberFormat="1" applyFont="1" applyFill="1" applyBorder="1" applyAlignment="1">
      <alignment horizontal="center" vertical="center" wrapText="1"/>
    </xf>
    <xf numFmtId="165" fontId="62" fillId="9" borderId="13" xfId="3" applyNumberFormat="1" applyFont="1" applyFill="1" applyBorder="1" applyAlignment="1">
      <alignment horizontal="center" vertical="center" wrapText="1"/>
    </xf>
    <xf numFmtId="0" fontId="62" fillId="5" borderId="28" xfId="1" applyFont="1" applyFill="1" applyBorder="1" applyAlignment="1">
      <alignment horizontal="center" vertical="center" wrapText="1"/>
    </xf>
    <xf numFmtId="0" fontId="62" fillId="5" borderId="29" xfId="1" applyFont="1" applyFill="1" applyBorder="1" applyAlignment="1">
      <alignment horizontal="center" vertical="center" wrapText="1"/>
    </xf>
    <xf numFmtId="165" fontId="62" fillId="8" borderId="15" xfId="3" applyNumberFormat="1" applyFont="1" applyFill="1" applyBorder="1" applyAlignment="1">
      <alignment horizontal="center" vertical="center" wrapText="1"/>
    </xf>
    <xf numFmtId="0" fontId="57" fillId="0" borderId="1" xfId="5" applyFont="1" applyBorder="1" applyAlignment="1">
      <alignment vertical="center" wrapText="1"/>
    </xf>
    <xf numFmtId="0" fontId="57" fillId="0" borderId="1" xfId="31" applyFont="1" applyBorder="1" applyAlignment="1">
      <alignment vertical="top" wrapText="1"/>
    </xf>
    <xf numFmtId="0" fontId="64" fillId="0" borderId="1" xfId="0" applyFont="1" applyBorder="1" applyAlignment="1">
      <alignment vertical="top" wrapText="1"/>
    </xf>
    <xf numFmtId="0" fontId="64" fillId="0" borderId="7" xfId="0" applyFont="1" applyBorder="1" applyAlignment="1">
      <alignment vertical="top" wrapText="1"/>
    </xf>
    <xf numFmtId="0" fontId="64" fillId="0" borderId="0" xfId="0" applyFont="1" applyAlignment="1">
      <alignment vertical="top" wrapText="1"/>
    </xf>
    <xf numFmtId="0" fontId="64" fillId="8" borderId="1" xfId="0" applyFont="1" applyFill="1" applyBorder="1" applyAlignment="1">
      <alignment vertical="top" wrapText="1"/>
    </xf>
    <xf numFmtId="0" fontId="64" fillId="8" borderId="7" xfId="0" applyFont="1" applyFill="1" applyBorder="1" applyAlignment="1">
      <alignment vertical="top" wrapText="1"/>
    </xf>
    <xf numFmtId="0" fontId="64" fillId="2" borderId="1" xfId="0" applyFont="1" applyFill="1" applyBorder="1" applyAlignment="1">
      <alignment vertical="top" wrapText="1"/>
    </xf>
    <xf numFmtId="0" fontId="64" fillId="2" borderId="7" xfId="0" applyFont="1" applyFill="1" applyBorder="1" applyAlignment="1">
      <alignment vertical="top" wrapText="1"/>
    </xf>
    <xf numFmtId="0" fontId="57" fillId="2" borderId="1" xfId="31" applyFont="1" applyFill="1" applyBorder="1" applyAlignment="1">
      <alignment vertical="top" wrapText="1"/>
    </xf>
    <xf numFmtId="0" fontId="64" fillId="16" borderId="7" xfId="0" applyFont="1" applyFill="1" applyBorder="1" applyAlignment="1">
      <alignment vertical="top" wrapText="1"/>
    </xf>
    <xf numFmtId="0" fontId="64" fillId="16" borderId="1" xfId="0" applyFont="1" applyFill="1" applyBorder="1" applyAlignment="1">
      <alignment vertical="top" wrapText="1"/>
    </xf>
    <xf numFmtId="0" fontId="64" fillId="14" borderId="1" xfId="0" applyFont="1" applyFill="1" applyBorder="1" applyAlignment="1">
      <alignment vertical="top" wrapText="1"/>
    </xf>
    <xf numFmtId="0" fontId="64" fillId="14" borderId="7" xfId="0" applyFont="1" applyFill="1" applyBorder="1" applyAlignment="1">
      <alignment vertical="top" wrapText="1"/>
    </xf>
    <xf numFmtId="0" fontId="64" fillId="52" borderId="7" xfId="0" applyFont="1" applyFill="1" applyBorder="1" applyAlignment="1">
      <alignment vertical="top" wrapText="1"/>
    </xf>
    <xf numFmtId="0" fontId="64" fillId="52" borderId="1" xfId="0" applyFont="1" applyFill="1" applyBorder="1" applyAlignment="1">
      <alignment vertical="top" wrapText="1"/>
    </xf>
    <xf numFmtId="0" fontId="64" fillId="0" borderId="7" xfId="0" applyFont="1" applyBorder="1" applyAlignment="1" applyProtection="1">
      <alignment vertical="center" wrapText="1"/>
      <protection locked="0"/>
    </xf>
    <xf numFmtId="0" fontId="64" fillId="0" borderId="13" xfId="0" applyFont="1" applyBorder="1" applyAlignment="1" applyProtection="1">
      <alignment vertical="center" wrapText="1"/>
      <protection locked="0"/>
    </xf>
    <xf numFmtId="165" fontId="70" fillId="9" borderId="1" xfId="3" applyNumberFormat="1" applyFont="1" applyFill="1" applyBorder="1" applyAlignment="1">
      <alignment horizontal="center" vertical="center" wrapText="1"/>
    </xf>
    <xf numFmtId="0" fontId="61" fillId="12" borderId="21" xfId="0" applyFont="1" applyFill="1" applyBorder="1" applyAlignment="1">
      <alignment horizontal="left" vertical="center" wrapText="1"/>
    </xf>
    <xf numFmtId="0" fontId="61" fillId="30" borderId="21" xfId="0" applyFont="1" applyFill="1" applyBorder="1" applyAlignment="1">
      <alignment horizontal="left" vertical="center" wrapText="1"/>
    </xf>
    <xf numFmtId="0" fontId="61" fillId="32" borderId="21" xfId="0" applyFont="1" applyFill="1" applyBorder="1" applyAlignment="1">
      <alignment horizontal="left" vertical="center" wrapText="1"/>
    </xf>
    <xf numFmtId="0" fontId="61" fillId="33" borderId="21" xfId="0" applyFont="1" applyFill="1" applyBorder="1" applyAlignment="1">
      <alignment horizontal="left" vertical="center" wrapText="1"/>
    </xf>
    <xf numFmtId="0" fontId="61" fillId="34" borderId="21" xfId="0" applyFont="1" applyFill="1" applyBorder="1" applyAlignment="1">
      <alignment horizontal="left" vertical="center" wrapText="1"/>
    </xf>
    <xf numFmtId="0" fontId="61" fillId="11" borderId="21" xfId="0" applyFont="1" applyFill="1" applyBorder="1" applyAlignment="1">
      <alignment horizontal="left" vertical="center" wrapText="1"/>
    </xf>
    <xf numFmtId="0" fontId="61" fillId="35" borderId="21" xfId="0" applyFont="1" applyFill="1" applyBorder="1" applyAlignment="1">
      <alignment horizontal="left" vertical="center" wrapText="1"/>
    </xf>
    <xf numFmtId="0" fontId="61" fillId="36" borderId="21" xfId="0" applyFont="1" applyFill="1" applyBorder="1" applyAlignment="1">
      <alignment horizontal="left" vertical="center" wrapText="1"/>
    </xf>
    <xf numFmtId="0" fontId="61" fillId="37" borderId="21" xfId="0" applyFont="1" applyFill="1" applyBorder="1" applyAlignment="1">
      <alignment horizontal="left" vertical="center" wrapText="1"/>
    </xf>
    <xf numFmtId="0" fontId="61" fillId="38" borderId="21" xfId="0" applyFont="1" applyFill="1" applyBorder="1" applyAlignment="1">
      <alignment horizontal="left" vertical="center" wrapText="1"/>
    </xf>
    <xf numFmtId="0" fontId="61" fillId="39" borderId="21" xfId="0" applyFont="1" applyFill="1" applyBorder="1" applyAlignment="1">
      <alignment horizontal="left" vertical="center" wrapText="1"/>
    </xf>
    <xf numFmtId="0" fontId="61" fillId="31" borderId="21" xfId="0" applyFont="1" applyFill="1" applyBorder="1" applyAlignment="1">
      <alignment horizontal="left" vertical="center" wrapText="1"/>
    </xf>
    <xf numFmtId="0" fontId="61" fillId="18" borderId="21" xfId="0" applyFont="1" applyFill="1" applyBorder="1" applyAlignment="1">
      <alignment vertical="center"/>
    </xf>
    <xf numFmtId="0" fontId="61" fillId="29" borderId="21" xfId="0" applyFont="1" applyFill="1" applyBorder="1" applyAlignment="1">
      <alignment vertical="center"/>
    </xf>
    <xf numFmtId="0" fontId="61" fillId="40" borderId="21" xfId="0" applyFont="1" applyFill="1" applyBorder="1" applyAlignment="1">
      <alignment vertical="center"/>
    </xf>
    <xf numFmtId="0" fontId="61" fillId="28" borderId="21" xfId="0" applyFont="1" applyFill="1" applyBorder="1" applyAlignment="1">
      <alignment vertical="center"/>
    </xf>
    <xf numFmtId="0" fontId="39" fillId="0" borderId="12" xfId="0" applyFont="1" applyBorder="1" applyAlignment="1">
      <alignment horizontal="center" vertical="center"/>
    </xf>
    <xf numFmtId="0" fontId="61" fillId="26" borderId="15" xfId="0" applyFont="1" applyFill="1" applyBorder="1" applyAlignment="1">
      <alignment vertical="center"/>
    </xf>
    <xf numFmtId="0" fontId="57" fillId="0" borderId="21" xfId="0" applyFont="1" applyBorder="1" applyAlignment="1">
      <alignment horizontal="left" vertical="center" wrapText="1"/>
    </xf>
    <xf numFmtId="0" fontId="0" fillId="0" borderId="21" xfId="0" applyBorder="1" applyAlignment="1">
      <alignment vertical="center"/>
    </xf>
    <xf numFmtId="0" fontId="39" fillId="0" borderId="26" xfId="0" applyFont="1" applyBorder="1" applyAlignment="1">
      <alignment vertical="center"/>
    </xf>
    <xf numFmtId="0" fontId="0" fillId="0" borderId="8" xfId="0" applyBorder="1" applyAlignment="1">
      <alignment vertical="center"/>
    </xf>
    <xf numFmtId="0" fontId="57" fillId="0" borderId="15" xfId="0" applyFont="1" applyBorder="1" applyAlignment="1">
      <alignment horizontal="left" vertical="center" wrapText="1"/>
    </xf>
    <xf numFmtId="0" fontId="39" fillId="0" borderId="10" xfId="0" applyFont="1" applyBorder="1" applyAlignment="1">
      <alignment vertical="center"/>
    </xf>
    <xf numFmtId="0" fontId="57" fillId="51" borderId="1" xfId="5" applyFont="1" applyFill="1" applyBorder="1" applyAlignment="1">
      <alignment vertical="center" wrapText="1"/>
    </xf>
    <xf numFmtId="0" fontId="64" fillId="0" borderId="7" xfId="0" applyFont="1" applyBorder="1" applyAlignment="1" applyProtection="1">
      <alignment horizontal="center" vertical="center" wrapText="1"/>
      <protection locked="0"/>
    </xf>
    <xf numFmtId="0" fontId="64" fillId="0" borderId="13" xfId="0" applyFont="1" applyBorder="1" applyAlignment="1" applyProtection="1">
      <alignment horizontal="center" vertical="center" wrapText="1"/>
      <protection locked="0"/>
    </xf>
    <xf numFmtId="0" fontId="82" fillId="0" borderId="1" xfId="0" applyFont="1" applyBorder="1" applyAlignment="1" applyProtection="1">
      <alignment horizontal="center" vertical="center" wrapText="1"/>
      <protection locked="0"/>
    </xf>
    <xf numFmtId="176" fontId="64" fillId="0" borderId="1" xfId="0" applyNumberFormat="1" applyFont="1" applyBorder="1" applyAlignment="1">
      <alignment vertical="center" wrapText="1"/>
    </xf>
    <xf numFmtId="0" fontId="64" fillId="0" borderId="4" xfId="0" applyFont="1" applyBorder="1" applyAlignment="1">
      <alignment horizontal="left" vertical="center" wrapText="1"/>
    </xf>
    <xf numFmtId="0" fontId="70" fillId="0" borderId="92" xfId="0" applyFont="1" applyBorder="1" applyAlignment="1">
      <alignment horizontal="center" vertical="center" wrapText="1"/>
    </xf>
    <xf numFmtId="0" fontId="70" fillId="0" borderId="69" xfId="0" applyFont="1" applyBorder="1" applyAlignment="1">
      <alignment horizontal="center" vertical="center" wrapText="1"/>
    </xf>
    <xf numFmtId="0" fontId="114" fillId="3" borderId="5" xfId="0" applyFont="1" applyFill="1" applyBorder="1" applyAlignment="1">
      <alignment horizontal="left" vertical="top" wrapText="1" readingOrder="1"/>
    </xf>
    <xf numFmtId="0" fontId="97" fillId="0" borderId="5" xfId="0" applyFont="1" applyBorder="1" applyAlignment="1">
      <alignment horizontal="right" vertical="top" wrapText="1"/>
    </xf>
    <xf numFmtId="0" fontId="97" fillId="0" borderId="5" xfId="0" applyFont="1" applyBorder="1" applyAlignment="1">
      <alignment vertical="top" wrapText="1"/>
    </xf>
    <xf numFmtId="9" fontId="57" fillId="0" borderId="1" xfId="0" applyNumberFormat="1" applyFont="1" applyBorder="1" applyAlignment="1">
      <alignment horizontal="center" vertical="center" wrapText="1"/>
    </xf>
    <xf numFmtId="0" fontId="57" fillId="0" borderId="3" xfId="0" applyFont="1" applyBorder="1" applyAlignment="1">
      <alignment vertical="top" wrapText="1"/>
    </xf>
    <xf numFmtId="9" fontId="57" fillId="20" borderId="1" xfId="0" applyNumberFormat="1" applyFont="1" applyFill="1" applyBorder="1" applyAlignment="1">
      <alignment horizontal="center" vertical="center" wrapText="1"/>
    </xf>
    <xf numFmtId="0" fontId="57" fillId="20" borderId="1" xfId="0" applyFont="1" applyFill="1" applyBorder="1" applyAlignment="1">
      <alignment horizontal="center" vertical="center" wrapText="1"/>
    </xf>
    <xf numFmtId="0" fontId="57" fillId="0" borderId="1" xfId="0" applyFont="1" applyBorder="1" applyAlignment="1">
      <alignment vertical="top" wrapText="1"/>
    </xf>
    <xf numFmtId="0" fontId="57" fillId="0" borderId="1" xfId="0" applyFont="1" applyBorder="1" applyAlignment="1">
      <alignment horizontal="center" vertical="center" wrapText="1"/>
    </xf>
    <xf numFmtId="0" fontId="97" fillId="0" borderId="3" xfId="0" applyFont="1" applyBorder="1" applyAlignment="1">
      <alignment vertical="top" wrapText="1"/>
    </xf>
    <xf numFmtId="0" fontId="114" fillId="3" borderId="4" xfId="0" applyFont="1" applyFill="1" applyBorder="1" applyAlignment="1">
      <alignment horizontal="left" vertical="top" wrapText="1" readingOrder="1"/>
    </xf>
    <xf numFmtId="9" fontId="73" fillId="0" borderId="1" xfId="0" applyNumberFormat="1" applyFont="1" applyBorder="1" applyAlignment="1">
      <alignment horizontal="center" vertical="center" wrapText="1"/>
    </xf>
    <xf numFmtId="49" fontId="57" fillId="0" borderId="1" xfId="0" applyNumberFormat="1" applyFont="1" applyBorder="1" applyAlignment="1">
      <alignment horizontal="right" vertical="center" wrapText="1"/>
    </xf>
    <xf numFmtId="3" fontId="57" fillId="0" borderId="1" xfId="5" applyNumberFormat="1" applyFont="1" applyBorder="1" applyAlignment="1">
      <alignment horizontal="right" vertical="center" wrapText="1"/>
    </xf>
    <xf numFmtId="170" fontId="57" fillId="0" borderId="1" xfId="6" applyNumberFormat="1" applyFont="1" applyBorder="1" applyAlignment="1" applyProtection="1">
      <alignment horizontal="right" vertical="center" wrapText="1"/>
    </xf>
    <xf numFmtId="170" fontId="57" fillId="0" borderId="1" xfId="5" applyNumberFormat="1" applyFont="1" applyBorder="1" applyAlignment="1">
      <alignment vertical="center" wrapText="1"/>
    </xf>
    <xf numFmtId="49" fontId="57" fillId="0" borderId="1" xfId="5" applyNumberFormat="1" applyFont="1" applyBorder="1" applyAlignment="1">
      <alignment horizontal="right" vertical="center" wrapText="1"/>
    </xf>
    <xf numFmtId="0" fontId="73" fillId="0" borderId="1" xfId="0" applyFont="1" applyBorder="1" applyAlignment="1">
      <alignment horizontal="center" vertical="center" wrapText="1"/>
    </xf>
    <xf numFmtId="0" fontId="57" fillId="0" borderId="1" xfId="0" applyFont="1" applyBorder="1" applyAlignment="1">
      <alignment horizontal="left" vertical="top" wrapText="1"/>
    </xf>
    <xf numFmtId="0" fontId="97" fillId="0" borderId="4" xfId="0" applyFont="1" applyBorder="1" applyAlignment="1">
      <alignment horizontal="right" vertical="top" wrapText="1"/>
    </xf>
    <xf numFmtId="0" fontId="97" fillId="0" borderId="4" xfId="0" applyFont="1" applyBorder="1" applyAlignment="1">
      <alignment vertical="top" wrapText="1"/>
    </xf>
    <xf numFmtId="3" fontId="57" fillId="0" borderId="1" xfId="0" applyNumberFormat="1" applyFont="1" applyBorder="1" applyAlignment="1">
      <alignment horizontal="center" vertical="center" wrapText="1"/>
    </xf>
    <xf numFmtId="0" fontId="64" fillId="0" borderId="1" xfId="0" applyFont="1" applyBorder="1" applyAlignment="1">
      <alignment horizontal="center" vertical="center" wrapText="1"/>
    </xf>
    <xf numFmtId="0" fontId="115" fillId="0" borderId="1" xfId="0" applyFont="1" applyBorder="1" applyAlignment="1">
      <alignment horizontal="center" vertical="center" wrapText="1"/>
    </xf>
    <xf numFmtId="0" fontId="57" fillId="3" borderId="3" xfId="0" applyFont="1" applyFill="1" applyBorder="1" applyAlignment="1">
      <alignment horizontal="left" vertical="top" wrapText="1" readingOrder="1"/>
    </xf>
    <xf numFmtId="9" fontId="73" fillId="8" borderId="1" xfId="0" applyNumberFormat="1" applyFont="1" applyFill="1" applyBorder="1" applyAlignment="1">
      <alignment horizontal="center" vertical="center" wrapText="1"/>
    </xf>
    <xf numFmtId="0" fontId="57" fillId="46" borderId="0" xfId="0" applyFont="1" applyFill="1" applyAlignment="1">
      <alignment horizontal="justify" vertical="top" wrapText="1"/>
    </xf>
    <xf numFmtId="0" fontId="57" fillId="49" borderId="3" xfId="0" applyFont="1" applyFill="1" applyBorder="1" applyAlignment="1">
      <alignment horizontal="left" vertical="top" wrapText="1" readingOrder="1"/>
    </xf>
    <xf numFmtId="0" fontId="116" fillId="46" borderId="0" xfId="0" applyFont="1" applyFill="1" applyAlignment="1">
      <alignment horizontal="justify" vertical="top"/>
    </xf>
    <xf numFmtId="0" fontId="117" fillId="49" borderId="5" xfId="0" applyFont="1" applyFill="1" applyBorder="1" applyAlignment="1">
      <alignment horizontal="left" vertical="top" wrapText="1" readingOrder="1"/>
    </xf>
    <xf numFmtId="0" fontId="117" fillId="49" borderId="4" xfId="0" applyFont="1" applyFill="1" applyBorder="1" applyAlignment="1">
      <alignment horizontal="left" vertical="top" wrapText="1" readingOrder="1"/>
    </xf>
    <xf numFmtId="0" fontId="116" fillId="46" borderId="0" xfId="0" applyFont="1" applyFill="1" applyAlignment="1">
      <alignment vertical="top"/>
    </xf>
    <xf numFmtId="9" fontId="73" fillId="20" borderId="1" xfId="0" applyNumberFormat="1" applyFont="1" applyFill="1" applyBorder="1" applyAlignment="1">
      <alignment horizontal="center" vertical="center" wrapText="1"/>
    </xf>
    <xf numFmtId="9" fontId="57" fillId="8" borderId="1" xfId="0" applyNumberFormat="1" applyFont="1" applyFill="1" applyBorder="1" applyAlignment="1">
      <alignment horizontal="center" vertical="center" wrapText="1"/>
    </xf>
    <xf numFmtId="170" fontId="57" fillId="0" borderId="1" xfId="5" applyNumberFormat="1" applyFont="1" applyBorder="1" applyAlignment="1">
      <alignment horizontal="right" vertical="center" wrapText="1"/>
    </xf>
    <xf numFmtId="3" fontId="57" fillId="0" borderId="1" xfId="13" applyNumberFormat="1" applyFont="1" applyBorder="1" applyAlignment="1">
      <alignment horizontal="right" vertical="center" wrapText="1"/>
    </xf>
    <xf numFmtId="0" fontId="78" fillId="0" borderId="1" xfId="0" applyFont="1" applyBorder="1" applyAlignment="1">
      <alignment horizontal="center" vertical="center" wrapText="1"/>
    </xf>
    <xf numFmtId="0" fontId="90" fillId="0" borderId="1" xfId="4" applyFont="1" applyBorder="1" applyAlignment="1">
      <alignment horizontal="center" vertical="center" wrapText="1"/>
    </xf>
    <xf numFmtId="0" fontId="65" fillId="0" borderId="1" xfId="0" applyFont="1" applyBorder="1" applyAlignment="1">
      <alignment horizontal="center" vertical="center" wrapText="1"/>
    </xf>
    <xf numFmtId="0" fontId="78" fillId="0" borderId="1" xfId="5" applyFont="1" applyBorder="1" applyAlignment="1">
      <alignment horizontal="center" vertical="center" wrapText="1"/>
    </xf>
    <xf numFmtId="0" fontId="78" fillId="0" borderId="1" xfId="4" applyFont="1" applyBorder="1" applyAlignment="1">
      <alignment horizontal="center" vertical="center" wrapText="1"/>
    </xf>
    <xf numFmtId="0" fontId="62" fillId="5" borderId="1" xfId="1" applyFont="1" applyFill="1" applyBorder="1" applyAlignment="1">
      <alignment horizontal="center" vertical="center" wrapText="1"/>
    </xf>
    <xf numFmtId="0" fontId="61" fillId="40" borderId="1" xfId="11" applyFont="1" applyFill="1" applyBorder="1" applyAlignment="1">
      <alignment horizontal="center" vertical="center" wrapText="1"/>
    </xf>
    <xf numFmtId="0" fontId="83" fillId="10" borderId="1" xfId="5" applyFont="1" applyFill="1" applyBorder="1" applyAlignment="1">
      <alignment horizontal="center" vertical="center" wrapText="1"/>
    </xf>
    <xf numFmtId="168" fontId="57" fillId="11" borderId="1" xfId="5" applyNumberFormat="1" applyFont="1" applyFill="1" applyBorder="1" applyAlignment="1">
      <alignment horizontal="center" vertical="center" wrapText="1"/>
    </xf>
    <xf numFmtId="0" fontId="83" fillId="12" borderId="1" xfId="5" applyFont="1" applyFill="1" applyBorder="1" applyAlignment="1">
      <alignment horizontal="center" vertical="center" wrapText="1"/>
    </xf>
    <xf numFmtId="0" fontId="42" fillId="0" borderId="0" xfId="5" applyFont="1" applyAlignment="1">
      <alignment vertical="center" wrapText="1"/>
    </xf>
    <xf numFmtId="0" fontId="57" fillId="8" borderId="70" xfId="5" applyFont="1" applyFill="1" applyBorder="1" applyAlignment="1">
      <alignment horizontal="left" vertical="top" wrapText="1"/>
    </xf>
    <xf numFmtId="0" fontId="57" fillId="3" borderId="0" xfId="5" applyFont="1" applyFill="1" applyAlignment="1">
      <alignment horizontal="left" vertical="top" wrapText="1"/>
    </xf>
    <xf numFmtId="0" fontId="57" fillId="0" borderId="1" xfId="5" applyFont="1" applyBorder="1" applyAlignment="1">
      <alignment horizontal="right" vertical="top" wrapText="1"/>
    </xf>
    <xf numFmtId="0" fontId="57" fillId="0" borderId="1" xfId="5" applyFont="1" applyBorder="1" applyAlignment="1">
      <alignment vertical="top" wrapText="1"/>
    </xf>
    <xf numFmtId="3" fontId="57" fillId="0" borderId="1" xfId="6" applyNumberFormat="1" applyFont="1" applyFill="1" applyBorder="1" applyAlignment="1" applyProtection="1">
      <alignment horizontal="right" vertical="center" wrapText="1"/>
    </xf>
    <xf numFmtId="170" fontId="57" fillId="0" borderId="1" xfId="6" applyNumberFormat="1" applyFont="1" applyFill="1" applyBorder="1" applyAlignment="1" applyProtection="1">
      <alignment horizontal="right" vertical="center" wrapText="1"/>
    </xf>
    <xf numFmtId="0" fontId="112" fillId="8" borderId="5" xfId="5" applyFont="1" applyFill="1" applyBorder="1" applyAlignment="1">
      <alignment horizontal="left" vertical="top" wrapText="1"/>
    </xf>
    <xf numFmtId="0" fontId="57" fillId="0" borderId="3" xfId="5" applyFont="1" applyBorder="1" applyAlignment="1">
      <alignment horizontal="right" vertical="top" wrapText="1"/>
    </xf>
    <xf numFmtId="0" fontId="57" fillId="0" borderId="3" xfId="5" applyFont="1" applyBorder="1" applyAlignment="1">
      <alignment vertical="top" wrapText="1"/>
    </xf>
    <xf numFmtId="0" fontId="57" fillId="0" borderId="1" xfId="5" applyFont="1" applyBorder="1" applyAlignment="1">
      <alignment horizontal="right" vertical="center" wrapText="1"/>
    </xf>
    <xf numFmtId="0" fontId="57" fillId="0" borderId="1" xfId="13" applyFont="1" applyBorder="1" applyAlignment="1">
      <alignment horizontal="right" vertical="center" wrapText="1"/>
    </xf>
    <xf numFmtId="9" fontId="57" fillId="0" borderId="1" xfId="2" applyFont="1" applyBorder="1" applyAlignment="1" applyProtection="1">
      <alignment horizontal="center" vertical="center" wrapText="1"/>
    </xf>
    <xf numFmtId="0" fontId="123" fillId="0" borderId="5" xfId="0" applyFont="1" applyBorder="1" applyAlignment="1">
      <alignment horizontal="right" vertical="top" wrapText="1"/>
    </xf>
    <xf numFmtId="0" fontId="123" fillId="0" borderId="5" xfId="0" applyFont="1" applyBorder="1" applyAlignment="1">
      <alignment vertical="top" wrapText="1"/>
    </xf>
    <xf numFmtId="0" fontId="57" fillId="0" borderId="1" xfId="6" applyFont="1" applyFill="1" applyBorder="1" applyAlignment="1" applyProtection="1">
      <alignment horizontal="right" vertical="center" wrapText="1"/>
    </xf>
    <xf numFmtId="9" fontId="73" fillId="0" borderId="1" xfId="2" applyFont="1" applyBorder="1" applyAlignment="1" applyProtection="1">
      <alignment horizontal="center" vertical="center" wrapText="1"/>
    </xf>
    <xf numFmtId="0" fontId="57" fillId="0" borderId="3" xfId="5" applyFont="1" applyBorder="1" applyAlignment="1">
      <alignment vertical="center" wrapText="1"/>
    </xf>
    <xf numFmtId="0" fontId="57" fillId="0" borderId="2" xfId="5" applyFont="1" applyBorder="1" applyAlignment="1">
      <alignment vertical="center" wrapText="1"/>
    </xf>
    <xf numFmtId="0" fontId="123" fillId="0" borderId="4" xfId="0" applyFont="1" applyBorder="1" applyAlignment="1">
      <alignment horizontal="right" vertical="top" wrapText="1"/>
    </xf>
    <xf numFmtId="0" fontId="123" fillId="0" borderId="4" xfId="0" applyFont="1" applyBorder="1" applyAlignment="1">
      <alignment vertical="top" wrapText="1"/>
    </xf>
    <xf numFmtId="0" fontId="57" fillId="8" borderId="1" xfId="5" applyFont="1" applyFill="1" applyBorder="1" applyAlignment="1">
      <alignment horizontal="right" vertical="center" wrapText="1"/>
    </xf>
    <xf numFmtId="0" fontId="57" fillId="0" borderId="10" xfId="5" applyFont="1" applyBorder="1" applyAlignment="1">
      <alignment vertical="center" wrapText="1"/>
    </xf>
    <xf numFmtId="9" fontId="73" fillId="0" borderId="1" xfId="2" applyFont="1" applyFill="1" applyBorder="1" applyAlignment="1" applyProtection="1">
      <alignment horizontal="center" vertical="center" wrapText="1"/>
    </xf>
    <xf numFmtId="0" fontId="57" fillId="0" borderId="3" xfId="7" applyNumberFormat="1" applyFont="1" applyFill="1" applyBorder="1" applyAlignment="1" applyProtection="1">
      <alignment horizontal="right" vertical="top" wrapText="1"/>
    </xf>
    <xf numFmtId="10" fontId="57" fillId="0" borderId="1" xfId="7" applyNumberFormat="1" applyFont="1" applyFill="1" applyBorder="1" applyAlignment="1" applyProtection="1">
      <alignment horizontal="right" vertical="center" wrapText="1"/>
    </xf>
    <xf numFmtId="9" fontId="57" fillId="0" borderId="1" xfId="7" applyFont="1" applyFill="1" applyBorder="1" applyAlignment="1" applyProtection="1">
      <alignment horizontal="right" vertical="center" wrapText="1"/>
    </xf>
    <xf numFmtId="0" fontId="123" fillId="0" borderId="1" xfId="5" applyFont="1" applyBorder="1" applyAlignment="1">
      <alignment horizontal="right" vertical="top" wrapText="1"/>
    </xf>
    <xf numFmtId="0" fontId="123" fillId="0" borderId="1" xfId="0" applyFont="1" applyBorder="1" applyAlignment="1">
      <alignment vertical="top" wrapText="1"/>
    </xf>
    <xf numFmtId="0" fontId="123" fillId="0" borderId="1" xfId="5" applyFont="1" applyBorder="1" applyAlignment="1">
      <alignment vertical="top" wrapText="1"/>
    </xf>
    <xf numFmtId="0" fontId="57" fillId="0" borderId="7" xfId="5" applyFont="1" applyBorder="1" applyAlignment="1">
      <alignment vertical="top" wrapText="1"/>
    </xf>
    <xf numFmtId="0" fontId="97" fillId="0" borderId="3" xfId="5" applyFont="1" applyBorder="1" applyAlignment="1">
      <alignment horizontal="right" vertical="top" wrapText="1"/>
    </xf>
    <xf numFmtId="0" fontId="112" fillId="8" borderId="4" xfId="5" applyFont="1" applyFill="1" applyBorder="1" applyAlignment="1">
      <alignment horizontal="left" vertical="top" wrapText="1"/>
    </xf>
    <xf numFmtId="0" fontId="57" fillId="0" borderId="26" xfId="5" applyFont="1" applyBorder="1" applyAlignment="1">
      <alignment vertical="center" wrapText="1"/>
    </xf>
    <xf numFmtId="0" fontId="57" fillId="0" borderId="7" xfId="5" applyFont="1" applyBorder="1" applyAlignment="1">
      <alignment vertical="center" wrapText="1"/>
    </xf>
    <xf numFmtId="0" fontId="57" fillId="0" borderId="1" xfId="5" applyFont="1" applyBorder="1" applyAlignment="1">
      <alignment horizontal="justify" vertical="center" wrapText="1"/>
    </xf>
    <xf numFmtId="9" fontId="64" fillId="0" borderId="1" xfId="0" applyNumberFormat="1" applyFont="1" applyBorder="1" applyAlignment="1">
      <alignment horizontal="center" vertical="center" wrapText="1"/>
    </xf>
    <xf numFmtId="9" fontId="57" fillId="8" borderId="1" xfId="2" applyFont="1" applyFill="1" applyBorder="1" applyAlignment="1" applyProtection="1">
      <alignment horizontal="center" vertical="center" wrapText="1"/>
    </xf>
    <xf numFmtId="0" fontId="116" fillId="46" borderId="10" xfId="0" applyFont="1" applyFill="1" applyBorder="1" applyAlignment="1">
      <alignment horizontal="justify" vertical="top"/>
    </xf>
    <xf numFmtId="0" fontId="64" fillId="9" borderId="0" xfId="0" applyFont="1" applyFill="1" applyAlignment="1">
      <alignment horizontal="justify" vertical="top" wrapText="1"/>
    </xf>
    <xf numFmtId="0" fontId="57" fillId="13" borderId="3" xfId="0" applyFont="1" applyFill="1" applyBorder="1" applyAlignment="1">
      <alignment horizontal="left" vertical="top" wrapText="1" readingOrder="1"/>
    </xf>
    <xf numFmtId="0" fontId="118" fillId="9" borderId="9" xfId="0" applyFont="1" applyFill="1" applyBorder="1" applyAlignment="1">
      <alignment horizontal="center" vertical="top" wrapText="1"/>
    </xf>
    <xf numFmtId="0" fontId="119" fillId="13" borderId="5" xfId="0" applyFont="1" applyFill="1" applyBorder="1" applyAlignment="1">
      <alignment horizontal="left" vertical="top" wrapText="1" readingOrder="1"/>
    </xf>
    <xf numFmtId="0" fontId="97" fillId="0" borderId="5" xfId="7" applyNumberFormat="1" applyFont="1" applyFill="1" applyBorder="1" applyAlignment="1" applyProtection="1">
      <alignment horizontal="right" vertical="top" wrapText="1"/>
    </xf>
    <xf numFmtId="49" fontId="57" fillId="0" borderId="1" xfId="0" applyNumberFormat="1" applyFont="1" applyBorder="1" applyAlignment="1">
      <alignment horizontal="left" vertical="center" wrapText="1"/>
    </xf>
    <xf numFmtId="0" fontId="123" fillId="0" borderId="4" xfId="7" applyNumberFormat="1" applyFont="1" applyFill="1" applyBorder="1" applyAlignment="1" applyProtection="1">
      <alignment horizontal="right" vertical="top" wrapText="1"/>
    </xf>
    <xf numFmtId="0" fontId="57" fillId="0" borderId="1" xfId="5" applyFont="1" applyBorder="1" applyAlignment="1">
      <alignment horizontal="justify" vertical="top" wrapText="1"/>
    </xf>
    <xf numFmtId="0" fontId="118" fillId="9" borderId="10" xfId="0" applyFont="1" applyFill="1" applyBorder="1" applyAlignment="1">
      <alignment horizontal="center" vertical="top" wrapText="1"/>
    </xf>
    <xf numFmtId="0" fontId="119" fillId="13" borderId="4" xfId="0" applyFont="1" applyFill="1" applyBorder="1" applyAlignment="1">
      <alignment horizontal="left" vertical="top" wrapText="1" readingOrder="1"/>
    </xf>
    <xf numFmtId="0" fontId="57" fillId="0" borderId="1" xfId="7" applyNumberFormat="1" applyFont="1" applyFill="1" applyBorder="1" applyAlignment="1" applyProtection="1">
      <alignment horizontal="right" vertical="top" wrapText="1"/>
    </xf>
    <xf numFmtId="0" fontId="64" fillId="20" borderId="0" xfId="0" applyFont="1" applyFill="1" applyAlignment="1">
      <alignment horizontal="justify" vertical="top" wrapText="1"/>
    </xf>
    <xf numFmtId="0" fontId="57" fillId="21" borderId="3" xfId="0" applyFont="1" applyFill="1" applyBorder="1" applyAlignment="1">
      <alignment horizontal="left" vertical="top" wrapText="1" readingOrder="1"/>
    </xf>
    <xf numFmtId="0" fontId="57" fillId="0" borderId="3" xfId="0" applyFont="1" applyBorder="1" applyAlignment="1">
      <alignment horizontal="left" vertical="top" wrapText="1"/>
    </xf>
    <xf numFmtId="0" fontId="120" fillId="20" borderId="0" xfId="0" applyFont="1" applyFill="1" applyAlignment="1">
      <alignment vertical="top" wrapText="1"/>
    </xf>
    <xf numFmtId="0" fontId="121" fillId="21" borderId="5" xfId="0" applyFont="1" applyFill="1" applyBorder="1" applyAlignment="1">
      <alignment horizontal="left" vertical="top" wrapText="1" readingOrder="1"/>
    </xf>
    <xf numFmtId="0" fontId="123" fillId="0" borderId="5" xfId="0" applyFont="1" applyBorder="1" applyAlignment="1">
      <alignment horizontal="left" vertical="top" wrapText="1"/>
    </xf>
    <xf numFmtId="0" fontId="97" fillId="0" borderId="4" xfId="0" applyFont="1" applyBorder="1" applyAlignment="1">
      <alignment horizontal="left" vertical="top" wrapText="1"/>
    </xf>
    <xf numFmtId="169" fontId="57" fillId="0" borderId="1" xfId="5" applyNumberFormat="1" applyFont="1" applyBorder="1" applyAlignment="1">
      <alignment horizontal="right" vertical="top" wrapText="1"/>
    </xf>
    <xf numFmtId="0" fontId="70" fillId="47" borderId="8" xfId="0" applyFont="1" applyFill="1" applyBorder="1" applyAlignment="1">
      <alignment vertical="top" wrapText="1"/>
    </xf>
    <xf numFmtId="0" fontId="57" fillId="50" borderId="3" xfId="0" applyFont="1" applyFill="1" applyBorder="1" applyAlignment="1">
      <alignment horizontal="left" vertical="top" wrapText="1" readingOrder="1"/>
    </xf>
    <xf numFmtId="0" fontId="126" fillId="47" borderId="9" xfId="0" applyFont="1" applyFill="1" applyBorder="1" applyAlignment="1">
      <alignment vertical="top" wrapText="1"/>
    </xf>
    <xf numFmtId="0" fontId="122" fillId="50" borderId="5" xfId="0" applyFont="1" applyFill="1" applyBorder="1" applyAlignment="1">
      <alignment horizontal="left" vertical="top" wrapText="1" readingOrder="1"/>
    </xf>
    <xf numFmtId="0" fontId="123" fillId="0" borderId="4" xfId="0" applyFont="1" applyBorder="1" applyAlignment="1">
      <alignment horizontal="left" vertical="top" wrapText="1"/>
    </xf>
    <xf numFmtId="0" fontId="124" fillId="0" borderId="4" xfId="0" applyFont="1" applyBorder="1" applyAlignment="1">
      <alignment horizontal="right" vertical="top" wrapText="1"/>
    </xf>
    <xf numFmtId="0" fontId="124" fillId="0" borderId="4" xfId="0" applyFont="1" applyBorder="1" applyAlignment="1">
      <alignment vertical="top" wrapText="1"/>
    </xf>
    <xf numFmtId="0" fontId="97" fillId="0" borderId="5" xfId="5" applyFont="1" applyBorder="1" applyAlignment="1">
      <alignment vertical="top" wrapText="1"/>
    </xf>
    <xf numFmtId="0" fontId="123" fillId="0" borderId="5" xfId="5" applyFont="1" applyBorder="1" applyAlignment="1">
      <alignment vertical="top" wrapText="1"/>
    </xf>
    <xf numFmtId="9" fontId="64" fillId="0" borderId="1" xfId="0" applyNumberFormat="1" applyFont="1" applyBorder="1" applyAlignment="1">
      <alignment horizontal="center" vertical="center"/>
    </xf>
    <xf numFmtId="0" fontId="126" fillId="47" borderId="5" xfId="0" applyFont="1" applyFill="1" applyBorder="1" applyAlignment="1">
      <alignment vertical="top" wrapText="1"/>
    </xf>
    <xf numFmtId="0" fontId="57" fillId="0" borderId="3" xfId="0" applyFont="1" applyBorder="1" applyAlignment="1">
      <alignment horizontal="center" vertical="center" wrapText="1"/>
    </xf>
    <xf numFmtId="9" fontId="64" fillId="0" borderId="3" xfId="0" applyNumberFormat="1" applyFont="1" applyBorder="1" applyAlignment="1">
      <alignment horizontal="center" vertical="center"/>
    </xf>
    <xf numFmtId="0" fontId="57" fillId="0" borderId="3" xfId="5" applyFont="1" applyBorder="1" applyAlignment="1">
      <alignment horizontal="right" vertical="center" wrapText="1"/>
    </xf>
    <xf numFmtId="49" fontId="57" fillId="0" borderId="3" xfId="5" applyNumberFormat="1" applyFont="1" applyBorder="1" applyAlignment="1">
      <alignment horizontal="right" vertical="center" wrapText="1"/>
    </xf>
    <xf numFmtId="0" fontId="57" fillId="0" borderId="3" xfId="13" applyFont="1" applyBorder="1" applyAlignment="1">
      <alignment horizontal="right" vertical="center" wrapText="1"/>
    </xf>
    <xf numFmtId="0" fontId="57" fillId="0" borderId="3" xfId="6" applyFont="1" applyFill="1" applyBorder="1" applyAlignment="1" applyProtection="1">
      <alignment horizontal="right" vertical="center" wrapText="1"/>
    </xf>
    <xf numFmtId="170" fontId="57" fillId="0" borderId="3" xfId="6" applyNumberFormat="1" applyFont="1" applyFill="1" applyBorder="1" applyAlignment="1" applyProtection="1">
      <alignment horizontal="right" vertical="center" wrapText="1"/>
    </xf>
    <xf numFmtId="170" fontId="57" fillId="0" borderId="3" xfId="5" applyNumberFormat="1" applyFont="1" applyBorder="1" applyAlignment="1">
      <alignment vertical="center" wrapText="1"/>
    </xf>
    <xf numFmtId="170" fontId="57" fillId="0" borderId="3" xfId="5" applyNumberFormat="1" applyFont="1" applyBorder="1" applyAlignment="1">
      <alignment horizontal="right" vertical="center" wrapText="1"/>
    </xf>
    <xf numFmtId="9" fontId="57" fillId="0" borderId="1" xfId="2" applyFont="1" applyFill="1" applyBorder="1" applyAlignment="1" applyProtection="1">
      <alignment horizontal="center" vertical="center"/>
    </xf>
    <xf numFmtId="9" fontId="57" fillId="0" borderId="1" xfId="0" applyNumberFormat="1" applyFont="1" applyBorder="1" applyAlignment="1">
      <alignment horizontal="center" vertical="center"/>
    </xf>
    <xf numFmtId="0" fontId="42" fillId="0" borderId="0" xfId="5" applyFont="1" applyAlignment="1">
      <alignment horizontal="justify" vertical="center" wrapText="1"/>
    </xf>
    <xf numFmtId="0" fontId="47" fillId="0" borderId="0" xfId="5" applyFont="1" applyAlignment="1">
      <alignment vertical="center" wrapText="1"/>
    </xf>
    <xf numFmtId="0" fontId="57" fillId="0" borderId="5" xfId="5" applyFont="1" applyBorder="1" applyAlignment="1">
      <alignment horizontal="right" vertical="top" wrapText="1"/>
    </xf>
    <xf numFmtId="0" fontId="57" fillId="0" borderId="5" xfId="0" applyFont="1" applyBorder="1" applyAlignment="1">
      <alignment vertical="top" wrapText="1"/>
    </xf>
    <xf numFmtId="0" fontId="57" fillId="0" borderId="4" xfId="5" applyFont="1" applyBorder="1" applyAlignment="1">
      <alignment vertical="center" wrapText="1"/>
    </xf>
    <xf numFmtId="0" fontId="57" fillId="0" borderId="4" xfId="0" applyFont="1" applyBorder="1" applyAlignment="1">
      <alignment horizontal="center" vertical="center" wrapText="1"/>
    </xf>
    <xf numFmtId="9" fontId="57" fillId="0" borderId="4" xfId="0" applyNumberFormat="1" applyFont="1" applyBorder="1" applyAlignment="1">
      <alignment horizontal="center" vertical="center" wrapText="1"/>
    </xf>
    <xf numFmtId="0" fontId="57" fillId="0" borderId="4" xfId="5" applyFont="1" applyBorder="1" applyAlignment="1">
      <alignment horizontal="right" vertical="center" wrapText="1"/>
    </xf>
    <xf numFmtId="49" fontId="57" fillId="0" borderId="4" xfId="5" applyNumberFormat="1" applyFont="1" applyBorder="1" applyAlignment="1">
      <alignment horizontal="right" vertical="center" wrapText="1"/>
    </xf>
    <xf numFmtId="0" fontId="57" fillId="0" borderId="4" xfId="13" applyFont="1" applyBorder="1" applyAlignment="1">
      <alignment horizontal="right" vertical="center" wrapText="1"/>
    </xf>
    <xf numFmtId="0" fontId="57" fillId="0" borderId="4" xfId="6" applyFont="1" applyFill="1" applyBorder="1" applyAlignment="1" applyProtection="1">
      <alignment horizontal="right" vertical="center" wrapText="1"/>
    </xf>
    <xf numFmtId="170" fontId="57" fillId="0" borderId="4" xfId="6" applyNumberFormat="1" applyFont="1" applyFill="1" applyBorder="1" applyAlignment="1" applyProtection="1">
      <alignment horizontal="right" vertical="center" wrapText="1"/>
    </xf>
    <xf numFmtId="170" fontId="57" fillId="0" borderId="4" xfId="5" applyNumberFormat="1" applyFont="1" applyBorder="1" applyAlignment="1">
      <alignment vertical="center" wrapText="1"/>
    </xf>
    <xf numFmtId="170" fontId="57" fillId="0" borderId="4" xfId="5" applyNumberFormat="1" applyFont="1" applyBorder="1" applyAlignment="1">
      <alignment horizontal="right" vertical="center" wrapText="1"/>
    </xf>
    <xf numFmtId="0" fontId="110" fillId="0" borderId="0" xfId="0" applyFont="1" applyAlignment="1">
      <alignment vertical="top"/>
    </xf>
    <xf numFmtId="0" fontId="65" fillId="0" borderId="0" xfId="0" applyFont="1" applyAlignment="1">
      <alignment horizontal="left" vertical="top"/>
    </xf>
    <xf numFmtId="0" fontId="47" fillId="0" borderId="0" xfId="5" applyFont="1" applyAlignment="1">
      <alignment vertical="top" wrapText="1"/>
    </xf>
    <xf numFmtId="0" fontId="42" fillId="0" borderId="0" xfId="5" applyFont="1" applyAlignment="1">
      <alignment vertical="top" wrapText="1"/>
    </xf>
    <xf numFmtId="0" fontId="42" fillId="0" borderId="0" xfId="5" applyFont="1" applyAlignment="1">
      <alignment horizontal="left" vertical="center" wrapText="1"/>
    </xf>
    <xf numFmtId="0" fontId="65" fillId="0" borderId="0" xfId="0" applyFont="1" applyAlignment="1">
      <alignment horizontal="left"/>
    </xf>
    <xf numFmtId="0" fontId="65" fillId="0" borderId="0" xfId="0" applyFont="1"/>
    <xf numFmtId="0" fontId="42" fillId="0" borderId="0" xfId="5" applyFont="1" applyAlignment="1">
      <alignment horizontal="right" vertical="center" wrapText="1"/>
    </xf>
    <xf numFmtId="0" fontId="57" fillId="0" borderId="1" xfId="0" applyFont="1" applyBorder="1" applyAlignment="1">
      <alignment horizontal="justify" vertical="center" wrapText="1"/>
    </xf>
    <xf numFmtId="0" fontId="57" fillId="0" borderId="2" xfId="0" applyFont="1" applyBorder="1" applyAlignment="1">
      <alignment horizontal="left" vertical="center" wrapText="1"/>
    </xf>
    <xf numFmtId="0" fontId="64" fillId="0" borderId="1" xfId="0" applyFont="1" applyBorder="1" applyAlignment="1">
      <alignment horizontal="right" vertical="center" wrapText="1"/>
    </xf>
    <xf numFmtId="0" fontId="64" fillId="0" borderId="7" xfId="0" applyFont="1" applyBorder="1" applyAlignment="1">
      <alignment horizontal="right" vertical="center" wrapText="1"/>
    </xf>
    <xf numFmtId="0" fontId="57" fillId="0" borderId="1" xfId="0" applyFont="1" applyBorder="1" applyAlignment="1">
      <alignment horizontal="left" vertical="center" wrapText="1"/>
    </xf>
    <xf numFmtId="0" fontId="73" fillId="0" borderId="1" xfId="0" applyFont="1" applyBorder="1" applyAlignment="1">
      <alignment horizontal="right" vertical="center" wrapText="1"/>
    </xf>
    <xf numFmtId="1" fontId="64" fillId="0" borderId="1" xfId="2" applyNumberFormat="1" applyFont="1" applyBorder="1" applyAlignment="1" applyProtection="1">
      <alignment horizontal="right" vertical="center" wrapText="1"/>
    </xf>
    <xf numFmtId="1" fontId="64" fillId="0" borderId="7" xfId="2" applyNumberFormat="1" applyFont="1" applyBorder="1" applyAlignment="1" applyProtection="1">
      <alignment horizontal="right" vertical="center" wrapText="1"/>
    </xf>
    <xf numFmtId="0" fontId="64" fillId="0" borderId="2" xfId="0" applyFont="1" applyBorder="1" applyAlignment="1">
      <alignment horizontal="right" vertical="center" wrapText="1"/>
    </xf>
    <xf numFmtId="0" fontId="64" fillId="0" borderId="17" xfId="0" applyFont="1" applyBorder="1" applyAlignment="1">
      <alignment horizontal="center" vertical="center" wrapText="1"/>
    </xf>
    <xf numFmtId="0" fontId="57" fillId="0" borderId="21" xfId="0" applyFont="1" applyBorder="1" applyAlignment="1">
      <alignment vertical="center" wrapText="1"/>
    </xf>
    <xf numFmtId="0" fontId="57" fillId="0" borderId="1" xfId="0" applyFont="1" applyBorder="1" applyAlignment="1">
      <alignment horizontal="right" vertical="center" wrapText="1"/>
    </xf>
    <xf numFmtId="0" fontId="64" fillId="0" borderId="18" xfId="0" applyFont="1" applyBorder="1" applyAlignment="1">
      <alignment horizontal="left" vertical="center" wrapText="1"/>
    </xf>
    <xf numFmtId="0" fontId="64" fillId="0" borderId="17" xfId="0" applyFont="1" applyBorder="1" applyAlignment="1">
      <alignment horizontal="left" vertical="center" wrapText="1"/>
    </xf>
    <xf numFmtId="1" fontId="64" fillId="0" borderId="64" xfId="2" applyNumberFormat="1" applyFont="1" applyBorder="1" applyAlignment="1" applyProtection="1">
      <alignment horizontal="right" vertical="center" wrapText="1"/>
    </xf>
    <xf numFmtId="0" fontId="62" fillId="0" borderId="1" xfId="0" applyFont="1" applyBorder="1" applyAlignment="1">
      <alignment horizontal="center" vertical="center" wrapText="1"/>
    </xf>
    <xf numFmtId="166" fontId="64" fillId="0" borderId="7" xfId="2" applyNumberFormat="1" applyFont="1" applyBorder="1" applyAlignment="1" applyProtection="1">
      <alignment horizontal="right" vertical="center" wrapText="1"/>
    </xf>
    <xf numFmtId="0" fontId="64" fillId="0" borderId="63" xfId="0" applyFont="1" applyBorder="1" applyAlignment="1">
      <alignment horizontal="right" vertical="center" wrapText="1"/>
    </xf>
    <xf numFmtId="0" fontId="64" fillId="0" borderId="21" xfId="0" applyFont="1" applyBorder="1" applyAlignment="1">
      <alignment horizontal="right" vertical="center" wrapText="1"/>
    </xf>
    <xf numFmtId="0" fontId="16" fillId="0" borderId="21" xfId="0" applyFont="1" applyBorder="1" applyAlignment="1">
      <alignment horizontal="right" vertical="center" wrapText="1"/>
    </xf>
    <xf numFmtId="0" fontId="16" fillId="0" borderId="26" xfId="0" applyFont="1" applyBorder="1" applyAlignment="1">
      <alignment horizontal="centerContinuous" vertical="center" wrapText="1"/>
    </xf>
    <xf numFmtId="0" fontId="16" fillId="0" borderId="0" xfId="0" applyFont="1" applyAlignment="1">
      <alignment horizontal="centerContinuous" vertical="center" wrapText="1"/>
    </xf>
    <xf numFmtId="0" fontId="70" fillId="0" borderId="21" xfId="0" applyFont="1" applyBorder="1" applyAlignment="1">
      <alignment horizontal="centerContinuous" vertical="center" wrapText="1"/>
    </xf>
    <xf numFmtId="0" fontId="62" fillId="0" borderId="1" xfId="1" applyFont="1" applyBorder="1" applyAlignment="1">
      <alignment horizontal="center" vertical="center" wrapText="1"/>
    </xf>
    <xf numFmtId="0" fontId="70" fillId="0" borderId="2" xfId="0" applyFont="1" applyBorder="1" applyAlignment="1">
      <alignment horizontal="center" vertical="center" wrapText="1"/>
    </xf>
    <xf numFmtId="165" fontId="70" fillId="0" borderId="2" xfId="3" applyNumberFormat="1" applyFont="1" applyFill="1" applyBorder="1" applyAlignment="1" applyProtection="1">
      <alignment horizontal="center" vertical="center" wrapText="1"/>
    </xf>
    <xf numFmtId="165" fontId="70" fillId="0" borderId="21" xfId="3" applyNumberFormat="1" applyFont="1" applyFill="1" applyBorder="1" applyAlignment="1" applyProtection="1">
      <alignment horizontal="center" vertical="center" wrapText="1"/>
    </xf>
    <xf numFmtId="0" fontId="127" fillId="5" borderId="27" xfId="1" applyFont="1" applyFill="1" applyBorder="1" applyAlignment="1">
      <alignment horizontal="center" vertical="center" wrapText="1"/>
    </xf>
    <xf numFmtId="0" fontId="127" fillId="5" borderId="28" xfId="1" applyFont="1" applyFill="1" applyBorder="1" applyAlignment="1">
      <alignment horizontal="center" vertical="center" wrapText="1"/>
    </xf>
    <xf numFmtId="0" fontId="127" fillId="5" borderId="29" xfId="1" applyFont="1" applyFill="1" applyBorder="1" applyAlignment="1">
      <alignment horizontal="center" vertical="center" wrapText="1"/>
    </xf>
    <xf numFmtId="0" fontId="127" fillId="5" borderId="62" xfId="1" applyFont="1" applyFill="1" applyBorder="1" applyAlignment="1">
      <alignment horizontal="center" vertical="center" wrapText="1"/>
    </xf>
    <xf numFmtId="0" fontId="61" fillId="40" borderId="41" xfId="11" applyFont="1" applyFill="1" applyBorder="1" applyAlignment="1">
      <alignment horizontal="center" vertical="center" wrapText="1"/>
    </xf>
    <xf numFmtId="0" fontId="64" fillId="18" borderId="15" xfId="0" applyFont="1" applyFill="1" applyBorder="1" applyAlignment="1">
      <alignment horizontal="centerContinuous" vertical="center" wrapText="1"/>
    </xf>
    <xf numFmtId="0" fontId="64" fillId="0" borderId="3" xfId="0" applyFont="1" applyBorder="1" applyAlignment="1">
      <alignment horizontal="centerContinuous" vertical="center" wrapText="1"/>
    </xf>
    <xf numFmtId="0" fontId="64" fillId="0" borderId="3" xfId="0" applyFont="1" applyBorder="1" applyAlignment="1">
      <alignment horizontal="center" vertical="center" wrapText="1"/>
    </xf>
    <xf numFmtId="0" fontId="64" fillId="0" borderId="8" xfId="0" applyFont="1" applyBorder="1" applyAlignment="1">
      <alignment horizontal="center" vertical="center" wrapText="1"/>
    </xf>
    <xf numFmtId="0" fontId="57" fillId="0" borderId="4" xfId="0" applyFont="1" applyBorder="1" applyAlignment="1">
      <alignment horizontal="justify" vertical="center" wrapText="1"/>
    </xf>
    <xf numFmtId="0" fontId="64" fillId="0" borderId="2" xfId="0" applyFont="1" applyBorder="1" applyAlignment="1">
      <alignment horizontal="left" vertical="center" wrapText="1"/>
    </xf>
    <xf numFmtId="165" fontId="64" fillId="0" borderId="2" xfId="3" applyNumberFormat="1" applyFont="1" applyFill="1" applyBorder="1" applyAlignment="1" applyProtection="1">
      <alignment horizontal="center" vertical="center" wrapText="1"/>
    </xf>
    <xf numFmtId="0" fontId="64" fillId="0" borderId="4" xfId="0" applyFont="1" applyBorder="1" applyAlignment="1">
      <alignment horizontal="right" vertical="center" wrapText="1"/>
    </xf>
    <xf numFmtId="0" fontId="64" fillId="0" borderId="12" xfId="0" applyFont="1" applyBorder="1" applyAlignment="1">
      <alignment horizontal="right" vertical="center" wrapText="1"/>
    </xf>
    <xf numFmtId="3" fontId="57" fillId="0" borderId="1" xfId="0" applyNumberFormat="1" applyFont="1" applyBorder="1" applyAlignment="1">
      <alignment horizontal="right" vertical="center" wrapText="1"/>
    </xf>
    <xf numFmtId="0" fontId="64" fillId="0" borderId="40" xfId="0" applyFont="1" applyBorder="1" applyAlignment="1">
      <alignment horizontal="right" vertical="center" wrapText="1"/>
    </xf>
    <xf numFmtId="0" fontId="64" fillId="0" borderId="82" xfId="12" applyFont="1" applyBorder="1" applyAlignment="1">
      <alignment horizontal="right" vertical="center" wrapText="1"/>
    </xf>
    <xf numFmtId="0" fontId="93" fillId="18" borderId="84" xfId="0" applyFont="1" applyFill="1" applyBorder="1" applyAlignment="1">
      <alignment horizontal="centerContinuous" vertical="center" wrapText="1"/>
    </xf>
    <xf numFmtId="0" fontId="95" fillId="0" borderId="5" xfId="0" applyFont="1" applyBorder="1" applyAlignment="1">
      <alignment horizontal="centerContinuous" vertical="center" wrapText="1"/>
    </xf>
    <xf numFmtId="0" fontId="95" fillId="0" borderId="5" xfId="0" applyFont="1" applyBorder="1" applyAlignment="1">
      <alignment horizontal="center" vertical="center" wrapText="1"/>
    </xf>
    <xf numFmtId="0" fontId="95" fillId="0" borderId="5" xfId="0" applyFont="1" applyBorder="1" applyAlignment="1">
      <alignment horizontal="left" vertical="center" wrapText="1"/>
    </xf>
    <xf numFmtId="0" fontId="95" fillId="0" borderId="9" xfId="0" applyFont="1" applyBorder="1" applyAlignment="1">
      <alignment horizontal="center" vertical="center" wrapText="1"/>
    </xf>
    <xf numFmtId="0" fontId="64" fillId="0" borderId="64" xfId="12" applyFont="1" applyBorder="1" applyAlignment="1">
      <alignment horizontal="right" vertical="center" wrapText="1"/>
    </xf>
    <xf numFmtId="9" fontId="92" fillId="0" borderId="5" xfId="2" applyFont="1" applyBorder="1" applyAlignment="1" applyProtection="1">
      <alignment vertical="center" wrapText="1"/>
    </xf>
    <xf numFmtId="0" fontId="93" fillId="18" borderId="0" xfId="0" applyFont="1" applyFill="1" applyAlignment="1">
      <alignment horizontal="centerContinuous" vertical="center" wrapText="1"/>
    </xf>
    <xf numFmtId="0" fontId="128" fillId="0" borderId="5" xfId="0" applyFont="1" applyBorder="1" applyAlignment="1">
      <alignment horizontal="centerContinuous" vertical="center" wrapText="1"/>
    </xf>
    <xf numFmtId="0" fontId="130" fillId="0" borderId="5" xfId="0" applyFont="1" applyBorder="1" applyAlignment="1">
      <alignment horizontal="center" vertical="center" wrapText="1"/>
    </xf>
    <xf numFmtId="0" fontId="130" fillId="0" borderId="5" xfId="0" applyFont="1" applyBorder="1" applyAlignment="1">
      <alignment horizontal="left" vertical="center" wrapText="1"/>
    </xf>
    <xf numFmtId="0" fontId="57" fillId="0" borderId="26" xfId="0" applyFont="1" applyBorder="1" applyAlignment="1">
      <alignment vertical="center" wrapText="1"/>
    </xf>
    <xf numFmtId="166" fontId="64" fillId="0" borderId="7" xfId="2" applyNumberFormat="1" applyFont="1" applyFill="1" applyBorder="1" applyAlignment="1" applyProtection="1">
      <alignment horizontal="right" vertical="center" wrapText="1"/>
    </xf>
    <xf numFmtId="0" fontId="64" fillId="0" borderId="64" xfId="12" applyFont="1" applyBorder="1" applyAlignment="1">
      <alignment vertical="center" wrapText="1"/>
    </xf>
    <xf numFmtId="0" fontId="57" fillId="0" borderId="7" xfId="0" applyFont="1" applyBorder="1" applyAlignment="1">
      <alignment vertical="center" wrapText="1"/>
    </xf>
    <xf numFmtId="0" fontId="97" fillId="0" borderId="5" xfId="0" applyFont="1" applyBorder="1" applyAlignment="1">
      <alignment horizontal="center" vertical="center" wrapText="1"/>
    </xf>
    <xf numFmtId="0" fontId="97" fillId="0" borderId="5" xfId="0" applyFont="1" applyBorder="1" applyAlignment="1">
      <alignment horizontal="left" vertical="center" wrapText="1"/>
    </xf>
    <xf numFmtId="165" fontId="57" fillId="0" borderId="2" xfId="3" applyNumberFormat="1" applyFont="1" applyFill="1" applyBorder="1" applyAlignment="1" applyProtection="1">
      <alignment horizontal="center" vertical="center" wrapText="1"/>
    </xf>
    <xf numFmtId="0" fontId="64" fillId="3" borderId="2" xfId="0" applyFont="1" applyFill="1" applyBorder="1" applyAlignment="1">
      <alignment horizontal="center" vertical="center" wrapText="1"/>
    </xf>
    <xf numFmtId="165" fontId="57" fillId="3" borderId="2" xfId="3" applyNumberFormat="1" applyFont="1" applyFill="1" applyBorder="1" applyAlignment="1" applyProtection="1">
      <alignment horizontal="center" vertical="center" wrapText="1"/>
    </xf>
    <xf numFmtId="0" fontId="128" fillId="0" borderId="5" xfId="0" applyFont="1" applyBorder="1" applyAlignment="1">
      <alignment horizontal="center" vertical="center" wrapText="1"/>
    </xf>
    <xf numFmtId="0" fontId="128" fillId="0" borderId="5" xfId="0" applyFont="1" applyBorder="1" applyAlignment="1">
      <alignment horizontal="left" vertical="center" wrapText="1"/>
    </xf>
    <xf numFmtId="0" fontId="64" fillId="0" borderId="2" xfId="3" applyNumberFormat="1" applyFont="1" applyFill="1" applyBorder="1" applyAlignment="1" applyProtection="1">
      <alignment horizontal="center" vertical="center" wrapText="1"/>
    </xf>
    <xf numFmtId="0" fontId="64" fillId="0" borderId="64" xfId="0" applyFont="1" applyBorder="1" applyAlignment="1">
      <alignment horizontal="right" vertical="center" wrapText="1"/>
    </xf>
    <xf numFmtId="165" fontId="64" fillId="3" borderId="2" xfId="3" applyNumberFormat="1" applyFont="1" applyFill="1" applyBorder="1" applyAlignment="1" applyProtection="1">
      <alignment horizontal="center" vertical="center" wrapText="1"/>
    </xf>
    <xf numFmtId="0" fontId="93" fillId="18" borderId="85" xfId="0" applyFont="1" applyFill="1" applyBorder="1" applyAlignment="1">
      <alignment horizontal="centerContinuous" vertical="center" wrapText="1"/>
    </xf>
    <xf numFmtId="0" fontId="48" fillId="0" borderId="1" xfId="6" applyBorder="1" applyAlignment="1" applyProtection="1">
      <alignment horizontal="left" vertical="center" wrapText="1"/>
    </xf>
    <xf numFmtId="164" fontId="57" fillId="0" borderId="1" xfId="0" applyNumberFormat="1" applyFont="1" applyBorder="1" applyAlignment="1">
      <alignment horizontal="right" vertical="center" wrapText="1"/>
    </xf>
    <xf numFmtId="1" fontId="64" fillId="0" borderId="2" xfId="3" applyNumberFormat="1" applyFont="1" applyFill="1" applyBorder="1" applyAlignment="1" applyProtection="1">
      <alignment horizontal="center" vertical="center" wrapText="1"/>
    </xf>
    <xf numFmtId="1" fontId="64" fillId="0" borderId="1" xfId="2" applyNumberFormat="1" applyFont="1" applyFill="1" applyBorder="1" applyAlignment="1" applyProtection="1">
      <alignment horizontal="right" vertical="center" wrapText="1"/>
    </xf>
    <xf numFmtId="1" fontId="64" fillId="0" borderId="64" xfId="7" applyNumberFormat="1" applyFont="1" applyBorder="1" applyAlignment="1" applyProtection="1">
      <alignment horizontal="right" vertical="center" wrapText="1"/>
    </xf>
    <xf numFmtId="166" fontId="64" fillId="0" borderId="0" xfId="2" applyNumberFormat="1" applyFont="1" applyAlignment="1" applyProtection="1">
      <alignment vertical="center" wrapText="1"/>
    </xf>
    <xf numFmtId="0" fontId="93" fillId="18" borderId="9" xfId="0" applyFont="1" applyFill="1" applyBorder="1" applyAlignment="1">
      <alignment horizontal="centerContinuous" vertical="center" wrapText="1"/>
    </xf>
    <xf numFmtId="10" fontId="64" fillId="0" borderId="2" xfId="3" applyNumberFormat="1" applyFont="1" applyFill="1" applyBorder="1" applyAlignment="1" applyProtection="1">
      <alignment horizontal="center" vertical="center" wrapText="1"/>
    </xf>
    <xf numFmtId="166" fontId="64" fillId="0" borderId="1" xfId="2" applyNumberFormat="1" applyFont="1" applyFill="1" applyBorder="1" applyAlignment="1" applyProtection="1">
      <alignment horizontal="right" vertical="center" wrapText="1"/>
    </xf>
    <xf numFmtId="166" fontId="64" fillId="0" borderId="1" xfId="2" applyNumberFormat="1" applyFont="1" applyBorder="1" applyAlignment="1" applyProtection="1">
      <alignment horizontal="right" vertical="center" wrapText="1"/>
    </xf>
    <xf numFmtId="9" fontId="64" fillId="0" borderId="2" xfId="2" applyFont="1" applyFill="1" applyBorder="1" applyAlignment="1" applyProtection="1">
      <alignment horizontal="center" vertical="center" wrapText="1"/>
    </xf>
    <xf numFmtId="9" fontId="64" fillId="0" borderId="1" xfId="2" applyFont="1" applyFill="1" applyBorder="1" applyAlignment="1" applyProtection="1">
      <alignment horizontal="right" vertical="center" wrapText="1"/>
    </xf>
    <xf numFmtId="9" fontId="64" fillId="0" borderId="1" xfId="2" applyFont="1" applyBorder="1" applyAlignment="1" applyProtection="1">
      <alignment horizontal="right" vertical="center" wrapText="1"/>
    </xf>
    <xf numFmtId="9" fontId="64" fillId="0" borderId="7" xfId="2" applyFont="1" applyBorder="1" applyAlignment="1" applyProtection="1">
      <alignment horizontal="right" vertical="center" wrapText="1"/>
    </xf>
    <xf numFmtId="9" fontId="64" fillId="0" borderId="2" xfId="2" applyFont="1" applyFill="1" applyBorder="1" applyAlignment="1" applyProtection="1">
      <alignment horizontal="right" vertical="center" wrapText="1"/>
    </xf>
    <xf numFmtId="9" fontId="64" fillId="0" borderId="7" xfId="2" applyFont="1" applyFill="1" applyBorder="1" applyAlignment="1" applyProtection="1">
      <alignment horizontal="right" vertical="center" wrapText="1"/>
    </xf>
    <xf numFmtId="0" fontId="64" fillId="0" borderId="8" xfId="0" applyFont="1" applyBorder="1" applyAlignment="1">
      <alignment horizontal="left" vertical="center" wrapText="1"/>
    </xf>
    <xf numFmtId="9" fontId="64" fillId="0" borderId="4" xfId="2" applyFont="1" applyBorder="1" applyAlignment="1" applyProtection="1">
      <alignment horizontal="right" vertical="center" wrapText="1"/>
    </xf>
    <xf numFmtId="9" fontId="64" fillId="0" borderId="12" xfId="2" applyFont="1" applyBorder="1" applyAlignment="1" applyProtection="1">
      <alignment horizontal="right" vertical="center" wrapText="1"/>
    </xf>
    <xf numFmtId="9" fontId="57" fillId="0" borderId="1" xfId="0" applyNumberFormat="1" applyFont="1" applyBorder="1" applyAlignment="1">
      <alignment horizontal="right" vertical="center" wrapText="1"/>
    </xf>
    <xf numFmtId="9" fontId="64" fillId="0" borderId="64" xfId="2" applyFont="1" applyBorder="1" applyAlignment="1" applyProtection="1">
      <alignment horizontal="right" vertical="center" wrapText="1"/>
    </xf>
    <xf numFmtId="9" fontId="64" fillId="0" borderId="64" xfId="7" applyFont="1" applyBorder="1" applyAlignment="1" applyProtection="1">
      <alignment vertical="center" wrapText="1"/>
    </xf>
    <xf numFmtId="165" fontId="57" fillId="0" borderId="1" xfId="3" applyNumberFormat="1" applyFont="1" applyFill="1" applyBorder="1" applyAlignment="1" applyProtection="1">
      <alignment horizontal="center" vertical="center" wrapText="1"/>
    </xf>
    <xf numFmtId="3" fontId="64" fillId="0" borderId="1" xfId="0" applyNumberFormat="1" applyFont="1" applyBorder="1" applyAlignment="1">
      <alignment horizontal="right" vertical="center" wrapText="1"/>
    </xf>
    <xf numFmtId="3" fontId="64" fillId="0" borderId="7" xfId="0" applyNumberFormat="1" applyFont="1" applyBorder="1" applyAlignment="1">
      <alignment horizontal="right" vertical="center" wrapText="1"/>
    </xf>
    <xf numFmtId="0" fontId="57" fillId="3" borderId="2" xfId="0" applyFont="1" applyFill="1" applyBorder="1" applyAlignment="1">
      <alignment horizontal="center" vertical="center" wrapText="1"/>
    </xf>
    <xf numFmtId="165" fontId="57" fillId="3" borderId="1" xfId="3" applyNumberFormat="1" applyFont="1" applyFill="1" applyBorder="1" applyAlignment="1" applyProtection="1">
      <alignment horizontal="center" vertical="center" wrapText="1"/>
    </xf>
    <xf numFmtId="0" fontId="57" fillId="0" borderId="0" xfId="0" applyFont="1" applyAlignment="1">
      <alignment vertical="center" wrapText="1"/>
    </xf>
    <xf numFmtId="0" fontId="62" fillId="0" borderId="2" xfId="0" applyFont="1" applyBorder="1" applyAlignment="1">
      <alignment vertical="center" wrapText="1"/>
    </xf>
    <xf numFmtId="0" fontId="64" fillId="0" borderId="4" xfId="0" applyFont="1" applyBorder="1" applyAlignment="1">
      <alignment horizontal="center" vertical="center" wrapText="1"/>
    </xf>
    <xf numFmtId="165" fontId="64" fillId="0" borderId="1" xfId="3" applyNumberFormat="1" applyFont="1" applyFill="1" applyBorder="1" applyAlignment="1" applyProtection="1">
      <alignment horizontal="center" vertical="center" wrapText="1"/>
    </xf>
    <xf numFmtId="0" fontId="57" fillId="0" borderId="2" xfId="0" applyFont="1" applyBorder="1" applyAlignment="1">
      <alignment vertical="center" wrapText="1"/>
    </xf>
    <xf numFmtId="0" fontId="130" fillId="0" borderId="4" xfId="0" applyFont="1" applyBorder="1" applyAlignment="1">
      <alignment horizontal="center" vertical="center" wrapText="1"/>
    </xf>
    <xf numFmtId="0" fontId="130" fillId="0" borderId="4" xfId="0" applyFont="1" applyBorder="1" applyAlignment="1">
      <alignment horizontal="left" vertical="center" wrapText="1"/>
    </xf>
    <xf numFmtId="9" fontId="64" fillId="0" borderId="1" xfId="2" applyFont="1" applyFill="1" applyBorder="1" applyAlignment="1" applyProtection="1">
      <alignment horizontal="center" vertical="center" wrapText="1"/>
    </xf>
    <xf numFmtId="10" fontId="64" fillId="0" borderId="1" xfId="2" applyNumberFormat="1" applyFont="1" applyBorder="1" applyAlignment="1" applyProtection="1">
      <alignment horizontal="right" vertical="center" wrapText="1"/>
    </xf>
    <xf numFmtId="10" fontId="64" fillId="0" borderId="7" xfId="2" applyNumberFormat="1" applyFont="1" applyBorder="1" applyAlignment="1" applyProtection="1">
      <alignment horizontal="right" vertical="center" wrapText="1"/>
    </xf>
    <xf numFmtId="9" fontId="64" fillId="8" borderId="1" xfId="2" applyFont="1" applyFill="1" applyBorder="1" applyAlignment="1" applyProtection="1">
      <alignment horizontal="right" vertical="center" wrapText="1"/>
    </xf>
    <xf numFmtId="9" fontId="64" fillId="8" borderId="7" xfId="2" applyFont="1" applyFill="1" applyBorder="1" applyAlignment="1" applyProtection="1">
      <alignment horizontal="right" vertical="center" wrapText="1"/>
    </xf>
    <xf numFmtId="9" fontId="64" fillId="0" borderId="64" xfId="7" applyFont="1" applyBorder="1" applyAlignment="1" applyProtection="1">
      <alignment horizontal="right" vertical="center" wrapText="1"/>
    </xf>
    <xf numFmtId="0" fontId="130" fillId="0" borderId="9" xfId="0" applyFont="1" applyBorder="1" applyAlignment="1">
      <alignment horizontal="left" vertical="center" wrapText="1"/>
    </xf>
    <xf numFmtId="0" fontId="97" fillId="0" borderId="9" xfId="0" applyFont="1" applyBorder="1" applyAlignment="1">
      <alignment horizontal="left" vertical="center" wrapText="1"/>
    </xf>
    <xf numFmtId="9" fontId="64" fillId="0" borderId="3" xfId="2" applyFont="1" applyBorder="1" applyAlignment="1" applyProtection="1">
      <alignment horizontal="right" vertical="center" wrapText="1"/>
    </xf>
    <xf numFmtId="9" fontId="64" fillId="0" borderId="13" xfId="2" applyFont="1" applyBorder="1" applyAlignment="1" applyProtection="1">
      <alignment horizontal="right" vertical="center" wrapText="1"/>
    </xf>
    <xf numFmtId="0" fontId="93" fillId="18" borderId="86" xfId="0" applyFont="1" applyFill="1" applyBorder="1" applyAlignment="1">
      <alignment horizontal="centerContinuous" vertical="center" wrapText="1"/>
    </xf>
    <xf numFmtId="0" fontId="64" fillId="0" borderId="23" xfId="0" applyFont="1" applyBorder="1" applyAlignment="1">
      <alignment horizontal="left" vertical="center" wrapText="1"/>
    </xf>
    <xf numFmtId="0" fontId="64" fillId="0" borderId="3" xfId="0" applyFont="1" applyBorder="1" applyAlignment="1">
      <alignment horizontal="right" vertical="center" wrapText="1"/>
    </xf>
    <xf numFmtId="165" fontId="64" fillId="0" borderId="8" xfId="3" applyNumberFormat="1" applyFont="1" applyFill="1" applyBorder="1" applyAlignment="1" applyProtection="1">
      <alignment horizontal="center" vertical="center" wrapText="1"/>
    </xf>
    <xf numFmtId="9" fontId="64" fillId="0" borderId="3" xfId="2" applyFont="1" applyFill="1" applyBorder="1" applyAlignment="1" applyProtection="1">
      <alignment horizontal="center" vertical="center" wrapText="1"/>
    </xf>
    <xf numFmtId="9" fontId="73" fillId="0" borderId="1" xfId="2" applyFont="1" applyFill="1" applyBorder="1" applyAlignment="1" applyProtection="1">
      <alignment horizontal="right" vertical="center" wrapText="1"/>
    </xf>
    <xf numFmtId="9" fontId="64" fillId="0" borderId="2" xfId="2" applyFont="1" applyBorder="1" applyAlignment="1" applyProtection="1">
      <alignment horizontal="right" vertical="center" wrapText="1"/>
    </xf>
    <xf numFmtId="0" fontId="93" fillId="18" borderId="50" xfId="0" applyFont="1" applyFill="1" applyBorder="1" applyAlignment="1">
      <alignment horizontal="centerContinuous" vertical="center" wrapText="1"/>
    </xf>
    <xf numFmtId="0" fontId="128" fillId="0" borderId="45" xfId="0" applyFont="1" applyBorder="1" applyAlignment="1">
      <alignment horizontal="centerContinuous" vertical="center" wrapText="1"/>
    </xf>
    <xf numFmtId="0" fontId="130" fillId="0" borderId="45" xfId="0" applyFont="1" applyBorder="1" applyAlignment="1">
      <alignment horizontal="center" vertical="center" wrapText="1"/>
    </xf>
    <xf numFmtId="0" fontId="130" fillId="0" borderId="50" xfId="0" applyFont="1" applyBorder="1" applyAlignment="1">
      <alignment horizontal="left" vertical="center" wrapText="1"/>
    </xf>
    <xf numFmtId="0" fontId="64" fillId="0" borderId="55" xfId="0" applyFont="1" applyBorder="1" applyAlignment="1">
      <alignment horizontal="center" vertical="center" wrapText="1"/>
    </xf>
    <xf numFmtId="0" fontId="64" fillId="0" borderId="56" xfId="0" applyFont="1" applyBorder="1" applyAlignment="1">
      <alignment horizontal="left" vertical="center" wrapText="1"/>
    </xf>
    <xf numFmtId="0" fontId="64" fillId="0" borderId="55" xfId="0" applyFont="1" applyBorder="1" applyAlignment="1">
      <alignment horizontal="left" vertical="center" wrapText="1"/>
    </xf>
    <xf numFmtId="0" fontId="64" fillId="0" borderId="57" xfId="0" applyFont="1" applyBorder="1" applyAlignment="1">
      <alignment horizontal="left" vertical="center" wrapText="1"/>
    </xf>
    <xf numFmtId="0" fontId="64" fillId="0" borderId="46" xfId="0" applyFont="1" applyBorder="1" applyAlignment="1">
      <alignment horizontal="right" vertical="center" wrapText="1"/>
    </xf>
    <xf numFmtId="165" fontId="64" fillId="0" borderId="46" xfId="3" applyNumberFormat="1" applyFont="1" applyFill="1" applyBorder="1" applyAlignment="1" applyProtection="1">
      <alignment horizontal="center" vertical="center" wrapText="1"/>
    </xf>
    <xf numFmtId="9" fontId="64" fillId="0" borderId="46" xfId="2" applyFont="1" applyFill="1" applyBorder="1" applyAlignment="1" applyProtection="1">
      <alignment horizontal="center" vertical="center" wrapText="1"/>
    </xf>
    <xf numFmtId="9" fontId="64" fillId="0" borderId="46" xfId="2" applyFont="1" applyBorder="1" applyAlignment="1" applyProtection="1">
      <alignment horizontal="right" vertical="center" wrapText="1"/>
    </xf>
    <xf numFmtId="9" fontId="64" fillId="0" borderId="47" xfId="2" applyFont="1" applyBorder="1" applyAlignment="1" applyProtection="1">
      <alignment horizontal="right" vertical="center" wrapText="1"/>
    </xf>
    <xf numFmtId="9" fontId="73" fillId="0" borderId="3" xfId="2" applyFont="1" applyFill="1" applyBorder="1" applyAlignment="1" applyProtection="1">
      <alignment horizontal="right" vertical="center" wrapText="1"/>
    </xf>
    <xf numFmtId="0" fontId="64" fillId="2" borderId="9" xfId="0" applyFont="1" applyFill="1" applyBorder="1" applyAlignment="1">
      <alignment horizontal="centerContinuous" vertical="center" wrapText="1"/>
    </xf>
    <xf numFmtId="0" fontId="64" fillId="0" borderId="5" xfId="0" applyFont="1" applyBorder="1" applyAlignment="1">
      <alignment horizontal="centerContinuous" vertical="center" wrapText="1"/>
    </xf>
    <xf numFmtId="0" fontId="64" fillId="0" borderId="13" xfId="0" applyFont="1" applyBorder="1" applyAlignment="1">
      <alignment horizontal="center" vertical="center" wrapText="1"/>
    </xf>
    <xf numFmtId="0" fontId="57" fillId="0" borderId="4" xfId="0" applyFont="1" applyBorder="1" applyAlignment="1">
      <alignment horizontal="right" vertical="center" wrapText="1"/>
    </xf>
    <xf numFmtId="0" fontId="64" fillId="0" borderId="34" xfId="0" applyFont="1" applyBorder="1" applyAlignment="1">
      <alignment horizontal="right" vertical="center" wrapText="1"/>
    </xf>
    <xf numFmtId="0" fontId="64" fillId="0" borderId="39" xfId="0" applyFont="1" applyBorder="1" applyAlignment="1">
      <alignment horizontal="right" vertical="center" wrapText="1"/>
    </xf>
    <xf numFmtId="0" fontId="101" fillId="2" borderId="88" xfId="0" applyFont="1" applyFill="1" applyBorder="1" applyAlignment="1">
      <alignment horizontal="centerContinuous" vertical="center" wrapText="1"/>
    </xf>
    <xf numFmtId="0" fontId="130" fillId="0" borderId="11" xfId="0" applyFont="1" applyBorder="1" applyAlignment="1">
      <alignment horizontal="center" vertical="center" wrapText="1"/>
    </xf>
    <xf numFmtId="0" fontId="130" fillId="0" borderId="5" xfId="0" applyFont="1" applyBorder="1" applyAlignment="1">
      <alignment vertical="center" wrapText="1"/>
    </xf>
    <xf numFmtId="1" fontId="64" fillId="0" borderId="1" xfId="0" applyNumberFormat="1" applyFont="1" applyBorder="1" applyAlignment="1">
      <alignment horizontal="right" vertical="center" wrapText="1" indent="1"/>
    </xf>
    <xf numFmtId="1" fontId="64" fillId="0" borderId="7" xfId="0" applyNumberFormat="1" applyFont="1" applyBorder="1" applyAlignment="1">
      <alignment horizontal="right" vertical="center" wrapText="1" indent="1"/>
    </xf>
    <xf numFmtId="0" fontId="64" fillId="8" borderId="1" xfId="0" applyFont="1" applyFill="1" applyBorder="1" applyAlignment="1">
      <alignment horizontal="right" vertical="center" wrapText="1"/>
    </xf>
    <xf numFmtId="1" fontId="64" fillId="8" borderId="1" xfId="0" applyNumberFormat="1" applyFont="1" applyFill="1" applyBorder="1" applyAlignment="1">
      <alignment horizontal="right" vertical="center" wrapText="1" indent="1"/>
    </xf>
    <xf numFmtId="1" fontId="64" fillId="0" borderId="64" xfId="0" applyNumberFormat="1" applyFont="1" applyBorder="1" applyAlignment="1">
      <alignment horizontal="right" vertical="center" wrapText="1" indent="1"/>
    </xf>
    <xf numFmtId="0" fontId="101" fillId="2" borderId="87" xfId="0" applyFont="1" applyFill="1" applyBorder="1" applyAlignment="1">
      <alignment horizontal="centerContinuous" vertical="center" wrapText="1"/>
    </xf>
    <xf numFmtId="0" fontId="97" fillId="0" borderId="11" xfId="0" applyFont="1" applyBorder="1" applyAlignment="1">
      <alignment horizontal="center" vertical="center" wrapText="1"/>
    </xf>
    <xf numFmtId="0" fontId="97" fillId="0" borderId="5" xfId="0" applyFont="1" applyBorder="1" applyAlignment="1">
      <alignment vertical="center" wrapText="1"/>
    </xf>
    <xf numFmtId="0" fontId="97" fillId="0" borderId="9" xfId="0" applyFont="1" applyBorder="1" applyAlignment="1">
      <alignment horizontal="center" vertical="center" wrapText="1"/>
    </xf>
    <xf numFmtId="0" fontId="57" fillId="0" borderId="2" xfId="0" applyFont="1" applyBorder="1" applyAlignment="1">
      <alignment horizontal="center" vertical="center" wrapText="1"/>
    </xf>
    <xf numFmtId="0" fontId="64" fillId="8" borderId="7" xfId="0" applyFont="1" applyFill="1" applyBorder="1" applyAlignment="1">
      <alignment horizontal="right" vertical="center" wrapText="1"/>
    </xf>
    <xf numFmtId="0" fontId="128" fillId="0" borderId="5" xfId="0" applyFont="1" applyBorder="1" applyAlignment="1">
      <alignment vertical="center" wrapText="1"/>
    </xf>
    <xf numFmtId="0" fontId="64" fillId="0" borderId="8" xfId="0" applyFont="1" applyBorder="1" applyAlignment="1">
      <alignment horizontal="right" vertical="center" wrapText="1"/>
    </xf>
    <xf numFmtId="0" fontId="64" fillId="0" borderId="2" xfId="0" applyFont="1" applyBorder="1" applyAlignment="1">
      <alignment horizontal="center" vertical="center" wrapText="1"/>
    </xf>
    <xf numFmtId="9" fontId="64" fillId="0" borderId="2" xfId="0" applyNumberFormat="1" applyFont="1" applyBorder="1" applyAlignment="1">
      <alignment horizontal="center" vertical="center" wrapText="1"/>
    </xf>
    <xf numFmtId="0" fontId="101" fillId="2" borderId="9" xfId="0" applyFont="1" applyFill="1" applyBorder="1" applyAlignment="1">
      <alignment horizontal="centerContinuous" vertical="center" wrapText="1"/>
    </xf>
    <xf numFmtId="0" fontId="95" fillId="0" borderId="5" xfId="0" applyFont="1" applyBorder="1" applyAlignment="1">
      <alignment vertical="center" wrapText="1"/>
    </xf>
    <xf numFmtId="0" fontId="97" fillId="0" borderId="4" xfId="0" applyFont="1" applyBorder="1" applyAlignment="1">
      <alignment horizontal="left" vertical="center" wrapText="1"/>
    </xf>
    <xf numFmtId="0" fontId="64" fillId="0" borderId="5" xfId="0" applyFont="1" applyBorder="1" applyAlignment="1">
      <alignment horizontal="left" vertical="center" wrapText="1"/>
    </xf>
    <xf numFmtId="0" fontId="64" fillId="6" borderId="2" xfId="0" applyFont="1" applyFill="1" applyBorder="1" applyAlignment="1">
      <alignment vertical="center" wrapText="1"/>
    </xf>
    <xf numFmtId="166" fontId="57" fillId="0" borderId="2" xfId="0" applyNumberFormat="1" applyFont="1" applyBorder="1" applyAlignment="1">
      <alignment horizontal="center" vertical="center" wrapText="1"/>
    </xf>
    <xf numFmtId="9" fontId="57" fillId="0" borderId="2" xfId="0" applyNumberFormat="1" applyFont="1" applyBorder="1" applyAlignment="1">
      <alignment horizontal="center" vertical="center" wrapText="1"/>
    </xf>
    <xf numFmtId="0" fontId="57" fillId="0" borderId="15" xfId="0" applyFont="1" applyBorder="1" applyAlignment="1">
      <alignment vertical="center" wrapText="1"/>
    </xf>
    <xf numFmtId="0" fontId="57" fillId="0" borderId="8" xfId="0" applyFont="1" applyBorder="1" applyAlignment="1">
      <alignment horizontal="left" vertical="center" wrapText="1"/>
    </xf>
    <xf numFmtId="1" fontId="64" fillId="0" borderId="1" xfId="0" applyNumberFormat="1" applyFont="1" applyBorder="1" applyAlignment="1">
      <alignment horizontal="right" vertical="center" wrapText="1"/>
    </xf>
    <xf numFmtId="1" fontId="64" fillId="8" borderId="1" xfId="0" applyNumberFormat="1" applyFont="1" applyFill="1" applyBorder="1" applyAlignment="1">
      <alignment horizontal="right" vertical="center" wrapText="1"/>
    </xf>
    <xf numFmtId="0" fontId="57" fillId="0" borderId="2" xfId="3" applyNumberFormat="1" applyFont="1" applyFill="1" applyBorder="1" applyAlignment="1" applyProtection="1">
      <alignment horizontal="center" vertical="center" wrapText="1"/>
    </xf>
    <xf numFmtId="1" fontId="64" fillId="0" borderId="7" xfId="0" applyNumberFormat="1" applyFont="1" applyBorder="1" applyAlignment="1">
      <alignment horizontal="right" vertical="center" wrapText="1"/>
    </xf>
    <xf numFmtId="0" fontId="128" fillId="0" borderId="4" xfId="0" applyFont="1" applyBorder="1" applyAlignment="1">
      <alignment vertical="center" wrapText="1"/>
    </xf>
    <xf numFmtId="0" fontId="64" fillId="0" borderId="13" xfId="0" applyFont="1" applyBorder="1" applyAlignment="1">
      <alignment horizontal="right" vertical="center" wrapText="1"/>
    </xf>
    <xf numFmtId="0" fontId="57" fillId="0" borderId="5" xfId="0" applyFont="1" applyBorder="1" applyAlignment="1">
      <alignment horizontal="center" vertical="center" wrapText="1"/>
    </xf>
    <xf numFmtId="0" fontId="64" fillId="0" borderId="5" xfId="0" applyFont="1" applyBorder="1" applyAlignment="1">
      <alignment horizontal="center" vertical="center" wrapText="1"/>
    </xf>
    <xf numFmtId="10" fontId="64" fillId="0" borderId="2" xfId="0" applyNumberFormat="1" applyFont="1" applyBorder="1" applyAlignment="1">
      <alignment horizontal="center" vertical="center" wrapText="1"/>
    </xf>
    <xf numFmtId="166" fontId="64" fillId="0" borderId="64" xfId="2" applyNumberFormat="1" applyFont="1" applyBorder="1" applyAlignment="1" applyProtection="1">
      <alignment horizontal="right" vertical="center" wrapText="1"/>
    </xf>
    <xf numFmtId="0" fontId="130" fillId="0" borderId="0" xfId="0" applyFont="1" applyAlignment="1">
      <alignment vertical="center" wrapText="1"/>
    </xf>
    <xf numFmtId="0" fontId="97" fillId="0" borderId="0" xfId="0" applyFont="1" applyAlignment="1">
      <alignment vertical="center" wrapText="1"/>
    </xf>
    <xf numFmtId="0" fontId="97" fillId="0" borderId="4" xfId="0" applyFont="1" applyBorder="1" applyAlignment="1">
      <alignment horizontal="center" vertical="center" wrapText="1"/>
    </xf>
    <xf numFmtId="0" fontId="57" fillId="0" borderId="8" xfId="0" applyFont="1" applyBorder="1" applyAlignment="1">
      <alignment vertical="center" wrapText="1"/>
    </xf>
    <xf numFmtId="0" fontId="57" fillId="0" borderId="5" xfId="0" applyFont="1" applyBorder="1" applyAlignment="1">
      <alignment horizontal="left" vertical="center" wrapText="1"/>
    </xf>
    <xf numFmtId="0" fontId="57" fillId="0" borderId="5" xfId="0" applyFont="1" applyBorder="1" applyAlignment="1">
      <alignment horizontal="right" vertical="center" wrapText="1"/>
    </xf>
    <xf numFmtId="9" fontId="64" fillId="0" borderId="64" xfId="2" applyFont="1" applyFill="1" applyBorder="1" applyAlignment="1" applyProtection="1">
      <alignment horizontal="right" vertical="center" wrapText="1"/>
    </xf>
    <xf numFmtId="0" fontId="97" fillId="0" borderId="4" xfId="0" applyFont="1" applyBorder="1" applyAlignment="1">
      <alignment vertical="center" wrapText="1"/>
    </xf>
    <xf numFmtId="0" fontId="64" fillId="0" borderId="7" xfId="0" applyFont="1" applyBorder="1" applyAlignment="1">
      <alignment horizontal="center" vertical="center" wrapText="1"/>
    </xf>
    <xf numFmtId="0" fontId="57" fillId="0" borderId="2" xfId="0" applyFont="1" applyBorder="1" applyAlignment="1">
      <alignment horizontal="right" vertical="center" wrapText="1"/>
    </xf>
    <xf numFmtId="0" fontId="64" fillId="0" borderId="20" xfId="0" applyFont="1" applyBorder="1" applyAlignment="1">
      <alignment horizontal="center" vertical="center" wrapText="1"/>
    </xf>
    <xf numFmtId="0" fontId="64" fillId="0" borderId="17" xfId="0" applyFont="1" applyBorder="1" applyAlignment="1">
      <alignment horizontal="right" vertical="center" wrapText="1"/>
    </xf>
    <xf numFmtId="0" fontId="64" fillId="0" borderId="17" xfId="0" applyFont="1" applyBorder="1" applyAlignment="1">
      <alignment vertical="center" wrapText="1"/>
    </xf>
    <xf numFmtId="0" fontId="101" fillId="2" borderId="89" xfId="0" applyFont="1" applyFill="1" applyBorder="1" applyAlignment="1">
      <alignment horizontal="centerContinuous" vertical="center" wrapText="1"/>
    </xf>
    <xf numFmtId="0" fontId="97" fillId="0" borderId="30" xfId="0" applyFont="1" applyBorder="1" applyAlignment="1">
      <alignment horizontal="center" vertical="center" wrapText="1"/>
    </xf>
    <xf numFmtId="0" fontId="64" fillId="0" borderId="19" xfId="0" applyFont="1" applyBorder="1" applyAlignment="1">
      <alignment horizontal="center" vertical="center" wrapText="1"/>
    </xf>
    <xf numFmtId="0" fontId="64" fillId="0" borderId="19" xfId="0" applyFont="1" applyBorder="1" applyAlignment="1">
      <alignment horizontal="left" vertical="center" wrapText="1"/>
    </xf>
    <xf numFmtId="0" fontId="64" fillId="0" borderId="19" xfId="0" applyFont="1" applyBorder="1" applyAlignment="1">
      <alignment horizontal="right" vertical="center" wrapText="1"/>
    </xf>
    <xf numFmtId="0" fontId="101" fillId="2" borderId="81" xfId="0" applyFont="1" applyFill="1" applyBorder="1" applyAlignment="1">
      <alignment horizontal="centerContinuous" vertical="center" wrapText="1"/>
    </xf>
    <xf numFmtId="0" fontId="130" fillId="0" borderId="58" xfId="0" applyFont="1" applyBorder="1" applyAlignment="1">
      <alignment horizontal="center" vertical="center" wrapText="1"/>
    </xf>
    <xf numFmtId="0" fontId="130" fillId="0" borderId="59" xfId="0" applyFont="1" applyBorder="1" applyAlignment="1">
      <alignment horizontal="center" vertical="center" wrapText="1"/>
    </xf>
    <xf numFmtId="0" fontId="130" fillId="0" borderId="60" xfId="0" applyFont="1" applyBorder="1" applyAlignment="1">
      <alignment horizontal="left" vertical="center" wrapText="1"/>
    </xf>
    <xf numFmtId="0" fontId="57" fillId="0" borderId="46" xfId="0" applyFont="1" applyBorder="1" applyAlignment="1">
      <alignment horizontal="right" vertical="center" wrapText="1"/>
    </xf>
    <xf numFmtId="0" fontId="64" fillId="0" borderId="61" xfId="0" applyFont="1" applyBorder="1" applyAlignment="1">
      <alignment vertical="center" wrapText="1"/>
    </xf>
    <xf numFmtId="0" fontId="57" fillId="0" borderId="48" xfId="0" applyFont="1" applyBorder="1" applyAlignment="1">
      <alignment horizontal="center" vertical="center" wrapText="1"/>
    </xf>
    <xf numFmtId="9" fontId="64" fillId="0" borderId="55" xfId="0" applyNumberFormat="1" applyFont="1" applyBorder="1" applyAlignment="1">
      <alignment horizontal="center" vertical="center" wrapText="1"/>
    </xf>
    <xf numFmtId="9" fontId="64" fillId="0" borderId="46" xfId="2" applyFont="1" applyFill="1" applyBorder="1" applyAlignment="1" applyProtection="1">
      <alignment horizontal="right" vertical="center" wrapText="1"/>
    </xf>
    <xf numFmtId="9" fontId="64" fillId="0" borderId="47" xfId="2" applyFont="1" applyFill="1" applyBorder="1" applyAlignment="1" applyProtection="1">
      <alignment horizontal="right" vertical="center" wrapText="1"/>
    </xf>
    <xf numFmtId="0" fontId="64" fillId="11" borderId="8" xfId="0" applyFont="1" applyFill="1" applyBorder="1" applyAlignment="1">
      <alignment horizontal="centerContinuous" vertical="center" wrapText="1"/>
    </xf>
    <xf numFmtId="0" fontId="64" fillId="8" borderId="12" xfId="0" applyFont="1" applyFill="1" applyBorder="1" applyAlignment="1">
      <alignment horizontal="right" vertical="center" wrapText="1"/>
    </xf>
    <xf numFmtId="0" fontId="103" fillId="11" borderId="90" xfId="0" applyFont="1" applyFill="1" applyBorder="1" applyAlignment="1">
      <alignment horizontal="centerContinuous" vertical="center" wrapText="1"/>
    </xf>
    <xf numFmtId="0" fontId="103" fillId="11" borderId="9" xfId="0" applyFont="1" applyFill="1" applyBorder="1" applyAlignment="1">
      <alignment horizontal="centerContinuous" vertical="center" wrapText="1"/>
    </xf>
    <xf numFmtId="0" fontId="97" fillId="0" borderId="14" xfId="0" applyFont="1" applyBorder="1" applyAlignment="1">
      <alignment horizontal="center" vertical="center" wrapText="1"/>
    </xf>
    <xf numFmtId="0" fontId="97" fillId="0" borderId="6" xfId="0" applyFont="1" applyBorder="1" applyAlignment="1">
      <alignment vertical="center" wrapText="1"/>
    </xf>
    <xf numFmtId="0" fontId="57" fillId="0" borderId="26" xfId="0" applyFont="1" applyBorder="1" applyAlignment="1">
      <alignment horizontal="right" vertical="center" wrapText="1"/>
    </xf>
    <xf numFmtId="0" fontId="57" fillId="0" borderId="5" xfId="0" applyFont="1" applyBorder="1" applyAlignment="1">
      <alignment vertical="center" wrapText="1"/>
    </xf>
    <xf numFmtId="0" fontId="73" fillId="0" borderId="4" xfId="0" applyFont="1" applyBorder="1" applyAlignment="1">
      <alignment horizontal="right" vertical="center" wrapText="1"/>
    </xf>
    <xf numFmtId="0" fontId="130" fillId="0" borderId="12" xfId="0" applyFont="1" applyBorder="1" applyAlignment="1">
      <alignment horizontal="center" vertical="center" wrapText="1"/>
    </xf>
    <xf numFmtId="0" fontId="130" fillId="0" borderId="4" xfId="0" applyFont="1" applyBorder="1" applyAlignment="1">
      <alignment vertical="center" wrapText="1"/>
    </xf>
    <xf numFmtId="2" fontId="57" fillId="0" borderId="2" xfId="0" applyNumberFormat="1" applyFont="1" applyBorder="1" applyAlignment="1">
      <alignment horizontal="center" vertical="center" wrapText="1"/>
    </xf>
    <xf numFmtId="9" fontId="64" fillId="0" borderId="1" xfId="0" applyNumberFormat="1" applyFont="1" applyBorder="1" applyAlignment="1">
      <alignment horizontal="right" vertical="center" wrapText="1"/>
    </xf>
    <xf numFmtId="9" fontId="64" fillId="0" borderId="7" xfId="0" applyNumberFormat="1" applyFont="1" applyBorder="1" applyAlignment="1">
      <alignment horizontal="right" vertical="center" wrapText="1"/>
    </xf>
    <xf numFmtId="9" fontId="64" fillId="0" borderId="64" xfId="0" applyNumberFormat="1" applyFont="1" applyBorder="1" applyAlignment="1">
      <alignment horizontal="right" vertical="center" wrapText="1"/>
    </xf>
    <xf numFmtId="1" fontId="64" fillId="0" borderId="2" xfId="0" applyNumberFormat="1" applyFont="1" applyBorder="1" applyAlignment="1">
      <alignment horizontal="right" vertical="center" wrapText="1"/>
    </xf>
    <xf numFmtId="1" fontId="64" fillId="0" borderId="64" xfId="0" applyNumberFormat="1" applyFont="1" applyBorder="1" applyAlignment="1">
      <alignment horizontal="right" vertical="center" wrapText="1"/>
    </xf>
    <xf numFmtId="10" fontId="57" fillId="0" borderId="1" xfId="0" applyNumberFormat="1" applyFont="1" applyBorder="1" applyAlignment="1">
      <alignment horizontal="center" vertical="center" wrapText="1"/>
    </xf>
    <xf numFmtId="166" fontId="64" fillId="0" borderId="2" xfId="2" applyNumberFormat="1" applyFont="1" applyFill="1" applyBorder="1" applyAlignment="1" applyProtection="1">
      <alignment horizontal="right" vertical="center" wrapText="1"/>
    </xf>
    <xf numFmtId="0" fontId="57" fillId="0" borderId="11" xfId="0" applyFont="1" applyBorder="1" applyAlignment="1">
      <alignment horizontal="center" vertical="center" wrapText="1"/>
    </xf>
    <xf numFmtId="9" fontId="57" fillId="0" borderId="2" xfId="2" applyFont="1" applyFill="1" applyBorder="1" applyAlignment="1" applyProtection="1">
      <alignment horizontal="center" vertical="center" wrapText="1"/>
    </xf>
    <xf numFmtId="10" fontId="64" fillId="0" borderId="2" xfId="2" applyNumberFormat="1" applyFont="1" applyFill="1" applyBorder="1" applyAlignment="1" applyProtection="1">
      <alignment horizontal="right" vertical="center" wrapText="1"/>
    </xf>
    <xf numFmtId="10" fontId="64" fillId="0" borderId="1" xfId="2" applyNumberFormat="1" applyFont="1" applyFill="1" applyBorder="1" applyAlignment="1" applyProtection="1">
      <alignment horizontal="right" vertical="center" wrapText="1"/>
    </xf>
    <xf numFmtId="10" fontId="64" fillId="0" borderId="7" xfId="2" applyNumberFormat="1" applyFont="1" applyFill="1" applyBorder="1" applyAlignment="1" applyProtection="1">
      <alignment horizontal="right" vertical="center" wrapText="1"/>
    </xf>
    <xf numFmtId="10" fontId="64" fillId="0" borderId="64" xfId="2" applyNumberFormat="1" applyFont="1" applyBorder="1" applyAlignment="1" applyProtection="1">
      <alignment horizontal="right" vertical="center" wrapText="1"/>
    </xf>
    <xf numFmtId="0" fontId="97" fillId="0" borderId="12" xfId="0" applyFont="1" applyBorder="1" applyAlignment="1">
      <alignment horizontal="center" vertical="center" wrapText="1"/>
    </xf>
    <xf numFmtId="0" fontId="64" fillId="8" borderId="2" xfId="0" applyFont="1" applyFill="1" applyBorder="1" applyAlignment="1">
      <alignment horizontal="right" vertical="center" wrapText="1"/>
    </xf>
    <xf numFmtId="0" fontId="97" fillId="0" borderId="9" xfId="0" applyFont="1" applyBorder="1" applyAlignment="1">
      <alignment vertical="center" wrapText="1"/>
    </xf>
    <xf numFmtId="0" fontId="130" fillId="0" borderId="9" xfId="0" applyFont="1" applyBorder="1" applyAlignment="1">
      <alignment vertical="center" wrapText="1"/>
    </xf>
    <xf numFmtId="0" fontId="130" fillId="0" borderId="11" xfId="0" applyFont="1" applyBorder="1" applyAlignment="1">
      <alignment vertical="center" wrapText="1"/>
    </xf>
    <xf numFmtId="0" fontId="97" fillId="0" borderId="11" xfId="0" applyFont="1" applyBorder="1" applyAlignment="1">
      <alignment vertical="center" wrapText="1"/>
    </xf>
    <xf numFmtId="9" fontId="57" fillId="0" borderId="8" xfId="0" applyNumberFormat="1" applyFont="1" applyBorder="1" applyAlignment="1">
      <alignment horizontal="center" vertical="center" wrapText="1"/>
    </xf>
    <xf numFmtId="0" fontId="64" fillId="0" borderId="1" xfId="0" applyFont="1" applyBorder="1" applyAlignment="1">
      <alignment horizontal="justify" vertical="center" wrapText="1"/>
    </xf>
    <xf numFmtId="9" fontId="64" fillId="8" borderId="2" xfId="2" applyFont="1" applyFill="1" applyBorder="1" applyAlignment="1" applyProtection="1">
      <alignment horizontal="right" vertical="center" wrapText="1"/>
    </xf>
    <xf numFmtId="0" fontId="57" fillId="0" borderId="9" xfId="0" applyFont="1" applyBorder="1" applyAlignment="1">
      <alignment vertical="center" wrapText="1"/>
    </xf>
    <xf numFmtId="0" fontId="64" fillId="0" borderId="10" xfId="0" applyFont="1" applyBorder="1" applyAlignment="1">
      <alignment vertical="center" wrapText="1"/>
    </xf>
    <xf numFmtId="9" fontId="64" fillId="0" borderId="10" xfId="0" applyNumberFormat="1" applyFont="1" applyBorder="1" applyAlignment="1">
      <alignment horizontal="center" vertical="center" wrapText="1"/>
    </xf>
    <xf numFmtId="166" fontId="64" fillId="0" borderId="10" xfId="0" applyNumberFormat="1" applyFont="1" applyBorder="1" applyAlignment="1">
      <alignment horizontal="center" vertical="center" wrapText="1"/>
    </xf>
    <xf numFmtId="0" fontId="64" fillId="49" borderId="10" xfId="0" applyFont="1" applyFill="1" applyBorder="1" applyAlignment="1">
      <alignment vertical="center" wrapText="1"/>
    </xf>
    <xf numFmtId="10" fontId="57" fillId="0" borderId="10" xfId="0" applyNumberFormat="1" applyFont="1" applyBorder="1" applyAlignment="1">
      <alignment horizontal="center" vertical="center" wrapText="1"/>
    </xf>
    <xf numFmtId="9" fontId="64" fillId="0" borderId="2" xfId="0" applyNumberFormat="1" applyFont="1" applyBorder="1" applyAlignment="1">
      <alignment horizontal="right" vertical="center" wrapText="1"/>
    </xf>
    <xf numFmtId="0" fontId="103" fillId="11" borderId="81" xfId="0" applyFont="1" applyFill="1" applyBorder="1" applyAlignment="1">
      <alignment horizontal="centerContinuous" vertical="center" wrapText="1"/>
    </xf>
    <xf numFmtId="0" fontId="95" fillId="0" borderId="45" xfId="0" applyFont="1" applyBorder="1" applyAlignment="1">
      <alignment horizontal="centerContinuous" vertical="center" wrapText="1"/>
    </xf>
    <xf numFmtId="0" fontId="64" fillId="0" borderId="46" xfId="0" applyFont="1" applyBorder="1" applyAlignment="1">
      <alignment horizontal="center" vertical="center" wrapText="1"/>
    </xf>
    <xf numFmtId="0" fontId="64" fillId="0" borderId="46" xfId="0" applyFont="1" applyBorder="1" applyAlignment="1">
      <alignment vertical="center" wrapText="1"/>
    </xf>
    <xf numFmtId="9" fontId="64" fillId="0" borderId="46" xfId="0" applyNumberFormat="1" applyFont="1" applyBorder="1" applyAlignment="1">
      <alignment horizontal="center" vertical="center" wrapText="1"/>
    </xf>
    <xf numFmtId="9" fontId="64" fillId="0" borderId="48" xfId="2" applyFont="1" applyFill="1" applyBorder="1" applyAlignment="1" applyProtection="1">
      <alignment horizontal="right" vertical="center" wrapText="1"/>
    </xf>
    <xf numFmtId="0" fontId="97" fillId="29" borderId="9" xfId="0" applyFont="1" applyFill="1" applyBorder="1" applyAlignment="1">
      <alignment horizontal="centerContinuous" vertical="center" wrapText="1"/>
    </xf>
    <xf numFmtId="9" fontId="64" fillId="0" borderId="10" xfId="2" applyFont="1" applyFill="1" applyBorder="1" applyAlignment="1" applyProtection="1">
      <alignment horizontal="right" vertical="center" wrapText="1"/>
    </xf>
    <xf numFmtId="9" fontId="64" fillId="0" borderId="4" xfId="2" applyFont="1" applyFill="1" applyBorder="1" applyAlignment="1" applyProtection="1">
      <alignment horizontal="right" vertical="center" wrapText="1"/>
    </xf>
    <xf numFmtId="9" fontId="64" fillId="0" borderId="12" xfId="2" applyFont="1" applyFill="1" applyBorder="1" applyAlignment="1" applyProtection="1">
      <alignment horizontal="right" vertical="center" wrapText="1"/>
    </xf>
    <xf numFmtId="0" fontId="106" fillId="29" borderId="91" xfId="0" applyFont="1" applyFill="1" applyBorder="1" applyAlignment="1">
      <alignment horizontal="centerContinuous" vertical="center" wrapText="1"/>
    </xf>
    <xf numFmtId="0" fontId="106" fillId="29" borderId="9" xfId="0" applyFont="1" applyFill="1" applyBorder="1" applyAlignment="1">
      <alignment horizontal="centerContinuous" vertical="center" wrapText="1"/>
    </xf>
    <xf numFmtId="0" fontId="130" fillId="0" borderId="9" xfId="0" applyFont="1" applyBorder="1" applyAlignment="1">
      <alignment horizontal="center" vertical="center" wrapText="1"/>
    </xf>
    <xf numFmtId="9" fontId="73" fillId="0" borderId="1" xfId="0" applyNumberFormat="1" applyFont="1" applyBorder="1" applyAlignment="1">
      <alignment horizontal="right" vertical="center" wrapText="1"/>
    </xf>
    <xf numFmtId="0" fontId="57" fillId="0" borderId="3" xfId="0" applyFont="1" applyBorder="1" applyAlignment="1">
      <alignment horizontal="left" vertical="center" wrapText="1"/>
    </xf>
    <xf numFmtId="0" fontId="57" fillId="0" borderId="4" xfId="0" applyFont="1" applyBorder="1" applyAlignment="1">
      <alignment horizontal="left" vertical="center" wrapText="1"/>
    </xf>
    <xf numFmtId="0" fontId="57" fillId="0" borderId="10" xfId="0" applyFont="1" applyBorder="1" applyAlignment="1">
      <alignment horizontal="right" vertical="center" wrapText="1"/>
    </xf>
    <xf numFmtId="0" fontId="73" fillId="8" borderId="2" xfId="0" applyFont="1" applyFill="1" applyBorder="1" applyAlignment="1">
      <alignment horizontal="right" vertical="center" wrapText="1"/>
    </xf>
    <xf numFmtId="0" fontId="73" fillId="8" borderId="1" xfId="0" applyFont="1" applyFill="1" applyBorder="1" applyAlignment="1">
      <alignment horizontal="right" vertical="center" wrapText="1"/>
    </xf>
    <xf numFmtId="166" fontId="57" fillId="0" borderId="1" xfId="2" applyNumberFormat="1" applyFont="1" applyBorder="1" applyAlignment="1" applyProtection="1">
      <alignment horizontal="right" vertical="center" wrapText="1"/>
    </xf>
    <xf numFmtId="166" fontId="57" fillId="8" borderId="2" xfId="2" applyNumberFormat="1" applyFont="1" applyFill="1" applyBorder="1" applyAlignment="1" applyProtection="1">
      <alignment horizontal="right" vertical="center" wrapText="1"/>
    </xf>
    <xf numFmtId="166" fontId="57" fillId="8" borderId="1" xfId="2" applyNumberFormat="1" applyFont="1" applyFill="1" applyBorder="1" applyAlignment="1" applyProtection="1">
      <alignment horizontal="right" vertical="center" wrapText="1"/>
    </xf>
    <xf numFmtId="166" fontId="57" fillId="8" borderId="7" xfId="2" applyNumberFormat="1" applyFont="1" applyFill="1" applyBorder="1" applyAlignment="1" applyProtection="1">
      <alignment horizontal="right" vertical="center" wrapText="1"/>
    </xf>
    <xf numFmtId="166" fontId="57" fillId="0" borderId="64" xfId="2" applyNumberFormat="1" applyFont="1" applyBorder="1" applyAlignment="1" applyProtection="1">
      <alignment horizontal="right" vertical="center" wrapText="1"/>
    </xf>
    <xf numFmtId="166" fontId="64" fillId="0" borderId="64" xfId="7" applyNumberFormat="1" applyFont="1" applyBorder="1" applyAlignment="1" applyProtection="1">
      <alignment vertical="center" wrapText="1"/>
    </xf>
    <xf numFmtId="0" fontId="97" fillId="0" borderId="6" xfId="0" applyFont="1" applyBorder="1" applyAlignment="1">
      <alignment horizontal="left" vertical="center" wrapText="1"/>
    </xf>
    <xf numFmtId="0" fontId="57" fillId="0" borderId="9" xfId="0" applyFont="1" applyBorder="1" applyAlignment="1">
      <alignment horizontal="right" vertical="center" wrapText="1"/>
    </xf>
    <xf numFmtId="0" fontId="64" fillId="0" borderId="10" xfId="0" applyFont="1" applyBorder="1" applyAlignment="1">
      <alignment horizontal="left" vertical="center" wrapText="1"/>
    </xf>
    <xf numFmtId="0" fontId="64" fillId="0" borderId="10" xfId="0" applyFont="1" applyBorder="1" applyAlignment="1">
      <alignment horizontal="right" vertical="center" wrapText="1"/>
    </xf>
    <xf numFmtId="0" fontId="64" fillId="0" borderId="25" xfId="0" applyFont="1" applyBorder="1" applyAlignment="1">
      <alignment horizontal="left" vertical="center" wrapText="1"/>
    </xf>
    <xf numFmtId="0" fontId="64" fillId="0" borderId="22" xfId="0" applyFont="1" applyBorder="1" applyAlignment="1">
      <alignment horizontal="left" vertical="center" wrapText="1"/>
    </xf>
    <xf numFmtId="0" fontId="73" fillId="0" borderId="42" xfId="0" applyFont="1" applyBorder="1" applyAlignment="1">
      <alignment horizontal="right" vertical="center" wrapText="1"/>
    </xf>
    <xf numFmtId="0" fontId="64" fillId="0" borderId="22" xfId="0" applyFont="1" applyBorder="1" applyAlignment="1">
      <alignment vertical="center" wrapText="1"/>
    </xf>
    <xf numFmtId="9" fontId="64" fillId="0" borderId="19" xfId="0" applyNumberFormat="1" applyFont="1" applyBorder="1" applyAlignment="1">
      <alignment horizontal="center" vertical="center" wrapText="1"/>
    </xf>
    <xf numFmtId="9" fontId="64" fillId="8" borderId="21" xfId="2" applyFont="1" applyFill="1" applyBorder="1" applyAlignment="1" applyProtection="1">
      <alignment horizontal="right" vertical="center" wrapText="1"/>
    </xf>
    <xf numFmtId="0" fontId="106" fillId="29" borderId="81" xfId="0" applyFont="1" applyFill="1" applyBorder="1" applyAlignment="1">
      <alignment horizontal="centerContinuous" vertical="center" wrapText="1"/>
    </xf>
    <xf numFmtId="0" fontId="57" fillId="0" borderId="46" xfId="0" applyFont="1" applyBorder="1" applyAlignment="1">
      <alignment horizontal="center" vertical="center" wrapText="1"/>
    </xf>
    <xf numFmtId="0" fontId="64" fillId="0" borderId="47" xfId="0" applyFont="1" applyBorder="1" applyAlignment="1">
      <alignment horizontal="right" vertical="center" wrapText="1"/>
    </xf>
    <xf numFmtId="0" fontId="73" fillId="0" borderId="46" xfId="0" applyFont="1" applyBorder="1" applyAlignment="1">
      <alignment horizontal="right" vertical="center" wrapText="1"/>
    </xf>
    <xf numFmtId="0" fontId="64" fillId="0" borderId="65" xfId="0" applyFont="1" applyBorder="1" applyAlignment="1">
      <alignment horizontal="right" vertical="center" wrapText="1"/>
    </xf>
    <xf numFmtId="0" fontId="64" fillId="0" borderId="83" xfId="12" applyFont="1" applyBorder="1" applyAlignment="1">
      <alignment horizontal="right" vertical="center" wrapText="1"/>
    </xf>
    <xf numFmtId="165" fontId="16" fillId="0" borderId="0" xfId="3" applyNumberFormat="1" applyFont="1" applyAlignment="1" applyProtection="1">
      <alignment horizontal="center" vertical="center" wrapText="1"/>
    </xf>
    <xf numFmtId="9" fontId="16" fillId="0" borderId="0" xfId="2" applyFont="1" applyAlignment="1" applyProtection="1">
      <alignment vertical="center" wrapText="1"/>
    </xf>
    <xf numFmtId="0" fontId="2" fillId="0" borderId="0" xfId="0" applyFont="1" applyAlignment="1">
      <alignment horizontal="centerContinuous" vertical="center" wrapText="1"/>
    </xf>
    <xf numFmtId="0" fontId="2" fillId="0" borderId="0" xfId="0" applyFont="1" applyAlignment="1">
      <alignment vertical="center" wrapText="1"/>
    </xf>
    <xf numFmtId="170" fontId="2" fillId="0" borderId="1" xfId="0" applyNumberFormat="1" applyFont="1" applyBorder="1" applyAlignment="1" applyProtection="1">
      <alignment horizontal="center" vertical="center" wrapText="1"/>
      <protection locked="0"/>
    </xf>
    <xf numFmtId="0" fontId="2" fillId="0" borderId="0" xfId="0" applyFont="1" applyAlignment="1" applyProtection="1">
      <alignment horizontal="justify" vertical="center" wrapText="1"/>
      <protection locked="0"/>
    </xf>
    <xf numFmtId="0" fontId="2" fillId="0" borderId="0" xfId="0" applyFont="1" applyAlignment="1" applyProtection="1">
      <alignment vertical="center" wrapText="1"/>
      <protection locked="0"/>
    </xf>
    <xf numFmtId="0" fontId="2" fillId="0" borderId="1" xfId="0" applyFont="1" applyBorder="1" applyAlignment="1" applyProtection="1">
      <alignment horizontal="justify" vertical="center" wrapText="1"/>
      <protection locked="0"/>
    </xf>
    <xf numFmtId="14" fontId="2" fillId="0" borderId="1" xfId="0" applyNumberFormat="1" applyFont="1" applyBorder="1" applyAlignment="1" applyProtection="1">
      <alignment horizontal="justify" vertical="center" wrapText="1"/>
      <protection locked="0"/>
    </xf>
    <xf numFmtId="0" fontId="2" fillId="0" borderId="1" xfId="0" applyFont="1" applyBorder="1" applyAlignment="1" applyProtection="1">
      <alignment horizontal="left" vertical="center" wrapText="1"/>
      <protection locked="0"/>
    </xf>
    <xf numFmtId="2" fontId="2" fillId="0" borderId="0" xfId="0" applyNumberFormat="1" applyFont="1" applyAlignment="1">
      <alignment vertical="center" wrapText="1"/>
    </xf>
    <xf numFmtId="0" fontId="2" fillId="0" borderId="0" xfId="0" applyFont="1" applyAlignment="1">
      <alignment horizontal="justify" vertical="center" wrapText="1"/>
    </xf>
    <xf numFmtId="0" fontId="2" fillId="0" borderId="1" xfId="0" applyFont="1" applyBorder="1" applyAlignment="1">
      <alignment vertical="center" wrapText="1"/>
    </xf>
    <xf numFmtId="0" fontId="2" fillId="0" borderId="0" xfId="0" applyFont="1" applyAlignment="1">
      <alignment horizontal="right" vertical="center" textRotation="90" wrapText="1"/>
    </xf>
    <xf numFmtId="0" fontId="2" fillId="20" borderId="1" xfId="0" applyFont="1" applyFill="1" applyBorder="1" applyAlignment="1" applyProtection="1">
      <alignment vertical="center" wrapText="1"/>
      <protection locked="0"/>
    </xf>
    <xf numFmtId="0" fontId="2" fillId="0" borderId="0" xfId="0" applyFont="1" applyAlignment="1">
      <alignment vertical="center"/>
    </xf>
    <xf numFmtId="0" fontId="2" fillId="0" borderId="15" xfId="0" applyFont="1" applyBorder="1" applyAlignment="1">
      <alignment vertical="center" wrapText="1"/>
    </xf>
    <xf numFmtId="0" fontId="2" fillId="0" borderId="11" xfId="0" applyFont="1" applyBorder="1" applyAlignment="1">
      <alignment vertical="center" wrapText="1"/>
    </xf>
    <xf numFmtId="44" fontId="2" fillId="0" borderId="1" xfId="0" applyNumberFormat="1" applyFont="1" applyBorder="1" applyAlignment="1">
      <alignment vertical="center" wrapText="1"/>
    </xf>
    <xf numFmtId="0" fontId="2" fillId="0" borderId="26" xfId="0" applyFont="1" applyBorder="1" applyAlignment="1">
      <alignment vertical="center" wrapText="1"/>
    </xf>
    <xf numFmtId="0" fontId="2" fillId="0" borderId="13" xfId="0" applyFont="1" applyBorder="1" applyAlignment="1">
      <alignment vertical="center" wrapText="1"/>
    </xf>
    <xf numFmtId="0" fontId="2" fillId="0" borderId="8" xfId="0" applyFont="1" applyBorder="1" applyAlignment="1">
      <alignment vertical="center" wrapText="1"/>
    </xf>
    <xf numFmtId="0" fontId="2" fillId="0" borderId="1" xfId="0" applyFont="1" applyBorder="1" applyAlignment="1" applyProtection="1">
      <alignment vertical="center" wrapText="1"/>
      <protection locked="0"/>
    </xf>
    <xf numFmtId="0" fontId="2" fillId="0" borderId="0" xfId="0" applyFont="1"/>
    <xf numFmtId="0" fontId="2" fillId="0" borderId="0" xfId="0" applyFont="1" applyAlignment="1">
      <alignment horizontal="left" vertical="center"/>
    </xf>
    <xf numFmtId="175" fontId="57" fillId="4" borderId="4" xfId="15" applyNumberFormat="1" applyFont="1" applyFill="1" applyBorder="1" applyAlignment="1">
      <alignment horizontal="center" vertical="center"/>
    </xf>
    <xf numFmtId="175" fontId="57" fillId="4" borderId="5" xfId="15" applyNumberFormat="1" applyFont="1" applyFill="1" applyBorder="1" applyAlignment="1">
      <alignment horizontal="center" vertical="center"/>
    </xf>
    <xf numFmtId="0" fontId="62" fillId="2" borderId="1" xfId="1" applyFont="1" applyFill="1" applyBorder="1" applyAlignment="1">
      <alignment horizontal="center" vertical="center" wrapText="1"/>
    </xf>
    <xf numFmtId="0" fontId="1" fillId="0" borderId="1" xfId="0" applyFont="1" applyBorder="1" applyAlignment="1" applyProtection="1">
      <alignment horizontal="justify" vertical="center" wrapText="1"/>
      <protection locked="0"/>
    </xf>
    <xf numFmtId="9" fontId="64" fillId="0" borderId="1" xfId="2" applyFont="1" applyBorder="1" applyAlignment="1" applyProtection="1">
      <alignment horizontal="center" vertical="center" wrapText="1"/>
      <protection locked="0"/>
    </xf>
    <xf numFmtId="0" fontId="82" fillId="0" borderId="7" xfId="0" applyFont="1" applyBorder="1" applyAlignment="1">
      <alignment horizontal="justify" vertical="center" wrapText="1"/>
    </xf>
    <xf numFmtId="0" fontId="82" fillId="0" borderId="21" xfId="0" applyFont="1" applyBorder="1" applyAlignment="1">
      <alignment horizontal="justify" vertical="center" wrapText="1"/>
    </xf>
    <xf numFmtId="0" fontId="82" fillId="0" borderId="2" xfId="0" applyFont="1" applyBorder="1" applyAlignment="1">
      <alignment horizontal="justify" vertical="center" wrapText="1"/>
    </xf>
    <xf numFmtId="0" fontId="82" fillId="0" borderId="7" xfId="0" applyFont="1" applyBorder="1" applyAlignment="1">
      <alignment horizontal="left" vertical="center"/>
    </xf>
    <xf numFmtId="0" fontId="82" fillId="0" borderId="21" xfId="0" applyFont="1" applyBorder="1" applyAlignment="1">
      <alignment horizontal="left" vertical="center"/>
    </xf>
    <xf numFmtId="0" fontId="82" fillId="0" borderId="2" xfId="0" applyFont="1" applyBorder="1" applyAlignment="1">
      <alignment horizontal="left" vertical="center"/>
    </xf>
    <xf numFmtId="0" fontId="2" fillId="0" borderId="0" xfId="0" applyFont="1" applyAlignment="1" applyProtection="1">
      <alignment horizontal="justify" vertical="center" wrapText="1"/>
      <protection locked="0"/>
    </xf>
    <xf numFmtId="0" fontId="82" fillId="0" borderId="0" xfId="0" applyFont="1" applyAlignment="1">
      <alignment horizontal="right" vertical="center" textRotation="90" wrapText="1"/>
    </xf>
    <xf numFmtId="0" fontId="2" fillId="0" borderId="0" xfId="0" applyFont="1" applyAlignment="1">
      <alignment horizontal="right" vertical="center" textRotation="90"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64" fillId="0" borderId="71" xfId="0" applyFont="1" applyBorder="1" applyAlignment="1">
      <alignment horizontal="justify" vertical="center" textRotation="90" wrapText="1"/>
    </xf>
    <xf numFmtId="0" fontId="2" fillId="0" borderId="0" xfId="0" applyFont="1" applyAlignment="1">
      <alignment horizontal="justify" vertical="center" wrapText="1"/>
    </xf>
    <xf numFmtId="0" fontId="2" fillId="0" borderId="0" xfId="0" applyFont="1" applyAlignment="1">
      <alignment vertical="center" wrapText="1"/>
    </xf>
    <xf numFmtId="0" fontId="64" fillId="0" borderId="38" xfId="0" applyFont="1" applyBorder="1" applyAlignment="1" applyProtection="1">
      <alignment vertical="center" wrapText="1"/>
      <protection locked="0"/>
    </xf>
    <xf numFmtId="0" fontId="64" fillId="0" borderId="34" xfId="0" applyFont="1" applyBorder="1" applyAlignment="1" applyProtection="1">
      <alignment vertical="center" wrapText="1"/>
      <protection locked="0"/>
    </xf>
    <xf numFmtId="0" fontId="64" fillId="0" borderId="39" xfId="0" applyFont="1" applyBorder="1" applyAlignment="1" applyProtection="1">
      <alignment vertical="center" wrapText="1"/>
      <protection locked="0"/>
    </xf>
    <xf numFmtId="0" fontId="64" fillId="0" borderId="40" xfId="0" applyFont="1" applyBorder="1" applyAlignment="1" applyProtection="1">
      <alignment vertical="center" wrapText="1"/>
      <protection locked="0"/>
    </xf>
    <xf numFmtId="0" fontId="64" fillId="0" borderId="41" xfId="0" applyFont="1" applyBorder="1" applyAlignment="1" applyProtection="1">
      <alignment vertical="center" wrapText="1"/>
      <protection locked="0"/>
    </xf>
    <xf numFmtId="0" fontId="64" fillId="0" borderId="66" xfId="0" applyFont="1" applyBorder="1" applyAlignment="1" applyProtection="1">
      <alignment vertical="center" wrapText="1"/>
      <protection locked="0"/>
    </xf>
    <xf numFmtId="0" fontId="64" fillId="0" borderId="43" xfId="0" applyFont="1" applyBorder="1" applyAlignment="1" applyProtection="1">
      <alignment vertical="center" wrapText="1"/>
      <protection locked="0"/>
    </xf>
    <xf numFmtId="0" fontId="64" fillId="0" borderId="1" xfId="0" applyFont="1" applyBorder="1" applyAlignment="1" applyProtection="1">
      <alignment vertical="center" wrapText="1"/>
      <protection locked="0"/>
    </xf>
    <xf numFmtId="0" fontId="64" fillId="0" borderId="42" xfId="0" applyFont="1" applyBorder="1" applyAlignment="1" applyProtection="1">
      <alignment vertical="center" wrapText="1"/>
      <protection locked="0"/>
    </xf>
    <xf numFmtId="0" fontId="82" fillId="0" borderId="44" xfId="0" applyFont="1" applyBorder="1" applyAlignment="1">
      <alignment horizontal="left" vertical="center" textRotation="90" wrapText="1"/>
    </xf>
    <xf numFmtId="0" fontId="64" fillId="0" borderId="51" xfId="0" applyFont="1" applyBorder="1" applyAlignment="1" applyProtection="1">
      <alignment vertical="center" wrapText="1"/>
      <protection locked="0"/>
    </xf>
    <xf numFmtId="0" fontId="64" fillId="0" borderId="46" xfId="0" applyFont="1" applyBorder="1" applyAlignment="1" applyProtection="1">
      <alignment vertical="center" wrapText="1"/>
      <protection locked="0"/>
    </xf>
    <xf numFmtId="0" fontId="64" fillId="0" borderId="49" xfId="0" applyFont="1" applyBorder="1" applyAlignment="1" applyProtection="1">
      <alignment vertical="center" wrapText="1"/>
      <protection locked="0"/>
    </xf>
    <xf numFmtId="0" fontId="64" fillId="0" borderId="67" xfId="0" applyFont="1" applyBorder="1" applyAlignment="1" applyProtection="1">
      <alignment vertical="center" wrapText="1"/>
      <protection locked="0"/>
    </xf>
    <xf numFmtId="0" fontId="64" fillId="0" borderId="2" xfId="0" applyFont="1" applyBorder="1" applyAlignment="1" applyProtection="1">
      <alignment vertical="center" wrapText="1"/>
      <protection locked="0"/>
    </xf>
    <xf numFmtId="0" fontId="82" fillId="0" borderId="1" xfId="0" applyFont="1" applyBorder="1" applyAlignment="1">
      <alignment horizontal="left" vertical="center" wrapText="1"/>
    </xf>
    <xf numFmtId="0" fontId="64" fillId="0" borderId="0" xfId="0" applyFont="1" applyAlignment="1">
      <alignment horizontal="justify" vertical="center" textRotation="90" wrapText="1"/>
    </xf>
    <xf numFmtId="0" fontId="70" fillId="0" borderId="40" xfId="0" applyFont="1" applyBorder="1" applyAlignment="1">
      <alignment horizontal="center" vertical="center" wrapText="1"/>
    </xf>
    <xf numFmtId="0" fontId="70" fillId="0" borderId="41" xfId="0" applyFont="1" applyBorder="1" applyAlignment="1">
      <alignment horizontal="center" vertical="center" wrapText="1"/>
    </xf>
    <xf numFmtId="0" fontId="70" fillId="0" borderId="66" xfId="0" applyFont="1" applyBorder="1" applyAlignment="1">
      <alignment horizontal="center" vertical="center" wrapText="1"/>
    </xf>
    <xf numFmtId="0" fontId="70" fillId="0" borderId="36" xfId="0" applyFont="1" applyBorder="1" applyAlignment="1">
      <alignment horizontal="center" vertical="center" wrapText="1"/>
    </xf>
    <xf numFmtId="0" fontId="70" fillId="0" borderId="37" xfId="0" applyFont="1" applyBorder="1" applyAlignment="1">
      <alignment horizontal="center" vertical="center" wrapText="1"/>
    </xf>
    <xf numFmtId="0" fontId="70" fillId="0" borderId="54" xfId="0" applyFont="1" applyBorder="1" applyAlignment="1">
      <alignment horizontal="center" vertical="center" wrapText="1"/>
    </xf>
    <xf numFmtId="0" fontId="82" fillId="0" borderId="0" xfId="0" applyFont="1" applyAlignment="1">
      <alignment horizontal="center" vertical="center" wrapText="1"/>
    </xf>
    <xf numFmtId="0" fontId="2" fillId="20" borderId="7" xfId="0" applyFont="1" applyFill="1" applyBorder="1" applyAlignment="1" applyProtection="1">
      <alignment horizontal="center" vertical="center" wrapText="1"/>
      <protection locked="0"/>
    </xf>
    <xf numFmtId="0" fontId="2" fillId="20" borderId="21" xfId="0" applyFont="1" applyFill="1" applyBorder="1" applyAlignment="1" applyProtection="1">
      <alignment horizontal="center" vertical="center" wrapText="1"/>
      <protection locked="0"/>
    </xf>
    <xf numFmtId="0" fontId="2" fillId="20" borderId="2" xfId="0" applyFont="1" applyFill="1" applyBorder="1" applyAlignment="1" applyProtection="1">
      <alignment horizontal="center" vertical="center" wrapText="1"/>
      <protection locked="0"/>
    </xf>
    <xf numFmtId="0" fontId="82" fillId="0" borderId="7" xfId="0" applyFont="1" applyBorder="1" applyAlignment="1">
      <alignment horizontal="center" vertical="center" wrapText="1"/>
    </xf>
    <xf numFmtId="0" fontId="82" fillId="0" borderId="21" xfId="0" applyFont="1" applyBorder="1" applyAlignment="1">
      <alignment horizontal="center" vertical="center" wrapText="1"/>
    </xf>
    <xf numFmtId="0" fontId="82" fillId="0" borderId="2" xfId="0" applyFont="1" applyBorder="1" applyAlignment="1">
      <alignment horizontal="center" vertical="center" wrapText="1"/>
    </xf>
    <xf numFmtId="0" fontId="84" fillId="0" borderId="4" xfId="0" applyFont="1" applyBorder="1" applyAlignment="1">
      <alignment horizontal="center" vertical="center" wrapText="1"/>
    </xf>
    <xf numFmtId="0" fontId="82" fillId="0" borderId="7" xfId="0" applyFont="1" applyBorder="1" applyAlignment="1">
      <alignment horizontal="left" vertical="center" wrapText="1"/>
    </xf>
    <xf numFmtId="0" fontId="82" fillId="0" borderId="21" xfId="0" applyFont="1" applyBorder="1" applyAlignment="1">
      <alignment horizontal="left" vertical="center" wrapText="1"/>
    </xf>
    <xf numFmtId="0" fontId="82" fillId="0" borderId="15" xfId="0" applyFont="1" applyBorder="1" applyAlignment="1">
      <alignment horizontal="left" vertical="center" wrapText="1"/>
    </xf>
    <xf numFmtId="0" fontId="82" fillId="0" borderId="0" xfId="0" applyFont="1" applyAlignment="1" applyProtection="1">
      <alignment horizontal="left" vertical="center" wrapText="1"/>
      <protection locked="0"/>
    </xf>
    <xf numFmtId="0" fontId="1" fillId="0" borderId="7" xfId="0" applyFont="1" applyBorder="1" applyAlignment="1" applyProtection="1">
      <alignment horizontal="center" vertical="center" wrapText="1"/>
      <protection locked="0"/>
    </xf>
    <xf numFmtId="0" fontId="2" fillId="0" borderId="21"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19" fillId="0" borderId="3" xfId="0" applyFont="1" applyBorder="1" applyAlignment="1">
      <alignment horizontal="left" vertical="center" wrapText="1"/>
    </xf>
    <xf numFmtId="0" fontId="19" fillId="0" borderId="5" xfId="0" applyFont="1" applyBorder="1" applyAlignment="1">
      <alignment horizontal="left" vertical="center" wrapText="1"/>
    </xf>
    <xf numFmtId="0" fontId="19" fillId="0" borderId="4" xfId="0" applyFont="1" applyBorder="1" applyAlignment="1">
      <alignment horizontal="left" vertical="center" wrapText="1"/>
    </xf>
    <xf numFmtId="0" fontId="0" fillId="12" borderId="3" xfId="0" applyFill="1" applyBorder="1" applyAlignment="1">
      <alignment horizontal="left" vertical="center" wrapText="1"/>
    </xf>
    <xf numFmtId="0" fontId="0" fillId="12" borderId="4" xfId="0" applyFill="1" applyBorder="1" applyAlignment="1">
      <alignment horizontal="left" vertical="center" wrapText="1"/>
    </xf>
    <xf numFmtId="0" fontId="0" fillId="12" borderId="3" xfId="0" applyFill="1" applyBorder="1" applyAlignment="1">
      <alignment horizontal="center" vertical="center" wrapText="1"/>
    </xf>
    <xf numFmtId="0" fontId="0" fillId="12" borderId="4" xfId="0" applyFill="1" applyBorder="1" applyAlignment="1">
      <alignment horizontal="center" vertical="center" wrapText="1"/>
    </xf>
    <xf numFmtId="0" fontId="0" fillId="40" borderId="3" xfId="0" applyFill="1" applyBorder="1" applyAlignment="1">
      <alignment vertical="center" wrapText="1"/>
    </xf>
    <xf numFmtId="0" fontId="0" fillId="40" borderId="4" xfId="0" applyFill="1" applyBorder="1" applyAlignment="1">
      <alignment vertical="center" wrapText="1"/>
    </xf>
    <xf numFmtId="0" fontId="0" fillId="12" borderId="3" xfId="0" applyFill="1" applyBorder="1" applyAlignment="1">
      <alignment vertical="center" wrapText="1"/>
    </xf>
    <xf numFmtId="0" fontId="0" fillId="12" borderId="4" xfId="0" applyFill="1" applyBorder="1" applyAlignment="1">
      <alignment vertical="center" wrapText="1"/>
    </xf>
    <xf numFmtId="0" fontId="0" fillId="12" borderId="5" xfId="0" applyFill="1" applyBorder="1" applyAlignment="1">
      <alignment horizontal="left" vertical="center" wrapText="1"/>
    </xf>
    <xf numFmtId="0" fontId="0" fillId="12" borderId="5" xfId="0" applyFill="1" applyBorder="1" applyAlignment="1">
      <alignment horizontal="center" vertical="center" wrapText="1"/>
    </xf>
    <xf numFmtId="0" fontId="0" fillId="40" borderId="5" xfId="0" applyFill="1" applyBorder="1" applyAlignment="1">
      <alignment vertical="center" wrapText="1"/>
    </xf>
    <xf numFmtId="0" fontId="0" fillId="12" borderId="5" xfId="0" applyFill="1" applyBorder="1" applyAlignment="1">
      <alignment vertical="center" wrapText="1"/>
    </xf>
    <xf numFmtId="0" fontId="64" fillId="0" borderId="3" xfId="0" applyFont="1" applyBorder="1" applyAlignment="1">
      <alignment horizontal="center" vertical="center" wrapText="1"/>
    </xf>
    <xf numFmtId="0" fontId="64" fillId="0" borderId="4" xfId="0" applyFont="1" applyBorder="1" applyAlignment="1">
      <alignment horizontal="center" vertical="center" wrapText="1"/>
    </xf>
    <xf numFmtId="0" fontId="2" fillId="0" borderId="7" xfId="0" applyFont="1" applyBorder="1" applyAlignment="1" applyProtection="1">
      <alignment horizontal="center" vertical="center" wrapText="1"/>
      <protection locked="0"/>
    </xf>
  </cellXfs>
  <cellStyles count="32">
    <cellStyle name="Bueno" xfId="20" builtinId="26"/>
    <cellStyle name="Hipervínculo" xfId="6" builtinId="8"/>
    <cellStyle name="Incorrecto" xfId="21" builtinId="27"/>
    <cellStyle name="Millares [0]" xfId="3" builtinId="6"/>
    <cellStyle name="Millares [0] 2" xfId="8" xr:uid="{00000000-0005-0000-0000-000004000000}"/>
    <cellStyle name="Millares [0] 3" xfId="17" xr:uid="{00000000-0005-0000-0000-000005000000}"/>
    <cellStyle name="Moneda" xfId="15" builtinId="4"/>
    <cellStyle name="Moneda [0]" xfId="10" builtinId="7"/>
    <cellStyle name="Moneda [0] 2" xfId="9" xr:uid="{00000000-0005-0000-0000-000008000000}"/>
    <cellStyle name="Moneda 2" xfId="18" xr:uid="{00000000-0005-0000-0000-000009000000}"/>
    <cellStyle name="Moneda 2 2" xfId="27" xr:uid="{00000000-0005-0000-0000-00000A000000}"/>
    <cellStyle name="Moneda 3" xfId="19" xr:uid="{00000000-0005-0000-0000-00000B000000}"/>
    <cellStyle name="Moneda 3 2" xfId="26" xr:uid="{00000000-0005-0000-0000-00000C000000}"/>
    <cellStyle name="Neutral 2" xfId="23" xr:uid="{00000000-0005-0000-0000-00000D000000}"/>
    <cellStyle name="Normal" xfId="0" builtinId="0"/>
    <cellStyle name="Normal 2" xfId="1" xr:uid="{00000000-0005-0000-0000-00000F000000}"/>
    <cellStyle name="Normal 2 2" xfId="4" xr:uid="{00000000-0005-0000-0000-000010000000}"/>
    <cellStyle name="Normal 2 2 2" xfId="11" xr:uid="{00000000-0005-0000-0000-000011000000}"/>
    <cellStyle name="Normal 2 2 2 2" xfId="14" xr:uid="{00000000-0005-0000-0000-000012000000}"/>
    <cellStyle name="Normal 3" xfId="5" xr:uid="{00000000-0005-0000-0000-000013000000}"/>
    <cellStyle name="Normal 3 2" xfId="31" xr:uid="{964ACEE0-9C16-4DC9-8561-80D3BA13F0FF}"/>
    <cellStyle name="Normal 3 2 2" xfId="12" xr:uid="{00000000-0005-0000-0000-000014000000}"/>
    <cellStyle name="Normal 3 2 2 2" xfId="13" xr:uid="{00000000-0005-0000-0000-000015000000}"/>
    <cellStyle name="Normal 4" xfId="16" xr:uid="{00000000-0005-0000-0000-000016000000}"/>
    <cellStyle name="Normal 4 2" xfId="25" xr:uid="{00000000-0005-0000-0000-000017000000}"/>
    <cellStyle name="Normal 4 2 2" xfId="30" xr:uid="{00000000-0005-0000-0000-000018000000}"/>
    <cellStyle name="Normal 5" xfId="22" xr:uid="{00000000-0005-0000-0000-000019000000}"/>
    <cellStyle name="Normal 5 2" xfId="24" xr:uid="{00000000-0005-0000-0000-00001A000000}"/>
    <cellStyle name="Normal 5 2 2" xfId="29" xr:uid="{00000000-0005-0000-0000-00001B000000}"/>
    <cellStyle name="Normal 5 3" xfId="28" xr:uid="{00000000-0005-0000-0000-00001C000000}"/>
    <cellStyle name="Porcentaje" xfId="2" builtinId="5"/>
    <cellStyle name="Porcentaje 2" xfId="7" xr:uid="{00000000-0005-0000-0000-00001E000000}"/>
  </cellStyles>
  <dxfs count="784">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theme="3" tint="0.749992370372631"/>
        </patternFill>
      </fill>
      <alignment horizontal="left" vertical="center" textRotation="0" wrapText="1" indent="0" justifyLastLine="0" shrinkToFit="0" readingOrder="1"/>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b val="0"/>
        <i val="0"/>
        <strike val="0"/>
        <condense val="0"/>
        <extend val="0"/>
        <outline val="0"/>
        <shadow val="0"/>
        <u val="none"/>
        <vertAlign val="baseline"/>
        <sz val="10"/>
        <color theme="1"/>
        <name val="Arial"/>
        <family val="2"/>
        <scheme val="none"/>
      </font>
      <numFmt numFmtId="0" formatCode="General"/>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1" formatCode="0"/>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rgb="FF000000"/>
        </left>
        <right style="thin">
          <color rgb="FF000000"/>
        </right>
        <bottom style="thin">
          <color rgb="FF000000"/>
        </bottom>
      </border>
    </dxf>
    <dxf>
      <font>
        <b val="0"/>
        <i val="0"/>
        <strike val="0"/>
        <condense val="0"/>
        <extend val="0"/>
        <outline val="0"/>
        <shadow val="0"/>
        <u val="none"/>
        <vertAlign val="baseline"/>
        <sz val="10"/>
        <color rgb="FF000000"/>
        <name val="Arial"/>
        <family val="2"/>
        <scheme val="none"/>
      </font>
      <alignment horizontal="general" vertical="center" textRotation="0" wrapText="1" indent="0" justifyLastLine="0" shrinkToFit="0" readingOrder="0"/>
    </dxf>
    <dxf>
      <font>
        <b/>
        <i val="0"/>
        <strike val="0"/>
        <condense val="0"/>
        <extend val="0"/>
        <outline val="0"/>
        <shadow val="0"/>
        <u val="none"/>
        <vertAlign val="baseline"/>
        <sz val="10"/>
        <color theme="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left style="thin">
          <color rgb="FF000000"/>
        </left>
        <right style="thin">
          <color rgb="FF000000"/>
        </right>
        <bottom style="thin">
          <color rgb="FF000000"/>
        </bottom>
      </border>
    </dxf>
    <dxf>
      <font>
        <b val="0"/>
        <i val="0"/>
        <strike val="0"/>
        <condense val="0"/>
        <extend val="0"/>
        <outline val="0"/>
        <shadow val="0"/>
        <u val="none"/>
        <vertAlign val="baseline"/>
        <sz val="10"/>
        <color rgb="FF000000"/>
        <name val="Arial"/>
        <family val="2"/>
        <scheme val="none"/>
      </font>
      <alignment horizontal="general" vertical="center" textRotation="0" wrapText="1" indent="0" justifyLastLine="0" shrinkToFit="0" readingOrder="0"/>
      <protection locked="0" hidden="0"/>
    </dxf>
    <dxf>
      <font>
        <b/>
        <i val="0"/>
        <strike val="0"/>
        <condense val="0"/>
        <extend val="0"/>
        <outline val="0"/>
        <shadow val="0"/>
        <u val="none"/>
        <vertAlign val="baseline"/>
        <sz val="10"/>
        <color auto="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rgb="FF000000"/>
        </left>
        <right style="thin">
          <color rgb="FF000000"/>
        </right>
        <bottom style="thin">
          <color rgb="FF000000"/>
        </bottom>
      </border>
    </dxf>
    <dxf>
      <font>
        <b val="0"/>
        <i val="0"/>
        <strike val="0"/>
        <condense val="0"/>
        <extend val="0"/>
        <outline val="0"/>
        <shadow val="0"/>
        <u val="none"/>
        <vertAlign val="baseline"/>
        <sz val="10"/>
        <color rgb="FF000000"/>
        <name val="Arial"/>
        <family val="2"/>
        <scheme val="none"/>
      </font>
      <alignment horizontal="general" vertical="center" textRotation="0" wrapText="1" indent="0" justifyLastLine="0" shrinkToFit="0" readingOrder="0"/>
    </dxf>
    <dxf>
      <font>
        <b/>
        <i val="0"/>
        <strike val="0"/>
        <condense val="0"/>
        <extend val="0"/>
        <outline val="0"/>
        <shadow val="0"/>
        <u val="none"/>
        <vertAlign val="baseline"/>
        <sz val="10"/>
        <color auto="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i val="0"/>
        <color theme="0"/>
      </font>
      <fill>
        <patternFill>
          <bgColor rgb="FFFF0000"/>
        </patternFill>
      </fill>
    </dxf>
    <dxf>
      <font>
        <b/>
        <i val="0"/>
        <color theme="0"/>
      </font>
      <fill>
        <patternFill>
          <bgColor theme="7" tint="-0.24994659260841701"/>
        </patternFill>
      </fill>
    </dxf>
    <dxf>
      <font>
        <b/>
        <i val="0"/>
        <color theme="0"/>
      </font>
      <fill>
        <patternFill>
          <bgColor rgb="FF00B050"/>
        </patternFill>
      </fill>
    </dxf>
    <dxf>
      <font>
        <b/>
        <i val="0"/>
        <color theme="0"/>
      </font>
      <fill>
        <patternFill>
          <bgColor rgb="FFC00000"/>
        </patternFill>
      </fill>
    </dxf>
    <dxf>
      <font>
        <b/>
        <i val="0"/>
        <color theme="0"/>
      </font>
      <fill>
        <patternFill>
          <bgColor rgb="FFFF3300"/>
        </patternFill>
      </fill>
    </dxf>
    <dxf>
      <font>
        <b/>
        <i val="0"/>
        <color theme="0"/>
      </font>
      <fill>
        <patternFill>
          <bgColor rgb="FF00B0F0"/>
        </patternFill>
      </fill>
    </dxf>
    <dxf>
      <font>
        <b/>
        <i val="0"/>
        <color theme="0"/>
      </font>
      <fill>
        <patternFill>
          <bgColor rgb="FFFFCC00"/>
        </patternFill>
      </fill>
    </dxf>
    <dxf>
      <font>
        <b/>
        <i val="0"/>
        <color theme="0"/>
      </font>
      <fill>
        <patternFill>
          <bgColor rgb="FFCC0000"/>
        </patternFill>
      </fill>
    </dxf>
    <dxf>
      <font>
        <b/>
        <i val="0"/>
        <color theme="0"/>
      </font>
      <fill>
        <patternFill>
          <bgColor rgb="FFFF6600"/>
        </patternFill>
      </fill>
    </dxf>
    <dxf>
      <font>
        <b/>
        <i val="0"/>
        <color theme="0"/>
      </font>
      <fill>
        <patternFill>
          <bgColor rgb="FFD60093"/>
        </patternFill>
      </fill>
    </dxf>
    <dxf>
      <font>
        <b/>
        <i val="0"/>
        <color theme="0"/>
      </font>
      <fill>
        <patternFill>
          <bgColor rgb="FFFF9933"/>
        </patternFill>
      </fill>
    </dxf>
    <dxf>
      <font>
        <b/>
        <i val="0"/>
        <color theme="0"/>
      </font>
      <fill>
        <patternFill>
          <bgColor theme="7" tint="-0.499984740745262"/>
        </patternFill>
      </fill>
    </dxf>
    <dxf>
      <font>
        <b/>
        <i val="0"/>
        <color theme="0"/>
      </font>
      <fill>
        <patternFill>
          <bgColor theme="9" tint="-0.24994659260841701"/>
        </patternFill>
      </fill>
    </dxf>
    <dxf>
      <font>
        <b/>
        <i val="0"/>
        <color theme="0"/>
      </font>
      <fill>
        <patternFill>
          <bgColor rgb="FF0070C0"/>
        </patternFill>
      </fill>
    </dxf>
    <dxf>
      <font>
        <b/>
        <i val="0"/>
        <color theme="0"/>
      </font>
      <fill>
        <patternFill>
          <bgColor rgb="FF92D050"/>
        </patternFill>
      </fill>
    </dxf>
    <dxf>
      <font>
        <b/>
        <i val="0"/>
        <color theme="0"/>
      </font>
      <fill>
        <patternFill>
          <bgColor theme="8" tint="-0.499984740745262"/>
        </patternFill>
      </fill>
    </dxf>
    <dxf>
      <font>
        <b/>
        <i val="0"/>
        <color theme="0"/>
      </font>
      <fill>
        <patternFill>
          <bgColor theme="4" tint="-0.499984740745262"/>
        </patternFill>
      </fill>
    </dxf>
    <dxf>
      <fill>
        <patternFill>
          <bgColor theme="5" tint="0.79998168889431442"/>
        </patternFill>
      </fill>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medium">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medium">
          <color indexed="64"/>
        </left>
        <right/>
        <top style="thin">
          <color indexed="64"/>
        </top>
        <bottom style="thin">
          <color indexed="64"/>
        </bottom>
        <vertical/>
        <horizontal/>
      </border>
      <protection locked="1" hidden="0"/>
    </dxf>
    <dxf>
      <fill>
        <patternFill patternType="none">
          <fgColor indexed="64"/>
          <bgColor auto="1"/>
        </patternFill>
      </fill>
      <alignment horizontal="right" vertical="center" textRotation="0" wrapText="1" justifyLastLine="0" shrinkToFit="0" readingOrder="0"/>
      <protection locked="1" hidden="0"/>
    </dxf>
    <dxf>
      <fill>
        <patternFill patternType="none">
          <fgColor indexed="64"/>
          <bgColor auto="1"/>
        </patternFill>
      </fill>
      <alignment horizontal="right" vertical="center" textRotation="0" wrapText="1" justifyLastLine="0" shrinkToFit="0" readingOrder="0"/>
      <protection locked="1" hidden="0"/>
    </dxf>
    <dxf>
      <fill>
        <patternFill patternType="none">
          <fgColor indexed="64"/>
          <bgColor auto="1"/>
        </patternFill>
      </fill>
      <alignment horizontal="right" vertical="center" textRotation="0" wrapText="1" justifyLastLine="0" shrinkToFit="0" readingOrder="0"/>
      <protection locked="1" hidden="0"/>
    </dxf>
    <dxf>
      <fill>
        <patternFill patternType="none">
          <fgColor indexed="64"/>
          <bgColor auto="1"/>
        </patternFill>
      </fill>
      <alignment horizontal="right" vertical="center" textRotation="0" wrapText="1" justifyLastLine="0" shrinkToFit="0" readingOrder="0"/>
      <protection locked="1" hidden="0"/>
    </dxf>
    <dxf>
      <fill>
        <patternFill patternType="none">
          <fgColor indexed="64"/>
          <bgColor auto="1"/>
        </patternFill>
      </fill>
      <alignment horizontal="right" vertical="center" textRotation="0" wrapText="1" justifyLastLine="0" shrinkToFit="0" readingOrder="0"/>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rgb="FF000000"/>
        </right>
        <top style="thin">
          <color rgb="FF000000"/>
        </top>
        <bottom style="thin">
          <color rgb="FF000000"/>
        </bottom>
        <vertical/>
        <horizontal/>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Arial"/>
        <family val="2"/>
        <scheme val="none"/>
      </font>
      <alignment horizontal="left" vertical="center" textRotation="0" wrapText="1" indent="0" justifyLastLine="0" shrinkToFit="0" readingOrder="0"/>
      <border diagonalUp="0" diagonalDown="0">
        <left/>
        <right/>
        <top style="thin">
          <color rgb="FF000000"/>
        </top>
        <bottom style="thin">
          <color rgb="FF000000"/>
        </bottom>
        <vertical/>
        <horizontal/>
      </border>
      <protection locked="1" hidden="0"/>
    </dxf>
    <dxf>
      <font>
        <b val="0"/>
        <i val="0"/>
        <strike val="0"/>
        <condense val="0"/>
        <extend val="0"/>
        <outline val="0"/>
        <shadow val="0"/>
        <u val="none"/>
        <vertAlign val="baseline"/>
        <sz val="10"/>
        <color auto="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0"/>
        <name val="Arial"/>
        <family val="2"/>
        <scheme val="none"/>
      </font>
      <alignment horizontal="left" vertical="center" textRotation="0" wrapText="1" indent="0" justifyLastLine="0" shrinkToFit="0" readingOrder="0"/>
      <border diagonalUp="0" diagonalDown="0">
        <left/>
        <right style="thin">
          <color indexed="64"/>
        </right>
        <top/>
        <bottom/>
        <vertical/>
        <horizontal/>
      </border>
      <protection locked="1" hidden="0"/>
    </dxf>
    <dxf>
      <font>
        <b val="0"/>
        <i val="0"/>
        <strike val="0"/>
        <condense val="0"/>
        <extend val="0"/>
        <outline val="0"/>
        <shadow val="0"/>
        <u val="none"/>
        <vertAlign val="baseline"/>
        <sz val="10"/>
        <color theme="0"/>
        <name val="Arial"/>
        <family val="2"/>
        <scheme val="none"/>
      </font>
      <alignment horizontal="center" vertical="center" textRotation="0" wrapText="1" indent="0" justifyLastLine="0" shrinkToFit="0" readingOrder="0"/>
      <border diagonalUp="0" diagonalDown="0">
        <left style="thin">
          <color indexed="64"/>
        </left>
        <right style="thin">
          <color indexed="64"/>
        </right>
        <top/>
        <bottom/>
        <vertical/>
        <horizontal/>
      </border>
      <protection locked="1" hidden="0"/>
    </dxf>
    <dxf>
      <font>
        <b val="0"/>
        <i val="0"/>
        <strike val="0"/>
        <condense val="0"/>
        <extend val="0"/>
        <outline val="0"/>
        <shadow val="0"/>
        <u val="none"/>
        <vertAlign val="baseline"/>
        <sz val="8"/>
        <color theme="0"/>
        <name val="Arial"/>
        <family val="2"/>
        <scheme val="none"/>
      </font>
      <alignment horizontal="centerContinuous" vertical="center" textRotation="0" wrapText="1" indent="0" justifyLastLine="0" shrinkToFit="0" readingOrder="0"/>
      <border diagonalUp="0" diagonalDown="0">
        <left style="thin">
          <color indexed="64"/>
        </left>
        <right style="thin">
          <color indexed="64"/>
        </right>
        <top/>
        <bottom/>
        <vertical/>
        <horizontal/>
      </border>
      <protection locked="1" hidden="0"/>
    </dxf>
    <dxf>
      <font>
        <b val="0"/>
        <i val="0"/>
        <strike val="0"/>
        <condense val="0"/>
        <extend val="0"/>
        <outline val="0"/>
        <shadow val="0"/>
        <u val="none"/>
        <vertAlign val="baseline"/>
        <sz val="8"/>
        <color rgb="FF0070C0"/>
        <name val="Arial"/>
        <family val="2"/>
        <scheme val="none"/>
      </font>
      <fill>
        <patternFill patternType="solid">
          <fgColor indexed="64"/>
          <bgColor rgb="FF0070C0"/>
        </patternFill>
      </fill>
      <alignment horizontal="centerContinuous" vertical="center" textRotation="0" wrapText="1" indent="0" justifyLastLine="0" shrinkToFit="0" readingOrder="0"/>
      <border diagonalUp="0" diagonalDown="0">
        <left/>
        <right style="thin">
          <color indexed="64"/>
        </right>
        <top/>
        <bottom/>
        <vertical/>
        <horizontal/>
      </border>
      <protection locked="1" hidden="0"/>
    </dxf>
    <dxf>
      <border outline="0">
        <left style="thin">
          <color indexed="64"/>
        </left>
        <right style="medium">
          <color indexed="64"/>
        </right>
      </border>
    </dxf>
    <dxf>
      <protection locked="1" hidden="0"/>
    </dxf>
    <dxf>
      <font>
        <b/>
        <i val="0"/>
        <strike val="0"/>
        <condense val="0"/>
        <extend val="0"/>
        <outline val="0"/>
        <shadow val="0"/>
        <u val="none"/>
        <vertAlign val="baseline"/>
        <sz val="10"/>
        <color theme="1"/>
        <name val="Arial"/>
        <family val="2"/>
        <scheme val="none"/>
      </font>
      <fill>
        <patternFill patternType="solid">
          <fgColor indexed="64"/>
          <bgColor theme="0" tint="-4.9989318521683403E-2"/>
        </patternFill>
      </fill>
      <alignment horizontal="center" vertical="center" textRotation="0" wrapText="1" indent="0" justifyLastLine="0" shrinkToFit="0" readingOrder="0"/>
      <protection locked="1" hidden="0"/>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5" tint="0.79998168889431442"/>
        </patternFill>
      </fill>
    </dxf>
    <dxf>
      <font>
        <b val="0"/>
        <i val="0"/>
        <strike val="0"/>
        <condense val="0"/>
        <extend val="0"/>
        <outline val="0"/>
        <shadow val="0"/>
        <u val="none"/>
        <vertAlign val="baseline"/>
        <sz val="10"/>
        <color auto="1"/>
        <name val="Arial"/>
        <family val="2"/>
        <scheme val="none"/>
      </font>
      <numFmt numFmtId="170" formatCode="&quot;$&quot;\ #,##0"/>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0" formatCode="&quot;$&quot;\ #,##0"/>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0" formatCode="&quot;$&quot;\ #,##0"/>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0" formatCode="&quot;$&quot;\ #,##0"/>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0" formatCode="&quot;$&quot;\ #,##0"/>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0" formatCode="&quot;$&quot;\ #,##0"/>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0" formatCode="&quot;$&quot;\ #,##0"/>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30" formatCode="@"/>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0"/>
      </font>
      <fill>
        <patternFill patternType="none">
          <fgColor indexed="64"/>
          <bgColor auto="1"/>
        </patternFill>
      </fill>
      <alignment horizontal="center" vertical="center" textRotation="0" indent="0" justifyLastLine="0" shrinkToFit="0" readingOrder="0"/>
      <border>
        <left style="thin">
          <color indexed="64"/>
        </left>
      </border>
      <protection locked="1" hidden="0"/>
    </dxf>
    <dxf>
      <font>
        <strike val="0"/>
        <outline val="0"/>
        <shadow val="0"/>
        <u val="none"/>
        <vertAlign val="baseline"/>
        <sz val="10"/>
      </font>
      <fill>
        <patternFill patternType="none">
          <fgColor indexed="64"/>
          <bgColor auto="1"/>
        </patternFill>
      </fill>
      <alignment horizontal="center" vertical="center" textRotation="0" indent="0" justifyLastLine="0" shrinkToFit="0" readingOrder="0"/>
      <border>
        <left style="thin">
          <color indexed="64"/>
        </left>
        <right style="thin">
          <color indexed="64"/>
        </right>
      </border>
      <protection locked="1" hidden="0"/>
    </dxf>
    <dxf>
      <font>
        <strike val="0"/>
        <outline val="0"/>
        <shadow val="0"/>
        <u val="none"/>
        <vertAlign val="baseline"/>
        <sz val="10"/>
      </font>
      <fill>
        <patternFill patternType="none">
          <fgColor indexed="64"/>
          <bgColor auto="1"/>
        </patternFill>
      </fill>
      <alignment horizontal="center" vertical="center" textRotation="0" indent="0" justifyLastLine="0" shrinkToFit="0" readingOrder="0"/>
      <border>
        <left style="thin">
          <color indexed="64"/>
        </left>
        <right style="thin">
          <color indexed="64"/>
        </right>
      </border>
      <protection locked="1" hidden="0"/>
    </dxf>
    <dxf>
      <font>
        <strike val="0"/>
        <outline val="0"/>
        <shadow val="0"/>
        <u val="none"/>
        <vertAlign val="baseline"/>
        <sz val="10"/>
      </font>
      <fill>
        <patternFill patternType="none">
          <fgColor indexed="64"/>
          <bgColor auto="1"/>
        </patternFill>
      </fill>
      <alignment horizontal="center" vertical="center" textRotation="0" indent="0" justifyLastLine="0" shrinkToFit="0" readingOrder="0"/>
      <border>
        <left style="thin">
          <color indexed="64"/>
        </left>
        <right style="thin">
          <color indexed="64"/>
        </right>
      </border>
      <protection locked="1" hidden="0"/>
    </dxf>
    <dxf>
      <font>
        <strike val="0"/>
        <outline val="0"/>
        <shadow val="0"/>
        <u val="none"/>
        <vertAlign val="baseline"/>
        <sz val="10"/>
      </font>
      <fill>
        <patternFill patternType="none">
          <fgColor indexed="64"/>
          <bgColor auto="1"/>
        </patternFill>
      </fill>
      <alignment horizontal="center" vertical="center" textRotation="0" indent="0" justifyLastLine="0" shrinkToFit="0" readingOrder="0"/>
      <border>
        <left style="thin">
          <color indexed="64"/>
        </left>
        <right style="thin">
          <color indexed="64"/>
        </right>
      </border>
      <protection locked="1" hidden="0"/>
    </dxf>
    <dxf>
      <font>
        <strike val="0"/>
        <outline val="0"/>
        <shadow val="0"/>
        <u val="none"/>
        <vertAlign val="baseline"/>
        <sz val="10"/>
        <color auto="1"/>
        <name val="Arial"/>
        <family val="2"/>
        <scheme val="none"/>
      </font>
      <fill>
        <patternFill patternType="none">
          <fgColor indexed="64"/>
          <bgColor auto="1"/>
        </patternFill>
      </fill>
      <alignment horizontal="center" vertical="center" textRotation="0" indent="0" justifyLastLine="0" shrinkToFit="0" readingOrder="0"/>
      <border>
        <right style="thin">
          <color indexed="64"/>
        </right>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auto="1"/>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righ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8" tint="0.59999389629810485"/>
        <name val="Arial"/>
        <family val="2"/>
        <scheme val="none"/>
      </font>
      <fill>
        <patternFill patternType="solid">
          <fgColor indexed="64"/>
          <bgColor theme="3" tint="0.749992370372631"/>
        </patternFill>
      </fill>
      <alignment horizontal="left" vertical="top" textRotation="0" wrapText="1" indent="0" justifyLastLine="0" shrinkToFit="0" readingOrder="1"/>
      <border diagonalUp="0" diagonalDown="0">
        <left style="thin">
          <color indexed="64"/>
        </left>
        <right style="thin">
          <color indexed="64"/>
        </right>
        <top/>
        <bottom style="thin">
          <color indexed="64"/>
        </bottom>
      </border>
      <protection locked="1" hidden="0"/>
    </dxf>
    <dxf>
      <font>
        <b val="0"/>
        <i val="0"/>
        <strike val="0"/>
        <condense val="0"/>
        <extend val="0"/>
        <outline val="0"/>
        <shadow val="0"/>
        <u val="none"/>
        <vertAlign val="baseline"/>
        <sz val="10"/>
        <color theme="1"/>
        <name val="Arial"/>
        <family val="2"/>
        <scheme val="none"/>
      </font>
      <fill>
        <patternFill patternType="solid">
          <fgColor indexed="64"/>
          <bgColor theme="3" tint="0.89999084444715716"/>
        </patternFill>
      </fill>
      <alignment horizontal="justify" vertical="top" textRotation="0" wrapText="0" indent="0" justifyLastLine="0" shrinkToFit="0" readingOrder="0"/>
      <border diagonalUp="0" diagonalDown="0">
        <left/>
        <right style="thin">
          <color indexed="64"/>
        </right>
        <top/>
        <bottom/>
      </border>
      <protection locked="1" hidden="0"/>
    </dxf>
    <dxf>
      <border outline="0">
        <right style="thin">
          <color indexed="64"/>
        </right>
        <bottom style="thin">
          <color indexed="64"/>
        </bottom>
      </border>
    </dxf>
    <dxf>
      <font>
        <b val="0"/>
        <i val="0"/>
        <strike val="0"/>
        <condense val="0"/>
        <extend val="0"/>
        <outline val="0"/>
        <shadow val="0"/>
        <u val="none"/>
        <vertAlign val="baseline"/>
        <sz val="10"/>
        <color auto="1"/>
        <name val="Calibri"/>
        <family val="2"/>
        <scheme val="minor"/>
      </font>
      <alignment horizontal="general" vertical="center" textRotation="0" wrapText="1" indent="0" justifyLastLine="0" shrinkToFit="0" readingOrder="0"/>
      <protection locked="1" hidden="0"/>
    </dxf>
    <dxf>
      <border>
        <bottom style="thin">
          <color indexed="64"/>
        </bottom>
      </border>
    </dxf>
    <dxf>
      <font>
        <b/>
        <i val="0"/>
        <strike val="0"/>
        <condense val="0"/>
        <extend val="0"/>
        <outline val="0"/>
        <shadow val="0"/>
        <u val="none"/>
        <vertAlign val="baseline"/>
        <sz val="11"/>
        <color theme="1"/>
        <name val="Arial"/>
        <family val="2"/>
        <scheme val="none"/>
      </font>
      <fill>
        <patternFill patternType="solid">
          <fgColor indexed="64"/>
          <bgColor rgb="FFFFCCFF"/>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1" hidden="0"/>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ont>
        <b val="0"/>
        <i val="0"/>
        <strike val="0"/>
        <condense val="0"/>
        <extend val="0"/>
        <outline val="0"/>
        <shadow val="0"/>
        <u val="none"/>
        <vertAlign val="baseline"/>
        <sz val="10"/>
        <color auto="1"/>
        <name val="Arial"/>
        <family val="2"/>
        <scheme val="none"/>
      </font>
      <numFmt numFmtId="175" formatCode="_-&quot;$&quot;\ * #,##0_-;\-&quot;$&quot;\ * #,##0_-;_-&quot;$&quot;\ * &quot;-&quot;??_-;_-@_-"/>
      <fill>
        <patternFill patternType="solid">
          <fgColor indexed="64"/>
          <bgColor theme="7" tint="0.79998168889431442"/>
        </patternFill>
      </fill>
      <alignment horizontal="center" vertical="center" textRotation="0" wrapText="0" indent="0" justifyLastLine="0" shrinkToFit="0" readingOrder="0"/>
      <border diagonalUp="0" diagonalDown="0">
        <left style="thin">
          <color indexed="64"/>
        </left>
        <right style="thin">
          <color indexed="64"/>
        </right>
        <top/>
        <bottom style="thin">
          <color indexed="64"/>
        </bottom>
        <vertical/>
        <horizontal/>
      </border>
    </dxf>
    <dxf>
      <border outline="0">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theme="7" tint="0.79998168889431442"/>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auto="1"/>
        <name val="Arial"/>
        <family val="2"/>
        <scheme val="none"/>
      </font>
      <fill>
        <patternFill patternType="solid">
          <fgColor indexed="64"/>
          <bgColor rgb="FFFFFF00"/>
        </patternFill>
      </fill>
      <alignment horizontal="center" vertical="center" textRotation="0" wrapText="1" indent="0" justifyLastLine="0" shrinkToFit="0" readingOrder="0"/>
      <border diagonalUp="0" diagonalDown="0">
        <left/>
        <right/>
        <top/>
        <bottom/>
        <vertical/>
        <horizontal/>
      </border>
    </dxf>
    <dxf>
      <font>
        <b val="0"/>
        <i val="0"/>
        <strike val="0"/>
        <condense val="0"/>
        <extend val="0"/>
        <outline val="0"/>
        <shadow val="0"/>
        <u val="none"/>
        <vertAlign val="baseline"/>
        <sz val="10"/>
        <color auto="1"/>
        <name val="Arial"/>
        <family val="2"/>
        <scheme val="none"/>
      </font>
      <numFmt numFmtId="175" formatCode="_-&quot;$&quot;\ * #,##0_-;\-&quot;$&quot;\ * #,##0_-;_-&quot;$&quot;\ * &quot;-&quot;??_-;_-@_-"/>
      <fill>
        <patternFill patternType="solid">
          <fgColor indexed="64"/>
          <bgColor theme="7" tint="0.79998168889431442"/>
        </patternFill>
      </fill>
      <alignment horizontal="center" vertical="center" textRotation="0" wrapText="0" indent="0" justifyLastLine="0" shrinkToFit="0" readingOrder="0"/>
      <border diagonalUp="0" diagonalDown="0">
        <left style="thin">
          <color indexed="64"/>
        </left>
        <right style="thin">
          <color indexed="64"/>
        </right>
        <top/>
        <bottom style="thin">
          <color indexed="64"/>
        </bottom>
        <vertical/>
        <horizontal/>
      </border>
    </dxf>
    <dxf>
      <border outline="0">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theme="7" tint="0.79998168889431442"/>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auto="1"/>
        <name val="Arial"/>
        <family val="2"/>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auto="1"/>
        <name val="Arial"/>
        <family val="2"/>
        <scheme val="none"/>
      </font>
      <alignment horizontal="left" vertical="center" textRotation="0" wrapText="1" indent="0" justifyLastLine="0" shrinkToFit="0" readingOrder="0"/>
      <border diagonalUp="0" diagonalDown="0">
        <left/>
        <right/>
        <top style="thin">
          <color indexed="64"/>
        </top>
        <bottom style="thin">
          <color indexed="64"/>
        </bottom>
        <vertical/>
        <horizontal/>
      </border>
    </dxf>
    <dxf>
      <border outline="0">
        <top style="thin">
          <color indexed="64"/>
        </top>
      </border>
    </dxf>
    <dxf>
      <border outline="0">
        <left style="thin">
          <color indexed="64"/>
        </left>
        <top style="thin">
          <color indexed="64"/>
        </top>
        <bottom style="thin">
          <color indexed="64"/>
        </bottom>
      </border>
    </dxf>
    <dxf>
      <font>
        <b val="0"/>
        <i val="0"/>
        <strike val="0"/>
        <condense val="0"/>
        <extend val="0"/>
        <outline val="0"/>
        <shadow val="0"/>
        <u val="none"/>
        <vertAlign val="baseline"/>
        <sz val="10"/>
        <color auto="1"/>
        <name val="Arial"/>
        <family val="2"/>
        <scheme val="none"/>
      </font>
      <alignment horizontal="left"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2"/>
        <color theme="1"/>
        <name val="Calibri"/>
        <family val="2"/>
        <scheme val="minor"/>
      </font>
      <alignment horizontal="general" vertical="center" textRotation="0" wrapText="0" indent="0" justifyLastLine="0" shrinkToFit="0" readingOrder="0"/>
    </dxf>
    <dxf>
      <alignment horizontal="general" vertical="center" textRotation="0" wrapText="0" indent="0" justifyLastLine="0" shrinkToFit="0" readingOrder="0"/>
      <border diagonalUp="0" diagonalDown="0">
        <left/>
        <right/>
        <top style="thin">
          <color indexed="64"/>
        </top>
        <bottom style="thin">
          <color indexed="64"/>
        </bottom>
        <vertical/>
        <horizontal/>
      </border>
    </dxf>
    <dxf>
      <border outline="0">
        <top style="thin">
          <color indexed="64"/>
        </top>
      </border>
    </dxf>
    <dxf>
      <border outline="0">
        <left style="thin">
          <color indexed="64"/>
        </left>
        <top style="thin">
          <color indexed="64"/>
        </top>
        <bottom style="thin">
          <color indexed="64"/>
        </bottom>
      </border>
    </dxf>
    <dxf>
      <alignment horizontal="general"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2"/>
        <color theme="1"/>
        <name val="Calibri"/>
        <family val="2"/>
        <scheme val="minor"/>
      </font>
      <alignment horizontal="general" vertical="center" textRotation="0" wrapText="0" indent="0" justifyLastLine="0" shrinkToFit="0" readingOrder="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theme="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175" formatCode="_-&quot;$&quot;\ * #,##0_-;\-&quot;$&quot;\ * #,##0_-;_-&quot;$&quot;\ * &quot;-&quot;??_-;_-@_-"/>
      <fill>
        <patternFill patternType="solid">
          <fgColor indexed="64"/>
          <bgColor theme="7" tint="0.79998168889431442"/>
        </patternFill>
      </fill>
      <alignment horizontal="center" vertical="center" textRotation="0" wrapText="0" indent="0" justifyLastLine="0" shrinkToFit="0" readingOrder="0"/>
      <border diagonalUp="0" diagonalDown="0" outline="0">
        <left/>
        <right/>
        <top style="thin">
          <color indexed="64"/>
        </top>
        <bottom style="thin">
          <color indexed="64"/>
        </bottom>
      </border>
    </dxf>
    <dxf>
      <border outline="0">
        <left style="thin">
          <color indexed="64"/>
        </left>
        <right style="thin">
          <color indexed="64"/>
        </right>
        <top style="thin">
          <color indexed="64"/>
        </top>
        <bottom style="medium">
          <color indexed="64"/>
        </bottom>
      </border>
    </dxf>
    <dxf>
      <font>
        <b val="0"/>
        <i val="0"/>
        <strike val="0"/>
        <condense val="0"/>
        <extend val="0"/>
        <outline val="0"/>
        <shadow val="0"/>
        <u val="none"/>
        <vertAlign val="baseline"/>
        <sz val="10"/>
        <color auto="1"/>
        <name val="Arial"/>
        <scheme val="none"/>
      </font>
      <fill>
        <patternFill patternType="solid">
          <fgColor indexed="64"/>
          <bgColor theme="7" tint="0.79998168889431442"/>
        </patternFill>
      </fill>
      <alignment horizontal="center"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auto="1"/>
        <name val="Arial"/>
        <scheme val="none"/>
      </font>
      <fill>
        <patternFill patternType="solid">
          <fgColor indexed="64"/>
          <bgColor rgb="FFFFFF00"/>
        </patternFill>
      </fill>
      <alignment horizontal="center" vertical="center" textRotation="0" wrapText="1" indent="0" justifyLastLine="0" shrinkToFit="0" readingOrder="0"/>
    </dxf>
    <dxf>
      <fill>
        <patternFill patternType="solid">
          <fgColor indexed="64"/>
          <bgColor theme="7" tint="0.79998168889431442"/>
        </patternFill>
      </fill>
      <alignment vertical="center" textRotation="0" indent="0" justifyLastLine="0" shrinkToFit="0" readingOrder="0"/>
    </dxf>
    <dxf>
      <font>
        <b val="0"/>
        <i val="0"/>
        <strike val="0"/>
        <condense val="0"/>
        <extend val="0"/>
        <outline val="0"/>
        <shadow val="0"/>
        <u val="none"/>
        <vertAlign val="baseline"/>
        <sz val="10"/>
        <color theme="1"/>
        <name val="Arial"/>
        <scheme val="none"/>
      </font>
      <numFmt numFmtId="174" formatCode="_(&quot;$&quot;\ * #,##0_);_(&quot;$&quot;\ * \(#,##0\);_(&quot;$&quot;\ * &quot;-&quot;??_);_(@_)"/>
      <fill>
        <patternFill patternType="none">
          <fgColor indexed="64"/>
          <bgColor indexed="65"/>
        </patternFill>
      </fill>
      <alignment horizontal="right" vertical="center" textRotation="0" wrapText="0" indent="0" justifyLastLine="0" shrinkToFit="0" readingOrder="0"/>
      <protection locked="1" hidden="1"/>
    </dxf>
    <dxf>
      <numFmt numFmtId="174" formatCode="_(&quot;$&quot;\ * #,##0_);_(&quot;$&quot;\ * \(#,##0\);_(&quot;$&quot;\ * &quot;-&quot;??_);_(@_)"/>
      <fill>
        <patternFill patternType="none">
          <fgColor indexed="64"/>
          <bgColor auto="1"/>
        </patternFill>
      </fill>
      <alignment vertical="center" textRotation="0" indent="0" justifyLastLine="0" shrinkToFit="0" readingOrder="0"/>
    </dxf>
    <dxf>
      <font>
        <b val="0"/>
      </font>
      <numFmt numFmtId="2" formatCode="0.00"/>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dxf>
    <dxf>
      <font>
        <b/>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top style="medium">
          <color indexed="64"/>
        </top>
        <bottom style="thin">
          <color indexed="64"/>
        </bottom>
      </border>
    </dxf>
    <dxf>
      <font>
        <b val="0"/>
        <i val="0"/>
        <strike val="0"/>
        <condense val="0"/>
        <extend val="0"/>
        <outline val="0"/>
        <shadow val="0"/>
        <u val="none"/>
        <vertAlign val="baseline"/>
        <sz val="10"/>
        <color theme="1"/>
        <name val="Arial"/>
        <family val="2"/>
        <scheme val="none"/>
      </font>
      <alignment horizontal="left"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Arial"/>
        <family val="2"/>
        <scheme val="none"/>
      </font>
      <numFmt numFmtId="0" formatCode="General"/>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1" formatCode="0"/>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indexed="64"/>
        </left>
        <right style="thin">
          <color indexed="64"/>
        </right>
        <bottom style="thin">
          <color indexed="64"/>
        </bottom>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i val="0"/>
        <strike val="0"/>
        <condense val="0"/>
        <extend val="0"/>
        <outline val="0"/>
        <shadow val="0"/>
        <u val="none"/>
        <vertAlign val="baseline"/>
        <sz val="10"/>
        <color theme="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bottom style="thin">
          <color indexed="64"/>
        </bottom>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protection locked="0" hidden="0"/>
    </dxf>
    <dxf>
      <font>
        <b/>
        <i val="0"/>
        <strike val="0"/>
        <condense val="0"/>
        <extend val="0"/>
        <outline val="0"/>
        <shadow val="0"/>
        <u val="none"/>
        <vertAlign val="baseline"/>
        <sz val="10"/>
        <color auto="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indexed="64"/>
        </left>
        <right style="thin">
          <color indexed="64"/>
        </right>
        <bottom style="thin">
          <color indexed="64"/>
        </bottom>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i val="0"/>
        <strike val="0"/>
        <condense val="0"/>
        <extend val="0"/>
        <outline val="0"/>
        <shadow val="0"/>
        <u val="none"/>
        <vertAlign val="baseline"/>
        <sz val="10"/>
        <color auto="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i val="0"/>
        <color theme="0"/>
      </font>
      <fill>
        <patternFill>
          <bgColor rgb="FFFF0000"/>
        </patternFill>
      </fill>
    </dxf>
    <dxf>
      <font>
        <b/>
        <i val="0"/>
        <color theme="0"/>
      </font>
      <fill>
        <patternFill>
          <bgColor theme="7" tint="-0.24994659260841701"/>
        </patternFill>
      </fill>
    </dxf>
    <dxf>
      <font>
        <b/>
        <i val="0"/>
        <color theme="0"/>
      </font>
      <fill>
        <patternFill>
          <bgColor rgb="FF00B050"/>
        </patternFill>
      </fill>
    </dxf>
    <dxf>
      <font>
        <b/>
        <i val="0"/>
        <color theme="0"/>
      </font>
      <fill>
        <patternFill>
          <bgColor rgb="FFC00000"/>
        </patternFill>
      </fill>
    </dxf>
    <dxf>
      <font>
        <b/>
        <i val="0"/>
        <color theme="0"/>
      </font>
      <fill>
        <patternFill>
          <bgColor rgb="FFFF3300"/>
        </patternFill>
      </fill>
    </dxf>
    <dxf>
      <font>
        <b/>
        <i val="0"/>
        <color theme="0"/>
      </font>
      <fill>
        <patternFill>
          <bgColor rgb="FF00B0F0"/>
        </patternFill>
      </fill>
    </dxf>
    <dxf>
      <font>
        <b/>
        <i val="0"/>
        <color theme="0"/>
      </font>
      <fill>
        <patternFill>
          <bgColor rgb="FFFFCC00"/>
        </patternFill>
      </fill>
    </dxf>
    <dxf>
      <font>
        <b/>
        <i val="0"/>
        <color theme="0"/>
      </font>
      <fill>
        <patternFill>
          <bgColor rgb="FFCC0000"/>
        </patternFill>
      </fill>
    </dxf>
    <dxf>
      <font>
        <b/>
        <i val="0"/>
        <color theme="0"/>
      </font>
      <fill>
        <patternFill>
          <bgColor rgb="FFFF6600"/>
        </patternFill>
      </fill>
    </dxf>
    <dxf>
      <font>
        <b/>
        <i val="0"/>
        <color theme="0"/>
      </font>
      <fill>
        <patternFill>
          <bgColor rgb="FFD60093"/>
        </patternFill>
      </fill>
    </dxf>
    <dxf>
      <font>
        <b/>
        <i val="0"/>
        <color theme="0"/>
      </font>
      <fill>
        <patternFill>
          <bgColor rgb="FFFF9933"/>
        </patternFill>
      </fill>
    </dxf>
    <dxf>
      <font>
        <b/>
        <i val="0"/>
        <color theme="0"/>
      </font>
      <fill>
        <patternFill>
          <bgColor theme="7" tint="-0.499984740745262"/>
        </patternFill>
      </fill>
    </dxf>
    <dxf>
      <font>
        <b/>
        <i val="0"/>
        <color theme="0"/>
      </font>
      <fill>
        <patternFill>
          <bgColor theme="9" tint="-0.24994659260841701"/>
        </patternFill>
      </fill>
    </dxf>
    <dxf>
      <font>
        <b/>
        <i val="0"/>
        <color theme="0"/>
      </font>
      <fill>
        <patternFill>
          <bgColor rgb="FF0070C0"/>
        </patternFill>
      </fill>
    </dxf>
    <dxf>
      <font>
        <b/>
        <i val="0"/>
        <color theme="0"/>
      </font>
      <fill>
        <patternFill>
          <bgColor rgb="FF92D050"/>
        </patternFill>
      </fill>
    </dxf>
    <dxf>
      <font>
        <b/>
        <i val="0"/>
        <color theme="0"/>
      </font>
      <fill>
        <patternFill>
          <bgColor theme="8" tint="-0.499984740745262"/>
        </patternFill>
      </fill>
    </dxf>
    <dxf>
      <font>
        <b/>
        <i val="0"/>
        <color theme="0"/>
      </font>
      <fill>
        <patternFill>
          <bgColor theme="4" tint="-0.499984740745262"/>
        </patternFill>
      </fill>
    </dxf>
    <dxf>
      <fill>
        <patternFill>
          <bgColor theme="5" tint="0.79998168889431442"/>
        </patternFill>
      </fill>
    </dxf>
  </dxfs>
  <tableStyles count="0" defaultTableStyle="TableStyleMedium2" defaultPivotStyle="PivotStyleLight16"/>
  <colors>
    <mruColors>
      <color rgb="FF0070C0"/>
      <color rgb="FFFFFF66"/>
      <color rgb="FFEBEEF1"/>
      <color rgb="FFFFFFCC"/>
      <color rgb="FFF870D4"/>
      <color rgb="FFFF33CC"/>
      <color rgb="FFF11799"/>
      <color rgb="FFF6B18A"/>
      <color rgb="FFFCE4D6"/>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2.xml"/><Relationship Id="rId18" Type="http://schemas.openxmlformats.org/officeDocument/2006/relationships/worksheet" Target="worksheets/sheet17.xml"/><Relationship Id="rId26" Type="http://schemas.openxmlformats.org/officeDocument/2006/relationships/worksheet" Target="worksheets/sheet25.xml"/><Relationship Id="rId39" Type="http://schemas.openxmlformats.org/officeDocument/2006/relationships/customXml" Target="../customXml/item3.xml"/><Relationship Id="rId21" Type="http://schemas.openxmlformats.org/officeDocument/2006/relationships/worksheet" Target="worksheets/sheet20.xml"/><Relationship Id="rId34" Type="http://schemas.openxmlformats.org/officeDocument/2006/relationships/styles" Target="styles.xml"/><Relationship Id="rId7" Type="http://schemas.openxmlformats.org/officeDocument/2006/relationships/worksheet" Target="worksheets/sheet6.xml"/><Relationship Id="rId2" Type="http://schemas.openxmlformats.org/officeDocument/2006/relationships/chartsheet" Target="chartsheets/sheet1.xml"/><Relationship Id="rId16" Type="http://schemas.openxmlformats.org/officeDocument/2006/relationships/worksheet" Target="worksheets/sheet15.xml"/><Relationship Id="rId20" Type="http://schemas.openxmlformats.org/officeDocument/2006/relationships/worksheet" Target="worksheets/sheet19.xml"/><Relationship Id="rId29" Type="http://schemas.openxmlformats.org/officeDocument/2006/relationships/worksheet" Target="worksheets/sheet28.xml"/><Relationship Id="rId41"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5.xml"/><Relationship Id="rId11" Type="http://schemas.openxmlformats.org/officeDocument/2006/relationships/worksheet" Target="worksheets/sheet10.xml"/><Relationship Id="rId24" Type="http://schemas.openxmlformats.org/officeDocument/2006/relationships/worksheet" Target="worksheets/sheet23.xml"/><Relationship Id="rId32" Type="http://schemas.openxmlformats.org/officeDocument/2006/relationships/worksheet" Target="worksheets/sheet31.xml"/><Relationship Id="rId37" Type="http://schemas.openxmlformats.org/officeDocument/2006/relationships/customXml" Target="../customXml/item1.xml"/><Relationship Id="rId40" Type="http://schemas.openxmlformats.org/officeDocument/2006/relationships/customXml" Target="../customXml/item4.xml"/><Relationship Id="rId5" Type="http://schemas.openxmlformats.org/officeDocument/2006/relationships/worksheet" Target="worksheets/sheet4.xml"/><Relationship Id="rId15" Type="http://schemas.openxmlformats.org/officeDocument/2006/relationships/worksheet" Target="worksheets/sheet14.xml"/><Relationship Id="rId23" Type="http://schemas.openxmlformats.org/officeDocument/2006/relationships/worksheet" Target="worksheets/sheet22.xml"/><Relationship Id="rId28" Type="http://schemas.openxmlformats.org/officeDocument/2006/relationships/worksheet" Target="worksheets/sheet27.xml"/><Relationship Id="rId36" Type="http://schemas.openxmlformats.org/officeDocument/2006/relationships/calcChain" Target="calcChain.xml"/><Relationship Id="rId10" Type="http://schemas.openxmlformats.org/officeDocument/2006/relationships/worksheet" Target="worksheets/sheet9.xml"/><Relationship Id="rId19" Type="http://schemas.openxmlformats.org/officeDocument/2006/relationships/worksheet" Target="worksheets/sheet18.xml"/><Relationship Id="rId31" Type="http://schemas.openxmlformats.org/officeDocument/2006/relationships/worksheet" Target="worksheets/sheet30.xml"/><Relationship Id="rId4" Type="http://schemas.openxmlformats.org/officeDocument/2006/relationships/worksheet" Target="worksheets/sheet3.xml"/><Relationship Id="rId9" Type="http://schemas.openxmlformats.org/officeDocument/2006/relationships/worksheet" Target="worksheets/sheet8.xml"/><Relationship Id="rId14" Type="http://schemas.openxmlformats.org/officeDocument/2006/relationships/worksheet" Target="worksheets/sheet13.xml"/><Relationship Id="rId22" Type="http://schemas.openxmlformats.org/officeDocument/2006/relationships/worksheet" Target="worksheets/sheet21.xml"/><Relationship Id="rId27" Type="http://schemas.openxmlformats.org/officeDocument/2006/relationships/worksheet" Target="worksheets/sheet26.xml"/><Relationship Id="rId30" Type="http://schemas.openxmlformats.org/officeDocument/2006/relationships/worksheet" Target="worksheets/sheet29.xml"/><Relationship Id="rId35" Type="http://schemas.openxmlformats.org/officeDocument/2006/relationships/sharedStrings" Target="sharedStrings.xml"/><Relationship Id="rId8" Type="http://schemas.openxmlformats.org/officeDocument/2006/relationships/worksheet" Target="worksheets/sheet7.xml"/><Relationship Id="rId3" Type="http://schemas.openxmlformats.org/officeDocument/2006/relationships/worksheet" Target="worksheets/sheet2.xml"/><Relationship Id="rId12" Type="http://schemas.openxmlformats.org/officeDocument/2006/relationships/worksheet" Target="worksheets/sheet11.xml"/><Relationship Id="rId17" Type="http://schemas.openxmlformats.org/officeDocument/2006/relationships/worksheet" Target="worksheets/sheet16.xml"/><Relationship Id="rId25" Type="http://schemas.openxmlformats.org/officeDocument/2006/relationships/worksheet" Target="worksheets/sheet24.xml"/><Relationship Id="rId33" Type="http://schemas.openxmlformats.org/officeDocument/2006/relationships/theme" Target="theme/theme1.xml"/><Relationship Id="rId38"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Parámetros!$C$1</c:f>
              <c:strCache>
                <c:ptCount val="1"/>
                <c:pt idx="0">
                  <c:v>ODS</c:v>
                </c:pt>
              </c:strCache>
            </c:strRef>
          </c:tx>
          <c:spPr>
            <a:solidFill>
              <a:schemeClr val="accent1"/>
            </a:solidFill>
            <a:ln>
              <a:noFill/>
            </a:ln>
            <a:effectLst/>
          </c:spPr>
          <c:invertIfNegative val="0"/>
          <c:cat>
            <c:multiLvlStrRef>
              <c:f>Parámetros!$A$2:$B$39</c:f>
              <c:multiLvlStrCache>
                <c:ptCount val="38"/>
                <c:lvl>
                  <c:pt idx="0">
                    <c:v>Administración de los recursos naturales renovables</c:v>
                  </c:pt>
                  <c:pt idx="1">
                    <c:v>Atención al ciudadano</c:v>
                  </c:pt>
                  <c:pt idx="2">
                    <c:v>Evaluación independiente</c:v>
                  </c:pt>
                  <c:pt idx="3">
                    <c:v>Gestión Contractual</c:v>
                  </c:pt>
                  <c:pt idx="4">
                    <c:v>Gestión de bienes y servicios</c:v>
                  </c:pt>
                  <c:pt idx="5">
                    <c:v>Gestión de la información</c:v>
                  </c:pt>
                  <c:pt idx="6">
                    <c:v>Gestión de las comunicaciones</c:v>
                  </c:pt>
                  <c:pt idx="7">
                    <c:v>Gestión de territorios sostenibles</c:v>
                  </c:pt>
                  <c:pt idx="8">
                    <c:v>Gestión de TIC</c:v>
                  </c:pt>
                  <c:pt idx="9">
                    <c:v>Gestión del conocimiento y la innovación</c:v>
                  </c:pt>
                  <c:pt idx="10">
                    <c:v>Gestión del talento humano</c:v>
                  </c:pt>
                  <c:pt idx="11">
                    <c:v>Gestión financiera</c:v>
                  </c:pt>
                  <c:pt idx="12">
                    <c:v>Gestión jurídica</c:v>
                  </c:pt>
                  <c:pt idx="13">
                    <c:v>Mejoramiento continuo</c:v>
                  </c:pt>
                  <c:pt idx="14">
                    <c:v>Muestreo y análisis de laboratorio</c:v>
                  </c:pt>
                  <c:pt idx="15">
                    <c:v>Participación, diversidad étnica y cultura ambiental</c:v>
                  </c:pt>
                  <c:pt idx="16">
                    <c:v>Planeación de territorios sostenibles</c:v>
                  </c:pt>
                  <c:pt idx="17">
                    <c:v>Planeación organizacional</c:v>
                  </c:pt>
                  <c:pt idx="18">
                    <c:v>Líder de la Actividad</c:v>
                  </c:pt>
                  <c:pt idx="19">
                    <c:v>Arbei Osorio Restrepo </c:v>
                  </c:pt>
                  <c:pt idx="20">
                    <c:v>Camilo Andrés Cifuentes Silva</c:v>
                  </c:pt>
                  <c:pt idx="21">
                    <c:v>Cristina María Otalvaro Elejalde</c:v>
                  </c:pt>
                  <c:pt idx="22">
                    <c:v>Daniel Alberto Rodríguez Santos</c:v>
                  </c:pt>
                  <c:pt idx="23">
                    <c:v>Diego Fernando Molano Vargas</c:v>
                  </c:pt>
                  <c:pt idx="24">
                    <c:v>Edgar Alexander Osorio Londoño</c:v>
                  </c:pt>
                  <c:pt idx="25">
                    <c:v>Gabriel Alberto Prado Buitrago</c:v>
                  </c:pt>
                  <c:pt idx="26">
                    <c:v>Gonzalo Antonio Figueredo Rodriguez </c:v>
                  </c:pt>
                  <c:pt idx="27">
                    <c:v>Gustavo Antonio Zapata</c:v>
                  </c:pt>
                  <c:pt idx="28">
                    <c:v>Henry Cardona Aguirre</c:v>
                  </c:pt>
                  <c:pt idx="29">
                    <c:v>Ines Elvira Hernandez Jaramillo</c:v>
                  </c:pt>
                  <c:pt idx="30">
                    <c:v>John Mario Villegas Castro</c:v>
                  </c:pt>
                  <c:pt idx="31">
                    <c:v>Juliana María Garcia Alvarez</c:v>
                  </c:pt>
                  <c:pt idx="32">
                    <c:v>Karen Johanna Paz Ríos </c:v>
                  </c:pt>
                  <c:pt idx="33">
                    <c:v>Leidy Tatiana Rengifo Carvajal</c:v>
                  </c:pt>
                  <c:pt idx="34">
                    <c:v>Mauricio Flórez Agudelo</c:v>
                  </c:pt>
                  <c:pt idx="35">
                    <c:v>Melissa Rodríguez Torres</c:v>
                  </c:pt>
                  <c:pt idx="36">
                    <c:v>Moises Elías Alexander Taborda</c:v>
                  </c:pt>
                  <c:pt idx="37">
                    <c:v>Orlando Zuluaga Arcila</c:v>
                  </c:pt>
                </c:lvl>
                <c:lvl>
                  <c:pt idx="0">
                    <c:v>Dirección General</c:v>
                  </c:pt>
                  <c:pt idx="1">
                    <c:v>Oficina Asesora de Comunicaciones</c:v>
                  </c:pt>
                  <c:pt idx="2">
                    <c:v>Oficina de Control Interno</c:v>
                  </c:pt>
                  <c:pt idx="3">
                    <c:v>Oficina de Control Interno Disciplinario</c:v>
                  </c:pt>
                  <c:pt idx="4">
                    <c:v>Oficina Jurídico Ambiental</c:v>
                  </c:pt>
                  <c:pt idx="5">
                    <c:v>Secretaría General</c:v>
                  </c:pt>
                  <c:pt idx="6">
                    <c:v>Sub. Administrativa y Financiera</c:v>
                  </c:pt>
                  <c:pt idx="7">
                    <c:v>Sub. Ecosistemas</c:v>
                  </c:pt>
                  <c:pt idx="8">
                    <c:v>Sub. Gestión Ambiental</c:v>
                  </c:pt>
                  <c:pt idx="9">
                    <c:v>Sub. Participación y Cultura Ambiental </c:v>
                  </c:pt>
                  <c:pt idx="10">
                    <c:v>Sub. Planeación</c:v>
                  </c:pt>
                  <c:pt idx="11">
                    <c:v>Sub. Sostenibilidad y Gestión Territorial</c:v>
                  </c:pt>
                  <c:pt idx="18">
                    <c:v>Ordenador del Gasto</c:v>
                  </c:pt>
                  <c:pt idx="19">
                    <c:v>Liliana María Taborda González</c:v>
                  </c:pt>
                  <c:pt idx="20">
                    <c:v>Edgar Alexander Osorio Londoño</c:v>
                  </c:pt>
                  <c:pt idx="21">
                    <c:v>Arbei Osorio Restrepo</c:v>
                  </c:pt>
                  <c:pt idx="22">
                    <c:v>Mónica María Ocampo Restrepo</c:v>
                  </c:pt>
                  <c:pt idx="23">
                    <c:v>Llanedt Rosa Martínez Ruiz</c:v>
                  </c:pt>
                  <c:pt idx="24">
                    <c:v>Olga Lucia Zapata Marin</c:v>
                  </c:pt>
                  <c:pt idx="25">
                    <c:v>Luisa Fernanda Gomez Villegas</c:v>
                  </c:pt>
                </c:lvl>
              </c:multiLvlStrCache>
            </c:multiLvlStrRef>
          </c:cat>
          <c:val>
            <c:numRef>
              <c:f>Parámetros!$C$2:$C$39</c:f>
              <c:numCache>
                <c:formatCode>General</c:formatCode>
                <c:ptCount val="3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8">
                  <c:v>0</c:v>
                </c:pt>
                <c:pt idx="19">
                  <c:v>0</c:v>
                </c:pt>
                <c:pt idx="20">
                  <c:v>0</c:v>
                </c:pt>
              </c:numCache>
            </c:numRef>
          </c:val>
          <c:extLst>
            <c:ext xmlns:c16="http://schemas.microsoft.com/office/drawing/2014/chart" uri="{C3380CC4-5D6E-409C-BE32-E72D297353CC}">
              <c16:uniqueId val="{00000000-06D8-4C49-995F-0183B45D929E}"/>
            </c:ext>
          </c:extLst>
        </c:ser>
        <c:ser>
          <c:idx val="1"/>
          <c:order val="1"/>
          <c:tx>
            <c:strRef>
              <c:f>Parámetros!$D$1</c:f>
              <c:strCache>
                <c:ptCount val="1"/>
                <c:pt idx="0">
                  <c:v>Nivel Académico Requerido </c:v>
                </c:pt>
              </c:strCache>
            </c:strRef>
          </c:tx>
          <c:spPr>
            <a:solidFill>
              <a:schemeClr val="accent2"/>
            </a:solidFill>
            <a:ln>
              <a:noFill/>
            </a:ln>
            <a:effectLst/>
          </c:spPr>
          <c:invertIfNegative val="0"/>
          <c:cat>
            <c:multiLvlStrRef>
              <c:f>Parámetros!$A$2:$B$39</c:f>
              <c:multiLvlStrCache>
                <c:ptCount val="38"/>
                <c:lvl>
                  <c:pt idx="0">
                    <c:v>Administración de los recursos naturales renovables</c:v>
                  </c:pt>
                  <c:pt idx="1">
                    <c:v>Atención al ciudadano</c:v>
                  </c:pt>
                  <c:pt idx="2">
                    <c:v>Evaluación independiente</c:v>
                  </c:pt>
                  <c:pt idx="3">
                    <c:v>Gestión Contractual</c:v>
                  </c:pt>
                  <c:pt idx="4">
                    <c:v>Gestión de bienes y servicios</c:v>
                  </c:pt>
                  <c:pt idx="5">
                    <c:v>Gestión de la información</c:v>
                  </c:pt>
                  <c:pt idx="6">
                    <c:v>Gestión de las comunicaciones</c:v>
                  </c:pt>
                  <c:pt idx="7">
                    <c:v>Gestión de territorios sostenibles</c:v>
                  </c:pt>
                  <c:pt idx="8">
                    <c:v>Gestión de TIC</c:v>
                  </c:pt>
                  <c:pt idx="9">
                    <c:v>Gestión del conocimiento y la innovación</c:v>
                  </c:pt>
                  <c:pt idx="10">
                    <c:v>Gestión del talento humano</c:v>
                  </c:pt>
                  <c:pt idx="11">
                    <c:v>Gestión financiera</c:v>
                  </c:pt>
                  <c:pt idx="12">
                    <c:v>Gestión jurídica</c:v>
                  </c:pt>
                  <c:pt idx="13">
                    <c:v>Mejoramiento continuo</c:v>
                  </c:pt>
                  <c:pt idx="14">
                    <c:v>Muestreo y análisis de laboratorio</c:v>
                  </c:pt>
                  <c:pt idx="15">
                    <c:v>Participación, diversidad étnica y cultura ambiental</c:v>
                  </c:pt>
                  <c:pt idx="16">
                    <c:v>Planeación de territorios sostenibles</c:v>
                  </c:pt>
                  <c:pt idx="17">
                    <c:v>Planeación organizacional</c:v>
                  </c:pt>
                  <c:pt idx="18">
                    <c:v>Líder de la Actividad</c:v>
                  </c:pt>
                  <c:pt idx="19">
                    <c:v>Arbei Osorio Restrepo </c:v>
                  </c:pt>
                  <c:pt idx="20">
                    <c:v>Camilo Andrés Cifuentes Silva</c:v>
                  </c:pt>
                  <c:pt idx="21">
                    <c:v>Cristina María Otalvaro Elejalde</c:v>
                  </c:pt>
                  <c:pt idx="22">
                    <c:v>Daniel Alberto Rodríguez Santos</c:v>
                  </c:pt>
                  <c:pt idx="23">
                    <c:v>Diego Fernando Molano Vargas</c:v>
                  </c:pt>
                  <c:pt idx="24">
                    <c:v>Edgar Alexander Osorio Londoño</c:v>
                  </c:pt>
                  <c:pt idx="25">
                    <c:v>Gabriel Alberto Prado Buitrago</c:v>
                  </c:pt>
                  <c:pt idx="26">
                    <c:v>Gonzalo Antonio Figueredo Rodriguez </c:v>
                  </c:pt>
                  <c:pt idx="27">
                    <c:v>Gustavo Antonio Zapata</c:v>
                  </c:pt>
                  <c:pt idx="28">
                    <c:v>Henry Cardona Aguirre</c:v>
                  </c:pt>
                  <c:pt idx="29">
                    <c:v>Ines Elvira Hernandez Jaramillo</c:v>
                  </c:pt>
                  <c:pt idx="30">
                    <c:v>John Mario Villegas Castro</c:v>
                  </c:pt>
                  <c:pt idx="31">
                    <c:v>Juliana María Garcia Alvarez</c:v>
                  </c:pt>
                  <c:pt idx="32">
                    <c:v>Karen Johanna Paz Ríos </c:v>
                  </c:pt>
                  <c:pt idx="33">
                    <c:v>Leidy Tatiana Rengifo Carvajal</c:v>
                  </c:pt>
                  <c:pt idx="34">
                    <c:v>Mauricio Flórez Agudelo</c:v>
                  </c:pt>
                  <c:pt idx="35">
                    <c:v>Melissa Rodríguez Torres</c:v>
                  </c:pt>
                  <c:pt idx="36">
                    <c:v>Moises Elías Alexander Taborda</c:v>
                  </c:pt>
                  <c:pt idx="37">
                    <c:v>Orlando Zuluaga Arcila</c:v>
                  </c:pt>
                </c:lvl>
                <c:lvl>
                  <c:pt idx="0">
                    <c:v>Dirección General</c:v>
                  </c:pt>
                  <c:pt idx="1">
                    <c:v>Oficina Asesora de Comunicaciones</c:v>
                  </c:pt>
                  <c:pt idx="2">
                    <c:v>Oficina de Control Interno</c:v>
                  </c:pt>
                  <c:pt idx="3">
                    <c:v>Oficina de Control Interno Disciplinario</c:v>
                  </c:pt>
                  <c:pt idx="4">
                    <c:v>Oficina Jurídico Ambiental</c:v>
                  </c:pt>
                  <c:pt idx="5">
                    <c:v>Secretaría General</c:v>
                  </c:pt>
                  <c:pt idx="6">
                    <c:v>Sub. Administrativa y Financiera</c:v>
                  </c:pt>
                  <c:pt idx="7">
                    <c:v>Sub. Ecosistemas</c:v>
                  </c:pt>
                  <c:pt idx="8">
                    <c:v>Sub. Gestión Ambiental</c:v>
                  </c:pt>
                  <c:pt idx="9">
                    <c:v>Sub. Participación y Cultura Ambiental </c:v>
                  </c:pt>
                  <c:pt idx="10">
                    <c:v>Sub. Planeación</c:v>
                  </c:pt>
                  <c:pt idx="11">
                    <c:v>Sub. Sostenibilidad y Gestión Territorial</c:v>
                  </c:pt>
                  <c:pt idx="18">
                    <c:v>Ordenador del Gasto</c:v>
                  </c:pt>
                  <c:pt idx="19">
                    <c:v>Liliana María Taborda González</c:v>
                  </c:pt>
                  <c:pt idx="20">
                    <c:v>Edgar Alexander Osorio Londoño</c:v>
                  </c:pt>
                  <c:pt idx="21">
                    <c:v>Arbei Osorio Restrepo</c:v>
                  </c:pt>
                  <c:pt idx="22">
                    <c:v>Mónica María Ocampo Restrepo</c:v>
                  </c:pt>
                  <c:pt idx="23">
                    <c:v>Llanedt Rosa Martínez Ruiz</c:v>
                  </c:pt>
                  <c:pt idx="24">
                    <c:v>Olga Lucia Zapata Marin</c:v>
                  </c:pt>
                  <c:pt idx="25">
                    <c:v>Luisa Fernanda Gomez Villegas</c:v>
                  </c:pt>
                </c:lvl>
              </c:multiLvlStrCache>
            </c:multiLvlStrRef>
          </c:cat>
          <c:val>
            <c:numRef>
              <c:f>Parámetros!$D$2:$D$39</c:f>
              <c:numCache>
                <c:formatCode>General</c:formatCode>
                <c:ptCount val="38"/>
                <c:pt idx="0">
                  <c:v>0</c:v>
                </c:pt>
                <c:pt idx="1">
                  <c:v>0</c:v>
                </c:pt>
              </c:numCache>
            </c:numRef>
          </c:val>
          <c:extLst>
            <c:ext xmlns:c16="http://schemas.microsoft.com/office/drawing/2014/chart" uri="{C3380CC4-5D6E-409C-BE32-E72D297353CC}">
              <c16:uniqueId val="{00000001-06D8-4C49-995F-0183B45D929E}"/>
            </c:ext>
          </c:extLst>
        </c:ser>
        <c:dLbls>
          <c:showLegendKey val="0"/>
          <c:showVal val="0"/>
          <c:showCatName val="0"/>
          <c:showSerName val="0"/>
          <c:showPercent val="0"/>
          <c:showBubbleSize val="0"/>
        </c:dLbls>
        <c:gapWidth val="219"/>
        <c:overlap val="-27"/>
        <c:axId val="243359328"/>
        <c:axId val="243355488"/>
      </c:barChart>
      <c:catAx>
        <c:axId val="243359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43355488"/>
        <c:crosses val="autoZero"/>
        <c:auto val="1"/>
        <c:lblAlgn val="ctr"/>
        <c:lblOffset val="100"/>
        <c:noMultiLvlLbl val="0"/>
      </c:catAx>
      <c:valAx>
        <c:axId val="2433554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433593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2C29BE7F-FB61-4731-9015-0E0EADF6B138}">
  <sheetPr codeName="Gráfico1"/>
  <sheetViews>
    <sheetView zoomScale="111" workbookViewId="0" zoomToFit="1"/>
  </sheetViews>
  <pageMargins left="0.7" right="0.7" top="0.75" bottom="0.75" header="0.3" footer="0.3"/>
  <drawing r:id="rId1"/>
</chartsheet>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7.xml.rels><?xml version="1.0" encoding="UTF-8" standalone="yes"?>
<Relationships xmlns="http://schemas.openxmlformats.org/package/2006/relationships"><Relationship Id="rId8" Type="http://schemas.openxmlformats.org/officeDocument/2006/relationships/image" Target="../media/image6.jpeg"/><Relationship Id="rId3" Type="http://schemas.openxmlformats.org/officeDocument/2006/relationships/image" Target="../media/image2.png"/><Relationship Id="rId7" Type="http://schemas.openxmlformats.org/officeDocument/2006/relationships/image" Target="../media/image5.jpeg"/><Relationship Id="rId2" Type="http://schemas.openxmlformats.org/officeDocument/2006/relationships/hyperlink" Target="https://www.undp.org/content/undp/es/home/sustainable-development-goals/goal-1-no-poverty.html" TargetMode="External"/><Relationship Id="rId1" Type="http://schemas.openxmlformats.org/officeDocument/2006/relationships/image" Target="../media/image1.png"/><Relationship Id="rId6" Type="http://schemas.openxmlformats.org/officeDocument/2006/relationships/image" Target="../media/image4.jpeg"/><Relationship Id="rId5" Type="http://schemas.openxmlformats.org/officeDocument/2006/relationships/image" Target="../media/image3.png"/><Relationship Id="rId4" Type="http://schemas.openxmlformats.org/officeDocument/2006/relationships/hyperlink" Target="https://www.undp.org/content/undp/es/home/sustainable-development-goals/goal-8-decent-work-and-economic-growth.html"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6.jpeg"/><Relationship Id="rId3" Type="http://schemas.openxmlformats.org/officeDocument/2006/relationships/image" Target="../media/image2.png"/><Relationship Id="rId7" Type="http://schemas.openxmlformats.org/officeDocument/2006/relationships/image" Target="../media/image5.jpeg"/><Relationship Id="rId2" Type="http://schemas.openxmlformats.org/officeDocument/2006/relationships/hyperlink" Target="https://www.undp.org/content/undp/es/home/sustainable-development-goals/goal-1-no-poverty.html" TargetMode="External"/><Relationship Id="rId1" Type="http://schemas.openxmlformats.org/officeDocument/2006/relationships/image" Target="../media/image1.png"/><Relationship Id="rId6" Type="http://schemas.openxmlformats.org/officeDocument/2006/relationships/image" Target="../media/image4.jpeg"/><Relationship Id="rId5" Type="http://schemas.openxmlformats.org/officeDocument/2006/relationships/image" Target="../media/image3.png"/><Relationship Id="rId4" Type="http://schemas.openxmlformats.org/officeDocument/2006/relationships/hyperlink" Target="https://www.undp.org/content/undp/es/home/sustainable-development-goals/goal-8-decent-work-and-economic-growth.html" TargetMode="External"/></Relationships>
</file>

<file path=xl/drawings/drawing1.xml><?xml version="1.0" encoding="utf-8"?>
<xdr:wsDr xmlns:xdr="http://schemas.openxmlformats.org/drawingml/2006/spreadsheetDrawing" xmlns:a="http://schemas.openxmlformats.org/drawingml/2006/main">
  <xdr:absoluteAnchor>
    <xdr:pos x="0" y="0"/>
    <xdr:ext cx="8658311" cy="6281351"/>
    <xdr:graphicFrame macro="">
      <xdr:nvGraphicFramePr>
        <xdr:cNvPr id="2" name="Gráfico 1">
          <a:extLst>
            <a:ext uri="{FF2B5EF4-FFF2-40B4-BE49-F238E27FC236}">
              <a16:creationId xmlns:a16="http://schemas.microsoft.com/office/drawing/2014/main" id="{00000000-0008-0000-0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twoCellAnchor>
    <xdr:from>
      <xdr:col>0</xdr:col>
      <xdr:colOff>57150</xdr:colOff>
      <xdr:row>0</xdr:row>
      <xdr:rowOff>28575</xdr:rowOff>
    </xdr:from>
    <xdr:to>
      <xdr:col>0</xdr:col>
      <xdr:colOff>161925</xdr:colOff>
      <xdr:row>0</xdr:row>
      <xdr:rowOff>123825</xdr:rowOff>
    </xdr:to>
    <xdr:sp macro="[0]!RestablecerPosicionComentarios" textlink="">
      <xdr:nvSpPr>
        <xdr:cNvPr id="2" name="Elipse 1">
          <a:extLst>
            <a:ext uri="{FF2B5EF4-FFF2-40B4-BE49-F238E27FC236}">
              <a16:creationId xmlns:a16="http://schemas.microsoft.com/office/drawing/2014/main" id="{00000000-0008-0000-0500-000002000000}"/>
            </a:ext>
          </a:extLst>
        </xdr:cNvPr>
        <xdr:cNvSpPr/>
      </xdr:nvSpPr>
      <xdr:spPr>
        <a:xfrm>
          <a:off x="57150" y="28575"/>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47625</xdr:colOff>
      <xdr:row>0</xdr:row>
      <xdr:rowOff>38100</xdr:rowOff>
    </xdr:from>
    <xdr:to>
      <xdr:col>0</xdr:col>
      <xdr:colOff>152400</xdr:colOff>
      <xdr:row>0</xdr:row>
      <xdr:rowOff>133350</xdr:rowOff>
    </xdr:to>
    <xdr:sp macro="[0]!RestablecerPosicionComentarios" textlink="">
      <xdr:nvSpPr>
        <xdr:cNvPr id="2" name="Elipse 1">
          <a:extLst>
            <a:ext uri="{FF2B5EF4-FFF2-40B4-BE49-F238E27FC236}">
              <a16:creationId xmlns:a16="http://schemas.microsoft.com/office/drawing/2014/main" id="{00000000-0008-0000-0600-000002000000}"/>
            </a:ext>
          </a:extLst>
        </xdr:cNvPr>
        <xdr:cNvSpPr/>
      </xdr:nvSpPr>
      <xdr:spPr>
        <a:xfrm>
          <a:off x="47625" y="38100"/>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38101</xdr:colOff>
      <xdr:row>0</xdr:row>
      <xdr:rowOff>19050</xdr:rowOff>
    </xdr:from>
    <xdr:to>
      <xdr:col>0</xdr:col>
      <xdr:colOff>152401</xdr:colOff>
      <xdr:row>0</xdr:row>
      <xdr:rowOff>133350</xdr:rowOff>
    </xdr:to>
    <xdr:sp macro="[0]!RestablecerPosicionComentarios" textlink="">
      <xdr:nvSpPr>
        <xdr:cNvPr id="2" name="Elipse 1">
          <a:extLst>
            <a:ext uri="{FF2B5EF4-FFF2-40B4-BE49-F238E27FC236}">
              <a16:creationId xmlns:a16="http://schemas.microsoft.com/office/drawing/2014/main" id="{00000000-0008-0000-0700-000002000000}"/>
            </a:ext>
          </a:extLst>
        </xdr:cNvPr>
        <xdr:cNvSpPr/>
      </xdr:nvSpPr>
      <xdr:spPr>
        <a:xfrm flipV="1">
          <a:off x="38101" y="19050"/>
          <a:ext cx="114300" cy="114300"/>
        </a:xfrm>
        <a:prstGeom prst="ellipse">
          <a:avLst/>
        </a:prstGeom>
        <a:solidFill>
          <a:srgbClr val="0070C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0</xdr:row>
      <xdr:rowOff>28575</xdr:rowOff>
    </xdr:from>
    <xdr:to>
      <xdr:col>0</xdr:col>
      <xdr:colOff>142875</xdr:colOff>
      <xdr:row>0</xdr:row>
      <xdr:rowOff>142875</xdr:rowOff>
    </xdr:to>
    <xdr:sp macro="[0]!RestablecerPosicionComentarios" textlink="">
      <xdr:nvSpPr>
        <xdr:cNvPr id="2" name="Elipse 1">
          <a:extLst>
            <a:ext uri="{FF2B5EF4-FFF2-40B4-BE49-F238E27FC236}">
              <a16:creationId xmlns:a16="http://schemas.microsoft.com/office/drawing/2014/main" id="{00000000-0008-0000-0800-000002000000}"/>
            </a:ext>
          </a:extLst>
        </xdr:cNvPr>
        <xdr:cNvSpPr/>
      </xdr:nvSpPr>
      <xdr:spPr>
        <a:xfrm flipV="1">
          <a:off x="28575" y="28575"/>
          <a:ext cx="114300" cy="114300"/>
        </a:xfrm>
        <a:prstGeom prst="ellipse">
          <a:avLst/>
        </a:prstGeom>
        <a:solidFill>
          <a:srgbClr val="0070C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76200</xdr:colOff>
      <xdr:row>0</xdr:row>
      <xdr:rowOff>28576</xdr:rowOff>
    </xdr:from>
    <xdr:to>
      <xdr:col>0</xdr:col>
      <xdr:colOff>180975</xdr:colOff>
      <xdr:row>0</xdr:row>
      <xdr:rowOff>123826</xdr:rowOff>
    </xdr:to>
    <xdr:sp macro="[0]!RestablecerPosicionComentarios" textlink="">
      <xdr:nvSpPr>
        <xdr:cNvPr id="2" name="Elipse 1">
          <a:extLst>
            <a:ext uri="{FF2B5EF4-FFF2-40B4-BE49-F238E27FC236}">
              <a16:creationId xmlns:a16="http://schemas.microsoft.com/office/drawing/2014/main" id="{00000000-0008-0000-0E00-000002000000}"/>
            </a:ext>
          </a:extLst>
        </xdr:cNvPr>
        <xdr:cNvSpPr/>
      </xdr:nvSpPr>
      <xdr:spPr>
        <a:xfrm>
          <a:off x="76200" y="28576"/>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476250</xdr:colOff>
      <xdr:row>0</xdr:row>
      <xdr:rowOff>38100</xdr:rowOff>
    </xdr:from>
    <xdr:to>
      <xdr:col>0</xdr:col>
      <xdr:colOff>1562100</xdr:colOff>
      <xdr:row>1</xdr:row>
      <xdr:rowOff>408420</xdr:rowOff>
    </xdr:to>
    <xdr:pic>
      <xdr:nvPicPr>
        <xdr:cNvPr id="2" name="Imagen 1">
          <a:extLst>
            <a:ext uri="{FF2B5EF4-FFF2-40B4-BE49-F238E27FC236}">
              <a16:creationId xmlns:a16="http://schemas.microsoft.com/office/drawing/2014/main" id="{00000000-0008-0000-0F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38100"/>
          <a:ext cx="1085850" cy="798945"/>
        </a:xfrm>
        <a:prstGeom prst="rect">
          <a:avLst/>
        </a:prstGeom>
        <a:noFill/>
        <a:ln>
          <a:noFill/>
        </a:ln>
      </xdr:spPr>
    </xdr:pic>
    <xdr:clientData/>
  </xdr:twoCellAnchor>
  <xdr:twoCellAnchor editAs="oneCell">
    <xdr:from>
      <xdr:col>1</xdr:col>
      <xdr:colOff>276225</xdr:colOff>
      <xdr:row>226</xdr:row>
      <xdr:rowOff>205468</xdr:rowOff>
    </xdr:from>
    <xdr:to>
      <xdr:col>1</xdr:col>
      <xdr:colOff>1704975</xdr:colOff>
      <xdr:row>233</xdr:row>
      <xdr:rowOff>107949</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330904" y="51273075"/>
          <a:ext cx="1428750" cy="1426482"/>
        </a:xfrm>
        <a:prstGeom prst="rect">
          <a:avLst/>
        </a:prstGeom>
      </xdr:spPr>
    </xdr:pic>
    <xdr:clientData/>
  </xdr:twoCellAnchor>
  <xdr:twoCellAnchor editAs="oneCell">
    <xdr:from>
      <xdr:col>10</xdr:col>
      <xdr:colOff>97517</xdr:colOff>
      <xdr:row>227</xdr:row>
      <xdr:rowOff>195036</xdr:rowOff>
    </xdr:from>
    <xdr:to>
      <xdr:col>11</xdr:col>
      <xdr:colOff>417284</xdr:colOff>
      <xdr:row>234</xdr:row>
      <xdr:rowOff>90715</xdr:rowOff>
    </xdr:to>
    <xdr:pic>
      <xdr:nvPicPr>
        <xdr:cNvPr id="4" name="Imagen 3">
          <a:hlinkClick xmlns:r="http://schemas.openxmlformats.org/officeDocument/2006/relationships" r:id="rId4"/>
          <a:extLst>
            <a:ext uri="{FF2B5EF4-FFF2-40B4-BE49-F238E27FC236}">
              <a16:creationId xmlns:a16="http://schemas.microsoft.com/office/drawing/2014/main" id="{00000000-0008-0000-0F00-000004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9324410" y="51480357"/>
          <a:ext cx="1435553" cy="1419680"/>
        </a:xfrm>
        <a:prstGeom prst="rect">
          <a:avLst/>
        </a:prstGeom>
      </xdr:spPr>
    </xdr:pic>
    <xdr:clientData/>
  </xdr:twoCellAnchor>
  <xdr:twoCellAnchor editAs="oneCell">
    <xdr:from>
      <xdr:col>0</xdr:col>
      <xdr:colOff>123826</xdr:colOff>
      <xdr:row>15</xdr:row>
      <xdr:rowOff>47624</xdr:rowOff>
    </xdr:from>
    <xdr:to>
      <xdr:col>0</xdr:col>
      <xdr:colOff>1571626</xdr:colOff>
      <xdr:row>22</xdr:row>
      <xdr:rowOff>60959</xdr:rowOff>
    </xdr:to>
    <xdr:pic>
      <xdr:nvPicPr>
        <xdr:cNvPr id="5" name="Imagen 4">
          <a:extLst>
            <a:ext uri="{FF2B5EF4-FFF2-40B4-BE49-F238E27FC236}">
              <a16:creationId xmlns:a16="http://schemas.microsoft.com/office/drawing/2014/main" id="{00000000-0008-0000-0F00-000005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23826" y="2895599"/>
          <a:ext cx="1447800" cy="1613535"/>
        </a:xfrm>
        <a:prstGeom prst="rect">
          <a:avLst/>
        </a:prstGeom>
      </xdr:spPr>
    </xdr:pic>
    <xdr:clientData/>
  </xdr:twoCellAnchor>
  <xdr:twoCellAnchor editAs="oneCell">
    <xdr:from>
      <xdr:col>4</xdr:col>
      <xdr:colOff>223309</xdr:colOff>
      <xdr:row>51</xdr:row>
      <xdr:rowOff>73275</xdr:rowOff>
    </xdr:from>
    <xdr:to>
      <xdr:col>4</xdr:col>
      <xdr:colOff>1956858</xdr:colOff>
      <xdr:row>60</xdr:row>
      <xdr:rowOff>54224</xdr:rowOff>
    </xdr:to>
    <xdr:pic>
      <xdr:nvPicPr>
        <xdr:cNvPr id="6" name="Imagen 5">
          <a:extLst>
            <a:ext uri="{FF2B5EF4-FFF2-40B4-BE49-F238E27FC236}">
              <a16:creationId xmlns:a16="http://schemas.microsoft.com/office/drawing/2014/main" id="{00000000-0008-0000-0F00-000006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395074" y="9676716"/>
          <a:ext cx="1733549" cy="1998008"/>
        </a:xfrm>
        <a:prstGeom prst="rect">
          <a:avLst/>
        </a:prstGeom>
      </xdr:spPr>
    </xdr:pic>
    <xdr:clientData/>
  </xdr:twoCellAnchor>
  <xdr:twoCellAnchor editAs="oneCell">
    <xdr:from>
      <xdr:col>5</xdr:col>
      <xdr:colOff>30069</xdr:colOff>
      <xdr:row>51</xdr:row>
      <xdr:rowOff>88714</xdr:rowOff>
    </xdr:from>
    <xdr:to>
      <xdr:col>5</xdr:col>
      <xdr:colOff>1773144</xdr:colOff>
      <xdr:row>60</xdr:row>
      <xdr:rowOff>41088</xdr:rowOff>
    </xdr:to>
    <xdr:pic>
      <xdr:nvPicPr>
        <xdr:cNvPr id="7" name="Imagen 6">
          <a:extLst>
            <a:ext uri="{FF2B5EF4-FFF2-40B4-BE49-F238E27FC236}">
              <a16:creationId xmlns:a16="http://schemas.microsoft.com/office/drawing/2014/main" id="{00000000-0008-0000-0F00-000007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9319745" y="9692155"/>
          <a:ext cx="1743075" cy="1969433"/>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1784350</xdr:colOff>
          <xdr:row>5</xdr:row>
          <xdr:rowOff>31750</xdr:rowOff>
        </xdr:from>
        <xdr:to>
          <xdr:col>1</xdr:col>
          <xdr:colOff>984250</xdr:colOff>
          <xdr:row>6</xdr:row>
          <xdr:rowOff>57150</xdr:rowOff>
        </xdr:to>
        <xdr:sp macro="" textlink="">
          <xdr:nvSpPr>
            <xdr:cNvPr id="17587" name="Check Box 179" hidden="1">
              <a:extLst>
                <a:ext uri="{63B3BB69-23CF-44E3-9099-C40C66FF867C}">
                  <a14:compatExt spid="_x0000_s17587"/>
                </a:ext>
                <a:ext uri="{FF2B5EF4-FFF2-40B4-BE49-F238E27FC236}">
                  <a16:creationId xmlns:a16="http://schemas.microsoft.com/office/drawing/2014/main" id="{00000000-0008-0000-0F00-0000B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1. Fin de la pobreza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1352550</xdr:colOff>
          <xdr:row>5</xdr:row>
          <xdr:rowOff>31750</xdr:rowOff>
        </xdr:from>
        <xdr:to>
          <xdr:col>2</xdr:col>
          <xdr:colOff>819150</xdr:colOff>
          <xdr:row>6</xdr:row>
          <xdr:rowOff>57150</xdr:rowOff>
        </xdr:to>
        <xdr:sp macro="" textlink="">
          <xdr:nvSpPr>
            <xdr:cNvPr id="17588" name="Check Box 180" hidden="1">
              <a:extLst>
                <a:ext uri="{63B3BB69-23CF-44E3-9099-C40C66FF867C}">
                  <a14:compatExt spid="_x0000_s17588"/>
                </a:ext>
                <a:ext uri="{FF2B5EF4-FFF2-40B4-BE49-F238E27FC236}">
                  <a16:creationId xmlns:a16="http://schemas.microsoft.com/office/drawing/2014/main" id="{00000000-0008-0000-0F00-0000B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2. Hambre cero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704850</xdr:colOff>
          <xdr:row>5</xdr:row>
          <xdr:rowOff>31750</xdr:rowOff>
        </xdr:from>
        <xdr:to>
          <xdr:col>3</xdr:col>
          <xdr:colOff>184150</xdr:colOff>
          <xdr:row>6</xdr:row>
          <xdr:rowOff>57150</xdr:rowOff>
        </xdr:to>
        <xdr:sp macro="" textlink="">
          <xdr:nvSpPr>
            <xdr:cNvPr id="17589" name="Check Box 181" hidden="1">
              <a:extLst>
                <a:ext uri="{63B3BB69-23CF-44E3-9099-C40C66FF867C}">
                  <a14:compatExt spid="_x0000_s17589"/>
                </a:ext>
                <a:ext uri="{FF2B5EF4-FFF2-40B4-BE49-F238E27FC236}">
                  <a16:creationId xmlns:a16="http://schemas.microsoft.com/office/drawing/2014/main" id="{00000000-0008-0000-0F00-0000B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3. Salud y bienestar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127000</xdr:colOff>
          <xdr:row>5</xdr:row>
          <xdr:rowOff>19050</xdr:rowOff>
        </xdr:from>
        <xdr:to>
          <xdr:col>3</xdr:col>
          <xdr:colOff>1390650</xdr:colOff>
          <xdr:row>6</xdr:row>
          <xdr:rowOff>38100</xdr:rowOff>
        </xdr:to>
        <xdr:sp macro="" textlink="">
          <xdr:nvSpPr>
            <xdr:cNvPr id="17590" name="Check Box 182" hidden="1">
              <a:extLst>
                <a:ext uri="{63B3BB69-23CF-44E3-9099-C40C66FF867C}">
                  <a14:compatExt spid="_x0000_s17590"/>
                </a:ext>
                <a:ext uri="{FF2B5EF4-FFF2-40B4-BE49-F238E27FC236}">
                  <a16:creationId xmlns:a16="http://schemas.microsoft.com/office/drawing/2014/main" id="{00000000-0008-0000-0F00-0000B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4. Educación de calidad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1504950</xdr:colOff>
          <xdr:row>5</xdr:row>
          <xdr:rowOff>19050</xdr:rowOff>
        </xdr:from>
        <xdr:to>
          <xdr:col>4</xdr:col>
          <xdr:colOff>984250</xdr:colOff>
          <xdr:row>6</xdr:row>
          <xdr:rowOff>38100</xdr:rowOff>
        </xdr:to>
        <xdr:sp macro="" textlink="">
          <xdr:nvSpPr>
            <xdr:cNvPr id="17591" name="Check Box 183" hidden="1">
              <a:extLst>
                <a:ext uri="{63B3BB69-23CF-44E3-9099-C40C66FF867C}">
                  <a14:compatExt spid="_x0000_s17591"/>
                </a:ext>
                <a:ext uri="{FF2B5EF4-FFF2-40B4-BE49-F238E27FC236}">
                  <a16:creationId xmlns:a16="http://schemas.microsoft.com/office/drawing/2014/main" id="{00000000-0008-0000-0F00-0000B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5. Igualdad de género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5</xdr:row>
          <xdr:rowOff>19050</xdr:rowOff>
        </xdr:from>
        <xdr:to>
          <xdr:col>5</xdr:col>
          <xdr:colOff>184150</xdr:colOff>
          <xdr:row>6</xdr:row>
          <xdr:rowOff>31750</xdr:rowOff>
        </xdr:to>
        <xdr:sp macro="" textlink="">
          <xdr:nvSpPr>
            <xdr:cNvPr id="17592" name="Check Box 184" hidden="1">
              <a:extLst>
                <a:ext uri="{63B3BB69-23CF-44E3-9099-C40C66FF867C}">
                  <a14:compatExt spid="_x0000_s17592"/>
                </a:ext>
                <a:ext uri="{FF2B5EF4-FFF2-40B4-BE49-F238E27FC236}">
                  <a16:creationId xmlns:a16="http://schemas.microsoft.com/office/drawing/2014/main" id="{00000000-0008-0000-0F00-0000B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6. Agua limpia y saneamiento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317500</xdr:colOff>
          <xdr:row>5</xdr:row>
          <xdr:rowOff>31750</xdr:rowOff>
        </xdr:from>
        <xdr:to>
          <xdr:col>5</xdr:col>
          <xdr:colOff>1581150</xdr:colOff>
          <xdr:row>6</xdr:row>
          <xdr:rowOff>57150</xdr:rowOff>
        </xdr:to>
        <xdr:sp macro="" textlink="">
          <xdr:nvSpPr>
            <xdr:cNvPr id="17593" name="Check Box 185" hidden="1">
              <a:extLst>
                <a:ext uri="{63B3BB69-23CF-44E3-9099-C40C66FF867C}">
                  <a14:compatExt spid="_x0000_s17593"/>
                </a:ext>
                <a:ext uri="{FF2B5EF4-FFF2-40B4-BE49-F238E27FC236}">
                  <a16:creationId xmlns:a16="http://schemas.microsoft.com/office/drawing/2014/main" id="{00000000-0008-0000-0F00-0000B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7. Energía asequible y no contaminante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1695450</xdr:colOff>
          <xdr:row>5</xdr:row>
          <xdr:rowOff>31750</xdr:rowOff>
        </xdr:from>
        <xdr:to>
          <xdr:col>7</xdr:col>
          <xdr:colOff>666750</xdr:colOff>
          <xdr:row>6</xdr:row>
          <xdr:rowOff>57150</xdr:rowOff>
        </xdr:to>
        <xdr:sp macro="" textlink="">
          <xdr:nvSpPr>
            <xdr:cNvPr id="17594" name="Check Box 186" hidden="1">
              <a:extLst>
                <a:ext uri="{63B3BB69-23CF-44E3-9099-C40C66FF867C}">
                  <a14:compatExt spid="_x0000_s17594"/>
                </a:ext>
                <a:ext uri="{FF2B5EF4-FFF2-40B4-BE49-F238E27FC236}">
                  <a16:creationId xmlns:a16="http://schemas.microsoft.com/office/drawing/2014/main" id="{00000000-0008-0000-0F00-0000B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8. Trabajo decente y crecimiento económico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5</xdr:row>
          <xdr:rowOff>31750</xdr:rowOff>
        </xdr:from>
        <xdr:to>
          <xdr:col>7</xdr:col>
          <xdr:colOff>1270000</xdr:colOff>
          <xdr:row>6</xdr:row>
          <xdr:rowOff>38100</xdr:rowOff>
        </xdr:to>
        <xdr:sp macro="" textlink="">
          <xdr:nvSpPr>
            <xdr:cNvPr id="17595" name="Check Box 187" hidden="1">
              <a:extLst>
                <a:ext uri="{63B3BB69-23CF-44E3-9099-C40C66FF867C}">
                  <a14:compatExt spid="_x0000_s17595"/>
                </a:ext>
                <a:ext uri="{FF2B5EF4-FFF2-40B4-BE49-F238E27FC236}">
                  <a16:creationId xmlns:a16="http://schemas.microsoft.com/office/drawing/2014/main" id="{00000000-0008-0000-0F00-0000B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9. Industria, innovación e infraestructura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571500</xdr:colOff>
          <xdr:row>5</xdr:row>
          <xdr:rowOff>50800</xdr:rowOff>
        </xdr:from>
        <xdr:to>
          <xdr:col>9</xdr:col>
          <xdr:colOff>723900</xdr:colOff>
          <xdr:row>6</xdr:row>
          <xdr:rowOff>69850</xdr:rowOff>
        </xdr:to>
        <xdr:sp macro="" textlink="">
          <xdr:nvSpPr>
            <xdr:cNvPr id="17596" name="Check Box 188" hidden="1">
              <a:extLst>
                <a:ext uri="{63B3BB69-23CF-44E3-9099-C40C66FF867C}">
                  <a14:compatExt spid="_x0000_s17596"/>
                </a:ext>
                <a:ext uri="{FF2B5EF4-FFF2-40B4-BE49-F238E27FC236}">
                  <a16:creationId xmlns:a16="http://schemas.microsoft.com/office/drawing/2014/main" id="{00000000-0008-0000-0F00-0000B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10. Reducción de las desigualdades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1041400</xdr:colOff>
          <xdr:row>5</xdr:row>
          <xdr:rowOff>50800</xdr:rowOff>
        </xdr:from>
        <xdr:to>
          <xdr:col>11</xdr:col>
          <xdr:colOff>69850</xdr:colOff>
          <xdr:row>6</xdr:row>
          <xdr:rowOff>69850</xdr:rowOff>
        </xdr:to>
        <xdr:sp macro="" textlink="">
          <xdr:nvSpPr>
            <xdr:cNvPr id="17597" name="Check Box 189" hidden="1">
              <a:extLst>
                <a:ext uri="{63B3BB69-23CF-44E3-9099-C40C66FF867C}">
                  <a14:compatExt spid="_x0000_s17597"/>
                </a:ext>
                <a:ext uri="{FF2B5EF4-FFF2-40B4-BE49-F238E27FC236}">
                  <a16:creationId xmlns:a16="http://schemas.microsoft.com/office/drawing/2014/main" id="{00000000-0008-0000-0F00-0000B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11. Ciudades y comunidades sostenibles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571500</xdr:colOff>
          <xdr:row>5</xdr:row>
          <xdr:rowOff>76200</xdr:rowOff>
        </xdr:from>
        <xdr:to>
          <xdr:col>12</xdr:col>
          <xdr:colOff>723900</xdr:colOff>
          <xdr:row>6</xdr:row>
          <xdr:rowOff>88900</xdr:rowOff>
        </xdr:to>
        <xdr:sp macro="" textlink="">
          <xdr:nvSpPr>
            <xdr:cNvPr id="17598" name="Check Box 190" hidden="1">
              <a:extLst>
                <a:ext uri="{63B3BB69-23CF-44E3-9099-C40C66FF867C}">
                  <a14:compatExt spid="_x0000_s17598"/>
                </a:ext>
                <a:ext uri="{FF2B5EF4-FFF2-40B4-BE49-F238E27FC236}">
                  <a16:creationId xmlns:a16="http://schemas.microsoft.com/office/drawing/2014/main" id="{00000000-0008-0000-0F00-0000B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12. Producción y consumo responsables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1524000</xdr:colOff>
          <xdr:row>5</xdr:row>
          <xdr:rowOff>31750</xdr:rowOff>
        </xdr:from>
        <xdr:to>
          <xdr:col>12</xdr:col>
          <xdr:colOff>2774950</xdr:colOff>
          <xdr:row>6</xdr:row>
          <xdr:rowOff>38100</xdr:rowOff>
        </xdr:to>
        <xdr:sp macro="" textlink="">
          <xdr:nvSpPr>
            <xdr:cNvPr id="17599" name="Check Box 191" hidden="1">
              <a:extLst>
                <a:ext uri="{63B3BB69-23CF-44E3-9099-C40C66FF867C}">
                  <a14:compatExt spid="_x0000_s17599"/>
                </a:ext>
                <a:ext uri="{FF2B5EF4-FFF2-40B4-BE49-F238E27FC236}">
                  <a16:creationId xmlns:a16="http://schemas.microsoft.com/office/drawing/2014/main" id="{00000000-0008-0000-0F00-0000B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13. Acción por el clima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1771650</xdr:colOff>
          <xdr:row>5</xdr:row>
          <xdr:rowOff>336550</xdr:rowOff>
        </xdr:from>
        <xdr:to>
          <xdr:col>1</xdr:col>
          <xdr:colOff>965200</xdr:colOff>
          <xdr:row>7</xdr:row>
          <xdr:rowOff>12700</xdr:rowOff>
        </xdr:to>
        <xdr:sp macro="" textlink="">
          <xdr:nvSpPr>
            <xdr:cNvPr id="17600" name="Check Box 192" hidden="1">
              <a:extLst>
                <a:ext uri="{63B3BB69-23CF-44E3-9099-C40C66FF867C}">
                  <a14:compatExt spid="_x0000_s17600"/>
                </a:ext>
                <a:ext uri="{FF2B5EF4-FFF2-40B4-BE49-F238E27FC236}">
                  <a16:creationId xmlns:a16="http://schemas.microsoft.com/office/drawing/2014/main" id="{00000000-0008-0000-0F00-0000C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14. Vida submarina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1346200</xdr:colOff>
          <xdr:row>5</xdr:row>
          <xdr:rowOff>336550</xdr:rowOff>
        </xdr:from>
        <xdr:to>
          <xdr:col>2</xdr:col>
          <xdr:colOff>819150</xdr:colOff>
          <xdr:row>7</xdr:row>
          <xdr:rowOff>0</xdr:rowOff>
        </xdr:to>
        <xdr:sp macro="" textlink="">
          <xdr:nvSpPr>
            <xdr:cNvPr id="17601" name="Check Box 193" hidden="1">
              <a:extLst>
                <a:ext uri="{63B3BB69-23CF-44E3-9099-C40C66FF867C}">
                  <a14:compatExt spid="_x0000_s17601"/>
                </a:ext>
                <a:ext uri="{FF2B5EF4-FFF2-40B4-BE49-F238E27FC236}">
                  <a16:creationId xmlns:a16="http://schemas.microsoft.com/office/drawing/2014/main" id="{00000000-0008-0000-0F00-0000C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15. Vida de ecosistemas terrestres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127000</xdr:colOff>
          <xdr:row>5</xdr:row>
          <xdr:rowOff>323850</xdr:rowOff>
        </xdr:from>
        <xdr:to>
          <xdr:col>3</xdr:col>
          <xdr:colOff>1371600</xdr:colOff>
          <xdr:row>7</xdr:row>
          <xdr:rowOff>0</xdr:rowOff>
        </xdr:to>
        <xdr:sp macro="" textlink="">
          <xdr:nvSpPr>
            <xdr:cNvPr id="17602" name="Check Box 194" hidden="1">
              <a:extLst>
                <a:ext uri="{63B3BB69-23CF-44E3-9099-C40C66FF867C}">
                  <a14:compatExt spid="_x0000_s17602"/>
                </a:ext>
                <a:ext uri="{FF2B5EF4-FFF2-40B4-BE49-F238E27FC236}">
                  <a16:creationId xmlns:a16="http://schemas.microsoft.com/office/drawing/2014/main" id="{00000000-0008-0000-0F00-0000C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16. Paz, justicia e instituciones sólidas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1517650</xdr:colOff>
          <xdr:row>5</xdr:row>
          <xdr:rowOff>336550</xdr:rowOff>
        </xdr:from>
        <xdr:to>
          <xdr:col>4</xdr:col>
          <xdr:colOff>965200</xdr:colOff>
          <xdr:row>7</xdr:row>
          <xdr:rowOff>0</xdr:rowOff>
        </xdr:to>
        <xdr:sp macro="" textlink="">
          <xdr:nvSpPr>
            <xdr:cNvPr id="17603" name="Check Box 195" hidden="1">
              <a:extLst>
                <a:ext uri="{63B3BB69-23CF-44E3-9099-C40C66FF867C}">
                  <a14:compatExt spid="_x0000_s17603"/>
                </a:ext>
                <a:ext uri="{FF2B5EF4-FFF2-40B4-BE49-F238E27FC236}">
                  <a16:creationId xmlns:a16="http://schemas.microsoft.com/office/drawing/2014/main" id="{00000000-0008-0000-0F00-0000C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17. Alianzas para lograr los objetivos</a:t>
              </a:r>
            </a:p>
          </xdr:txBody>
        </xdr:sp>
        <xdr:clientData/>
      </xdr:twoCellAnchor>
    </mc:Choice>
    <mc:Fallback/>
  </mc:AlternateContent>
  <xdr:twoCellAnchor>
    <xdr:from>
      <xdr:col>12</xdr:col>
      <xdr:colOff>13607</xdr:colOff>
      <xdr:row>9</xdr:row>
      <xdr:rowOff>68036</xdr:rowOff>
    </xdr:from>
    <xdr:to>
      <xdr:col>13</xdr:col>
      <xdr:colOff>13608</xdr:colOff>
      <xdr:row>10</xdr:row>
      <xdr:rowOff>0</xdr:rowOff>
    </xdr:to>
    <xdr:sp macro="[0]!VigenciaFutura2" textlink="">
      <xdr:nvSpPr>
        <xdr:cNvPr id="8" name="Rectángulo 7">
          <a:extLst>
            <a:ext uri="{FF2B5EF4-FFF2-40B4-BE49-F238E27FC236}">
              <a16:creationId xmlns:a16="http://schemas.microsoft.com/office/drawing/2014/main" id="{00000000-0008-0000-0F00-000008000000}"/>
            </a:ext>
          </a:extLst>
        </xdr:cNvPr>
        <xdr:cNvSpPr/>
      </xdr:nvSpPr>
      <xdr:spPr>
        <a:xfrm>
          <a:off x="21472071" y="3184072"/>
          <a:ext cx="4327073" cy="680357"/>
        </a:xfrm>
        <a:prstGeom prst="rect">
          <a:avLst/>
        </a:prstGeom>
        <a:solidFill>
          <a:schemeClr val="accent2">
            <a:lumMod val="40000"/>
            <a:lumOff val="60000"/>
          </a:schemeClr>
        </a:solidFill>
        <a:ln>
          <a:solidFill>
            <a:schemeClr val="tx1"/>
          </a:solid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solidFill>
                <a:sysClr val="windowText" lastClr="000000"/>
              </a:solidFill>
              <a:latin typeface="Arial Narrow" panose="020B0606020202030204" pitchFamily="34" charset="0"/>
            </a:rPr>
            <a:t>VER MÁS</a:t>
          </a:r>
          <a:endParaRPr lang="es-CO" sz="1200">
            <a:solidFill>
              <a:sysClr val="windowText" lastClr="00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476250</xdr:colOff>
      <xdr:row>0</xdr:row>
      <xdr:rowOff>38100</xdr:rowOff>
    </xdr:from>
    <xdr:to>
      <xdr:col>0</xdr:col>
      <xdr:colOff>1562100</xdr:colOff>
      <xdr:row>1</xdr:row>
      <xdr:rowOff>408420</xdr:rowOff>
    </xdr:to>
    <xdr:pic>
      <xdr:nvPicPr>
        <xdr:cNvPr id="2" name="Imagen 1">
          <a:extLst>
            <a:ext uri="{FF2B5EF4-FFF2-40B4-BE49-F238E27FC236}">
              <a16:creationId xmlns:a16="http://schemas.microsoft.com/office/drawing/2014/main" id="{00000000-0008-0000-1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38100"/>
          <a:ext cx="1085850" cy="798945"/>
        </a:xfrm>
        <a:prstGeom prst="rect">
          <a:avLst/>
        </a:prstGeom>
        <a:noFill/>
        <a:ln>
          <a:noFill/>
        </a:ln>
      </xdr:spPr>
    </xdr:pic>
    <xdr:clientData/>
  </xdr:twoCellAnchor>
  <xdr:twoCellAnchor editAs="oneCell">
    <xdr:from>
      <xdr:col>1</xdr:col>
      <xdr:colOff>276225</xdr:colOff>
      <xdr:row>229</xdr:row>
      <xdr:rowOff>205468</xdr:rowOff>
    </xdr:from>
    <xdr:to>
      <xdr:col>1</xdr:col>
      <xdr:colOff>1704975</xdr:colOff>
      <xdr:row>236</xdr:row>
      <xdr:rowOff>107949</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10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333625" y="55993393"/>
          <a:ext cx="1428750" cy="1436006"/>
        </a:xfrm>
        <a:prstGeom prst="rect">
          <a:avLst/>
        </a:prstGeom>
      </xdr:spPr>
    </xdr:pic>
    <xdr:clientData/>
  </xdr:twoCellAnchor>
  <xdr:twoCellAnchor editAs="oneCell">
    <xdr:from>
      <xdr:col>10</xdr:col>
      <xdr:colOff>97517</xdr:colOff>
      <xdr:row>230</xdr:row>
      <xdr:rowOff>195036</xdr:rowOff>
    </xdr:from>
    <xdr:to>
      <xdr:col>11</xdr:col>
      <xdr:colOff>417284</xdr:colOff>
      <xdr:row>237</xdr:row>
      <xdr:rowOff>90715</xdr:rowOff>
    </xdr:to>
    <xdr:pic>
      <xdr:nvPicPr>
        <xdr:cNvPr id="4" name="Imagen 3">
          <a:hlinkClick xmlns:r="http://schemas.openxmlformats.org/officeDocument/2006/relationships" r:id="rId4"/>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9309442" y="56202036"/>
          <a:ext cx="1434192" cy="1429204"/>
        </a:xfrm>
        <a:prstGeom prst="rect">
          <a:avLst/>
        </a:prstGeom>
      </xdr:spPr>
    </xdr:pic>
    <xdr:clientData/>
  </xdr:twoCellAnchor>
  <xdr:twoCellAnchor editAs="oneCell">
    <xdr:from>
      <xdr:col>0</xdr:col>
      <xdr:colOff>123826</xdr:colOff>
      <xdr:row>15</xdr:row>
      <xdr:rowOff>47624</xdr:rowOff>
    </xdr:from>
    <xdr:to>
      <xdr:col>0</xdr:col>
      <xdr:colOff>1571626</xdr:colOff>
      <xdr:row>22</xdr:row>
      <xdr:rowOff>60959</xdr:rowOff>
    </xdr:to>
    <xdr:pic>
      <xdr:nvPicPr>
        <xdr:cNvPr id="5" name="Imagen 4">
          <a:extLst>
            <a:ext uri="{FF2B5EF4-FFF2-40B4-BE49-F238E27FC236}">
              <a16:creationId xmlns:a16="http://schemas.microsoft.com/office/drawing/2014/main" id="{00000000-0008-0000-1000-000005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23826" y="4981574"/>
          <a:ext cx="1447800" cy="1613535"/>
        </a:xfrm>
        <a:prstGeom prst="rect">
          <a:avLst/>
        </a:prstGeom>
      </xdr:spPr>
    </xdr:pic>
    <xdr:clientData/>
  </xdr:twoCellAnchor>
  <xdr:twoCellAnchor editAs="oneCell">
    <xdr:from>
      <xdr:col>4</xdr:col>
      <xdr:colOff>223309</xdr:colOff>
      <xdr:row>51</xdr:row>
      <xdr:rowOff>73275</xdr:rowOff>
    </xdr:from>
    <xdr:to>
      <xdr:col>4</xdr:col>
      <xdr:colOff>1956858</xdr:colOff>
      <xdr:row>60</xdr:row>
      <xdr:rowOff>54224</xdr:rowOff>
    </xdr:to>
    <xdr:pic>
      <xdr:nvPicPr>
        <xdr:cNvPr id="6" name="Imagen 5">
          <a:extLst>
            <a:ext uri="{FF2B5EF4-FFF2-40B4-BE49-F238E27FC236}">
              <a16:creationId xmlns:a16="http://schemas.microsoft.com/office/drawing/2014/main" id="{00000000-0008-0000-1000-000006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652809" y="11912850"/>
          <a:ext cx="1733549" cy="2038349"/>
        </a:xfrm>
        <a:prstGeom prst="rect">
          <a:avLst/>
        </a:prstGeom>
      </xdr:spPr>
    </xdr:pic>
    <xdr:clientData/>
  </xdr:twoCellAnchor>
  <xdr:twoCellAnchor editAs="oneCell">
    <xdr:from>
      <xdr:col>5</xdr:col>
      <xdr:colOff>30069</xdr:colOff>
      <xdr:row>51</xdr:row>
      <xdr:rowOff>88714</xdr:rowOff>
    </xdr:from>
    <xdr:to>
      <xdr:col>5</xdr:col>
      <xdr:colOff>1773144</xdr:colOff>
      <xdr:row>60</xdr:row>
      <xdr:rowOff>41088</xdr:rowOff>
    </xdr:to>
    <xdr:pic>
      <xdr:nvPicPr>
        <xdr:cNvPr id="7" name="Imagen 6">
          <a:extLst>
            <a:ext uri="{FF2B5EF4-FFF2-40B4-BE49-F238E27FC236}">
              <a16:creationId xmlns:a16="http://schemas.microsoft.com/office/drawing/2014/main" id="{00000000-0008-0000-1000-000007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9802719" y="11928289"/>
          <a:ext cx="1743075" cy="200977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1784350</xdr:colOff>
          <xdr:row>5</xdr:row>
          <xdr:rowOff>31750</xdr:rowOff>
        </xdr:from>
        <xdr:to>
          <xdr:col>1</xdr:col>
          <xdr:colOff>984250</xdr:colOff>
          <xdr:row>6</xdr:row>
          <xdr:rowOff>57150</xdr:rowOff>
        </xdr:to>
        <xdr:sp macro="" textlink="">
          <xdr:nvSpPr>
            <xdr:cNvPr id="265217" name="Check Box 1" hidden="1">
              <a:extLst>
                <a:ext uri="{63B3BB69-23CF-44E3-9099-C40C66FF867C}">
                  <a14:compatExt spid="_x0000_s265217"/>
                </a:ext>
                <a:ext uri="{FF2B5EF4-FFF2-40B4-BE49-F238E27FC236}">
                  <a16:creationId xmlns:a16="http://schemas.microsoft.com/office/drawing/2014/main" id="{00000000-0008-0000-1000-000001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1. Fin de la pobreza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1352550</xdr:colOff>
          <xdr:row>5</xdr:row>
          <xdr:rowOff>31750</xdr:rowOff>
        </xdr:from>
        <xdr:to>
          <xdr:col>2</xdr:col>
          <xdr:colOff>819150</xdr:colOff>
          <xdr:row>6</xdr:row>
          <xdr:rowOff>57150</xdr:rowOff>
        </xdr:to>
        <xdr:sp macro="" textlink="">
          <xdr:nvSpPr>
            <xdr:cNvPr id="265218" name="Check Box 2" hidden="1">
              <a:extLst>
                <a:ext uri="{63B3BB69-23CF-44E3-9099-C40C66FF867C}">
                  <a14:compatExt spid="_x0000_s265218"/>
                </a:ext>
                <a:ext uri="{FF2B5EF4-FFF2-40B4-BE49-F238E27FC236}">
                  <a16:creationId xmlns:a16="http://schemas.microsoft.com/office/drawing/2014/main" id="{00000000-0008-0000-1000-000002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2. Hambre cero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704850</xdr:colOff>
          <xdr:row>5</xdr:row>
          <xdr:rowOff>31750</xdr:rowOff>
        </xdr:from>
        <xdr:to>
          <xdr:col>3</xdr:col>
          <xdr:colOff>184150</xdr:colOff>
          <xdr:row>6</xdr:row>
          <xdr:rowOff>57150</xdr:rowOff>
        </xdr:to>
        <xdr:sp macro="" textlink="">
          <xdr:nvSpPr>
            <xdr:cNvPr id="265219" name="Check Box 3" hidden="1">
              <a:extLst>
                <a:ext uri="{63B3BB69-23CF-44E3-9099-C40C66FF867C}">
                  <a14:compatExt spid="_x0000_s265219"/>
                </a:ext>
                <a:ext uri="{FF2B5EF4-FFF2-40B4-BE49-F238E27FC236}">
                  <a16:creationId xmlns:a16="http://schemas.microsoft.com/office/drawing/2014/main" id="{00000000-0008-0000-1000-000003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3. Salud y bienestar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127000</xdr:colOff>
          <xdr:row>5</xdr:row>
          <xdr:rowOff>19050</xdr:rowOff>
        </xdr:from>
        <xdr:to>
          <xdr:col>3</xdr:col>
          <xdr:colOff>1390650</xdr:colOff>
          <xdr:row>6</xdr:row>
          <xdr:rowOff>38100</xdr:rowOff>
        </xdr:to>
        <xdr:sp macro="" textlink="">
          <xdr:nvSpPr>
            <xdr:cNvPr id="265220" name="Check Box 4" hidden="1">
              <a:extLst>
                <a:ext uri="{63B3BB69-23CF-44E3-9099-C40C66FF867C}">
                  <a14:compatExt spid="_x0000_s265220"/>
                </a:ext>
                <a:ext uri="{FF2B5EF4-FFF2-40B4-BE49-F238E27FC236}">
                  <a16:creationId xmlns:a16="http://schemas.microsoft.com/office/drawing/2014/main" id="{00000000-0008-0000-1000-000004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4. Educación de calidad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1504950</xdr:colOff>
          <xdr:row>5</xdr:row>
          <xdr:rowOff>19050</xdr:rowOff>
        </xdr:from>
        <xdr:to>
          <xdr:col>4</xdr:col>
          <xdr:colOff>984250</xdr:colOff>
          <xdr:row>6</xdr:row>
          <xdr:rowOff>38100</xdr:rowOff>
        </xdr:to>
        <xdr:sp macro="" textlink="">
          <xdr:nvSpPr>
            <xdr:cNvPr id="265221" name="Check Box 5" hidden="1">
              <a:extLst>
                <a:ext uri="{63B3BB69-23CF-44E3-9099-C40C66FF867C}">
                  <a14:compatExt spid="_x0000_s265221"/>
                </a:ext>
                <a:ext uri="{FF2B5EF4-FFF2-40B4-BE49-F238E27FC236}">
                  <a16:creationId xmlns:a16="http://schemas.microsoft.com/office/drawing/2014/main" id="{00000000-0008-0000-1000-000005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5. Igualdad de género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5</xdr:row>
          <xdr:rowOff>19050</xdr:rowOff>
        </xdr:from>
        <xdr:to>
          <xdr:col>5</xdr:col>
          <xdr:colOff>184150</xdr:colOff>
          <xdr:row>6</xdr:row>
          <xdr:rowOff>31750</xdr:rowOff>
        </xdr:to>
        <xdr:sp macro="" textlink="">
          <xdr:nvSpPr>
            <xdr:cNvPr id="265222" name="Check Box 6" hidden="1">
              <a:extLst>
                <a:ext uri="{63B3BB69-23CF-44E3-9099-C40C66FF867C}">
                  <a14:compatExt spid="_x0000_s265222"/>
                </a:ext>
                <a:ext uri="{FF2B5EF4-FFF2-40B4-BE49-F238E27FC236}">
                  <a16:creationId xmlns:a16="http://schemas.microsoft.com/office/drawing/2014/main" id="{00000000-0008-0000-1000-000006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6. Agua limpia y saneamiento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317500</xdr:colOff>
          <xdr:row>5</xdr:row>
          <xdr:rowOff>31750</xdr:rowOff>
        </xdr:from>
        <xdr:to>
          <xdr:col>5</xdr:col>
          <xdr:colOff>1581150</xdr:colOff>
          <xdr:row>6</xdr:row>
          <xdr:rowOff>57150</xdr:rowOff>
        </xdr:to>
        <xdr:sp macro="" textlink="">
          <xdr:nvSpPr>
            <xdr:cNvPr id="265223" name="Check Box 7" hidden="1">
              <a:extLst>
                <a:ext uri="{63B3BB69-23CF-44E3-9099-C40C66FF867C}">
                  <a14:compatExt spid="_x0000_s265223"/>
                </a:ext>
                <a:ext uri="{FF2B5EF4-FFF2-40B4-BE49-F238E27FC236}">
                  <a16:creationId xmlns:a16="http://schemas.microsoft.com/office/drawing/2014/main" id="{00000000-0008-0000-1000-000007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7. Energía asequible y no contaminante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1695450</xdr:colOff>
          <xdr:row>5</xdr:row>
          <xdr:rowOff>31750</xdr:rowOff>
        </xdr:from>
        <xdr:to>
          <xdr:col>7</xdr:col>
          <xdr:colOff>666750</xdr:colOff>
          <xdr:row>6</xdr:row>
          <xdr:rowOff>57150</xdr:rowOff>
        </xdr:to>
        <xdr:sp macro="" textlink="">
          <xdr:nvSpPr>
            <xdr:cNvPr id="265224" name="Check Box 8" hidden="1">
              <a:extLst>
                <a:ext uri="{63B3BB69-23CF-44E3-9099-C40C66FF867C}">
                  <a14:compatExt spid="_x0000_s265224"/>
                </a:ext>
                <a:ext uri="{FF2B5EF4-FFF2-40B4-BE49-F238E27FC236}">
                  <a16:creationId xmlns:a16="http://schemas.microsoft.com/office/drawing/2014/main" id="{00000000-0008-0000-1000-000008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8. Trabajo decente y crecimiento económico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5</xdr:row>
          <xdr:rowOff>31750</xdr:rowOff>
        </xdr:from>
        <xdr:to>
          <xdr:col>7</xdr:col>
          <xdr:colOff>1270000</xdr:colOff>
          <xdr:row>6</xdr:row>
          <xdr:rowOff>38100</xdr:rowOff>
        </xdr:to>
        <xdr:sp macro="" textlink="">
          <xdr:nvSpPr>
            <xdr:cNvPr id="265225" name="Check Box 9" hidden="1">
              <a:extLst>
                <a:ext uri="{63B3BB69-23CF-44E3-9099-C40C66FF867C}">
                  <a14:compatExt spid="_x0000_s265225"/>
                </a:ext>
                <a:ext uri="{FF2B5EF4-FFF2-40B4-BE49-F238E27FC236}">
                  <a16:creationId xmlns:a16="http://schemas.microsoft.com/office/drawing/2014/main" id="{00000000-0008-0000-1000-000009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9. Industria, innovación e infraestructura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571500</xdr:colOff>
          <xdr:row>5</xdr:row>
          <xdr:rowOff>50800</xdr:rowOff>
        </xdr:from>
        <xdr:to>
          <xdr:col>9</xdr:col>
          <xdr:colOff>723900</xdr:colOff>
          <xdr:row>6</xdr:row>
          <xdr:rowOff>69850</xdr:rowOff>
        </xdr:to>
        <xdr:sp macro="" textlink="">
          <xdr:nvSpPr>
            <xdr:cNvPr id="265226" name="Check Box 10" hidden="1">
              <a:extLst>
                <a:ext uri="{63B3BB69-23CF-44E3-9099-C40C66FF867C}">
                  <a14:compatExt spid="_x0000_s265226"/>
                </a:ext>
                <a:ext uri="{FF2B5EF4-FFF2-40B4-BE49-F238E27FC236}">
                  <a16:creationId xmlns:a16="http://schemas.microsoft.com/office/drawing/2014/main" id="{00000000-0008-0000-1000-00000A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10. Reducción de las desigualdades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1041400</xdr:colOff>
          <xdr:row>5</xdr:row>
          <xdr:rowOff>50800</xdr:rowOff>
        </xdr:from>
        <xdr:to>
          <xdr:col>11</xdr:col>
          <xdr:colOff>69850</xdr:colOff>
          <xdr:row>6</xdr:row>
          <xdr:rowOff>69850</xdr:rowOff>
        </xdr:to>
        <xdr:sp macro="" textlink="">
          <xdr:nvSpPr>
            <xdr:cNvPr id="265227" name="Check Box 11" hidden="1">
              <a:extLst>
                <a:ext uri="{63B3BB69-23CF-44E3-9099-C40C66FF867C}">
                  <a14:compatExt spid="_x0000_s265227"/>
                </a:ext>
                <a:ext uri="{FF2B5EF4-FFF2-40B4-BE49-F238E27FC236}">
                  <a16:creationId xmlns:a16="http://schemas.microsoft.com/office/drawing/2014/main" id="{00000000-0008-0000-1000-00000B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11. Ciudades y comunidades sostenibles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571500</xdr:colOff>
          <xdr:row>5</xdr:row>
          <xdr:rowOff>76200</xdr:rowOff>
        </xdr:from>
        <xdr:to>
          <xdr:col>12</xdr:col>
          <xdr:colOff>723900</xdr:colOff>
          <xdr:row>6</xdr:row>
          <xdr:rowOff>88900</xdr:rowOff>
        </xdr:to>
        <xdr:sp macro="" textlink="">
          <xdr:nvSpPr>
            <xdr:cNvPr id="265228" name="Check Box 12" hidden="1">
              <a:extLst>
                <a:ext uri="{63B3BB69-23CF-44E3-9099-C40C66FF867C}">
                  <a14:compatExt spid="_x0000_s265228"/>
                </a:ext>
                <a:ext uri="{FF2B5EF4-FFF2-40B4-BE49-F238E27FC236}">
                  <a16:creationId xmlns:a16="http://schemas.microsoft.com/office/drawing/2014/main" id="{00000000-0008-0000-1000-00000C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12. Producción y consumo responsables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1524000</xdr:colOff>
          <xdr:row>5</xdr:row>
          <xdr:rowOff>31750</xdr:rowOff>
        </xdr:from>
        <xdr:to>
          <xdr:col>12</xdr:col>
          <xdr:colOff>2774950</xdr:colOff>
          <xdr:row>6</xdr:row>
          <xdr:rowOff>38100</xdr:rowOff>
        </xdr:to>
        <xdr:sp macro="" textlink="">
          <xdr:nvSpPr>
            <xdr:cNvPr id="265229" name="Check Box 13" hidden="1">
              <a:extLst>
                <a:ext uri="{63B3BB69-23CF-44E3-9099-C40C66FF867C}">
                  <a14:compatExt spid="_x0000_s265229"/>
                </a:ext>
                <a:ext uri="{FF2B5EF4-FFF2-40B4-BE49-F238E27FC236}">
                  <a16:creationId xmlns:a16="http://schemas.microsoft.com/office/drawing/2014/main" id="{00000000-0008-0000-1000-00000D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13. Acción por el clima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1771650</xdr:colOff>
          <xdr:row>5</xdr:row>
          <xdr:rowOff>336550</xdr:rowOff>
        </xdr:from>
        <xdr:to>
          <xdr:col>1</xdr:col>
          <xdr:colOff>965200</xdr:colOff>
          <xdr:row>7</xdr:row>
          <xdr:rowOff>12700</xdr:rowOff>
        </xdr:to>
        <xdr:sp macro="" textlink="">
          <xdr:nvSpPr>
            <xdr:cNvPr id="265230" name="Check Box 14" hidden="1">
              <a:extLst>
                <a:ext uri="{63B3BB69-23CF-44E3-9099-C40C66FF867C}">
                  <a14:compatExt spid="_x0000_s265230"/>
                </a:ext>
                <a:ext uri="{FF2B5EF4-FFF2-40B4-BE49-F238E27FC236}">
                  <a16:creationId xmlns:a16="http://schemas.microsoft.com/office/drawing/2014/main" id="{00000000-0008-0000-1000-00000E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14. Vida submarina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1346200</xdr:colOff>
          <xdr:row>5</xdr:row>
          <xdr:rowOff>336550</xdr:rowOff>
        </xdr:from>
        <xdr:to>
          <xdr:col>2</xdr:col>
          <xdr:colOff>819150</xdr:colOff>
          <xdr:row>7</xdr:row>
          <xdr:rowOff>0</xdr:rowOff>
        </xdr:to>
        <xdr:sp macro="" textlink="">
          <xdr:nvSpPr>
            <xdr:cNvPr id="265231" name="Check Box 15" hidden="1">
              <a:extLst>
                <a:ext uri="{63B3BB69-23CF-44E3-9099-C40C66FF867C}">
                  <a14:compatExt spid="_x0000_s265231"/>
                </a:ext>
                <a:ext uri="{FF2B5EF4-FFF2-40B4-BE49-F238E27FC236}">
                  <a16:creationId xmlns:a16="http://schemas.microsoft.com/office/drawing/2014/main" id="{00000000-0008-0000-1000-00000F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15. Vida de ecosistemas terrestres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127000</xdr:colOff>
          <xdr:row>5</xdr:row>
          <xdr:rowOff>323850</xdr:rowOff>
        </xdr:from>
        <xdr:to>
          <xdr:col>3</xdr:col>
          <xdr:colOff>1371600</xdr:colOff>
          <xdr:row>7</xdr:row>
          <xdr:rowOff>0</xdr:rowOff>
        </xdr:to>
        <xdr:sp macro="" textlink="">
          <xdr:nvSpPr>
            <xdr:cNvPr id="265232" name="Check Box 16" hidden="1">
              <a:extLst>
                <a:ext uri="{63B3BB69-23CF-44E3-9099-C40C66FF867C}">
                  <a14:compatExt spid="_x0000_s265232"/>
                </a:ext>
                <a:ext uri="{FF2B5EF4-FFF2-40B4-BE49-F238E27FC236}">
                  <a16:creationId xmlns:a16="http://schemas.microsoft.com/office/drawing/2014/main" id="{00000000-0008-0000-1000-000010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16. Paz, justicia e instituciones sólidas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1517650</xdr:colOff>
          <xdr:row>5</xdr:row>
          <xdr:rowOff>336550</xdr:rowOff>
        </xdr:from>
        <xdr:to>
          <xdr:col>4</xdr:col>
          <xdr:colOff>965200</xdr:colOff>
          <xdr:row>7</xdr:row>
          <xdr:rowOff>0</xdr:rowOff>
        </xdr:to>
        <xdr:sp macro="" textlink="">
          <xdr:nvSpPr>
            <xdr:cNvPr id="265233" name="Check Box 17" hidden="1">
              <a:extLst>
                <a:ext uri="{63B3BB69-23CF-44E3-9099-C40C66FF867C}">
                  <a14:compatExt spid="_x0000_s265233"/>
                </a:ext>
                <a:ext uri="{FF2B5EF4-FFF2-40B4-BE49-F238E27FC236}">
                  <a16:creationId xmlns:a16="http://schemas.microsoft.com/office/drawing/2014/main" id="{00000000-0008-0000-1000-000011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s-CO" sz="800" b="0" i="0" u="none" strike="noStrike" baseline="0">
                  <a:solidFill>
                    <a:srgbClr val="000000"/>
                  </a:solidFill>
                  <a:latin typeface="Segoe UI"/>
                  <a:cs typeface="Segoe UI"/>
                </a:rPr>
                <a:t>17. Alianzas para lograr los objetivos</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0</xdr:col>
      <xdr:colOff>28575</xdr:colOff>
      <xdr:row>0</xdr:row>
      <xdr:rowOff>47625</xdr:rowOff>
    </xdr:from>
    <xdr:to>
      <xdr:col>0</xdr:col>
      <xdr:colOff>133350</xdr:colOff>
      <xdr:row>0</xdr:row>
      <xdr:rowOff>142875</xdr:rowOff>
    </xdr:to>
    <xdr:sp macro="[0]!RestablecerPosicionComentarios" textlink="">
      <xdr:nvSpPr>
        <xdr:cNvPr id="2" name="Elipse 1">
          <a:extLst>
            <a:ext uri="{FF2B5EF4-FFF2-40B4-BE49-F238E27FC236}">
              <a16:creationId xmlns:a16="http://schemas.microsoft.com/office/drawing/2014/main" id="{00000000-0008-0000-1A00-000002000000}"/>
            </a:ext>
          </a:extLst>
        </xdr:cNvPr>
        <xdr:cNvSpPr/>
      </xdr:nvSpPr>
      <xdr:spPr>
        <a:xfrm>
          <a:off x="28575" y="47625"/>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548A332B-CBD5-42DB-B868-5503EBFD53B0}" name="Tabla12" displayName="Tabla12" ref="A2:B28" totalsRowShown="0" headerRowDxfId="717" dataDxfId="715" headerRowBorderDxfId="716" tableBorderDxfId="714">
  <autoFilter ref="A2:B28" xr:uid="{548A332B-CBD5-42DB-B868-5503EBFD53B0}"/>
  <tableColumns count="2">
    <tableColumn id="1" xr3:uid="{6064A95A-28B9-4373-A883-1C57FC02CA33}" name="Ítem" dataDxfId="713"/>
    <tableColumn id="2" xr3:uid="{00D6C807-B2F6-44ED-B50B-143A719524A9}" name="Descripción" dataDxfId="712"/>
  </tableColumns>
  <tableStyleInfo name="TableStyleMedium20"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47:D55" totalsRowShown="0" headerRowDxfId="711" dataDxfId="710">
  <autoFilter ref="A47:D55" xr:uid="{00000000-0009-0000-0100-000001000000}"/>
  <tableColumns count="4">
    <tableColumn id="1" xr3:uid="{00000000-0010-0000-0000-000001000000}" name="Salario base en SMMLV" dataDxfId="709"/>
    <tableColumn id="2" xr3:uid="{00000000-0010-0000-0000-000002000000}" name="Salario base expresión monetaria" dataDxfId="708">
      <calculatedColumnFormula>1300000*Tabla1[[#This Row],[Salario base en SMMLV]]</calculatedColumnFormula>
    </tableColumn>
    <tableColumn id="3" xr3:uid="{00000000-0010-0000-0000-000003000000}" name="Total jornal diario a reconocer" dataDxfId="707" dataCellStyle="Moneda"/>
    <tableColumn id="4" xr3:uid="{00000000-0010-0000-0000-000004000000}" name="Factor prestacional 2024" dataDxfId="706"/>
  </tableColumns>
  <tableStyleInfo name="TableStyleMedium2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E1:E9" totalsRowShown="0" headerRowDxfId="705" dataDxfId="703" headerRowBorderDxfId="704" tableBorderDxfId="702" headerRowCellStyle="Normal 2" dataCellStyle="Moneda">
  <autoFilter ref="E1:E9" xr:uid="{00000000-0009-0000-0100-000002000000}"/>
  <tableColumns count="1">
    <tableColumn id="1" xr3:uid="{00000000-0010-0000-0100-000001000000}" name="Honorarios 2023_x000a_con FP" dataDxfId="701" dataCellStyle="Moneda"/>
  </tableColumns>
  <tableStyleInfo name="TableStyleMedium2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F8CBAADC-8162-43F1-9EEA-6EEC2CC5B691}" name="Tabla7" displayName="Tabla7" ref="C1:C18" totalsRowShown="0" headerRowDxfId="700" headerRowBorderDxfId="699" tableBorderDxfId="698" totalsRowBorderDxfId="697">
  <autoFilter ref="C1:C18" xr:uid="{F8CBAADC-8162-43F1-9EEA-6EEC2CC5B691}"/>
  <tableColumns count="1">
    <tableColumn id="1" xr3:uid="{2FBFD88C-6765-4070-B8C8-0407FDCAA8F1}" name="ODS"/>
  </tableColumns>
  <tableStyleInfo name="TableStyleMedium18"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48E68727-28D3-4BCE-B52B-1C5227428739}" name="Tabla8" displayName="Tabla8" ref="B1:B19" totalsRowShown="0" headerRowDxfId="696" dataDxfId="694" headerRowBorderDxfId="695" tableBorderDxfId="693" totalsRowBorderDxfId="692">
  <autoFilter ref="B1:B19" xr:uid="{48E68727-28D3-4BCE-B52B-1C5227428739}"/>
  <tableColumns count="1">
    <tableColumn id="1" xr3:uid="{70B46375-4EEA-422A-BF24-917CEBDB91A1}" name="Procesos" dataDxfId="691"/>
  </tableColumns>
  <tableStyleInfo name="TableStyleLight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C9F8D624-05DD-4F41-8008-807183D357E2}" name="Tabla9" displayName="Tabla9" ref="A1:A13" totalsRowShown="0" headerRowDxfId="690" dataDxfId="688" headerRowBorderDxfId="689" tableBorderDxfId="687" totalsRowBorderDxfId="686">
  <autoFilter ref="A1:A13" xr:uid="{C9F8D624-05DD-4F41-8008-807183D357E2}"/>
  <tableColumns count="1">
    <tableColumn id="1" xr3:uid="{E48191F7-28F9-46C0-8845-A64A69F0CE36}" name="Dependencias" dataDxfId="685"/>
  </tableColumns>
  <tableStyleInfo name="TableStyleLight3"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A2CA15AD-292A-4414-ACA8-E5A90DB3FD30}" name="Tabla16" displayName="Tabla16" ref="F1:F9" totalsRowShown="0" headerRowDxfId="684" dataDxfId="682" headerRowBorderDxfId="683" tableBorderDxfId="681" headerRowCellStyle="Normal 2" dataCellStyle="Moneda">
  <autoFilter ref="F1:F9" xr:uid="{A2CA15AD-292A-4414-ACA8-E5A90DB3FD30}"/>
  <tableColumns count="1">
    <tableColumn id="1" xr3:uid="{C8F8FACD-0507-4C29-9217-E3C291795C49}" name="Honorarios 2024_x000a_con FP" dataDxfId="680" dataCellStyle="Moneda"/>
  </tableColumns>
  <tableStyleInfo name="TableStyleLight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6D604F45-DE3A-4415-865E-2549F184FCD6}" name="Tabla17" displayName="Tabla17" ref="G1:G7" totalsRowShown="0" headerRowDxfId="679" dataDxfId="677" headerRowBorderDxfId="678" tableBorderDxfId="676" headerRowCellStyle="Normal 2" dataCellStyle="Moneda">
  <autoFilter ref="G1:G7" xr:uid="{6D604F45-DE3A-4415-865E-2549F184FCD6}"/>
  <tableColumns count="1">
    <tableColumn id="1" xr3:uid="{0F4CAB2C-9682-4F1D-A6F3-D7DE152BD84A}" name="Honorarios 2025_x000a_con FP" dataDxfId="675" dataCellStyle="Moneda"/>
  </tableColumns>
  <tableStyleInfo name="TableStyleLight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C3C0605-6E51-4FC6-83F4-F54F70DAC80F}" name="Tabla3" displayName="Tabla3" ref="A1:X113" totalsRowShown="0" headerRowDxfId="627" dataDxfId="625" headerRowBorderDxfId="626" tableBorderDxfId="624" headerRowCellStyle="Normal 3" dataCellStyle="Normal 3">
  <autoFilter ref="A1:X113" xr:uid="{4C3C0605-6E51-4FC6-83F4-F54F70DAC80F}"/>
  <tableColumns count="24">
    <tableColumn id="1" xr3:uid="{F5572B01-4699-4161-8D00-52173C48849B}" name="Programa plan de acción" dataDxfId="623"/>
    <tableColumn id="2" xr3:uid="{C6A17F54-148D-485D-B1C8-5AF27817F75E}" name="Proyecto plan de acción" dataDxfId="622"/>
    <tableColumn id="3" xr3:uid="{7E1087C3-D10A-477F-BC44-4BF7334AAFE6}" name="n.°" dataDxfId="621" dataCellStyle="Normal 3"/>
    <tableColumn id="4" xr3:uid="{8869E8CB-243D-4F1A-B05D-B5A1326C8425}" name="Actividad" dataDxfId="620"/>
    <tableColumn id="7" xr3:uid="{D118A10A-A58F-4402-B170-64945855D184}" name="Concatenar _x000a_actividad" dataDxfId="619" dataCellStyle="Normal 3">
      <calculatedColumnFormula>CONCATENATE(" ",C2," ",D2)</calculatedColumnFormula>
    </tableColumn>
    <tableColumn id="8" xr3:uid="{27CA1EE8-E69B-43C6-88BB-CED1FC9D54B9}" name="Indicador Actividad" dataDxfId="618" dataCellStyle="Normal 3"/>
    <tableColumn id="11" xr3:uid="{1DE195EB-F80A-42E8-9726-A6BB5FBDE9DC}" name="Línea Base" dataDxfId="617"/>
    <tableColumn id="12" xr3:uid="{E41B6B6E-1194-4C92-A9BD-41406011C1A1}" name="Meta 2024-2027" dataDxfId="616"/>
    <tableColumn id="13" xr3:uid="{C6E17C07-38F4-4F3A-BABB-FAAE260A333A}" name="Meta 2024" dataDxfId="615"/>
    <tableColumn id="14" xr3:uid="{EB3F574A-6F97-4CD6-A7A9-547B35DE31C2}" name="Meta 2025" dataDxfId="614"/>
    <tableColumn id="15" xr3:uid="{64C23957-E849-4873-9D07-F8435808AC8E}" name="Meta 2026" dataDxfId="613"/>
    <tableColumn id="16" xr3:uid="{386E047A-AA5D-43EC-B846-1BD91CE7D24A}" name="Meta 2027" dataDxfId="612"/>
    <tableColumn id="17" xr3:uid="{3DABD89F-59F2-4F76-85F7-1738D32A5BAF}" name="Procedencia indicador" dataDxfId="611" dataCellStyle="Normal 3"/>
    <tableColumn id="18" xr3:uid="{5DC5E5C4-0589-4802-9C2D-E4D6314CE8D1}" name="ODS" dataDxfId="610" dataCellStyle="Normal 3"/>
    <tableColumn id="19" xr3:uid="{5905E6C0-7836-40AB-B614-ADF81A05AAD7}" name="Proceso del SGI" dataDxfId="609" dataCellStyle="Normal 3 2 2 2"/>
    <tableColumn id="20" xr3:uid="{8B9340AC-ECCF-4DAA-95D7-5DC42FAD2C52}" name="Líder" dataDxfId="608" dataCellStyle="Normal 3"/>
    <tableColumn id="21" xr3:uid="{0EE8ECD9-3B55-41DD-A40E-230477FDEF45}" name="Observaciones " dataDxfId="607" dataCellStyle="Hipervínculo"/>
    <tableColumn id="22" xr3:uid="{D2AEB9F2-BA29-4ABB-885B-B5CCAC464CDB}" name="Presupuesto 2024" dataDxfId="606" dataCellStyle="Hipervínculo"/>
    <tableColumn id="23" xr3:uid="{1652FCA1-60F2-4121-A157-8C35A98B88F4}" name="Presupuesto 2025" dataDxfId="605" dataCellStyle="Normal 3"/>
    <tableColumn id="24" xr3:uid="{AB1FC175-1058-483F-9074-BDCBB8373EAA}" name="Presupuesto 2026" dataDxfId="604" dataCellStyle="Normal 3"/>
    <tableColumn id="25" xr3:uid="{2B9EFB05-221D-4954-8843-B82A92D8777C}" name="Presupuesto 2027" dataDxfId="603" dataCellStyle="Normal 3"/>
    <tableColumn id="26" xr3:uid="{883D5BC4-1D05-4DE3-862A-567812EF78C9}" name="Presupuesto Total" dataDxfId="602" dataCellStyle="Normal 3">
      <calculatedColumnFormula>SUM(Tabla3[[#This Row],[Presupuesto 2024]:[Presupuesto 2027]])</calculatedColumnFormula>
    </tableColumn>
    <tableColumn id="30" xr3:uid="{0C3A3384-0F2E-4A2E-9809-95394F824591}" name="Valoración de inversión por Proyecto 2024-2027" dataDxfId="601" dataCellStyle="Normal 3">
      <calculatedColumnFormula>SUM(V2:V20)</calculatedColumnFormula>
    </tableColumn>
    <tableColumn id="31" xr3:uid="{EB497113-FCBB-46E3-A8A1-00E9F7EC64C1}" name="Valoración de inversión por actividad 2024-2027" dataDxfId="600" dataCellStyle="Normal 3">
      <calculatedColumnFormula>+Tabla3[[#This Row],[Presupuesto Total]]</calculatedColumnFormula>
    </tableColumn>
  </tableColumns>
  <tableStyleInfo name="TableStyleMedium18"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37FBD733-3F69-4C9F-A514-E4C2591E9895}" name="Tabla11" displayName="Tabla11" ref="A3:W120" totalsRowShown="0" headerRowDxfId="582" dataDxfId="581" tableBorderDxfId="580" headerRowCellStyle="Normal 2">
  <autoFilter ref="A3:W120" xr:uid="{00000000-0009-0000-0000-000001000000}"/>
  <tableColumns count="23">
    <tableColumn id="1" xr3:uid="{75F70500-55F0-463D-B14D-15DFE59C21B9}" name="Línea" dataDxfId="579"/>
    <tableColumn id="2" xr3:uid="{C8B87CE4-C890-4E10-9C3B-F670803F739E}" name="Objetivo" dataDxfId="578"/>
    <tableColumn id="3" xr3:uid="{B0B40626-7166-47A0-9A9D-74CF1EA15D21}" name="No." dataDxfId="577"/>
    <tableColumn id="4" xr3:uid="{82617896-4B92-4B19-832A-614FC54294EC}" name="Componente" dataDxfId="576"/>
    <tableColumn id="5" xr3:uid="{219CD15D-D796-4EC9-BFDB-3A63DC948FB6}" name="No.2" dataDxfId="575"/>
    <tableColumn id="6" xr3:uid="{C847EBBE-FAFB-4774-9BAF-FFC3AF9B8D0A}" name="Reto" dataDxfId="574"/>
    <tableColumn id="7" xr3:uid="{97FE7C46-10FD-4D8B-A2DB-BCB06556A2AA}" name="n.° indicador" dataDxfId="573"/>
    <tableColumn id="8" xr3:uid="{E7643CAC-1E64-49DE-9DEE-F203A0384A99}" name="Indicadores de resultado" dataDxfId="572"/>
    <tableColumn id="9" xr3:uid="{626EABDE-3459-4223-8230-53ECE144111B}" name="Referenciación" dataDxfId="571"/>
    <tableColumn id="10" xr3:uid="{D132DB04-BD49-4D27-9958-0B6450E29D96}" name="línea base" dataDxfId="570"/>
    <tableColumn id="11" xr3:uid="{6926F4E6-9C54-4E86-A7C6-4619D81C23A0}" name="Meta PGAR 2020-2031" dataDxfId="569"/>
    <tableColumn id="12" xr3:uid="{245CE1E1-CD03-40BD-A67B-032EE7C826F5}" name="Meta Plan Acción 2020-2023" dataDxfId="568"/>
    <tableColumn id="13" xr3:uid="{C85D3483-57E4-4118-8A96-C746CF57CB16}" name="Meta 2020" dataDxfId="567"/>
    <tableColumn id="14" xr3:uid="{FFA8FC53-03D4-4EE1-A1B0-97A4AC286A3D}" name="Meta 2021" dataDxfId="566"/>
    <tableColumn id="15" xr3:uid="{A794F9FD-673C-4FFF-AC72-87CB652EA1AC}" name="Meta 2022" dataDxfId="565"/>
    <tableColumn id="16" xr3:uid="{DF83A9B2-7DF6-4F0D-A20B-AAB894D348AB}" name="Meta 2023" dataDxfId="564"/>
    <tableColumn id="17" xr3:uid="{0A0D62D2-0129-46A7-B39C-B8BC47799BAA}" name="Meta Plan Acción 2024-2027" dataDxfId="563"/>
    <tableColumn id="18" xr3:uid="{FDC84CD8-A63D-4B48-B1D4-67439BBEB491}" name="Meta 2024" dataDxfId="562"/>
    <tableColumn id="19" xr3:uid="{D849CC8B-71D4-4F59-ADE4-A5924D3660B9}" name="Meta 2025" dataDxfId="561"/>
    <tableColumn id="20" xr3:uid="{F3C3C331-D4DC-4274-803B-1D9A3BB4BD9B}" name="Meta 2026" dataDxfId="560"/>
    <tableColumn id="21" xr3:uid="{6AA234FD-1A8D-42CD-9A24-44AC24010438}" name="Meta 2027" dataDxfId="559"/>
    <tableColumn id="22" xr3:uid="{F952BD90-48DD-4EB3-B138-98A6A16F3182}" name="ODS" dataDxfId="558"/>
    <tableColumn id="23" xr3:uid="{178C2BBA-8736-4E60-9B38-CA151497EFC8}" name="Proceso del SGI_x000a_Nuevo modelo" dataDxfId="557" dataCellStyle="Normal 3 2 2"/>
  </tableColumns>
  <tableStyleInfo name="TableStyleMedium6"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0DCF6A3-87EE-4343-8179-DAFBDE643DF9}" name="Tabla5" displayName="Tabla5" ref="A101:M122" totalsRowShown="0" headerRowDxfId="765" dataDxfId="764" tableBorderDxfId="763" headerRowCellStyle="Normal 2">
  <autoFilter ref="A101:M122" xr:uid="{40DCF6A3-87EE-4343-8179-DAFBDE643DF9}"/>
  <tableColumns count="13">
    <tableColumn id="1" xr3:uid="{EBC85F50-9299-4063-A5D9-E9099845ED6B}" name="Programa" dataDxfId="762"/>
    <tableColumn id="2" xr3:uid="{5C6F2252-214C-44FA-8BDD-737560A7E61D}" name="Proyecto" dataDxfId="761"/>
    <tableColumn id="3" xr3:uid="{EF9CEA8D-2077-440A-8FA5-77FB99BAC03B}" name="Actividad" dataDxfId="760"/>
    <tableColumn id="5" xr3:uid="{E3E6AB40-E969-4CB7-A11B-3129D0D478A6}" name="Indicador" dataDxfId="759">
      <calculatedColumnFormula>IFERROR(VLOOKUP(C102,Estructura_Plan_Acción!$E$1:$X$113,2,FALSE),"")</calculatedColumnFormula>
    </tableColumn>
    <tableColumn id="4" xr3:uid="{F6C88D15-C7A5-4243-AE84-90F9BE017344}" name="Proceso del SGI" dataDxfId="758">
      <calculatedColumnFormula>IF(Tabla5[[#This Row],[Indicador]]="","",IFERROR(VLOOKUP(D102,Estructura_Plan_Acción!$F$1:$X$113,10,FALSE),""))</calculatedColumnFormula>
    </tableColumn>
    <tableColumn id="6" xr3:uid="{7AC9FA02-3FA3-4868-888C-08A7352994F5}" name="Objetivo de Desarrollo Sostenible" dataDxfId="757">
      <calculatedColumnFormula>IFERROR(VLOOKUP(D102,Estructura_Plan_Acción!$F$1:$X$113,9,FALSE),"")</calculatedColumnFormula>
    </tableColumn>
    <tableColumn id="7" xr3:uid="{5A626638-E30C-4963-963B-EBEDA98C2FD3}" name="Cantidad aportada por el contrato en la vigencia" dataDxfId="756"/>
    <tableColumn id="8" xr3:uid="{BEE563D6-307D-429D-8F99-FFBCD2AAC383}" name="Meta Plan Acción 2024-2027" dataDxfId="755">
      <calculatedColumnFormula>IFERROR(VLOOKUP(D102,Estructura_Plan_Acción!$F$1:$L$113,3,FALSE),"")</calculatedColumnFormula>
    </tableColumn>
    <tableColumn id="9" xr3:uid="{C56EDF63-8C3B-4BB2-88F8-ED02015DA73E}" name="Meta 2024" dataDxfId="754">
      <calculatedColumnFormula>IFERROR(VLOOKUP(D102,Estructura_Plan_Acción!$F$1:$L$113,4,FALSE),"")</calculatedColumnFormula>
    </tableColumn>
    <tableColumn id="10" xr3:uid="{F438B335-3C3F-4CB1-A19A-AFF4B432C910}" name="Meta 2025" dataDxfId="753">
      <calculatedColumnFormula>IFERROR(VLOOKUP(D102,Estructura_Plan_Acción!$F$1:$L$113,5,FALSE),"")</calculatedColumnFormula>
    </tableColumn>
    <tableColumn id="11" xr3:uid="{9B8BC986-751C-4C5A-8B7A-0889311C1F8F}" name="Meta 2026" dataDxfId="752">
      <calculatedColumnFormula>IFERROR(VLOOKUP(D102,Estructura_Plan_Acción!$F$1:$L$113,6,FALSE),"")</calculatedColumnFormula>
    </tableColumn>
    <tableColumn id="12" xr3:uid="{30B4A280-7650-48FB-84E2-401EE49C1991}" name="Meta 2027" dataDxfId="751">
      <calculatedColumnFormula>IFERROR(VLOOKUP(D102,Estructura_Plan_Acción!$F$1:$L$113,7,FALSE),"")</calculatedColumnFormula>
    </tableColumn>
    <tableColumn id="13" xr3:uid="{B0C4A94E-DF48-4640-B1B9-D21E7EE3386E}" name="Aporte a la meta de la vigencia (para llevarlo a % multiplique x 100)" dataDxfId="750">
      <calculatedColumnFormula>IF(G102="","",IF(AND($K$9=2024,I102&lt;&gt;0),G102/I102,IF(AND($K$9=2025,J102&lt;&gt;0),G102/J102,IF(AND($K$9=2026,K102&lt;&gt;0),G102/K102,IF(AND($K$9=2027,L102&lt;&gt;0),G102/L102,"Meta no planificada para la vigencia")))))</calculatedColumnFormula>
    </tableColumn>
  </tableColumns>
  <tableStyleInfo name="TableStyleMedium18"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844D2775-1728-4277-A1CA-B0B7967A9760}" name="Tabla6" displayName="Tabla6" ref="A180:M187" totalsRowShown="0" headerRowDxfId="749" dataDxfId="748" tableBorderDxfId="747" headerRowCellStyle="Normal 2">
  <autoFilter ref="A180:M187" xr:uid="{844D2775-1728-4277-A1CA-B0B7967A9760}"/>
  <tableColumns count="13">
    <tableColumn id="1" xr3:uid="{EF272589-C859-49AE-A3C2-A03656D01BC8}" name="Plan" dataDxfId="746"/>
    <tableColumn id="3" xr3:uid="{30E442E0-DF61-4467-B150-2BAD556A56D2}" name="Proyecto/Acción" dataDxfId="745"/>
    <tableColumn id="2" xr3:uid="{98407B27-4AEE-4C11-84B8-F62800EE45EA}" name="Acto de aprobación" dataDxfId="744"/>
    <tableColumn id="4" xr3:uid="{8C2541B3-6691-4DAD-8C7E-24154AB6B11C}" name="Indicador" dataDxfId="743"/>
    <tableColumn id="5" xr3:uid="{330D9A44-84E5-4463-A4FF-FA08046188E5}" name="Objetivo de Desarrollo Sostenible" dataDxfId="742"/>
    <tableColumn id="6" xr3:uid="{2713886F-9ACF-42D6-90E7-9DC3469C9284}" name="Proceso del SGI" dataDxfId="741"/>
    <tableColumn id="7" xr3:uid="{CB844AB7-A86A-4D33-9F89-5BD4072CB87A}" name="Cantidad aportada por el contrato" dataDxfId="740"/>
    <tableColumn id="8" xr3:uid="{1520B191-E744-4F17-99B6-6675FB20E3A8}" name="Meta 2024-2027" dataDxfId="739"/>
    <tableColumn id="9" xr3:uid="{0815DA8C-0401-426B-A842-7587110ED8B5}" name="Meta 2024" dataDxfId="738"/>
    <tableColumn id="10" xr3:uid="{3E82BAC0-988A-4894-B4F7-2D14C76967C2}" name="Meta 2025" dataDxfId="737"/>
    <tableColumn id="11" xr3:uid="{D629A56C-83D3-4DB3-969E-7EBBA626E493}" name="Meta 2026" dataDxfId="736"/>
    <tableColumn id="12" xr3:uid="{3C16D843-6833-4F41-9A26-45C05824E754}" name="Meta 2027" dataDxfId="735"/>
    <tableColumn id="13" xr3:uid="{774C18C2-24CD-4A0A-A8BE-EE92777AFD73}" name="Aporte a la meta de la vigencia (para llevarlo a % multiplique x 100)" dataDxfId="734">
      <calculatedColumnFormula>IF(G181="","",IF(AND($K$9=2020,I181&lt;&gt;0),G181/I181,IF(AND($K$9=2021,J181&lt;&gt;0),G181/J181,IF(AND($K$9=2022,K181&lt;&gt;0),G181/K181,IF(AND($K$9=2023,L181&lt;&gt;0),G181/L181,"Meta no planificada para la vigencia")))))</calculatedColumnFormula>
    </tableColumn>
  </tableColumns>
  <tableStyleInfo name="TableStyleMedium20"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21ADF9B1-594C-4ABD-807D-C241332C29A7}" name="Tabla10" displayName="Tabla10" ref="A77:M97" totalsRowShown="0" headerRowDxfId="733" dataDxfId="732" tableBorderDxfId="731" headerRowCellStyle="Normal 2">
  <autoFilter ref="A77:M97" xr:uid="{21ADF9B1-594C-4ABD-807D-C241332C29A7}"/>
  <tableColumns count="13">
    <tableColumn id="1" xr3:uid="{331CA9F3-85F5-4AFA-9AA0-C37BF91B599E}" name="Línea" dataDxfId="730"/>
    <tableColumn id="2" xr3:uid="{42400A96-3949-4E41-A9F1-3CA547C8845D}" name="Componente" dataDxfId="729"/>
    <tableColumn id="3" xr3:uid="{40EB51C8-8264-4DAA-AD3E-CA5E81A10F2C}" name="Reto" dataDxfId="728"/>
    <tableColumn id="4" xr3:uid="{6D197587-3D15-4CBA-B4D0-542C72CC444C}" name="Indicador" dataDxfId="727"/>
    <tableColumn id="5" xr3:uid="{9A62B626-F10B-46A1-A48B-0D3945C2E78A}" name="Proceso del SGI" dataDxfId="726">
      <calculatedColumnFormula>IFERROR(VLOOKUP(Aporte_Contrato_Desempeño!$D78,Estructura_PGAR!$H$4:$W$120,16,FALSE),"")</calculatedColumnFormula>
    </tableColumn>
    <tableColumn id="6" xr3:uid="{6A178BB5-7358-47C2-A641-06D499FFD146}" name="Objetivo de Desarrollo Sostenible" dataDxfId="725">
      <calculatedColumnFormula>IFERROR(VLOOKUP(Aporte_Contrato_Desempeño!$D78,Estructura_PGAR!$H$3:$W$120,15,FALSE),"")</calculatedColumnFormula>
    </tableColumn>
    <tableColumn id="7" xr3:uid="{CEB31464-E281-4C52-AD0A-4C80E6585477}" name="Meta PGAR 2020-2031" dataDxfId="724">
      <calculatedColumnFormula>IFERROR(VLOOKUP(Aporte_Contrato_Desempeño!$D78,Estructura_PGAR!$H$3:$P$120,4,FALSE),"")</calculatedColumnFormula>
    </tableColumn>
    <tableColumn id="8" xr3:uid="{7A74625F-2446-47F8-8291-0C7707A0B94D}" name="Meta Plan Acción 2024-2027" dataDxfId="723">
      <calculatedColumnFormula>IFERROR(VLOOKUP(Aporte_Contrato_Desempeño!$D78,Estructura_PGAR!$H$3:$W$120,10,FALSE),"")</calculatedColumnFormula>
    </tableColumn>
    <tableColumn id="9" xr3:uid="{366DC643-8484-40EA-9F4B-A87812717D31}" name="Meta 2024" dataDxfId="722">
      <calculatedColumnFormula>IFERROR(VLOOKUP(Aporte_Contrato_Desempeño!$D78,Estructura_PGAR!$H$3:$W$120,11,FALSE),"")</calculatedColumnFormula>
    </tableColumn>
    <tableColumn id="10" xr3:uid="{10EB997C-52E8-4145-B804-C697C6CAF06C}" name="Meta 2025" dataDxfId="721">
      <calculatedColumnFormula>IFERROR(VLOOKUP(Aporte_Contrato_Desempeño!$D78,Estructura_PGAR!$H$3:$W$120,12,FALSE),"")</calculatedColumnFormula>
    </tableColumn>
    <tableColumn id="11" xr3:uid="{C908B434-E803-47E3-AD24-BD15AA486E44}" name="Meta 2026" dataDxfId="720">
      <calculatedColumnFormula>IFERROR(VLOOKUP(Aporte_Contrato_Desempeño!$D78,Estructura_PGAR!$H$3:$W$120,13,FALSE),"")</calculatedColumnFormula>
    </tableColumn>
    <tableColumn id="12" xr3:uid="{8E5693E3-8C56-48E7-BCED-29ABCDFE0F52}" name="Meta 2027" dataDxfId="719">
      <calculatedColumnFormula>IFERROR(VLOOKUP(Aporte_Contrato_Desempeño!$D78,Estructura_PGAR!$H$3:$W$120,14,FALSE),"")</calculatedColumnFormula>
    </tableColumn>
    <tableColumn id="13" xr3:uid="{601D39EC-AC4D-4A7F-8C93-604231F140C4}" name="Aporte del contrato" dataDxfId="718">
      <calculatedColumnFormula>IF(G78="","",IF(AND($K$9=2024,I78&lt;&gt;0),G78/I78,IF(AND($K$9=2025,J78&lt;&gt;0),G78/J78,IF(AND($K$9=2026,K78&lt;&gt;0),G78/K78,IF(AND($K$9=2027,L78&lt;&gt;0),G78/L78,"Meta no planificada para la vigencia")))))</calculatedColumnFormula>
    </tableColumn>
  </tableColumns>
  <tableStyleInfo name="TableStyleLight13"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EC9D5279-53C3-4679-825B-5E323F7B6E39}" name="Tabla514" displayName="Tabla514" ref="A101:M122" totalsRowShown="0" headerRowDxfId="538" dataDxfId="537" tableBorderDxfId="536" headerRowCellStyle="Normal 2">
  <autoFilter ref="A101:M122" xr:uid="{40DCF6A3-87EE-4343-8179-DAFBDE643DF9}"/>
  <tableColumns count="13">
    <tableColumn id="1" xr3:uid="{F56B729A-88B2-427C-95BF-363D25BA78E2}" name="Programa" dataDxfId="535"/>
    <tableColumn id="2" xr3:uid="{B6D268C6-4211-4693-B419-DACF1C76B09B}" name="Proyecto" dataDxfId="534"/>
    <tableColumn id="3" xr3:uid="{B1C1593D-CFF7-496C-8032-EEBE4B463831}" name="Actividad" dataDxfId="533"/>
    <tableColumn id="5" xr3:uid="{E53DD6E0-2330-43A7-A8B0-EAB53DB5E149}" name="Indicador" dataDxfId="532">
      <calculatedColumnFormula>IFERROR(VLOOKUP(C102,Estructura_Plan_Acción!$E$1:$X$113,2,FALSE),"")</calculatedColumnFormula>
    </tableColumn>
    <tableColumn id="4" xr3:uid="{486E231C-EB0F-477E-BFC0-29E565961EE7}" name="Proceso del SGI" dataDxfId="531">
      <calculatedColumnFormula>IF(Tabla514[[#This Row],[Indicador]]="","",IFERROR(VLOOKUP(D102,Estructura_Plan_Acción!$F$1:$X$113,10,FALSE),""))</calculatedColumnFormula>
    </tableColumn>
    <tableColumn id="6" xr3:uid="{5AA2C674-525B-482B-B370-D3E7C5BD0EB8}" name="Objetivo de Desarrollo Sostenible" dataDxfId="530">
      <calculatedColumnFormula>IFERROR(VLOOKUP(D102,Estructura_Plan_Acción!$F$1:$X$113,9,FALSE),"")</calculatedColumnFormula>
    </tableColumn>
    <tableColumn id="7" xr3:uid="{F050E22D-3442-4A39-92F5-98FCD0366DF8}" name="Cantidad aportada por el contrato_x000a_(2024)" dataDxfId="529"/>
    <tableColumn id="8" xr3:uid="{C6C9EE9F-B282-47BD-8921-08640B70E190}" name="Meta Plan Acción 2024-2027" dataDxfId="528">
      <calculatedColumnFormula>IFERROR(VLOOKUP(D102,Estructura_Plan_Acción!$F$1:$L$113,3,FALSE),"")</calculatedColumnFormula>
    </tableColumn>
    <tableColumn id="9" xr3:uid="{1F3215F7-BAB5-4636-A096-1C4B72EFC90B}" name="Meta 2024" dataDxfId="527">
      <calculatedColumnFormula>IFERROR(VLOOKUP(D102,Estructura_Plan_Acción!$F$1:$L$113,4,FALSE),"")</calculatedColumnFormula>
    </tableColumn>
    <tableColumn id="10" xr3:uid="{15A6D10E-3A51-4F0B-A550-3F777F981FD0}" name="Meta 2025" dataDxfId="526">
      <calculatedColumnFormula>IFERROR(VLOOKUP(D102,Estructura_Plan_Acción!$F$1:$L$113,5,FALSE),"")</calculatedColumnFormula>
    </tableColumn>
    <tableColumn id="11" xr3:uid="{07AE2D82-F689-4EAF-BF06-9930E7A8BB39}" name="Meta 2026" dataDxfId="525">
      <calculatedColumnFormula>IFERROR(VLOOKUP(D102,Estructura_Plan_Acción!$F$1:$L$113,6,FALSE),"")</calculatedColumnFormula>
    </tableColumn>
    <tableColumn id="12" xr3:uid="{0CA4DBA3-EAE8-442C-BC86-CC2C0B247B91}" name="Meta 2027" dataDxfId="524">
      <calculatedColumnFormula>IFERROR(VLOOKUP(D102,Estructura_Plan_Acción!$F$1:$L$113,7,FALSE),"")</calculatedColumnFormula>
    </tableColumn>
    <tableColumn id="13" xr3:uid="{F0BD8673-C118-4B57-BA8E-8B19538B17F7}" name="Aporte a la meta de la vigencia (para llevarlo a % multiplique x 100)" dataDxfId="523">
      <calculatedColumnFormula>IF(G102="","",IF(AND($K$9=2024,I102&lt;&gt;0),G102/I102,IF(AND($K$9=2025,J102&lt;&gt;0),G102/J102,IF(AND($K$9=2026,K102&lt;&gt;0),G102/K102,IF(AND($K$9=2027,L102&lt;&gt;0),G102/L102,"Meta no planificada para la vigencia")))))</calculatedColumnFormula>
    </tableColumn>
  </tableColumns>
  <tableStyleInfo name="TableStyleMedium18"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B31E769C-C961-4520-9DE6-D304C65AB1B0}" name="Tabla615" displayName="Tabla615" ref="A180:M190" totalsRowShown="0" headerRowDxfId="522" dataDxfId="521" tableBorderDxfId="520" headerRowCellStyle="Normal 2">
  <autoFilter ref="A180:M190" xr:uid="{844D2775-1728-4277-A1CA-B0B7967A9760}"/>
  <tableColumns count="13">
    <tableColumn id="1" xr3:uid="{830272D0-1157-41EB-9699-85D6D9E694F7}" name="Plan" dataDxfId="519"/>
    <tableColumn id="3" xr3:uid="{43CDF1B6-AE19-47E6-8AD8-40424FDF6DAC}" name="Proyecto/Acción" dataDxfId="518"/>
    <tableColumn id="2" xr3:uid="{871DD373-FCE2-4927-9347-9E33E99B154B}" name="Acto de aprobación" dataDxfId="517"/>
    <tableColumn id="4" xr3:uid="{3AD3BBBA-061D-4870-ABCE-7B9E271220C6}" name="Indicador" dataDxfId="516"/>
    <tableColumn id="5" xr3:uid="{22D4969B-F9C3-4E4D-96BE-42E3E7EE084C}" name="Objetivo de Desarrollo Sostenible" dataDxfId="515"/>
    <tableColumn id="6" xr3:uid="{0822AF11-AD80-41C9-AEBE-D060B9ABA503}" name="Proceso del SGI" dataDxfId="514"/>
    <tableColumn id="7" xr3:uid="{8F2A9EB8-2367-466F-86F4-E8CD2AF939BD}" name="Cantidad aportada por el contrato" dataDxfId="513"/>
    <tableColumn id="8" xr3:uid="{927FA844-1612-49B1-833F-B93E0C315B02}" name="Meta 2024-2027" dataDxfId="512"/>
    <tableColumn id="9" xr3:uid="{497BE720-3DF8-47C4-90D3-5D030A58E369}" name="Meta 2024" dataDxfId="511"/>
    <tableColumn id="10" xr3:uid="{2C8A33DE-3297-4728-9885-119828F13206}" name="Meta 2025" dataDxfId="510"/>
    <tableColumn id="11" xr3:uid="{9C9C74E2-E5DB-4076-8921-FB09FBF45E27}" name="Meta 2026" dataDxfId="509"/>
    <tableColumn id="12" xr3:uid="{8C917A5B-36E7-4B7C-8D5A-403A4ADE9100}" name="Meta 2027" dataDxfId="508"/>
    <tableColumn id="13" xr3:uid="{C57CCDC4-74FE-413E-B5A8-2A1BAA357A57}" name="Aporte a la meta de la vigencia (para llevarlo a % multiplique x 100)" dataDxfId="507">
      <calculatedColumnFormula>IF(G181="","",IF(AND($K$9=2020,I181&lt;&gt;0),G181/I181,IF(AND($K$9=2021,J181&lt;&gt;0),G181/J181,IF(AND($K$9=2022,K181&lt;&gt;0),G181/K181,IF(AND($K$9=2023,L181&lt;&gt;0),G181/L181,"Meta no planificada para la vigencia")))))</calculatedColumnFormula>
    </tableColumn>
  </tableColumns>
  <tableStyleInfo name="TableStyleMedium20"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D71D84CA-1088-4C9D-A299-0B9FE7C13BBC}" name="Tabla1016" displayName="Tabla1016" ref="A77:M97" totalsRowShown="0" headerRowDxfId="506" dataDxfId="505" tableBorderDxfId="504" headerRowCellStyle="Normal 2">
  <autoFilter ref="A77:M97" xr:uid="{21ADF9B1-594C-4ABD-807D-C241332C29A7}"/>
  <tableColumns count="13">
    <tableColumn id="1" xr3:uid="{941B9F23-F83B-40A0-B174-E0761DCE2124}" name="Línea" dataDxfId="503"/>
    <tableColumn id="2" xr3:uid="{3E5591EC-CC45-4D64-B8F8-38832F878415}" name="Componente" dataDxfId="502"/>
    <tableColumn id="3" xr3:uid="{021EE7CF-9A8D-4AB4-B4E7-4593A976ED53}" name="Reto" dataDxfId="501"/>
    <tableColumn id="4" xr3:uid="{4DEC1F12-539F-4754-9C1C-07515BECA3F9}" name="Indicador" dataDxfId="500"/>
    <tableColumn id="5" xr3:uid="{232AD76A-5E53-468D-B8B6-79386838877C}" name="Proceso del SGI" dataDxfId="499">
      <calculatedColumnFormula>IFERROR(VLOOKUP(Aporte_Contrato_Vigencia_Futura!$D78,Estructura_PGAR!$H$4:$W$120,16,FALSE),"")</calculatedColumnFormula>
    </tableColumn>
    <tableColumn id="6" xr3:uid="{5F522018-78ED-46F8-B922-6527105510A5}" name="Objetivo de Desarrollo Sostenible" dataDxfId="498">
      <calculatedColumnFormula>IFERROR(VLOOKUP(Aporte_Contrato_Vigencia_Futura!$D78,Estructura_PGAR!$H$3:$W$120,15,FALSE),"")</calculatedColumnFormula>
    </tableColumn>
    <tableColumn id="7" xr3:uid="{5732574F-85CC-46EB-AA30-7D7ACA427260}" name="Meta PGAR 2020-2031" dataDxfId="497">
      <calculatedColumnFormula>IFERROR(VLOOKUP(Aporte_Contrato_Vigencia_Futura!$D78,Estructura_PGAR!$H$3:$P$120,4,FALSE),"")</calculatedColumnFormula>
    </tableColumn>
    <tableColumn id="8" xr3:uid="{4846B718-025D-4E79-B593-4D77D5497C6B}" name="Meta Plan Acción 2024-2027" dataDxfId="496">
      <calculatedColumnFormula>IFERROR(VLOOKUP(Aporte_Contrato_Vigencia_Futura!$D78,Estructura_PGAR!$H$3:$W$120,10,FALSE),"")</calculatedColumnFormula>
    </tableColumn>
    <tableColumn id="9" xr3:uid="{042BB10E-E09E-48CB-A906-89709923E310}" name="Meta 2024" dataDxfId="495">
      <calculatedColumnFormula>IFERROR(VLOOKUP(Aporte_Contrato_Vigencia_Futura!$D78,Estructura_PGAR!$H$3:$W$120,11,FALSE),"")</calculatedColumnFormula>
    </tableColumn>
    <tableColumn id="10" xr3:uid="{8716B6EE-A78C-4E75-A084-91AD470BD0CD}" name="Meta 2025" dataDxfId="494">
      <calculatedColumnFormula>IFERROR(VLOOKUP(Aporte_Contrato_Vigencia_Futura!$D78,Estructura_PGAR!$H$3:$W$120,12,FALSE),"")</calculatedColumnFormula>
    </tableColumn>
    <tableColumn id="11" xr3:uid="{5B089BEC-BB92-42B4-8874-EA55E564B223}" name="Meta 2026" dataDxfId="493">
      <calculatedColumnFormula>IFERROR(VLOOKUP(Aporte_Contrato_Vigencia_Futura!$D78,Estructura_PGAR!$H$3:$W$120,13,FALSE),"")</calculatedColumnFormula>
    </tableColumn>
    <tableColumn id="12" xr3:uid="{BE0C1580-CE0E-4AEF-AAC0-B115BBFE6439}" name="Meta 2027" dataDxfId="492">
      <calculatedColumnFormula>IFERROR(VLOOKUP(Aporte_Contrato_Vigencia_Futura!$D78,Estructura_PGAR!$H$3:$W$120,14,FALSE),"")</calculatedColumnFormula>
    </tableColumn>
    <tableColumn id="13" xr3:uid="{6B1E604C-2DDF-4F34-A427-7C898B9F2984}" name="Aporte del contrato" dataDxfId="491">
      <calculatedColumnFormula>IF(G78="","",IF(AND($K$9=2024,I78&lt;&gt;0),G78/I78,IF(AND($K$9=2025,J78&lt;&gt;0),G78/J78,IF(AND($K$9=2026,K78&lt;&gt;0),G78/K78,IF(AND($K$9=2027,L78&lt;&gt;0),G78/L78,"Meta no planificada para la vigencia")))))</calculatedColumnFormula>
    </tableColumn>
  </tableColumns>
  <tableStyleInfo name="TableStyleLight13"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9C2F488-D6B9-4674-A9D7-D51359AE9018}" name="Tabla4" displayName="Tabla4" ref="L1:L5" totalsRowShown="0" headerRowDxfId="3" dataDxfId="2" tableBorderDxfId="1">
  <autoFilter ref="L1:L5" xr:uid="{E9C2F488-D6B9-4674-A9D7-D51359AE9018}"/>
  <tableColumns count="1">
    <tableColumn id="1" xr3:uid="{DB7E0DC2-9C4F-497F-B3B1-F4749865DDFC}" name=" 5.2. Modernización Institucional" dataDxfId="0"/>
  </tableColumns>
  <tableStyleInfo name="TableStyleMedium16"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6" Type="http://schemas.openxmlformats.org/officeDocument/2006/relationships/table" Target="../tables/table5.xml"/><Relationship Id="rId5" Type="http://schemas.openxmlformats.org/officeDocument/2006/relationships/table" Target="../tables/table4.xml"/><Relationship Id="rId10" Type="http://schemas.openxmlformats.org/officeDocument/2006/relationships/comments" Target="../comments1.xml"/><Relationship Id="rId4" Type="http://schemas.openxmlformats.org/officeDocument/2006/relationships/table" Target="../tables/table3.xml"/><Relationship Id="rId9" Type="http://schemas.openxmlformats.org/officeDocument/2006/relationships/table" Target="../tables/table8.x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6.bin"/><Relationship Id="rId5" Type="http://schemas.openxmlformats.org/officeDocument/2006/relationships/comments" Target="../comments6.xml"/><Relationship Id="rId4" Type="http://schemas.openxmlformats.org/officeDocument/2006/relationships/table" Target="../tables/table9.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6.xml"/><Relationship Id="rId1" Type="http://schemas.openxmlformats.org/officeDocument/2006/relationships/printerSettings" Target="../printerSettings/printerSettings9.bin"/><Relationship Id="rId5" Type="http://schemas.openxmlformats.org/officeDocument/2006/relationships/comments" Target="../comments8.xml"/><Relationship Id="rId4" Type="http://schemas.openxmlformats.org/officeDocument/2006/relationships/table" Target="../tables/table10.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9.vml"/><Relationship Id="rId21" Type="http://schemas.openxmlformats.org/officeDocument/2006/relationships/table" Target="../tables/table1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7.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0.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omments" Target="../comments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table" Target="../tables/table13.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table" Target="../tables/table12.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22.xml"/><Relationship Id="rId13" Type="http://schemas.openxmlformats.org/officeDocument/2006/relationships/ctrlProp" Target="../ctrlProps/ctrlProp27.xml"/><Relationship Id="rId18" Type="http://schemas.openxmlformats.org/officeDocument/2006/relationships/ctrlProp" Target="../ctrlProps/ctrlProp32.xml"/><Relationship Id="rId3" Type="http://schemas.openxmlformats.org/officeDocument/2006/relationships/vmlDrawing" Target="../drawings/vmlDrawing10.vml"/><Relationship Id="rId21" Type="http://schemas.openxmlformats.org/officeDocument/2006/relationships/table" Target="../tables/table14.xml"/><Relationship Id="rId7" Type="http://schemas.openxmlformats.org/officeDocument/2006/relationships/ctrlProp" Target="../ctrlProps/ctrlProp21.xml"/><Relationship Id="rId12" Type="http://schemas.openxmlformats.org/officeDocument/2006/relationships/ctrlProp" Target="../ctrlProps/ctrlProp26.xml"/><Relationship Id="rId17" Type="http://schemas.openxmlformats.org/officeDocument/2006/relationships/ctrlProp" Target="../ctrlProps/ctrlProp31.xml"/><Relationship Id="rId2" Type="http://schemas.openxmlformats.org/officeDocument/2006/relationships/drawing" Target="../drawings/drawing8.xml"/><Relationship Id="rId16" Type="http://schemas.openxmlformats.org/officeDocument/2006/relationships/ctrlProp" Target="../ctrlProps/ctrlProp30.xml"/><Relationship Id="rId20" Type="http://schemas.openxmlformats.org/officeDocument/2006/relationships/ctrlProp" Target="../ctrlProps/ctrlProp34.xml"/><Relationship Id="rId1" Type="http://schemas.openxmlformats.org/officeDocument/2006/relationships/printerSettings" Target="../printerSettings/printerSettings11.bin"/><Relationship Id="rId6" Type="http://schemas.openxmlformats.org/officeDocument/2006/relationships/ctrlProp" Target="../ctrlProps/ctrlProp20.xml"/><Relationship Id="rId11" Type="http://schemas.openxmlformats.org/officeDocument/2006/relationships/ctrlProp" Target="../ctrlProps/ctrlProp25.xml"/><Relationship Id="rId24" Type="http://schemas.openxmlformats.org/officeDocument/2006/relationships/comments" Target="../comments10.xml"/><Relationship Id="rId5" Type="http://schemas.openxmlformats.org/officeDocument/2006/relationships/ctrlProp" Target="../ctrlProps/ctrlProp19.xml"/><Relationship Id="rId15" Type="http://schemas.openxmlformats.org/officeDocument/2006/relationships/ctrlProp" Target="../ctrlProps/ctrlProp29.xml"/><Relationship Id="rId23" Type="http://schemas.openxmlformats.org/officeDocument/2006/relationships/table" Target="../tables/table16.xml"/><Relationship Id="rId10" Type="http://schemas.openxmlformats.org/officeDocument/2006/relationships/ctrlProp" Target="../ctrlProps/ctrlProp24.xml"/><Relationship Id="rId19" Type="http://schemas.openxmlformats.org/officeDocument/2006/relationships/ctrlProp" Target="../ctrlProps/ctrlProp33.xml"/><Relationship Id="rId4" Type="http://schemas.openxmlformats.org/officeDocument/2006/relationships/ctrlProp" Target="../ctrlProps/ctrlProp18.xml"/><Relationship Id="rId9" Type="http://schemas.openxmlformats.org/officeDocument/2006/relationships/ctrlProp" Target="../ctrlProps/ctrlProp23.xml"/><Relationship Id="rId14" Type="http://schemas.openxmlformats.org/officeDocument/2006/relationships/ctrlProp" Target="../ctrlProps/ctrlProp28.xml"/><Relationship Id="rId22" Type="http://schemas.openxmlformats.org/officeDocument/2006/relationships/table" Target="../tables/table15.xm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4.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5.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6.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9.xml"/><Relationship Id="rId1" Type="http://schemas.openxmlformats.org/officeDocument/2006/relationships/printerSettings" Target="../printerSettings/printerSettings17.bin"/><Relationship Id="rId4" Type="http://schemas.openxmlformats.org/officeDocument/2006/relationships/comments" Target="../comments14.xml"/></Relationships>
</file>

<file path=xl/worksheets/_rels/sheet27.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8.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9.xml.rels><?xml version="1.0" encoding="UTF-8" standalone="yes"?>
<Relationships xmlns="http://schemas.openxmlformats.org/package/2006/relationships"><Relationship Id="rId3" Type="http://schemas.openxmlformats.org/officeDocument/2006/relationships/table" Target="../tables/table17.xml"/><Relationship Id="rId2" Type="http://schemas.openxmlformats.org/officeDocument/2006/relationships/vmlDrawing" Target="../drawings/vmlDrawing16.vml"/><Relationship Id="rId1" Type="http://schemas.openxmlformats.org/officeDocument/2006/relationships/printerSettings" Target="../printerSettings/printerSettings20.bin"/><Relationship Id="rId4" Type="http://schemas.openxmlformats.org/officeDocument/2006/relationships/comments" Target="../comments16.xml"/></Relationships>
</file>

<file path=xl/worksheets/_rels/sheet30.xml.rels><?xml version="1.0" encoding="UTF-8" standalone="yes"?>
<Relationships xmlns="http://schemas.openxmlformats.org/package/2006/relationships"><Relationship Id="rId2" Type="http://schemas.openxmlformats.org/officeDocument/2006/relationships/comments" Target="../comments17.xml"/><Relationship Id="rId1" Type="http://schemas.openxmlformats.org/officeDocument/2006/relationships/vmlDrawing" Target="../drawings/vmlDrawing17.vml"/></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G68"/>
  <sheetViews>
    <sheetView workbookViewId="0">
      <selection activeCell="B25" sqref="B25"/>
    </sheetView>
  </sheetViews>
  <sheetFormatPr baseColWidth="10" defaultColWidth="11" defaultRowHeight="14.5"/>
  <cols>
    <col min="1" max="1" width="15.08203125" style="1" customWidth="1"/>
    <col min="2" max="2" width="36.33203125" style="1" customWidth="1"/>
    <col min="3" max="3" width="69.08203125" style="1" customWidth="1"/>
    <col min="4" max="16384" width="11" style="1"/>
  </cols>
  <sheetData>
    <row r="1" spans="1:7">
      <c r="A1" s="1" t="s">
        <v>0</v>
      </c>
    </row>
    <row r="2" spans="1:7">
      <c r="A2" s="2" t="s">
        <v>1</v>
      </c>
      <c r="B2" s="2" t="s">
        <v>2</v>
      </c>
      <c r="C2" s="2" t="s">
        <v>3</v>
      </c>
      <c r="G2" s="521" t="s">
        <v>4</v>
      </c>
    </row>
    <row r="3" spans="1:7">
      <c r="A3" s="3" t="s">
        <v>5</v>
      </c>
      <c r="B3" s="4" t="s">
        <v>6</v>
      </c>
      <c r="C3" s="4" t="s">
        <v>7</v>
      </c>
      <c r="G3" s="521" t="s">
        <v>8</v>
      </c>
    </row>
    <row r="4" spans="1:7">
      <c r="A4" s="3" t="s">
        <v>5</v>
      </c>
      <c r="B4" s="4" t="s">
        <v>6</v>
      </c>
      <c r="C4" s="4" t="s">
        <v>9</v>
      </c>
      <c r="G4" s="521" t="s">
        <v>10</v>
      </c>
    </row>
    <row r="5" spans="1:7">
      <c r="A5" s="3" t="s">
        <v>5</v>
      </c>
      <c r="B5" s="4" t="s">
        <v>6</v>
      </c>
      <c r="C5" s="4" t="s">
        <v>11</v>
      </c>
    </row>
    <row r="6" spans="1:7">
      <c r="A6" s="3" t="s">
        <v>5</v>
      </c>
      <c r="B6" s="4" t="s">
        <v>12</v>
      </c>
      <c r="C6" s="4" t="s">
        <v>13</v>
      </c>
    </row>
    <row r="7" spans="1:7">
      <c r="A7" s="3" t="s">
        <v>5</v>
      </c>
      <c r="B7" s="4" t="s">
        <v>12</v>
      </c>
      <c r="C7" s="4" t="s">
        <v>14</v>
      </c>
    </row>
    <row r="8" spans="1:7">
      <c r="A8" s="3" t="s">
        <v>5</v>
      </c>
      <c r="B8" s="4" t="s">
        <v>15</v>
      </c>
      <c r="C8" s="4" t="s">
        <v>16</v>
      </c>
    </row>
    <row r="9" spans="1:7">
      <c r="A9" s="3" t="s">
        <v>5</v>
      </c>
      <c r="B9" s="4" t="s">
        <v>15</v>
      </c>
      <c r="C9" s="4" t="s">
        <v>17</v>
      </c>
    </row>
    <row r="10" spans="1:7">
      <c r="A10" s="3" t="s">
        <v>5</v>
      </c>
      <c r="B10" s="4" t="s">
        <v>15</v>
      </c>
      <c r="C10" s="4" t="s">
        <v>18</v>
      </c>
    </row>
    <row r="11" spans="1:7">
      <c r="A11" s="3" t="s">
        <v>5</v>
      </c>
      <c r="B11" s="4" t="s">
        <v>15</v>
      </c>
      <c r="C11" s="4" t="s">
        <v>19</v>
      </c>
    </row>
    <row r="12" spans="1:7">
      <c r="A12" s="3" t="s">
        <v>5</v>
      </c>
      <c r="B12" s="4" t="s">
        <v>20</v>
      </c>
      <c r="C12" s="4" t="s">
        <v>21</v>
      </c>
    </row>
    <row r="13" spans="1:7">
      <c r="A13" s="3" t="s">
        <v>5</v>
      </c>
      <c r="B13" s="4" t="s">
        <v>22</v>
      </c>
      <c r="C13" s="4" t="s">
        <v>23</v>
      </c>
    </row>
    <row r="14" spans="1:7">
      <c r="A14" s="3" t="s">
        <v>5</v>
      </c>
      <c r="B14" s="4" t="s">
        <v>22</v>
      </c>
      <c r="C14" s="4" t="s">
        <v>24</v>
      </c>
    </row>
    <row r="15" spans="1:7">
      <c r="A15" s="3" t="s">
        <v>5</v>
      </c>
      <c r="B15" s="4" t="s">
        <v>22</v>
      </c>
      <c r="C15" s="4" t="s">
        <v>25</v>
      </c>
    </row>
    <row r="16" spans="1:7">
      <c r="A16" s="3" t="s">
        <v>5</v>
      </c>
      <c r="B16" s="4" t="s">
        <v>26</v>
      </c>
      <c r="C16" s="4" t="s">
        <v>27</v>
      </c>
    </row>
    <row r="17" spans="1:3">
      <c r="A17" s="3" t="s">
        <v>5</v>
      </c>
      <c r="B17" s="4" t="s">
        <v>26</v>
      </c>
      <c r="C17" s="4" t="s">
        <v>28</v>
      </c>
    </row>
    <row r="18" spans="1:3">
      <c r="A18" s="3" t="s">
        <v>29</v>
      </c>
      <c r="B18" s="4" t="s">
        <v>6</v>
      </c>
      <c r="C18" s="4" t="s">
        <v>30</v>
      </c>
    </row>
    <row r="19" spans="1:3">
      <c r="A19" s="3" t="s">
        <v>29</v>
      </c>
      <c r="B19" s="4" t="s">
        <v>6</v>
      </c>
      <c r="C19" s="4" t="s">
        <v>31</v>
      </c>
    </row>
    <row r="20" spans="1:3">
      <c r="A20" s="3" t="s">
        <v>29</v>
      </c>
      <c r="B20" s="4" t="s">
        <v>6</v>
      </c>
      <c r="C20" s="4" t="s">
        <v>32</v>
      </c>
    </row>
    <row r="21" spans="1:3">
      <c r="A21" s="3" t="s">
        <v>29</v>
      </c>
      <c r="B21" s="4" t="s">
        <v>6</v>
      </c>
      <c r="C21" s="4" t="s">
        <v>33</v>
      </c>
    </row>
    <row r="22" spans="1:3">
      <c r="A22" s="3" t="s">
        <v>29</v>
      </c>
      <c r="B22" s="4" t="s">
        <v>6</v>
      </c>
      <c r="C22" s="4" t="s">
        <v>34</v>
      </c>
    </row>
    <row r="23" spans="1:3">
      <c r="A23" s="3" t="s">
        <v>29</v>
      </c>
      <c r="B23" s="4" t="s">
        <v>6</v>
      </c>
      <c r="C23" s="4" t="s">
        <v>35</v>
      </c>
    </row>
    <row r="24" spans="1:3">
      <c r="A24" s="3" t="s">
        <v>29</v>
      </c>
      <c r="B24" s="4" t="s">
        <v>12</v>
      </c>
      <c r="C24" s="4" t="s">
        <v>36</v>
      </c>
    </row>
    <row r="25" spans="1:3">
      <c r="A25" s="3" t="s">
        <v>29</v>
      </c>
      <c r="B25" s="4" t="s">
        <v>12</v>
      </c>
      <c r="C25" s="4" t="s">
        <v>37</v>
      </c>
    </row>
    <row r="26" spans="1:3">
      <c r="A26" s="3" t="s">
        <v>29</v>
      </c>
      <c r="B26" s="4" t="s">
        <v>12</v>
      </c>
      <c r="C26" s="4" t="s">
        <v>38</v>
      </c>
    </row>
    <row r="27" spans="1:3">
      <c r="A27" s="3" t="s">
        <v>29</v>
      </c>
      <c r="B27" s="4" t="s">
        <v>12</v>
      </c>
      <c r="C27" s="4" t="s">
        <v>39</v>
      </c>
    </row>
    <row r="28" spans="1:3">
      <c r="A28" s="3" t="s">
        <v>29</v>
      </c>
      <c r="B28" s="4" t="s">
        <v>15</v>
      </c>
      <c r="C28" s="4" t="s">
        <v>40</v>
      </c>
    </row>
    <row r="29" spans="1:3">
      <c r="A29" s="3" t="s">
        <v>29</v>
      </c>
      <c r="B29" s="4" t="s">
        <v>15</v>
      </c>
      <c r="C29" s="4" t="s">
        <v>41</v>
      </c>
    </row>
    <row r="30" spans="1:3">
      <c r="A30" s="3" t="s">
        <v>29</v>
      </c>
      <c r="B30" s="4" t="s">
        <v>15</v>
      </c>
      <c r="C30" s="4" t="s">
        <v>42</v>
      </c>
    </row>
    <row r="31" spans="1:3">
      <c r="A31" s="3" t="s">
        <v>29</v>
      </c>
      <c r="B31" s="4" t="s">
        <v>20</v>
      </c>
      <c r="C31" s="4" t="s">
        <v>43</v>
      </c>
    </row>
    <row r="32" spans="1:3">
      <c r="A32" s="3" t="s">
        <v>29</v>
      </c>
      <c r="B32" s="4" t="s">
        <v>20</v>
      </c>
      <c r="C32" s="4" t="s">
        <v>44</v>
      </c>
    </row>
    <row r="33" spans="1:3">
      <c r="A33" s="3" t="s">
        <v>29</v>
      </c>
      <c r="B33" s="4" t="s">
        <v>20</v>
      </c>
      <c r="C33" s="4" t="s">
        <v>45</v>
      </c>
    </row>
    <row r="34" spans="1:3">
      <c r="A34" s="3" t="s">
        <v>29</v>
      </c>
      <c r="B34" s="4" t="s">
        <v>22</v>
      </c>
      <c r="C34" s="4" t="s">
        <v>46</v>
      </c>
    </row>
    <row r="35" spans="1:3">
      <c r="A35" s="3" t="s">
        <v>29</v>
      </c>
      <c r="B35" s="4" t="s">
        <v>22</v>
      </c>
      <c r="C35" s="4" t="s">
        <v>47</v>
      </c>
    </row>
    <row r="36" spans="1:3">
      <c r="A36" s="3" t="s">
        <v>29</v>
      </c>
      <c r="B36" s="4" t="s">
        <v>22</v>
      </c>
      <c r="C36" s="4" t="s">
        <v>48</v>
      </c>
    </row>
    <row r="37" spans="1:3">
      <c r="A37" s="3" t="s">
        <v>29</v>
      </c>
      <c r="B37" s="4" t="s">
        <v>22</v>
      </c>
      <c r="C37" s="4" t="s">
        <v>49</v>
      </c>
    </row>
    <row r="38" spans="1:3">
      <c r="A38" s="3" t="s">
        <v>29</v>
      </c>
      <c r="B38" s="4" t="s">
        <v>22</v>
      </c>
      <c r="C38" s="4" t="s">
        <v>50</v>
      </c>
    </row>
    <row r="39" spans="1:3">
      <c r="A39" s="3" t="s">
        <v>29</v>
      </c>
      <c r="B39" s="4" t="s">
        <v>26</v>
      </c>
      <c r="C39" s="4" t="s">
        <v>51</v>
      </c>
    </row>
    <row r="40" spans="1:3">
      <c r="A40" s="3" t="s">
        <v>29</v>
      </c>
      <c r="B40" s="4" t="s">
        <v>26</v>
      </c>
      <c r="C40" s="4" t="s">
        <v>52</v>
      </c>
    </row>
    <row r="41" spans="1:3">
      <c r="A41" s="3" t="s">
        <v>29</v>
      </c>
      <c r="B41" s="4" t="s">
        <v>26</v>
      </c>
      <c r="C41" s="4" t="s">
        <v>53</v>
      </c>
    </row>
    <row r="42" spans="1:3">
      <c r="A42" s="3" t="s">
        <v>54</v>
      </c>
      <c r="B42" s="4" t="s">
        <v>55</v>
      </c>
      <c r="C42" s="4" t="s">
        <v>56</v>
      </c>
    </row>
    <row r="43" spans="1:3">
      <c r="A43" s="3" t="s">
        <v>54</v>
      </c>
      <c r="B43" s="4" t="s">
        <v>55</v>
      </c>
      <c r="C43" s="4" t="s">
        <v>57</v>
      </c>
    </row>
    <row r="44" spans="1:3">
      <c r="A44" s="3" t="s">
        <v>54</v>
      </c>
      <c r="B44" s="4" t="s">
        <v>55</v>
      </c>
      <c r="C44" s="4" t="s">
        <v>58</v>
      </c>
    </row>
    <row r="45" spans="1:3">
      <c r="A45" s="3" t="s">
        <v>54</v>
      </c>
      <c r="B45" s="4" t="s">
        <v>55</v>
      </c>
      <c r="C45" s="522" t="s">
        <v>59</v>
      </c>
    </row>
    <row r="46" spans="1:3">
      <c r="A46" s="3" t="s">
        <v>54</v>
      </c>
      <c r="B46" s="4" t="s">
        <v>55</v>
      </c>
      <c r="C46" s="522" t="s">
        <v>60</v>
      </c>
    </row>
    <row r="47" spans="1:3">
      <c r="A47" s="3" t="s">
        <v>54</v>
      </c>
      <c r="B47" s="4" t="s">
        <v>55</v>
      </c>
      <c r="C47" s="4" t="s">
        <v>61</v>
      </c>
    </row>
    <row r="48" spans="1:3">
      <c r="A48" s="3" t="s">
        <v>54</v>
      </c>
      <c r="B48" s="4" t="s">
        <v>55</v>
      </c>
      <c r="C48" s="4" t="s">
        <v>62</v>
      </c>
    </row>
    <row r="49" spans="1:3">
      <c r="A49" s="3" t="s">
        <v>54</v>
      </c>
      <c r="B49" s="4" t="s">
        <v>55</v>
      </c>
      <c r="C49" s="4" t="s">
        <v>63</v>
      </c>
    </row>
    <row r="50" spans="1:3">
      <c r="A50" s="3" t="s">
        <v>54</v>
      </c>
      <c r="B50" s="4" t="s">
        <v>55</v>
      </c>
      <c r="C50" s="4" t="s">
        <v>64</v>
      </c>
    </row>
    <row r="51" spans="1:3">
      <c r="A51" s="3" t="s">
        <v>54</v>
      </c>
      <c r="B51" s="4" t="s">
        <v>65</v>
      </c>
      <c r="C51" s="4" t="s">
        <v>66</v>
      </c>
    </row>
    <row r="52" spans="1:3">
      <c r="A52" s="3" t="s">
        <v>54</v>
      </c>
      <c r="B52" s="4" t="s">
        <v>65</v>
      </c>
      <c r="C52" s="4" t="s">
        <v>67</v>
      </c>
    </row>
    <row r="53" spans="1:3">
      <c r="A53" s="3" t="s">
        <v>54</v>
      </c>
      <c r="B53" s="4" t="s">
        <v>65</v>
      </c>
      <c r="C53" s="4" t="s">
        <v>68</v>
      </c>
    </row>
    <row r="54" spans="1:3">
      <c r="A54" s="3" t="s">
        <v>54</v>
      </c>
      <c r="B54" s="4" t="s">
        <v>65</v>
      </c>
      <c r="C54" s="4" t="s">
        <v>69</v>
      </c>
    </row>
    <row r="55" spans="1:3">
      <c r="A55" s="3" t="s">
        <v>54</v>
      </c>
      <c r="B55" s="4" t="s">
        <v>65</v>
      </c>
      <c r="C55" s="4" t="s">
        <v>70</v>
      </c>
    </row>
    <row r="56" spans="1:3">
      <c r="A56" s="3" t="s">
        <v>54</v>
      </c>
      <c r="B56" s="4" t="s">
        <v>65</v>
      </c>
      <c r="C56" s="4" t="s">
        <v>71</v>
      </c>
    </row>
    <row r="57" spans="1:3">
      <c r="A57" s="3" t="s">
        <v>54</v>
      </c>
      <c r="B57" s="4" t="s">
        <v>65</v>
      </c>
      <c r="C57" s="4" t="s">
        <v>72</v>
      </c>
    </row>
    <row r="58" spans="1:3">
      <c r="A58" s="3" t="s">
        <v>54</v>
      </c>
      <c r="B58" s="4" t="s">
        <v>73</v>
      </c>
      <c r="C58" s="4" t="s">
        <v>74</v>
      </c>
    </row>
    <row r="59" spans="1:3">
      <c r="A59" s="3" t="s">
        <v>54</v>
      </c>
      <c r="B59" s="4" t="s">
        <v>73</v>
      </c>
      <c r="C59" s="4" t="s">
        <v>75</v>
      </c>
    </row>
    <row r="60" spans="1:3">
      <c r="A60" s="3" t="s">
        <v>54</v>
      </c>
      <c r="B60" s="4" t="s">
        <v>73</v>
      </c>
      <c r="C60" s="4" t="s">
        <v>76</v>
      </c>
    </row>
    <row r="61" spans="1:3">
      <c r="A61" s="3" t="s">
        <v>54</v>
      </c>
      <c r="B61" s="4" t="s">
        <v>73</v>
      </c>
      <c r="C61" s="4" t="s">
        <v>77</v>
      </c>
    </row>
    <row r="62" spans="1:3">
      <c r="A62" s="3" t="s">
        <v>54</v>
      </c>
      <c r="B62" s="4" t="s">
        <v>73</v>
      </c>
      <c r="C62" s="4" t="s">
        <v>78</v>
      </c>
    </row>
    <row r="63" spans="1:3">
      <c r="A63" s="3" t="s">
        <v>54</v>
      </c>
      <c r="B63" s="4" t="s">
        <v>73</v>
      </c>
      <c r="C63" s="4" t="s">
        <v>79</v>
      </c>
    </row>
    <row r="64" spans="1:3">
      <c r="A64" s="3" t="s">
        <v>54</v>
      </c>
      <c r="B64" s="4" t="s">
        <v>73</v>
      </c>
      <c r="C64" s="4" t="s">
        <v>80</v>
      </c>
    </row>
    <row r="65" spans="1:3">
      <c r="A65" s="3" t="s">
        <v>54</v>
      </c>
      <c r="B65" s="4" t="s">
        <v>73</v>
      </c>
      <c r="C65" s="4" t="s">
        <v>81</v>
      </c>
    </row>
    <row r="66" spans="1:3">
      <c r="A66" s="3" t="s">
        <v>54</v>
      </c>
      <c r="B66" s="4" t="s">
        <v>73</v>
      </c>
      <c r="C66" s="4" t="s">
        <v>82</v>
      </c>
    </row>
    <row r="67" spans="1:3">
      <c r="A67" s="3" t="s">
        <v>54</v>
      </c>
      <c r="B67" s="4" t="s">
        <v>73</v>
      </c>
      <c r="C67" s="4" t="s">
        <v>83</v>
      </c>
    </row>
    <row r="68" spans="1:3">
      <c r="A68" s="3" t="s">
        <v>54</v>
      </c>
      <c r="B68" s="4" t="s">
        <v>73</v>
      </c>
      <c r="C68" s="4" t="s">
        <v>84</v>
      </c>
    </row>
  </sheetData>
  <pageMargins left="0.7" right="0.7" top="0.75" bottom="0.75" header="0.3" footer="0.3"/>
  <pageSetup paperSize="9"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25"/>
  <dimension ref="A1:B28"/>
  <sheetViews>
    <sheetView showGridLines="0" topLeftCell="A19" zoomScaleNormal="100" workbookViewId="0">
      <selection activeCell="A7" sqref="A7"/>
    </sheetView>
  </sheetViews>
  <sheetFormatPr baseColWidth="10" defaultColWidth="11" defaultRowHeight="12.5"/>
  <cols>
    <col min="1" max="1" width="33" style="495" customWidth="1"/>
    <col min="2" max="2" width="68.75" style="495" customWidth="1"/>
    <col min="3" max="16384" width="11" style="495"/>
  </cols>
  <sheetData>
    <row r="1" spans="1:2" ht="13.5" thickBot="1">
      <c r="A1" s="1145" t="s">
        <v>85</v>
      </c>
      <c r="B1" s="1146"/>
    </row>
    <row r="2" spans="1:2" ht="13.5" thickBot="1">
      <c r="A2" s="644" t="s">
        <v>86</v>
      </c>
      <c r="B2" s="643" t="s">
        <v>87</v>
      </c>
    </row>
    <row r="3" spans="1:2">
      <c r="A3" s="485" t="s">
        <v>88</v>
      </c>
      <c r="B3" s="642" t="s">
        <v>89</v>
      </c>
    </row>
    <row r="4" spans="1:2">
      <c r="A4" s="480" t="s">
        <v>90</v>
      </c>
      <c r="B4" s="510" t="s">
        <v>91</v>
      </c>
    </row>
    <row r="5" spans="1:2">
      <c r="A5" s="480" t="s">
        <v>92</v>
      </c>
      <c r="B5" s="510" t="s">
        <v>93</v>
      </c>
    </row>
    <row r="6" spans="1:2">
      <c r="A6" s="480" t="s">
        <v>94</v>
      </c>
      <c r="B6" s="510" t="s">
        <v>95</v>
      </c>
    </row>
    <row r="7" spans="1:2">
      <c r="A7" s="480" t="s">
        <v>96</v>
      </c>
      <c r="B7" s="510" t="s">
        <v>97</v>
      </c>
    </row>
    <row r="8" spans="1:2">
      <c r="A8" s="480" t="s">
        <v>98</v>
      </c>
      <c r="B8" s="510" t="s">
        <v>99</v>
      </c>
    </row>
    <row r="9" spans="1:2" ht="25">
      <c r="A9" s="480" t="s">
        <v>100</v>
      </c>
      <c r="B9" s="510" t="s">
        <v>101</v>
      </c>
    </row>
    <row r="10" spans="1:2" ht="37.5">
      <c r="A10" s="480" t="s">
        <v>102</v>
      </c>
      <c r="B10" s="510" t="s">
        <v>103</v>
      </c>
    </row>
    <row r="11" spans="1:2" ht="37.5">
      <c r="A11" s="480" t="s">
        <v>104</v>
      </c>
      <c r="B11" s="510" t="s">
        <v>105</v>
      </c>
    </row>
    <row r="12" spans="1:2" ht="37.5">
      <c r="A12" s="480" t="s">
        <v>106</v>
      </c>
      <c r="B12" s="510" t="s">
        <v>107</v>
      </c>
    </row>
    <row r="13" spans="1:2" ht="62.5">
      <c r="A13" s="480" t="s">
        <v>108</v>
      </c>
      <c r="B13" s="510" t="s">
        <v>109</v>
      </c>
    </row>
    <row r="14" spans="1:2" ht="125">
      <c r="A14" s="506" t="s">
        <v>110</v>
      </c>
      <c r="B14" s="510" t="s">
        <v>111</v>
      </c>
    </row>
    <row r="15" spans="1:2" ht="87.5">
      <c r="A15" s="506" t="s">
        <v>110</v>
      </c>
      <c r="B15" s="510" t="s">
        <v>112</v>
      </c>
    </row>
    <row r="16" spans="1:2" ht="62.5">
      <c r="A16" s="510" t="s">
        <v>113</v>
      </c>
      <c r="B16" s="510" t="s">
        <v>114</v>
      </c>
    </row>
    <row r="17" spans="1:2" ht="25">
      <c r="A17" s="510"/>
      <c r="B17" s="510" t="s">
        <v>115</v>
      </c>
    </row>
    <row r="18" spans="1:2" ht="25">
      <c r="A18" s="510"/>
      <c r="B18" s="510" t="s">
        <v>116</v>
      </c>
    </row>
    <row r="19" spans="1:2" ht="112.5">
      <c r="A19" s="480" t="s">
        <v>117</v>
      </c>
      <c r="B19" s="510" t="s">
        <v>118</v>
      </c>
    </row>
    <row r="20" spans="1:2" ht="50">
      <c r="A20" s="480" t="s">
        <v>119</v>
      </c>
      <c r="B20" s="510" t="s">
        <v>120</v>
      </c>
    </row>
    <row r="21" spans="1:2" ht="25">
      <c r="A21" s="480" t="s">
        <v>121</v>
      </c>
      <c r="B21" s="510" t="s">
        <v>122</v>
      </c>
    </row>
    <row r="22" spans="1:2">
      <c r="A22" s="480" t="s">
        <v>123</v>
      </c>
      <c r="B22" s="510" t="s">
        <v>124</v>
      </c>
    </row>
    <row r="23" spans="1:2" ht="25">
      <c r="A23" s="480" t="s">
        <v>125</v>
      </c>
      <c r="B23" s="510" t="s">
        <v>126</v>
      </c>
    </row>
    <row r="24" spans="1:2" ht="25">
      <c r="A24" s="480" t="s">
        <v>127</v>
      </c>
      <c r="B24" s="510" t="s">
        <v>128</v>
      </c>
    </row>
    <row r="25" spans="1:2" ht="37.5">
      <c r="A25" s="480" t="s">
        <v>129</v>
      </c>
      <c r="B25" s="510" t="s">
        <v>130</v>
      </c>
    </row>
    <row r="26" spans="1:2" ht="37.5">
      <c r="A26" s="510" t="s">
        <v>131</v>
      </c>
      <c r="B26" s="510" t="s">
        <v>132</v>
      </c>
    </row>
    <row r="27" spans="1:2" ht="25">
      <c r="A27" s="510" t="s">
        <v>133</v>
      </c>
      <c r="B27" s="510" t="s">
        <v>134</v>
      </c>
    </row>
    <row r="28" spans="1:2" ht="25">
      <c r="A28" s="506" t="s">
        <v>135</v>
      </c>
      <c r="B28" s="506" t="s">
        <v>136</v>
      </c>
    </row>
  </sheetData>
  <mergeCells count="1">
    <mergeCell ref="A1:B1"/>
  </mergeCell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Hoja13"/>
  <dimension ref="A1:G55"/>
  <sheetViews>
    <sheetView showGridLines="0" topLeftCell="B1" zoomScale="115" zoomScaleNormal="115" workbookViewId="0">
      <selection activeCell="G7" sqref="G7"/>
    </sheetView>
  </sheetViews>
  <sheetFormatPr baseColWidth="10" defaultColWidth="11" defaultRowHeight="15.5"/>
  <cols>
    <col min="1" max="1" width="37" style="531" customWidth="1"/>
    <col min="2" max="2" width="46.5" style="531" customWidth="1"/>
    <col min="3" max="3" width="43.5" style="531" customWidth="1"/>
    <col min="4" max="4" width="25.83203125" style="531" customWidth="1"/>
    <col min="5" max="5" width="17.33203125" style="531" customWidth="1"/>
    <col min="6" max="6" width="17.58203125" style="531" customWidth="1"/>
    <col min="7" max="7" width="11.25" style="531" bestFit="1" customWidth="1"/>
    <col min="8" max="16384" width="11" style="531"/>
  </cols>
  <sheetData>
    <row r="1" spans="1:7" ht="39">
      <c r="A1" s="636" t="s">
        <v>137</v>
      </c>
      <c r="B1" s="633" t="s">
        <v>138</v>
      </c>
      <c r="C1" s="629" t="s">
        <v>90</v>
      </c>
      <c r="D1" s="256" t="s">
        <v>139</v>
      </c>
      <c r="E1" s="529" t="s">
        <v>140</v>
      </c>
      <c r="F1" s="1108" t="s">
        <v>141</v>
      </c>
      <c r="G1" s="1108" t="s">
        <v>5507</v>
      </c>
    </row>
    <row r="2" spans="1:7">
      <c r="A2" s="631" t="s">
        <v>142</v>
      </c>
      <c r="B2" s="631" t="s">
        <v>143</v>
      </c>
      <c r="C2" s="613" t="s">
        <v>144</v>
      </c>
      <c r="D2" s="532" t="s">
        <v>145</v>
      </c>
      <c r="E2" s="533">
        <v>1300606</v>
      </c>
      <c r="F2" s="1106">
        <v>1462000</v>
      </c>
      <c r="G2" s="1106">
        <v>2448000</v>
      </c>
    </row>
    <row r="3" spans="1:7">
      <c r="A3" s="635" t="s">
        <v>146</v>
      </c>
      <c r="B3" s="631" t="s">
        <v>147</v>
      </c>
      <c r="C3" s="614" t="s">
        <v>148</v>
      </c>
      <c r="D3" s="532" t="s">
        <v>149</v>
      </c>
      <c r="E3" s="533">
        <v>2124000</v>
      </c>
      <c r="F3" s="1106">
        <v>2400000</v>
      </c>
      <c r="G3" s="1106">
        <v>3500000</v>
      </c>
    </row>
    <row r="4" spans="1:7" ht="15.75" customHeight="1">
      <c r="A4" s="635" t="s">
        <v>150</v>
      </c>
      <c r="B4" s="631" t="s">
        <v>151</v>
      </c>
      <c r="C4" s="615" t="s">
        <v>152</v>
      </c>
      <c r="D4" s="534"/>
      <c r="E4" s="535">
        <v>3530000</v>
      </c>
      <c r="F4" s="1106">
        <v>3989000</v>
      </c>
      <c r="G4" s="1106">
        <v>4500000</v>
      </c>
    </row>
    <row r="5" spans="1:7">
      <c r="A5" s="635" t="s">
        <v>153</v>
      </c>
      <c r="B5" s="631" t="s">
        <v>154</v>
      </c>
      <c r="C5" s="616" t="s">
        <v>155</v>
      </c>
      <c r="D5" s="532"/>
      <c r="E5" s="535">
        <v>3576000</v>
      </c>
      <c r="F5" s="1106">
        <v>4041000</v>
      </c>
      <c r="G5" s="1106">
        <v>5095920</v>
      </c>
    </row>
    <row r="6" spans="1:7">
      <c r="A6" s="635" t="s">
        <v>156</v>
      </c>
      <c r="B6" s="631" t="s">
        <v>157</v>
      </c>
      <c r="C6" s="617" t="s">
        <v>158</v>
      </c>
      <c r="D6" s="534"/>
      <c r="E6" s="535">
        <v>4148000</v>
      </c>
      <c r="F6" s="1106">
        <v>4687000</v>
      </c>
      <c r="G6" s="1106">
        <v>7493940</v>
      </c>
    </row>
    <row r="7" spans="1:7">
      <c r="A7" s="635" t="s">
        <v>159</v>
      </c>
      <c r="B7" s="631" t="s">
        <v>160</v>
      </c>
      <c r="C7" s="618" t="s">
        <v>161</v>
      </c>
      <c r="D7" s="532"/>
      <c r="E7" s="535">
        <v>4421000</v>
      </c>
      <c r="F7" s="1106">
        <v>4996000</v>
      </c>
      <c r="G7" s="1107">
        <v>8990280</v>
      </c>
    </row>
    <row r="8" spans="1:7" ht="16" thickBot="1">
      <c r="A8" s="631" t="s">
        <v>162</v>
      </c>
      <c r="B8" s="631" t="s">
        <v>163</v>
      </c>
      <c r="C8" s="619" t="s">
        <v>164</v>
      </c>
      <c r="D8" s="536"/>
      <c r="E8" s="535">
        <v>6502000</v>
      </c>
      <c r="F8" s="1106">
        <v>7347000</v>
      </c>
    </row>
    <row r="9" spans="1:7" ht="16" thickBot="1">
      <c r="A9" s="631" t="s">
        <v>165</v>
      </c>
      <c r="B9" s="631" t="s">
        <v>166</v>
      </c>
      <c r="C9" s="620" t="s">
        <v>167</v>
      </c>
      <c r="D9" s="537"/>
      <c r="E9" s="538">
        <v>7800000</v>
      </c>
      <c r="F9" s="1107">
        <v>8814000</v>
      </c>
    </row>
    <row r="10" spans="1:7">
      <c r="A10" s="631" t="s">
        <v>168</v>
      </c>
      <c r="B10" s="631" t="s">
        <v>169</v>
      </c>
      <c r="C10" s="621" t="s">
        <v>170</v>
      </c>
    </row>
    <row r="11" spans="1:7">
      <c r="A11" s="631" t="s">
        <v>171</v>
      </c>
      <c r="B11" s="631" t="s">
        <v>172</v>
      </c>
      <c r="C11" s="622" t="s">
        <v>173</v>
      </c>
    </row>
    <row r="12" spans="1:7">
      <c r="A12" s="631" t="s">
        <v>174</v>
      </c>
      <c r="B12" s="631" t="s">
        <v>175</v>
      </c>
      <c r="C12" s="623" t="s">
        <v>176</v>
      </c>
    </row>
    <row r="13" spans="1:7">
      <c r="A13" s="635" t="s">
        <v>177</v>
      </c>
      <c r="B13" s="631" t="s">
        <v>178</v>
      </c>
      <c r="C13" s="624" t="s">
        <v>179</v>
      </c>
    </row>
    <row r="14" spans="1:7">
      <c r="B14" s="632" t="s">
        <v>180</v>
      </c>
      <c r="C14" s="625" t="s">
        <v>181</v>
      </c>
    </row>
    <row r="15" spans="1:7">
      <c r="B15" s="632" t="s">
        <v>182</v>
      </c>
      <c r="C15" s="626" t="s">
        <v>183</v>
      </c>
    </row>
    <row r="16" spans="1:7">
      <c r="B16" s="632" t="s">
        <v>184</v>
      </c>
      <c r="C16" s="627" t="s">
        <v>185</v>
      </c>
    </row>
    <row r="17" spans="1:3">
      <c r="B17" s="632" t="s">
        <v>186</v>
      </c>
      <c r="C17" s="628" t="s">
        <v>187</v>
      </c>
    </row>
    <row r="18" spans="1:3">
      <c r="B18" s="632" t="s">
        <v>188</v>
      </c>
      <c r="C18" s="630" t="s">
        <v>189</v>
      </c>
    </row>
    <row r="19" spans="1:3">
      <c r="B19" s="634" t="s">
        <v>190</v>
      </c>
    </row>
    <row r="20" spans="1:3">
      <c r="A20" s="530" t="s">
        <v>191</v>
      </c>
      <c r="B20" s="530" t="s">
        <v>192</v>
      </c>
      <c r="C20" s="531" t="s">
        <v>193</v>
      </c>
    </row>
    <row r="21" spans="1:3">
      <c r="A21" s="541" t="s">
        <v>194</v>
      </c>
      <c r="B21" s="540" t="s">
        <v>195</v>
      </c>
      <c r="C21" s="531" t="s">
        <v>196</v>
      </c>
    </row>
    <row r="22" spans="1:3">
      <c r="A22" s="541" t="s">
        <v>197</v>
      </c>
      <c r="B22" s="540" t="s">
        <v>198</v>
      </c>
      <c r="C22" s="531" t="s">
        <v>199</v>
      </c>
    </row>
    <row r="23" spans="1:3">
      <c r="A23" s="541" t="s">
        <v>200</v>
      </c>
      <c r="B23" s="540" t="s">
        <v>201</v>
      </c>
    </row>
    <row r="24" spans="1:3">
      <c r="A24" s="540" t="s">
        <v>5508</v>
      </c>
      <c r="B24" s="540" t="s">
        <v>202</v>
      </c>
    </row>
    <row r="25" spans="1:3">
      <c r="A25" s="541" t="s">
        <v>203</v>
      </c>
      <c r="B25" s="540" t="s">
        <v>204</v>
      </c>
    </row>
    <row r="26" spans="1:3">
      <c r="A26" s="541" t="s">
        <v>205</v>
      </c>
      <c r="B26" s="540" t="s">
        <v>197</v>
      </c>
    </row>
    <row r="27" spans="1:3">
      <c r="A27" s="540" t="s">
        <v>206</v>
      </c>
      <c r="B27" s="540" t="s">
        <v>207</v>
      </c>
    </row>
    <row r="28" spans="1:3">
      <c r="A28" s="540"/>
      <c r="B28" s="540" t="s">
        <v>208</v>
      </c>
    </row>
    <row r="29" spans="1:3">
      <c r="B29" s="540" t="s">
        <v>209</v>
      </c>
    </row>
    <row r="30" spans="1:3">
      <c r="B30" s="540" t="s">
        <v>210</v>
      </c>
    </row>
    <row r="31" spans="1:3">
      <c r="B31" s="540" t="s">
        <v>211</v>
      </c>
    </row>
    <row r="32" spans="1:3">
      <c r="B32" s="540" t="s">
        <v>212</v>
      </c>
    </row>
    <row r="33" spans="1:4">
      <c r="B33" s="540" t="s">
        <v>213</v>
      </c>
    </row>
    <row r="34" spans="1:4">
      <c r="B34" s="540" t="s">
        <v>214</v>
      </c>
    </row>
    <row r="35" spans="1:4">
      <c r="B35" s="540" t="s">
        <v>215</v>
      </c>
    </row>
    <row r="36" spans="1:4">
      <c r="B36" s="540" t="s">
        <v>216</v>
      </c>
    </row>
    <row r="37" spans="1:4">
      <c r="B37" s="540" t="s">
        <v>217</v>
      </c>
    </row>
    <row r="38" spans="1:4">
      <c r="B38" s="540" t="s">
        <v>218</v>
      </c>
    </row>
    <row r="39" spans="1:4">
      <c r="B39" s="540" t="s">
        <v>219</v>
      </c>
    </row>
    <row r="40" spans="1:4">
      <c r="B40" s="540" t="s">
        <v>220</v>
      </c>
    </row>
    <row r="41" spans="1:4">
      <c r="B41" s="540"/>
    </row>
    <row r="42" spans="1:4">
      <c r="B42" s="540"/>
    </row>
    <row r="45" spans="1:4">
      <c r="A45" s="531" t="s">
        <v>221</v>
      </c>
    </row>
    <row r="47" spans="1:4">
      <c r="A47" s="542" t="s">
        <v>222</v>
      </c>
      <c r="B47" s="542" t="s">
        <v>223</v>
      </c>
      <c r="C47" s="542" t="s">
        <v>224</v>
      </c>
      <c r="D47" s="542" t="s">
        <v>225</v>
      </c>
    </row>
    <row r="48" spans="1:4">
      <c r="A48" s="528">
        <v>1</v>
      </c>
      <c r="B48" s="543">
        <f>1300000*Tabla1[[#This Row],[Salario base en SMMLV]]</f>
        <v>1300000</v>
      </c>
      <c r="C48" s="543">
        <v>74948</v>
      </c>
      <c r="D48" s="539">
        <v>1.71</v>
      </c>
    </row>
    <row r="49" spans="1:4">
      <c r="A49" s="528">
        <v>1.25</v>
      </c>
      <c r="B49" s="543">
        <f>1300000*Tabla1[[#This Row],[Salario base en SMMLV]]</f>
        <v>1625000</v>
      </c>
      <c r="C49" s="543">
        <v>92096</v>
      </c>
      <c r="D49" s="539">
        <v>1.65</v>
      </c>
    </row>
    <row r="50" spans="1:4">
      <c r="A50" s="528">
        <v>1.5</v>
      </c>
      <c r="B50" s="543">
        <f>1300000*Tabla1[[#This Row],[Salario base en SMMLV]]</f>
        <v>1950000</v>
      </c>
      <c r="C50" s="543">
        <v>109245</v>
      </c>
      <c r="D50" s="539">
        <v>1.58</v>
      </c>
    </row>
    <row r="51" spans="1:4">
      <c r="A51" s="528">
        <v>1.75</v>
      </c>
      <c r="B51" s="543">
        <f>1300000*Tabla1[[#This Row],[Salario base en SMMLV]]</f>
        <v>2275000</v>
      </c>
      <c r="C51" s="543">
        <v>126393</v>
      </c>
      <c r="D51" s="539">
        <v>1.58</v>
      </c>
    </row>
    <row r="52" spans="1:4">
      <c r="A52" s="528">
        <v>2</v>
      </c>
      <c r="B52" s="543">
        <f>1300000*Tabla1[[#This Row],[Salario base en SMMLV]]</f>
        <v>2600000</v>
      </c>
      <c r="C52" s="543">
        <v>143542</v>
      </c>
      <c r="D52" s="539">
        <v>1.58</v>
      </c>
    </row>
    <row r="53" spans="1:4">
      <c r="A53" s="528">
        <v>3</v>
      </c>
      <c r="B53" s="543">
        <f>1300000*Tabla1[[#This Row],[Salario base en SMMLV]]</f>
        <v>3900000</v>
      </c>
      <c r="C53" s="543">
        <v>205781</v>
      </c>
      <c r="D53" s="539">
        <v>1.58</v>
      </c>
    </row>
    <row r="54" spans="1:4">
      <c r="A54" s="528">
        <v>4</v>
      </c>
      <c r="B54" s="543">
        <f>1300000*Tabla1[[#This Row],[Salario base en SMMLV]]</f>
        <v>5200000</v>
      </c>
      <c r="C54" s="543">
        <v>274375</v>
      </c>
      <c r="D54" s="539">
        <v>1.58</v>
      </c>
    </row>
    <row r="55" spans="1:4">
      <c r="A55" s="528">
        <v>5</v>
      </c>
      <c r="B55" s="543">
        <f>1300000*Tabla1[[#This Row],[Salario base en SMMLV]]</f>
        <v>6500000</v>
      </c>
      <c r="C55" s="543">
        <v>342969</v>
      </c>
      <c r="D55" s="539">
        <v>1.58</v>
      </c>
    </row>
  </sheetData>
  <sortState xmlns:xlrd2="http://schemas.microsoft.com/office/spreadsheetml/2017/richdata2" ref="B21:B41">
    <sortCondition ref="B21:B41"/>
  </sortState>
  <phoneticPr fontId="109" type="noConversion"/>
  <pageMargins left="0.7" right="0.7" top="0.75" bottom="0.75" header="0.3" footer="0.3"/>
  <pageSetup orientation="portrait" verticalDpi="599" r:id="rId1"/>
  <legacyDrawing r:id="rId2"/>
  <tableParts count="7">
    <tablePart r:id="rId3"/>
    <tablePart r:id="rId4"/>
    <tablePart r:id="rId5"/>
    <tablePart r:id="rId6"/>
    <tablePart r:id="rId7"/>
    <tablePart r:id="rId8"/>
    <tablePart r:id="rId9"/>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1">
    <tabColor rgb="FF00B050"/>
  </sheetPr>
  <dimension ref="A1:E680"/>
  <sheetViews>
    <sheetView showGridLines="0" zoomScale="85" zoomScaleNormal="85" workbookViewId="0">
      <pane ySplit="1" topLeftCell="A2" activePane="bottomLeft" state="frozen"/>
      <selection activeCell="D6" sqref="D6"/>
      <selection pane="bottomLeft" activeCell="A2" sqref="A2"/>
    </sheetView>
  </sheetViews>
  <sheetFormatPr baseColWidth="10" defaultColWidth="11" defaultRowHeight="16.5" customHeight="1"/>
  <cols>
    <col min="1" max="1" width="25.58203125" style="285" customWidth="1"/>
    <col min="2" max="2" width="22.83203125" style="285" customWidth="1"/>
    <col min="3" max="3" width="77.83203125" style="285" customWidth="1"/>
    <col min="4" max="4" width="47.58203125" style="285" customWidth="1"/>
    <col min="5" max="5" width="59.33203125" style="285" customWidth="1"/>
    <col min="6" max="16384" width="11" style="285"/>
  </cols>
  <sheetData>
    <row r="1" spans="1:5" ht="20.25" customHeight="1">
      <c r="A1" s="283" t="s">
        <v>226</v>
      </c>
      <c r="B1" s="284" t="s">
        <v>227</v>
      </c>
      <c r="C1" s="283" t="s">
        <v>228</v>
      </c>
      <c r="D1" s="284" t="s">
        <v>229</v>
      </c>
      <c r="E1" s="284" t="s">
        <v>230</v>
      </c>
    </row>
    <row r="2" spans="1:5" ht="16.5" customHeight="1">
      <c r="A2" s="286" t="s">
        <v>231</v>
      </c>
      <c r="B2" s="287" t="s">
        <v>232</v>
      </c>
      <c r="C2" s="287" t="s">
        <v>233</v>
      </c>
      <c r="D2" s="294" t="s">
        <v>234</v>
      </c>
      <c r="E2" s="295" t="s">
        <v>235</v>
      </c>
    </row>
    <row r="3" spans="1:5" ht="16.5" customHeight="1">
      <c r="A3" s="286" t="s">
        <v>231</v>
      </c>
      <c r="B3" s="287" t="s">
        <v>232</v>
      </c>
      <c r="C3" s="287" t="s">
        <v>233</v>
      </c>
      <c r="D3" s="294" t="s">
        <v>234</v>
      </c>
      <c r="E3" s="295" t="s">
        <v>236</v>
      </c>
    </row>
    <row r="4" spans="1:5" ht="16.5" customHeight="1">
      <c r="A4" s="286" t="s">
        <v>231</v>
      </c>
      <c r="B4" s="287" t="s">
        <v>232</v>
      </c>
      <c r="C4" s="287" t="s">
        <v>237</v>
      </c>
      <c r="D4" s="294" t="s">
        <v>234</v>
      </c>
      <c r="E4" s="295" t="s">
        <v>235</v>
      </c>
    </row>
    <row r="5" spans="1:5" ht="16.5" customHeight="1">
      <c r="A5" s="286" t="s">
        <v>231</v>
      </c>
      <c r="B5" s="287" t="s">
        <v>232</v>
      </c>
      <c r="C5" s="287" t="s">
        <v>237</v>
      </c>
      <c r="D5" s="294" t="s">
        <v>234</v>
      </c>
      <c r="E5" s="295" t="s">
        <v>236</v>
      </c>
    </row>
    <row r="6" spans="1:5" ht="16.5" customHeight="1">
      <c r="A6" s="286" t="s">
        <v>231</v>
      </c>
      <c r="B6" s="287" t="s">
        <v>232</v>
      </c>
      <c r="C6" s="287" t="s">
        <v>238</v>
      </c>
      <c r="D6" s="294" t="s">
        <v>239</v>
      </c>
      <c r="E6" s="295" t="s">
        <v>235</v>
      </c>
    </row>
    <row r="7" spans="1:5" ht="16.5" customHeight="1">
      <c r="A7" s="286" t="s">
        <v>231</v>
      </c>
      <c r="B7" s="287" t="s">
        <v>232</v>
      </c>
      <c r="C7" s="287" t="s">
        <v>238</v>
      </c>
      <c r="D7" s="294" t="s">
        <v>239</v>
      </c>
      <c r="E7" s="295" t="s">
        <v>239</v>
      </c>
    </row>
    <row r="8" spans="1:5" ht="16.5" customHeight="1">
      <c r="A8" s="286" t="s">
        <v>231</v>
      </c>
      <c r="B8" s="287" t="s">
        <v>232</v>
      </c>
      <c r="C8" s="287" t="s">
        <v>240</v>
      </c>
      <c r="D8" s="294" t="s">
        <v>241</v>
      </c>
      <c r="E8" s="295" t="s">
        <v>242</v>
      </c>
    </row>
    <row r="9" spans="1:5" ht="16.5" customHeight="1">
      <c r="A9" s="286" t="s">
        <v>231</v>
      </c>
      <c r="B9" s="287" t="s">
        <v>232</v>
      </c>
      <c r="C9" s="287" t="s">
        <v>240</v>
      </c>
      <c r="D9" s="294" t="s">
        <v>241</v>
      </c>
      <c r="E9" s="295" t="s">
        <v>243</v>
      </c>
    </row>
    <row r="10" spans="1:5" ht="16.5" customHeight="1">
      <c r="A10" s="286" t="s">
        <v>231</v>
      </c>
      <c r="B10" s="287" t="s">
        <v>232</v>
      </c>
      <c r="C10" s="296" t="s">
        <v>244</v>
      </c>
      <c r="D10" s="295" t="s">
        <v>245</v>
      </c>
      <c r="E10" s="295" t="s">
        <v>246</v>
      </c>
    </row>
    <row r="11" spans="1:5" ht="16.5" customHeight="1">
      <c r="A11" s="286" t="s">
        <v>231</v>
      </c>
      <c r="B11" s="287" t="s">
        <v>247</v>
      </c>
      <c r="C11" s="287" t="s">
        <v>248</v>
      </c>
      <c r="D11" s="294" t="s">
        <v>249</v>
      </c>
      <c r="E11" s="295" t="s">
        <v>250</v>
      </c>
    </row>
    <row r="12" spans="1:5" ht="16.5" customHeight="1">
      <c r="A12" s="286" t="s">
        <v>231</v>
      </c>
      <c r="B12" s="287" t="s">
        <v>247</v>
      </c>
      <c r="C12" s="287" t="s">
        <v>248</v>
      </c>
      <c r="D12" s="294" t="s">
        <v>249</v>
      </c>
      <c r="E12" s="295" t="s">
        <v>251</v>
      </c>
    </row>
    <row r="13" spans="1:5" ht="16.5" customHeight="1">
      <c r="A13" s="286" t="s">
        <v>231</v>
      </c>
      <c r="B13" s="287" t="s">
        <v>247</v>
      </c>
      <c r="C13" s="287" t="s">
        <v>248</v>
      </c>
      <c r="D13" s="294" t="s">
        <v>249</v>
      </c>
      <c r="E13" s="295" t="s">
        <v>252</v>
      </c>
    </row>
    <row r="14" spans="1:5" ht="16.5" customHeight="1">
      <c r="A14" s="286" t="s">
        <v>231</v>
      </c>
      <c r="B14" s="287" t="s">
        <v>247</v>
      </c>
      <c r="C14" s="287" t="s">
        <v>253</v>
      </c>
      <c r="D14" s="294" t="s">
        <v>254</v>
      </c>
      <c r="E14" s="295" t="s">
        <v>255</v>
      </c>
    </row>
    <row r="15" spans="1:5" ht="16.5" customHeight="1">
      <c r="A15" s="286" t="s">
        <v>231</v>
      </c>
      <c r="B15" s="287" t="s">
        <v>247</v>
      </c>
      <c r="C15" s="287" t="s">
        <v>253</v>
      </c>
      <c r="D15" s="294" t="s">
        <v>254</v>
      </c>
      <c r="E15" s="295" t="s">
        <v>256</v>
      </c>
    </row>
    <row r="16" spans="1:5" ht="16.5" customHeight="1">
      <c r="A16" s="286" t="s">
        <v>231</v>
      </c>
      <c r="B16" s="287" t="s">
        <v>247</v>
      </c>
      <c r="C16" s="287" t="s">
        <v>257</v>
      </c>
      <c r="D16" s="294" t="s">
        <v>258</v>
      </c>
      <c r="E16" s="295" t="s">
        <v>259</v>
      </c>
    </row>
    <row r="17" spans="1:5" ht="16.5" customHeight="1">
      <c r="A17" s="286" t="s">
        <v>231</v>
      </c>
      <c r="B17" s="287" t="s">
        <v>247</v>
      </c>
      <c r="C17" s="287" t="s">
        <v>257</v>
      </c>
      <c r="D17" s="294" t="s">
        <v>258</v>
      </c>
      <c r="E17" s="295" t="s">
        <v>260</v>
      </c>
    </row>
    <row r="18" spans="1:5" ht="16.5" customHeight="1">
      <c r="A18" s="286" t="s">
        <v>231</v>
      </c>
      <c r="B18" s="287" t="s">
        <v>247</v>
      </c>
      <c r="C18" s="287" t="s">
        <v>257</v>
      </c>
      <c r="D18" s="294" t="s">
        <v>258</v>
      </c>
      <c r="E18" s="295" t="s">
        <v>261</v>
      </c>
    </row>
    <row r="19" spans="1:5" ht="16.5" customHeight="1">
      <c r="A19" s="286" t="s">
        <v>231</v>
      </c>
      <c r="B19" s="287" t="s">
        <v>247</v>
      </c>
      <c r="C19" s="287" t="s">
        <v>257</v>
      </c>
      <c r="D19" s="294" t="s">
        <v>258</v>
      </c>
      <c r="E19" s="295" t="s">
        <v>262</v>
      </c>
    </row>
    <row r="20" spans="1:5" ht="16.5" customHeight="1">
      <c r="A20" s="286" t="s">
        <v>231</v>
      </c>
      <c r="B20" s="289" t="s">
        <v>263</v>
      </c>
      <c r="C20" s="296" t="s">
        <v>264</v>
      </c>
      <c r="D20" s="295" t="s">
        <v>265</v>
      </c>
      <c r="E20" s="295" t="s">
        <v>266</v>
      </c>
    </row>
    <row r="21" spans="1:5" ht="16.5" customHeight="1">
      <c r="A21" s="286" t="s">
        <v>231</v>
      </c>
      <c r="B21" s="289" t="s">
        <v>263</v>
      </c>
      <c r="C21" s="296" t="s">
        <v>267</v>
      </c>
      <c r="D21" s="295" t="s">
        <v>268</v>
      </c>
      <c r="E21" s="295" t="s">
        <v>266</v>
      </c>
    </row>
    <row r="22" spans="1:5" ht="16.5" customHeight="1">
      <c r="A22" s="286" t="s">
        <v>231</v>
      </c>
      <c r="B22" s="289" t="s">
        <v>263</v>
      </c>
      <c r="C22" s="287" t="s">
        <v>269</v>
      </c>
      <c r="D22" s="294" t="s">
        <v>270</v>
      </c>
      <c r="E22" s="295" t="s">
        <v>271</v>
      </c>
    </row>
    <row r="23" spans="1:5" ht="16.5" customHeight="1">
      <c r="A23" s="286" t="s">
        <v>231</v>
      </c>
      <c r="B23" s="289" t="s">
        <v>263</v>
      </c>
      <c r="C23" s="287" t="s">
        <v>269</v>
      </c>
      <c r="D23" s="294" t="s">
        <v>270</v>
      </c>
      <c r="E23" s="295" t="s">
        <v>272</v>
      </c>
    </row>
    <row r="24" spans="1:5" ht="16.5" customHeight="1">
      <c r="A24" s="286" t="s">
        <v>231</v>
      </c>
      <c r="B24" s="287" t="s">
        <v>273</v>
      </c>
      <c r="C24" s="287" t="s">
        <v>274</v>
      </c>
      <c r="D24" s="297" t="s">
        <v>275</v>
      </c>
      <c r="E24" s="295" t="s">
        <v>276</v>
      </c>
    </row>
    <row r="25" spans="1:5" ht="16.5" customHeight="1">
      <c r="A25" s="286" t="s">
        <v>231</v>
      </c>
      <c r="B25" s="287" t="s">
        <v>273</v>
      </c>
      <c r="C25" s="287" t="s">
        <v>274</v>
      </c>
      <c r="D25" s="297" t="s">
        <v>275</v>
      </c>
      <c r="E25" s="295" t="s">
        <v>277</v>
      </c>
    </row>
    <row r="26" spans="1:5" ht="16.5" customHeight="1">
      <c r="A26" s="286" t="s">
        <v>231</v>
      </c>
      <c r="B26" s="287" t="s">
        <v>273</v>
      </c>
      <c r="C26" s="287" t="s">
        <v>274</v>
      </c>
      <c r="D26" s="297" t="s">
        <v>275</v>
      </c>
      <c r="E26" s="295" t="s">
        <v>278</v>
      </c>
    </row>
    <row r="27" spans="1:5" ht="16.5" customHeight="1">
      <c r="A27" s="286" t="s">
        <v>231</v>
      </c>
      <c r="B27" s="287" t="s">
        <v>273</v>
      </c>
      <c r="C27" s="289" t="s">
        <v>279</v>
      </c>
      <c r="D27" s="295" t="s">
        <v>280</v>
      </c>
      <c r="E27" s="295" t="s">
        <v>281</v>
      </c>
    </row>
    <row r="28" spans="1:5" ht="16.5" customHeight="1">
      <c r="A28" s="286" t="s">
        <v>231</v>
      </c>
      <c r="B28" s="287" t="s">
        <v>282</v>
      </c>
      <c r="C28" s="289" t="s">
        <v>279</v>
      </c>
      <c r="D28" s="294" t="s">
        <v>283</v>
      </c>
      <c r="E28" s="295" t="s">
        <v>284</v>
      </c>
    </row>
    <row r="29" spans="1:5" ht="16.5" customHeight="1">
      <c r="A29" s="286" t="s">
        <v>231</v>
      </c>
      <c r="B29" s="287" t="s">
        <v>282</v>
      </c>
      <c r="C29" s="289" t="s">
        <v>279</v>
      </c>
      <c r="D29" s="294" t="s">
        <v>283</v>
      </c>
      <c r="E29" s="295" t="s">
        <v>285</v>
      </c>
    </row>
    <row r="30" spans="1:5" ht="16.5" customHeight="1">
      <c r="A30" s="286" t="s">
        <v>231</v>
      </c>
      <c r="B30" s="287" t="s">
        <v>286</v>
      </c>
      <c r="C30" s="287" t="s">
        <v>287</v>
      </c>
      <c r="D30" s="297" t="s">
        <v>288</v>
      </c>
      <c r="E30" s="295" t="s">
        <v>289</v>
      </c>
    </row>
    <row r="31" spans="1:5" ht="16.5" customHeight="1">
      <c r="A31" s="286" t="s">
        <v>231</v>
      </c>
      <c r="B31" s="287" t="s">
        <v>286</v>
      </c>
      <c r="C31" s="287" t="s">
        <v>287</v>
      </c>
      <c r="D31" s="297" t="s">
        <v>288</v>
      </c>
      <c r="E31" s="295" t="s">
        <v>290</v>
      </c>
    </row>
    <row r="32" spans="1:5" ht="16.5" customHeight="1">
      <c r="A32" s="286" t="s">
        <v>231</v>
      </c>
      <c r="B32" s="287" t="s">
        <v>286</v>
      </c>
      <c r="C32" s="287" t="s">
        <v>287</v>
      </c>
      <c r="D32" s="297" t="s">
        <v>288</v>
      </c>
      <c r="E32" s="295" t="s">
        <v>291</v>
      </c>
    </row>
    <row r="33" spans="1:5" ht="16.5" customHeight="1">
      <c r="A33" s="286" t="s">
        <v>231</v>
      </c>
      <c r="B33" s="287" t="s">
        <v>286</v>
      </c>
      <c r="C33" s="287" t="s">
        <v>287</v>
      </c>
      <c r="D33" s="297" t="s">
        <v>288</v>
      </c>
      <c r="E33" s="295" t="s">
        <v>292</v>
      </c>
    </row>
    <row r="34" spans="1:5" ht="16.5" customHeight="1">
      <c r="A34" s="286" t="s">
        <v>231</v>
      </c>
      <c r="B34" s="287" t="s">
        <v>286</v>
      </c>
      <c r="C34" s="287" t="s">
        <v>287</v>
      </c>
      <c r="D34" s="297" t="s">
        <v>288</v>
      </c>
      <c r="E34" s="295" t="s">
        <v>293</v>
      </c>
    </row>
    <row r="35" spans="1:5" ht="16.5" customHeight="1">
      <c r="A35" s="286" t="s">
        <v>231</v>
      </c>
      <c r="B35" s="287" t="s">
        <v>286</v>
      </c>
      <c r="C35" s="287" t="s">
        <v>287</v>
      </c>
      <c r="D35" s="297" t="s">
        <v>288</v>
      </c>
      <c r="E35" s="295" t="s">
        <v>294</v>
      </c>
    </row>
    <row r="36" spans="1:5" ht="16.5" customHeight="1">
      <c r="A36" s="286" t="s">
        <v>231</v>
      </c>
      <c r="B36" s="287" t="s">
        <v>286</v>
      </c>
      <c r="C36" s="287" t="s">
        <v>287</v>
      </c>
      <c r="D36" s="297" t="s">
        <v>288</v>
      </c>
      <c r="E36" s="295" t="s">
        <v>295</v>
      </c>
    </row>
    <row r="37" spans="1:5" ht="16.5" customHeight="1">
      <c r="A37" s="286" t="s">
        <v>231</v>
      </c>
      <c r="B37" s="287" t="s">
        <v>286</v>
      </c>
      <c r="C37" s="287" t="s">
        <v>296</v>
      </c>
      <c r="D37" s="294" t="s">
        <v>297</v>
      </c>
      <c r="E37" s="295" t="s">
        <v>298</v>
      </c>
    </row>
    <row r="38" spans="1:5" ht="16.5" customHeight="1">
      <c r="A38" s="286" t="s">
        <v>231</v>
      </c>
      <c r="B38" s="287" t="s">
        <v>286</v>
      </c>
      <c r="C38" s="287" t="s">
        <v>296</v>
      </c>
      <c r="D38" s="294" t="s">
        <v>297</v>
      </c>
      <c r="E38" s="295" t="s">
        <v>299</v>
      </c>
    </row>
    <row r="39" spans="1:5" ht="16.5" customHeight="1">
      <c r="A39" s="286" t="s">
        <v>231</v>
      </c>
      <c r="B39" s="287" t="s">
        <v>286</v>
      </c>
      <c r="C39" s="287" t="s">
        <v>296</v>
      </c>
      <c r="D39" s="294" t="s">
        <v>297</v>
      </c>
      <c r="E39" s="295" t="s">
        <v>300</v>
      </c>
    </row>
    <row r="40" spans="1:5" ht="16.5" customHeight="1">
      <c r="A40" s="286" t="s">
        <v>231</v>
      </c>
      <c r="B40" s="287" t="s">
        <v>286</v>
      </c>
      <c r="C40" s="287" t="s">
        <v>296</v>
      </c>
      <c r="D40" s="294" t="s">
        <v>297</v>
      </c>
      <c r="E40" s="295" t="s">
        <v>301</v>
      </c>
    </row>
    <row r="41" spans="1:5" ht="16.5" customHeight="1">
      <c r="A41" s="286" t="s">
        <v>231</v>
      </c>
      <c r="B41" s="287" t="s">
        <v>302</v>
      </c>
      <c r="C41" s="287" t="s">
        <v>303</v>
      </c>
      <c r="D41" s="297" t="s">
        <v>304</v>
      </c>
      <c r="E41" s="295" t="s">
        <v>305</v>
      </c>
    </row>
    <row r="42" spans="1:5" ht="16.5" customHeight="1">
      <c r="A42" s="286" t="s">
        <v>231</v>
      </c>
      <c r="B42" s="287" t="s">
        <v>302</v>
      </c>
      <c r="C42" s="287" t="s">
        <v>303</v>
      </c>
      <c r="D42" s="297" t="s">
        <v>304</v>
      </c>
      <c r="E42" s="295" t="s">
        <v>306</v>
      </c>
    </row>
    <row r="43" spans="1:5" ht="16.5" customHeight="1">
      <c r="A43" s="286" t="s">
        <v>231</v>
      </c>
      <c r="B43" s="287" t="s">
        <v>302</v>
      </c>
      <c r="C43" s="287" t="s">
        <v>303</v>
      </c>
      <c r="D43" s="297" t="s">
        <v>304</v>
      </c>
      <c r="E43" s="295" t="s">
        <v>307</v>
      </c>
    </row>
    <row r="44" spans="1:5" ht="16.5" customHeight="1">
      <c r="A44" s="286" t="s">
        <v>231</v>
      </c>
      <c r="B44" s="287" t="s">
        <v>302</v>
      </c>
      <c r="C44" s="287" t="s">
        <v>303</v>
      </c>
      <c r="D44" s="297" t="s">
        <v>304</v>
      </c>
      <c r="E44" s="295" t="s">
        <v>308</v>
      </c>
    </row>
    <row r="45" spans="1:5" ht="16.5" customHeight="1">
      <c r="A45" s="286" t="s">
        <v>309</v>
      </c>
      <c r="B45" s="287" t="s">
        <v>232</v>
      </c>
      <c r="C45" s="287" t="s">
        <v>310</v>
      </c>
      <c r="D45" s="287" t="s">
        <v>234</v>
      </c>
      <c r="E45" s="288" t="s">
        <v>235</v>
      </c>
    </row>
    <row r="46" spans="1:5" ht="16.5" customHeight="1">
      <c r="A46" s="286" t="s">
        <v>309</v>
      </c>
      <c r="B46" s="287" t="s">
        <v>232</v>
      </c>
      <c r="C46" s="287" t="s">
        <v>310</v>
      </c>
      <c r="D46" s="287" t="s">
        <v>234</v>
      </c>
      <c r="E46" s="287" t="s">
        <v>236</v>
      </c>
    </row>
    <row r="47" spans="1:5" ht="16.5" customHeight="1">
      <c r="A47" s="286" t="s">
        <v>309</v>
      </c>
      <c r="B47" s="287" t="s">
        <v>232</v>
      </c>
      <c r="C47" s="287" t="s">
        <v>311</v>
      </c>
      <c r="D47" s="287" t="s">
        <v>234</v>
      </c>
      <c r="E47" s="287" t="s">
        <v>235</v>
      </c>
    </row>
    <row r="48" spans="1:5" ht="16.5" customHeight="1">
      <c r="A48" s="286" t="s">
        <v>309</v>
      </c>
      <c r="B48" s="287" t="s">
        <v>232</v>
      </c>
      <c r="C48" s="287" t="s">
        <v>311</v>
      </c>
      <c r="D48" s="287" t="s">
        <v>234</v>
      </c>
      <c r="E48" s="287" t="s">
        <v>236</v>
      </c>
    </row>
    <row r="49" spans="1:5" ht="16.5" customHeight="1">
      <c r="A49" s="286" t="s">
        <v>309</v>
      </c>
      <c r="B49" s="287" t="s">
        <v>232</v>
      </c>
      <c r="C49" s="287" t="s">
        <v>312</v>
      </c>
      <c r="D49" s="287" t="s">
        <v>239</v>
      </c>
      <c r="E49" s="287" t="s">
        <v>235</v>
      </c>
    </row>
    <row r="50" spans="1:5" ht="16.5" customHeight="1">
      <c r="A50" s="286" t="s">
        <v>309</v>
      </c>
      <c r="B50" s="287" t="s">
        <v>232</v>
      </c>
      <c r="C50" s="287" t="s">
        <v>312</v>
      </c>
      <c r="D50" s="287" t="s">
        <v>239</v>
      </c>
      <c r="E50" s="287" t="s">
        <v>239</v>
      </c>
    </row>
    <row r="51" spans="1:5" ht="16.5" customHeight="1">
      <c r="A51" s="286" t="s">
        <v>309</v>
      </c>
      <c r="B51" s="287" t="s">
        <v>232</v>
      </c>
      <c r="C51" s="287" t="s">
        <v>240</v>
      </c>
      <c r="D51" s="287" t="s">
        <v>241</v>
      </c>
      <c r="E51" s="287" t="s">
        <v>242</v>
      </c>
    </row>
    <row r="52" spans="1:5" ht="16.5" customHeight="1">
      <c r="A52" s="286" t="s">
        <v>309</v>
      </c>
      <c r="B52" s="287" t="s">
        <v>232</v>
      </c>
      <c r="C52" s="287" t="s">
        <v>240</v>
      </c>
      <c r="D52" s="287" t="s">
        <v>241</v>
      </c>
      <c r="E52" s="287" t="s">
        <v>243</v>
      </c>
    </row>
    <row r="53" spans="1:5" ht="16.5" customHeight="1">
      <c r="A53" s="286" t="s">
        <v>309</v>
      </c>
      <c r="B53" s="287" t="s">
        <v>232</v>
      </c>
      <c r="C53" s="289" t="s">
        <v>313</v>
      </c>
      <c r="D53" s="289" t="s">
        <v>314</v>
      </c>
      <c r="E53" s="287" t="s">
        <v>246</v>
      </c>
    </row>
    <row r="54" spans="1:5" ht="16.5" customHeight="1">
      <c r="A54" s="286" t="s">
        <v>309</v>
      </c>
      <c r="B54" s="287" t="s">
        <v>232</v>
      </c>
      <c r="C54" s="287" t="s">
        <v>315</v>
      </c>
      <c r="D54" s="287" t="s">
        <v>316</v>
      </c>
      <c r="E54" s="289" t="s">
        <v>317</v>
      </c>
    </row>
    <row r="55" spans="1:5" ht="16.5" customHeight="1">
      <c r="A55" s="286" t="s">
        <v>309</v>
      </c>
      <c r="B55" s="287" t="s">
        <v>232</v>
      </c>
      <c r="C55" s="287" t="s">
        <v>315</v>
      </c>
      <c r="D55" s="287" t="s">
        <v>316</v>
      </c>
      <c r="E55" s="289" t="s">
        <v>318</v>
      </c>
    </row>
    <row r="56" spans="1:5" ht="16.5" customHeight="1">
      <c r="A56" s="286" t="s">
        <v>309</v>
      </c>
      <c r="B56" s="287" t="s">
        <v>232</v>
      </c>
      <c r="C56" s="287" t="s">
        <v>315</v>
      </c>
      <c r="D56" s="287" t="s">
        <v>316</v>
      </c>
      <c r="E56" s="289" t="s">
        <v>319</v>
      </c>
    </row>
    <row r="57" spans="1:5" ht="16.5" customHeight="1">
      <c r="A57" s="286" t="s">
        <v>309</v>
      </c>
      <c r="B57" s="287" t="s">
        <v>247</v>
      </c>
      <c r="C57" s="287" t="s">
        <v>320</v>
      </c>
      <c r="D57" s="287" t="s">
        <v>321</v>
      </c>
      <c r="E57" s="290" t="s">
        <v>250</v>
      </c>
    </row>
    <row r="58" spans="1:5" ht="16.5" customHeight="1">
      <c r="A58" s="286" t="s">
        <v>309</v>
      </c>
      <c r="B58" s="287" t="s">
        <v>247</v>
      </c>
      <c r="C58" s="287" t="s">
        <v>320</v>
      </c>
      <c r="D58" s="287" t="s">
        <v>321</v>
      </c>
      <c r="E58" s="289" t="s">
        <v>251</v>
      </c>
    </row>
    <row r="59" spans="1:5" ht="16.5" customHeight="1">
      <c r="A59" s="286" t="s">
        <v>309</v>
      </c>
      <c r="B59" s="287" t="s">
        <v>247</v>
      </c>
      <c r="C59" s="287" t="s">
        <v>320</v>
      </c>
      <c r="D59" s="287" t="s">
        <v>321</v>
      </c>
      <c r="E59" s="289" t="s">
        <v>252</v>
      </c>
    </row>
    <row r="60" spans="1:5" ht="16.5" customHeight="1">
      <c r="A60" s="286" t="s">
        <v>309</v>
      </c>
      <c r="B60" s="287" t="s">
        <v>247</v>
      </c>
      <c r="C60" s="287" t="s">
        <v>322</v>
      </c>
      <c r="D60" s="287" t="s">
        <v>323</v>
      </c>
      <c r="E60" s="289" t="s">
        <v>259</v>
      </c>
    </row>
    <row r="61" spans="1:5" ht="16.5" customHeight="1">
      <c r="A61" s="286" t="s">
        <v>309</v>
      </c>
      <c r="B61" s="287" t="s">
        <v>247</v>
      </c>
      <c r="C61" s="287" t="s">
        <v>322</v>
      </c>
      <c r="D61" s="287" t="s">
        <v>323</v>
      </c>
      <c r="E61" s="289" t="s">
        <v>260</v>
      </c>
    </row>
    <row r="62" spans="1:5" ht="16.5" customHeight="1">
      <c r="A62" s="286" t="s">
        <v>309</v>
      </c>
      <c r="B62" s="287" t="s">
        <v>247</v>
      </c>
      <c r="C62" s="287" t="s">
        <v>322</v>
      </c>
      <c r="D62" s="287" t="s">
        <v>323</v>
      </c>
      <c r="E62" s="289" t="s">
        <v>261</v>
      </c>
    </row>
    <row r="63" spans="1:5" ht="16.5" customHeight="1">
      <c r="A63" s="286" t="s">
        <v>309</v>
      </c>
      <c r="B63" s="287" t="s">
        <v>247</v>
      </c>
      <c r="C63" s="287" t="s">
        <v>322</v>
      </c>
      <c r="D63" s="287" t="s">
        <v>323</v>
      </c>
      <c r="E63" s="289" t="s">
        <v>324</v>
      </c>
    </row>
    <row r="64" spans="1:5" ht="16.5" customHeight="1">
      <c r="A64" s="286" t="s">
        <v>309</v>
      </c>
      <c r="B64" s="289" t="s">
        <v>263</v>
      </c>
      <c r="C64" s="289" t="s">
        <v>325</v>
      </c>
      <c r="D64" s="289" t="s">
        <v>326</v>
      </c>
      <c r="E64" s="289" t="s">
        <v>327</v>
      </c>
    </row>
    <row r="65" spans="1:5" ht="16.5" customHeight="1">
      <c r="A65" s="286" t="s">
        <v>309</v>
      </c>
      <c r="B65" s="287" t="s">
        <v>273</v>
      </c>
      <c r="C65" s="287" t="s">
        <v>328</v>
      </c>
      <c r="D65" s="287" t="s">
        <v>329</v>
      </c>
      <c r="E65" s="287" t="s">
        <v>330</v>
      </c>
    </row>
    <row r="66" spans="1:5" ht="16.5" customHeight="1">
      <c r="A66" s="286" t="s">
        <v>309</v>
      </c>
      <c r="B66" s="287" t="s">
        <v>273</v>
      </c>
      <c r="C66" s="287" t="s">
        <v>328</v>
      </c>
      <c r="D66" s="287" t="s">
        <v>329</v>
      </c>
      <c r="E66" s="287" t="s">
        <v>331</v>
      </c>
    </row>
    <row r="67" spans="1:5" ht="16.5" customHeight="1">
      <c r="A67" s="286" t="s">
        <v>309</v>
      </c>
      <c r="B67" s="287" t="s">
        <v>273</v>
      </c>
      <c r="C67" s="287" t="s">
        <v>328</v>
      </c>
      <c r="D67" s="287" t="s">
        <v>329</v>
      </c>
      <c r="E67" s="287" t="s">
        <v>332</v>
      </c>
    </row>
    <row r="68" spans="1:5" ht="16.5" customHeight="1">
      <c r="A68" s="286" t="s">
        <v>309</v>
      </c>
      <c r="B68" s="287" t="s">
        <v>273</v>
      </c>
      <c r="C68" s="287" t="s">
        <v>328</v>
      </c>
      <c r="D68" s="287" t="s">
        <v>329</v>
      </c>
      <c r="E68" s="287" t="s">
        <v>333</v>
      </c>
    </row>
    <row r="69" spans="1:5" ht="16.5" customHeight="1">
      <c r="A69" s="286" t="s">
        <v>309</v>
      </c>
      <c r="B69" s="287" t="s">
        <v>273</v>
      </c>
      <c r="C69" s="287" t="s">
        <v>334</v>
      </c>
      <c r="D69" s="287" t="s">
        <v>335</v>
      </c>
      <c r="E69" s="291" t="s">
        <v>336</v>
      </c>
    </row>
    <row r="70" spans="1:5" ht="16.5" customHeight="1">
      <c r="A70" s="286" t="s">
        <v>309</v>
      </c>
      <c r="B70" s="287" t="s">
        <v>273</v>
      </c>
      <c r="C70" s="287" t="s">
        <v>334</v>
      </c>
      <c r="D70" s="287" t="s">
        <v>329</v>
      </c>
      <c r="E70" s="291" t="s">
        <v>337</v>
      </c>
    </row>
    <row r="71" spans="1:5" ht="16.5" customHeight="1">
      <c r="A71" s="286" t="s">
        <v>309</v>
      </c>
      <c r="B71" s="287" t="s">
        <v>273</v>
      </c>
      <c r="C71" s="287" t="s">
        <v>334</v>
      </c>
      <c r="D71" s="287" t="s">
        <v>329</v>
      </c>
      <c r="E71" s="289" t="s">
        <v>338</v>
      </c>
    </row>
    <row r="72" spans="1:5" ht="16.5" customHeight="1">
      <c r="A72" s="286" t="s">
        <v>309</v>
      </c>
      <c r="B72" s="287" t="s">
        <v>273</v>
      </c>
      <c r="C72" s="287" t="s">
        <v>334</v>
      </c>
      <c r="D72" s="287" t="s">
        <v>329</v>
      </c>
      <c r="E72" s="287" t="s">
        <v>339</v>
      </c>
    </row>
    <row r="73" spans="1:5" ht="16.5" customHeight="1">
      <c r="A73" s="286" t="s">
        <v>309</v>
      </c>
      <c r="B73" s="287" t="s">
        <v>340</v>
      </c>
      <c r="C73" s="287" t="s">
        <v>341</v>
      </c>
      <c r="D73" s="287" t="s">
        <v>342</v>
      </c>
      <c r="E73" s="289" t="s">
        <v>343</v>
      </c>
    </row>
    <row r="74" spans="1:5" ht="16.5" customHeight="1">
      <c r="A74" s="286" t="s">
        <v>309</v>
      </c>
      <c r="B74" s="287" t="s">
        <v>340</v>
      </c>
      <c r="C74" s="287" t="s">
        <v>341</v>
      </c>
      <c r="D74" s="287" t="s">
        <v>342</v>
      </c>
      <c r="E74" s="289" t="s">
        <v>344</v>
      </c>
    </row>
    <row r="75" spans="1:5" ht="16.5" customHeight="1">
      <c r="A75" s="286" t="s">
        <v>309</v>
      </c>
      <c r="B75" s="287" t="s">
        <v>340</v>
      </c>
      <c r="C75" s="287" t="s">
        <v>341</v>
      </c>
      <c r="D75" s="287" t="s">
        <v>342</v>
      </c>
      <c r="E75" s="289" t="s">
        <v>345</v>
      </c>
    </row>
    <row r="76" spans="1:5" ht="16.5" customHeight="1">
      <c r="A76" s="286" t="s">
        <v>309</v>
      </c>
      <c r="B76" s="287" t="s">
        <v>282</v>
      </c>
      <c r="C76" s="287" t="s">
        <v>346</v>
      </c>
      <c r="D76" s="287" t="s">
        <v>347</v>
      </c>
      <c r="E76" s="287" t="s">
        <v>284</v>
      </c>
    </row>
    <row r="77" spans="1:5" ht="16.5" customHeight="1">
      <c r="A77" s="286" t="s">
        <v>309</v>
      </c>
      <c r="B77" s="287" t="s">
        <v>282</v>
      </c>
      <c r="C77" s="287" t="s">
        <v>346</v>
      </c>
      <c r="D77" s="287" t="s">
        <v>347</v>
      </c>
      <c r="E77" s="287" t="s">
        <v>285</v>
      </c>
    </row>
    <row r="78" spans="1:5" ht="16.5" customHeight="1">
      <c r="A78" s="286" t="s">
        <v>309</v>
      </c>
      <c r="B78" s="287" t="s">
        <v>286</v>
      </c>
      <c r="C78" s="287" t="s">
        <v>348</v>
      </c>
      <c r="D78" s="292" t="s">
        <v>349</v>
      </c>
      <c r="E78" s="289" t="s">
        <v>289</v>
      </c>
    </row>
    <row r="79" spans="1:5" ht="16.5" customHeight="1">
      <c r="A79" s="286" t="s">
        <v>309</v>
      </c>
      <c r="B79" s="287" t="s">
        <v>286</v>
      </c>
      <c r="C79" s="287" t="s">
        <v>348</v>
      </c>
      <c r="D79" s="292" t="s">
        <v>349</v>
      </c>
      <c r="E79" s="289" t="s">
        <v>290</v>
      </c>
    </row>
    <row r="80" spans="1:5" ht="16.5" customHeight="1">
      <c r="A80" s="286" t="s">
        <v>309</v>
      </c>
      <c r="B80" s="287" t="s">
        <v>286</v>
      </c>
      <c r="C80" s="287" t="s">
        <v>348</v>
      </c>
      <c r="D80" s="292" t="s">
        <v>349</v>
      </c>
      <c r="E80" s="289" t="s">
        <v>291</v>
      </c>
    </row>
    <row r="81" spans="1:5" ht="16.5" customHeight="1">
      <c r="A81" s="286" t="s">
        <v>309</v>
      </c>
      <c r="B81" s="287" t="s">
        <v>286</v>
      </c>
      <c r="C81" s="287" t="s">
        <v>348</v>
      </c>
      <c r="D81" s="292" t="s">
        <v>349</v>
      </c>
      <c r="E81" s="289" t="s">
        <v>292</v>
      </c>
    </row>
    <row r="82" spans="1:5" ht="16.5" customHeight="1">
      <c r="A82" s="286" t="s">
        <v>309</v>
      </c>
      <c r="B82" s="287" t="s">
        <v>286</v>
      </c>
      <c r="C82" s="287" t="s">
        <v>348</v>
      </c>
      <c r="D82" s="292" t="s">
        <v>349</v>
      </c>
      <c r="E82" s="289" t="s">
        <v>293</v>
      </c>
    </row>
    <row r="83" spans="1:5" ht="16.5" customHeight="1">
      <c r="A83" s="286" t="s">
        <v>309</v>
      </c>
      <c r="B83" s="287" t="s">
        <v>286</v>
      </c>
      <c r="C83" s="287" t="s">
        <v>348</v>
      </c>
      <c r="D83" s="292" t="s">
        <v>349</v>
      </c>
      <c r="E83" s="289" t="s">
        <v>294</v>
      </c>
    </row>
    <row r="84" spans="1:5" ht="16.5" customHeight="1">
      <c r="A84" s="286" t="s">
        <v>309</v>
      </c>
      <c r="B84" s="287" t="s">
        <v>286</v>
      </c>
      <c r="C84" s="287" t="s">
        <v>348</v>
      </c>
      <c r="D84" s="292" t="s">
        <v>349</v>
      </c>
      <c r="E84" s="289" t="s">
        <v>295</v>
      </c>
    </row>
    <row r="85" spans="1:5" ht="16.5" customHeight="1">
      <c r="A85" s="286" t="s">
        <v>309</v>
      </c>
      <c r="B85" s="287" t="s">
        <v>286</v>
      </c>
      <c r="C85" s="287" t="s">
        <v>350</v>
      </c>
      <c r="D85" s="287" t="s">
        <v>351</v>
      </c>
      <c r="E85" s="293" t="s">
        <v>298</v>
      </c>
    </row>
    <row r="86" spans="1:5" ht="16.5" customHeight="1">
      <c r="A86" s="286" t="s">
        <v>309</v>
      </c>
      <c r="B86" s="287" t="s">
        <v>286</v>
      </c>
      <c r="C86" s="287" t="s">
        <v>350</v>
      </c>
      <c r="D86" s="287" t="s">
        <v>351</v>
      </c>
      <c r="E86" s="293" t="s">
        <v>299</v>
      </c>
    </row>
    <row r="87" spans="1:5" ht="16.5" customHeight="1">
      <c r="A87" s="286" t="s">
        <v>309</v>
      </c>
      <c r="B87" s="287" t="s">
        <v>286</v>
      </c>
      <c r="C87" s="287" t="s">
        <v>350</v>
      </c>
      <c r="D87" s="287" t="s">
        <v>351</v>
      </c>
      <c r="E87" s="293" t="s">
        <v>300</v>
      </c>
    </row>
    <row r="88" spans="1:5" ht="16.5" customHeight="1">
      <c r="A88" s="286" t="s">
        <v>309</v>
      </c>
      <c r="B88" s="287" t="s">
        <v>286</v>
      </c>
      <c r="C88" s="287" t="s">
        <v>350</v>
      </c>
      <c r="D88" s="287" t="s">
        <v>351</v>
      </c>
      <c r="E88" s="293" t="s">
        <v>301</v>
      </c>
    </row>
    <row r="89" spans="1:5" ht="16.5" customHeight="1">
      <c r="A89" s="286" t="s">
        <v>352</v>
      </c>
      <c r="B89" s="288" t="s">
        <v>353</v>
      </c>
      <c r="C89" s="288" t="s">
        <v>354</v>
      </c>
      <c r="D89" s="288" t="s">
        <v>355</v>
      </c>
      <c r="E89" s="288" t="s">
        <v>355</v>
      </c>
    </row>
    <row r="90" spans="1:5" ht="16.5" customHeight="1">
      <c r="A90" s="286" t="s">
        <v>352</v>
      </c>
      <c r="B90" s="288" t="s">
        <v>353</v>
      </c>
      <c r="C90" s="288" t="s">
        <v>356</v>
      </c>
      <c r="D90" s="288" t="s">
        <v>357</v>
      </c>
      <c r="E90" s="288" t="s">
        <v>357</v>
      </c>
    </row>
    <row r="91" spans="1:5" ht="16.5" customHeight="1">
      <c r="A91" s="286" t="s">
        <v>352</v>
      </c>
      <c r="B91" s="288" t="s">
        <v>353</v>
      </c>
      <c r="C91" s="288" t="s">
        <v>358</v>
      </c>
      <c r="D91" s="288" t="s">
        <v>359</v>
      </c>
      <c r="E91" s="288" t="s">
        <v>359</v>
      </c>
    </row>
    <row r="92" spans="1:5" ht="16.5" customHeight="1">
      <c r="A92" s="286" t="s">
        <v>352</v>
      </c>
      <c r="B92" s="288" t="s">
        <v>360</v>
      </c>
      <c r="C92" s="288" t="s">
        <v>361</v>
      </c>
      <c r="D92" s="288" t="s">
        <v>362</v>
      </c>
      <c r="E92" s="288" t="s">
        <v>362</v>
      </c>
    </row>
    <row r="93" spans="1:5" ht="16.5" customHeight="1">
      <c r="A93" s="286" t="s">
        <v>352</v>
      </c>
      <c r="B93" s="288" t="s">
        <v>360</v>
      </c>
      <c r="C93" s="288" t="s">
        <v>363</v>
      </c>
      <c r="D93" s="288" t="s">
        <v>364</v>
      </c>
      <c r="E93" s="288" t="s">
        <v>364</v>
      </c>
    </row>
    <row r="94" spans="1:5" ht="16.5" customHeight="1">
      <c r="A94" s="286" t="s">
        <v>352</v>
      </c>
      <c r="B94" s="288" t="s">
        <v>365</v>
      </c>
      <c r="C94" s="298" t="s">
        <v>366</v>
      </c>
      <c r="D94" s="288" t="s">
        <v>367</v>
      </c>
      <c r="E94" s="288" t="s">
        <v>367</v>
      </c>
    </row>
    <row r="95" spans="1:5" ht="16.5" customHeight="1">
      <c r="A95" s="286" t="s">
        <v>352</v>
      </c>
      <c r="B95" s="288" t="s">
        <v>365</v>
      </c>
      <c r="C95" s="298" t="s">
        <v>368</v>
      </c>
      <c r="D95" s="288" t="s">
        <v>369</v>
      </c>
      <c r="E95" s="288" t="s">
        <v>369</v>
      </c>
    </row>
    <row r="96" spans="1:5" ht="16.5" customHeight="1">
      <c r="A96" s="286" t="s">
        <v>352</v>
      </c>
      <c r="B96" s="288" t="s">
        <v>365</v>
      </c>
      <c r="C96" s="298" t="s">
        <v>370</v>
      </c>
      <c r="D96" s="288" t="s">
        <v>371</v>
      </c>
      <c r="E96" s="288" t="s">
        <v>371</v>
      </c>
    </row>
    <row r="97" spans="1:5" ht="16.5" customHeight="1">
      <c r="A97" s="286" t="s">
        <v>352</v>
      </c>
      <c r="B97" s="288" t="s">
        <v>365</v>
      </c>
      <c r="C97" s="298" t="s">
        <v>372</v>
      </c>
      <c r="D97" s="288" t="s">
        <v>373</v>
      </c>
      <c r="E97" s="288" t="s">
        <v>373</v>
      </c>
    </row>
    <row r="98" spans="1:5" ht="16.5" customHeight="1">
      <c r="A98" s="286" t="s">
        <v>352</v>
      </c>
      <c r="B98" s="288" t="s">
        <v>374</v>
      </c>
      <c r="C98" s="299" t="s">
        <v>375</v>
      </c>
      <c r="D98" s="288" t="s">
        <v>376</v>
      </c>
      <c r="E98" s="288" t="s">
        <v>376</v>
      </c>
    </row>
    <row r="99" spans="1:5" ht="16.5" customHeight="1">
      <c r="A99" s="286" t="s">
        <v>352</v>
      </c>
      <c r="B99" s="288" t="s">
        <v>374</v>
      </c>
      <c r="C99" s="299" t="s">
        <v>375</v>
      </c>
      <c r="D99" s="288" t="s">
        <v>377</v>
      </c>
      <c r="E99" s="288" t="s">
        <v>377</v>
      </c>
    </row>
    <row r="100" spans="1:5" ht="16.5" customHeight="1">
      <c r="A100" s="286" t="s">
        <v>352</v>
      </c>
      <c r="B100" s="288" t="s">
        <v>374</v>
      </c>
      <c r="C100" s="299" t="s">
        <v>378</v>
      </c>
      <c r="D100" s="288" t="s">
        <v>379</v>
      </c>
      <c r="E100" s="288" t="s">
        <v>379</v>
      </c>
    </row>
    <row r="101" spans="1:5" ht="16.5" customHeight="1">
      <c r="A101" s="286" t="s">
        <v>352</v>
      </c>
      <c r="B101" s="288" t="s">
        <v>374</v>
      </c>
      <c r="C101" s="299" t="s">
        <v>378</v>
      </c>
      <c r="D101" s="288" t="s">
        <v>380</v>
      </c>
      <c r="E101" s="288" t="s">
        <v>380</v>
      </c>
    </row>
    <row r="102" spans="1:5" ht="16.5" customHeight="1">
      <c r="A102" s="286" t="s">
        <v>352</v>
      </c>
      <c r="B102" s="288" t="s">
        <v>381</v>
      </c>
      <c r="C102" s="298" t="s">
        <v>382</v>
      </c>
      <c r="D102" s="288" t="s">
        <v>383</v>
      </c>
      <c r="E102" s="288" t="s">
        <v>383</v>
      </c>
    </row>
    <row r="103" spans="1:5" ht="16.5" customHeight="1">
      <c r="A103" s="286" t="s">
        <v>352</v>
      </c>
      <c r="B103" s="288" t="s">
        <v>381</v>
      </c>
      <c r="C103" s="298" t="s">
        <v>382</v>
      </c>
      <c r="D103" s="288" t="s">
        <v>384</v>
      </c>
      <c r="E103" s="288" t="s">
        <v>384</v>
      </c>
    </row>
    <row r="104" spans="1:5" ht="16.5" customHeight="1">
      <c r="A104" s="286" t="s">
        <v>352</v>
      </c>
      <c r="B104" s="288" t="s">
        <v>381</v>
      </c>
      <c r="C104" s="288" t="s">
        <v>385</v>
      </c>
      <c r="D104" s="288" t="s">
        <v>386</v>
      </c>
      <c r="E104" s="288" t="s">
        <v>386</v>
      </c>
    </row>
    <row r="105" spans="1:5" ht="16.5" customHeight="1">
      <c r="A105" s="286" t="s">
        <v>352</v>
      </c>
      <c r="B105" s="288" t="s">
        <v>381</v>
      </c>
      <c r="C105" s="288" t="s">
        <v>387</v>
      </c>
      <c r="D105" s="288" t="s">
        <v>388</v>
      </c>
      <c r="E105" s="288" t="s">
        <v>388</v>
      </c>
    </row>
    <row r="106" spans="1:5" ht="16.5" customHeight="1">
      <c r="A106" s="286" t="s">
        <v>352</v>
      </c>
      <c r="B106" s="288" t="s">
        <v>389</v>
      </c>
      <c r="C106" s="288" t="s">
        <v>390</v>
      </c>
      <c r="D106" s="288" t="s">
        <v>391</v>
      </c>
      <c r="E106" s="288" t="s">
        <v>391</v>
      </c>
    </row>
    <row r="107" spans="1:5" ht="16.5" customHeight="1">
      <c r="A107" s="286" t="s">
        <v>352</v>
      </c>
      <c r="B107" s="298" t="s">
        <v>392</v>
      </c>
      <c r="C107" s="298" t="s">
        <v>393</v>
      </c>
      <c r="D107" s="301" t="s">
        <v>394</v>
      </c>
      <c r="E107" s="301" t="s">
        <v>394</v>
      </c>
    </row>
    <row r="108" spans="1:5" ht="16.5" customHeight="1">
      <c r="A108" s="286" t="s">
        <v>352</v>
      </c>
      <c r="B108" s="288" t="s">
        <v>395</v>
      </c>
      <c r="C108" s="288" t="s">
        <v>396</v>
      </c>
      <c r="D108" s="288" t="s">
        <v>397</v>
      </c>
      <c r="E108" s="288" t="s">
        <v>397</v>
      </c>
    </row>
    <row r="109" spans="1:5" ht="16.5" customHeight="1">
      <c r="A109" s="286" t="s">
        <v>352</v>
      </c>
      <c r="B109" s="288" t="s">
        <v>395</v>
      </c>
      <c r="C109" s="288" t="s">
        <v>398</v>
      </c>
      <c r="D109" s="288" t="s">
        <v>397</v>
      </c>
      <c r="E109" s="288" t="s">
        <v>397</v>
      </c>
    </row>
    <row r="110" spans="1:5" ht="16.5" customHeight="1">
      <c r="A110" s="286" t="s">
        <v>352</v>
      </c>
      <c r="B110" s="288" t="s">
        <v>399</v>
      </c>
      <c r="C110" s="288" t="s">
        <v>400</v>
      </c>
      <c r="D110" s="288" t="s">
        <v>401</v>
      </c>
      <c r="E110" s="288" t="s">
        <v>401</v>
      </c>
    </row>
    <row r="111" spans="1:5" ht="16.5" customHeight="1">
      <c r="A111" s="286" t="s">
        <v>352</v>
      </c>
      <c r="B111" s="288" t="s">
        <v>402</v>
      </c>
      <c r="C111" s="288" t="s">
        <v>403</v>
      </c>
      <c r="D111" s="288" t="s">
        <v>404</v>
      </c>
      <c r="E111" s="288" t="s">
        <v>404</v>
      </c>
    </row>
    <row r="112" spans="1:5" ht="16.5" customHeight="1">
      <c r="A112" s="286" t="s">
        <v>352</v>
      </c>
      <c r="B112" s="288" t="s">
        <v>402</v>
      </c>
      <c r="C112" s="288" t="s">
        <v>405</v>
      </c>
      <c r="D112" s="288" t="s">
        <v>406</v>
      </c>
      <c r="E112" s="288" t="s">
        <v>406</v>
      </c>
    </row>
    <row r="113" spans="1:5" ht="16.5" customHeight="1">
      <c r="A113" s="286" t="s">
        <v>352</v>
      </c>
      <c r="B113" s="288" t="s">
        <v>407</v>
      </c>
      <c r="C113" s="288" t="s">
        <v>405</v>
      </c>
      <c r="D113" s="288" t="s">
        <v>408</v>
      </c>
      <c r="E113" s="288" t="s">
        <v>408</v>
      </c>
    </row>
    <row r="114" spans="1:5" ht="16.5" customHeight="1">
      <c r="A114" s="286" t="s">
        <v>409</v>
      </c>
      <c r="B114" s="288" t="s">
        <v>410</v>
      </c>
      <c r="C114" s="298" t="s">
        <v>411</v>
      </c>
      <c r="D114" s="298" t="s">
        <v>412</v>
      </c>
      <c r="E114" s="298" t="s">
        <v>412</v>
      </c>
    </row>
    <row r="115" spans="1:5" ht="16.5" customHeight="1">
      <c r="A115" s="286" t="s">
        <v>409</v>
      </c>
      <c r="B115" s="288" t="s">
        <v>410</v>
      </c>
      <c r="C115" s="298" t="s">
        <v>413</v>
      </c>
      <c r="D115" s="288" t="s">
        <v>414</v>
      </c>
      <c r="E115" s="288" t="s">
        <v>414</v>
      </c>
    </row>
    <row r="116" spans="1:5" ht="16.5" customHeight="1">
      <c r="A116" s="286" t="s">
        <v>409</v>
      </c>
      <c r="B116" s="288" t="s">
        <v>415</v>
      </c>
      <c r="C116" s="298" t="s">
        <v>416</v>
      </c>
      <c r="D116" s="288" t="s">
        <v>417</v>
      </c>
      <c r="E116" s="288" t="s">
        <v>417</v>
      </c>
    </row>
    <row r="117" spans="1:5" ht="16.5" customHeight="1">
      <c r="A117" s="286" t="s">
        <v>409</v>
      </c>
      <c r="B117" s="288" t="s">
        <v>415</v>
      </c>
      <c r="C117" s="298" t="s">
        <v>418</v>
      </c>
      <c r="D117" s="288" t="s">
        <v>414</v>
      </c>
      <c r="E117" s="288" t="s">
        <v>414</v>
      </c>
    </row>
    <row r="118" spans="1:5" ht="16.5" customHeight="1">
      <c r="A118" s="286" t="s">
        <v>409</v>
      </c>
      <c r="B118" s="288" t="s">
        <v>415</v>
      </c>
      <c r="C118" s="298" t="s">
        <v>419</v>
      </c>
      <c r="D118" s="288" t="s">
        <v>414</v>
      </c>
      <c r="E118" s="288" t="s">
        <v>414</v>
      </c>
    </row>
    <row r="119" spans="1:5" ht="16.5" customHeight="1">
      <c r="A119" s="286" t="s">
        <v>409</v>
      </c>
      <c r="B119" s="288" t="s">
        <v>420</v>
      </c>
      <c r="C119" s="298" t="s">
        <v>421</v>
      </c>
      <c r="D119" s="288" t="s">
        <v>422</v>
      </c>
      <c r="E119" s="288" t="s">
        <v>422</v>
      </c>
    </row>
    <row r="120" spans="1:5" ht="16.5" customHeight="1">
      <c r="A120" s="286" t="s">
        <v>409</v>
      </c>
      <c r="B120" s="288" t="s">
        <v>420</v>
      </c>
      <c r="C120" s="298" t="s">
        <v>423</v>
      </c>
      <c r="D120" s="288" t="s">
        <v>424</v>
      </c>
      <c r="E120" s="288" t="s">
        <v>424</v>
      </c>
    </row>
    <row r="121" spans="1:5" ht="16.5" customHeight="1">
      <c r="A121" s="286" t="s">
        <v>409</v>
      </c>
      <c r="B121" s="288" t="s">
        <v>420</v>
      </c>
      <c r="C121" s="298" t="s">
        <v>425</v>
      </c>
      <c r="D121" s="288" t="s">
        <v>426</v>
      </c>
      <c r="E121" s="288" t="s">
        <v>426</v>
      </c>
    </row>
    <row r="122" spans="1:5" ht="16.5" customHeight="1">
      <c r="A122" s="286" t="s">
        <v>409</v>
      </c>
      <c r="B122" s="288" t="s">
        <v>420</v>
      </c>
      <c r="C122" s="298" t="s">
        <v>427</v>
      </c>
      <c r="D122" s="288" t="s">
        <v>428</v>
      </c>
      <c r="E122" s="288" t="s">
        <v>428</v>
      </c>
    </row>
    <row r="123" spans="1:5" ht="16.5" customHeight="1">
      <c r="A123" s="286" t="s">
        <v>409</v>
      </c>
      <c r="B123" s="288" t="s">
        <v>420</v>
      </c>
      <c r="C123" s="298" t="s">
        <v>429</v>
      </c>
      <c r="D123" s="288" t="s">
        <v>430</v>
      </c>
      <c r="E123" s="288" t="s">
        <v>430</v>
      </c>
    </row>
    <row r="124" spans="1:5" ht="16.5" customHeight="1">
      <c r="A124" s="286" t="s">
        <v>409</v>
      </c>
      <c r="B124" s="288" t="s">
        <v>420</v>
      </c>
      <c r="C124" s="298" t="s">
        <v>431</v>
      </c>
      <c r="D124" s="288" t="s">
        <v>432</v>
      </c>
      <c r="E124" s="288" t="s">
        <v>432</v>
      </c>
    </row>
    <row r="125" spans="1:5" ht="16.5" customHeight="1">
      <c r="A125" s="286" t="s">
        <v>409</v>
      </c>
      <c r="B125" s="288" t="s">
        <v>433</v>
      </c>
      <c r="C125" s="298" t="s">
        <v>434</v>
      </c>
      <c r="D125" s="288" t="s">
        <v>435</v>
      </c>
      <c r="E125" s="288" t="s">
        <v>435</v>
      </c>
    </row>
    <row r="126" spans="1:5" ht="16.5" customHeight="1">
      <c r="A126" s="286" t="s">
        <v>409</v>
      </c>
      <c r="B126" s="288" t="s">
        <v>433</v>
      </c>
      <c r="C126" s="298" t="s">
        <v>436</v>
      </c>
      <c r="D126" s="288" t="s">
        <v>437</v>
      </c>
      <c r="E126" s="288" t="s">
        <v>437</v>
      </c>
    </row>
    <row r="127" spans="1:5" ht="16.5" customHeight="1">
      <c r="A127" s="286" t="s">
        <v>409</v>
      </c>
      <c r="B127" s="288" t="s">
        <v>433</v>
      </c>
      <c r="C127" s="298" t="s">
        <v>438</v>
      </c>
      <c r="D127" s="288" t="s">
        <v>439</v>
      </c>
      <c r="E127" s="288" t="s">
        <v>439</v>
      </c>
    </row>
    <row r="128" spans="1:5" ht="16.5" customHeight="1">
      <c r="A128" s="286" t="s">
        <v>409</v>
      </c>
      <c r="B128" s="288" t="s">
        <v>433</v>
      </c>
      <c r="C128" s="298" t="s">
        <v>440</v>
      </c>
      <c r="D128" s="288" t="s">
        <v>441</v>
      </c>
      <c r="E128" s="288" t="s">
        <v>441</v>
      </c>
    </row>
    <row r="129" spans="1:5" ht="16.5" customHeight="1">
      <c r="A129" s="286" t="s">
        <v>409</v>
      </c>
      <c r="B129" s="288" t="s">
        <v>442</v>
      </c>
      <c r="C129" s="298" t="s">
        <v>443</v>
      </c>
      <c r="D129" s="288" t="s">
        <v>444</v>
      </c>
      <c r="E129" s="288" t="s">
        <v>444</v>
      </c>
    </row>
    <row r="130" spans="1:5" ht="16.5" customHeight="1">
      <c r="A130" s="286" t="s">
        <v>409</v>
      </c>
      <c r="B130" s="288" t="s">
        <v>442</v>
      </c>
      <c r="C130" s="298" t="s">
        <v>445</v>
      </c>
      <c r="D130" s="288" t="s">
        <v>444</v>
      </c>
      <c r="E130" s="288" t="s">
        <v>444</v>
      </c>
    </row>
    <row r="131" spans="1:5" ht="16.5" customHeight="1">
      <c r="A131" s="286" t="s">
        <v>409</v>
      </c>
      <c r="B131" s="288" t="s">
        <v>442</v>
      </c>
      <c r="C131" s="298" t="s">
        <v>446</v>
      </c>
      <c r="D131" s="288" t="s">
        <v>447</v>
      </c>
      <c r="E131" s="288" t="s">
        <v>447</v>
      </c>
    </row>
    <row r="132" spans="1:5" ht="16.5" customHeight="1">
      <c r="A132" s="286" t="s">
        <v>409</v>
      </c>
      <c r="B132" s="288" t="s">
        <v>442</v>
      </c>
      <c r="C132" s="298" t="s">
        <v>448</v>
      </c>
      <c r="D132" s="288" t="s">
        <v>449</v>
      </c>
      <c r="E132" s="288" t="s">
        <v>449</v>
      </c>
    </row>
    <row r="133" spans="1:5" ht="16.5" customHeight="1">
      <c r="A133" s="286" t="s">
        <v>409</v>
      </c>
      <c r="B133" s="288" t="s">
        <v>450</v>
      </c>
      <c r="C133" s="298" t="s">
        <v>451</v>
      </c>
      <c r="D133" s="288" t="s">
        <v>452</v>
      </c>
      <c r="E133" s="288" t="s">
        <v>452</v>
      </c>
    </row>
    <row r="134" spans="1:5" ht="16.5" customHeight="1">
      <c r="A134" s="286" t="s">
        <v>409</v>
      </c>
      <c r="B134" s="288" t="s">
        <v>450</v>
      </c>
      <c r="C134" s="298" t="s">
        <v>453</v>
      </c>
      <c r="D134" s="288" t="s">
        <v>454</v>
      </c>
      <c r="E134" s="288" t="s">
        <v>454</v>
      </c>
    </row>
    <row r="135" spans="1:5" ht="16.5" customHeight="1">
      <c r="A135" s="286" t="s">
        <v>409</v>
      </c>
      <c r="B135" s="288" t="s">
        <v>455</v>
      </c>
      <c r="C135" s="298" t="s">
        <v>370</v>
      </c>
      <c r="D135" s="288" t="s">
        <v>456</v>
      </c>
      <c r="E135" s="288" t="s">
        <v>456</v>
      </c>
    </row>
    <row r="136" spans="1:5" ht="16.5" customHeight="1">
      <c r="A136" s="286" t="s">
        <v>409</v>
      </c>
      <c r="B136" s="288" t="s">
        <v>455</v>
      </c>
      <c r="C136" s="298" t="s">
        <v>366</v>
      </c>
      <c r="D136" s="288" t="s">
        <v>457</v>
      </c>
      <c r="E136" s="288" t="s">
        <v>457</v>
      </c>
    </row>
    <row r="137" spans="1:5" ht="16.5" customHeight="1">
      <c r="A137" s="286" t="s">
        <v>409</v>
      </c>
      <c r="B137" s="288" t="s">
        <v>455</v>
      </c>
      <c r="C137" s="298" t="s">
        <v>368</v>
      </c>
      <c r="D137" s="288" t="s">
        <v>458</v>
      </c>
      <c r="E137" s="288" t="s">
        <v>458</v>
      </c>
    </row>
    <row r="138" spans="1:5" ht="16.5" customHeight="1">
      <c r="A138" s="286" t="s">
        <v>409</v>
      </c>
      <c r="B138" s="288" t="s">
        <v>455</v>
      </c>
      <c r="C138" s="298" t="s">
        <v>459</v>
      </c>
      <c r="D138" s="288" t="s">
        <v>460</v>
      </c>
      <c r="E138" s="288" t="s">
        <v>460</v>
      </c>
    </row>
    <row r="139" spans="1:5" ht="16.5" customHeight="1">
      <c r="A139" s="286" t="s">
        <v>409</v>
      </c>
      <c r="B139" s="288" t="s">
        <v>461</v>
      </c>
      <c r="C139" s="298" t="s">
        <v>462</v>
      </c>
      <c r="D139" s="288" t="s">
        <v>463</v>
      </c>
      <c r="E139" s="288" t="s">
        <v>463</v>
      </c>
    </row>
    <row r="140" spans="1:5" ht="16.5" customHeight="1">
      <c r="A140" s="286" t="s">
        <v>409</v>
      </c>
      <c r="B140" s="288" t="s">
        <v>461</v>
      </c>
      <c r="C140" s="298" t="s">
        <v>464</v>
      </c>
      <c r="D140" s="288" t="s">
        <v>465</v>
      </c>
      <c r="E140" s="288" t="s">
        <v>465</v>
      </c>
    </row>
    <row r="141" spans="1:5" ht="16.5" customHeight="1">
      <c r="A141" s="286" t="s">
        <v>409</v>
      </c>
      <c r="B141" s="288" t="s">
        <v>461</v>
      </c>
      <c r="C141" s="298" t="s">
        <v>466</v>
      </c>
      <c r="D141" s="288" t="s">
        <v>467</v>
      </c>
      <c r="E141" s="288" t="s">
        <v>467</v>
      </c>
    </row>
    <row r="142" spans="1:5" ht="16.5" customHeight="1">
      <c r="A142" s="286" t="s">
        <v>409</v>
      </c>
      <c r="B142" s="299" t="s">
        <v>468</v>
      </c>
      <c r="C142" s="298" t="s">
        <v>466</v>
      </c>
      <c r="D142" s="288" t="s">
        <v>469</v>
      </c>
      <c r="E142" s="288" t="s">
        <v>469</v>
      </c>
    </row>
    <row r="143" spans="1:5" ht="16.5" customHeight="1">
      <c r="A143" s="286" t="s">
        <v>470</v>
      </c>
      <c r="B143" s="288" t="s">
        <v>410</v>
      </c>
      <c r="C143" s="298" t="s">
        <v>471</v>
      </c>
      <c r="D143" s="288" t="s">
        <v>472</v>
      </c>
      <c r="E143" s="288" t="s">
        <v>472</v>
      </c>
    </row>
    <row r="144" spans="1:5" ht="16.5" customHeight="1">
      <c r="A144" s="286" t="s">
        <v>470</v>
      </c>
      <c r="B144" s="288" t="s">
        <v>410</v>
      </c>
      <c r="C144" s="298" t="s">
        <v>473</v>
      </c>
      <c r="D144" s="300" t="s">
        <v>474</v>
      </c>
      <c r="E144" s="300" t="s">
        <v>474</v>
      </c>
    </row>
    <row r="145" spans="1:5" ht="16.5" customHeight="1">
      <c r="A145" s="286" t="s">
        <v>470</v>
      </c>
      <c r="B145" s="288" t="s">
        <v>415</v>
      </c>
      <c r="C145" s="298" t="s">
        <v>416</v>
      </c>
      <c r="D145" s="300" t="s">
        <v>475</v>
      </c>
      <c r="E145" s="300" t="s">
        <v>475</v>
      </c>
    </row>
    <row r="146" spans="1:5" ht="16.5" customHeight="1">
      <c r="A146" s="286" t="s">
        <v>470</v>
      </c>
      <c r="B146" s="288" t="s">
        <v>415</v>
      </c>
      <c r="C146" s="298" t="s">
        <v>418</v>
      </c>
      <c r="D146" s="300" t="s">
        <v>474</v>
      </c>
      <c r="E146" s="300" t="s">
        <v>474</v>
      </c>
    </row>
    <row r="147" spans="1:5" ht="16.5" customHeight="1">
      <c r="A147" s="286" t="s">
        <v>470</v>
      </c>
      <c r="B147" s="288" t="s">
        <v>415</v>
      </c>
      <c r="C147" s="298" t="s">
        <v>419</v>
      </c>
      <c r="D147" s="300" t="s">
        <v>476</v>
      </c>
      <c r="E147" s="300" t="s">
        <v>476</v>
      </c>
    </row>
    <row r="148" spans="1:5" ht="16.5" customHeight="1">
      <c r="A148" s="286" t="s">
        <v>470</v>
      </c>
      <c r="B148" s="288" t="s">
        <v>420</v>
      </c>
      <c r="C148" s="298" t="s">
        <v>421</v>
      </c>
      <c r="D148" s="288" t="s">
        <v>477</v>
      </c>
      <c r="E148" s="288" t="s">
        <v>477</v>
      </c>
    </row>
    <row r="149" spans="1:5" ht="16.5" customHeight="1">
      <c r="A149" s="286" t="s">
        <v>470</v>
      </c>
      <c r="B149" s="288" t="s">
        <v>420</v>
      </c>
      <c r="C149" s="298" t="s">
        <v>423</v>
      </c>
      <c r="D149" s="288" t="s">
        <v>424</v>
      </c>
      <c r="E149" s="288" t="s">
        <v>424</v>
      </c>
    </row>
    <row r="150" spans="1:5" ht="16.5" customHeight="1">
      <c r="A150" s="286" t="s">
        <v>470</v>
      </c>
      <c r="B150" s="288" t="s">
        <v>420</v>
      </c>
      <c r="C150" s="298" t="s">
        <v>425</v>
      </c>
      <c r="D150" s="300" t="s">
        <v>478</v>
      </c>
      <c r="E150" s="300" t="s">
        <v>478</v>
      </c>
    </row>
    <row r="151" spans="1:5" ht="16.5" customHeight="1">
      <c r="A151" s="286" t="s">
        <v>470</v>
      </c>
      <c r="B151" s="288" t="s">
        <v>420</v>
      </c>
      <c r="C151" s="298" t="s">
        <v>427</v>
      </c>
      <c r="D151" s="300" t="s">
        <v>479</v>
      </c>
      <c r="E151" s="300" t="s">
        <v>479</v>
      </c>
    </row>
    <row r="152" spans="1:5" ht="16.5" customHeight="1">
      <c r="A152" s="286" t="s">
        <v>470</v>
      </c>
      <c r="B152" s="288" t="s">
        <v>420</v>
      </c>
      <c r="C152" s="298" t="s">
        <v>429</v>
      </c>
      <c r="D152" s="300" t="s">
        <v>480</v>
      </c>
      <c r="E152" s="300" t="s">
        <v>480</v>
      </c>
    </row>
    <row r="153" spans="1:5" ht="16.5" customHeight="1">
      <c r="A153" s="286" t="s">
        <v>470</v>
      </c>
      <c r="B153" s="288" t="s">
        <v>420</v>
      </c>
      <c r="C153" s="298" t="s">
        <v>431</v>
      </c>
      <c r="D153" s="300" t="s">
        <v>481</v>
      </c>
      <c r="E153" s="300" t="s">
        <v>481</v>
      </c>
    </row>
    <row r="154" spans="1:5" ht="16.5" customHeight="1">
      <c r="A154" s="286" t="s">
        <v>470</v>
      </c>
      <c r="B154" s="288" t="s">
        <v>433</v>
      </c>
      <c r="C154" s="288" t="s">
        <v>482</v>
      </c>
      <c r="D154" s="300" t="s">
        <v>483</v>
      </c>
      <c r="E154" s="300" t="s">
        <v>483</v>
      </c>
    </row>
    <row r="155" spans="1:5" ht="16.5" customHeight="1">
      <c r="A155" s="286" t="s">
        <v>470</v>
      </c>
      <c r="B155" s="288" t="s">
        <v>433</v>
      </c>
      <c r="C155" s="288" t="s">
        <v>374</v>
      </c>
      <c r="D155" s="300" t="s">
        <v>484</v>
      </c>
      <c r="E155" s="300" t="s">
        <v>484</v>
      </c>
    </row>
    <row r="156" spans="1:5" ht="16.5" customHeight="1">
      <c r="A156" s="286" t="s">
        <v>470</v>
      </c>
      <c r="B156" s="288" t="s">
        <v>433</v>
      </c>
      <c r="C156" s="288" t="s">
        <v>440</v>
      </c>
      <c r="D156" s="300" t="s">
        <v>485</v>
      </c>
      <c r="E156" s="300" t="s">
        <v>485</v>
      </c>
    </row>
    <row r="157" spans="1:5" ht="16.5" customHeight="1">
      <c r="A157" s="286" t="s">
        <v>470</v>
      </c>
      <c r="B157" s="288" t="s">
        <v>442</v>
      </c>
      <c r="C157" s="298" t="s">
        <v>443</v>
      </c>
      <c r="D157" s="300" t="s">
        <v>486</v>
      </c>
      <c r="E157" s="300" t="s">
        <v>486</v>
      </c>
    </row>
    <row r="158" spans="1:5" ht="16.5" customHeight="1">
      <c r="A158" s="286" t="s">
        <v>470</v>
      </c>
      <c r="B158" s="288" t="s">
        <v>442</v>
      </c>
      <c r="C158" s="298" t="s">
        <v>445</v>
      </c>
      <c r="D158" s="300" t="s">
        <v>486</v>
      </c>
      <c r="E158" s="300" t="s">
        <v>486</v>
      </c>
    </row>
    <row r="159" spans="1:5" ht="16.5" customHeight="1">
      <c r="A159" s="286" t="s">
        <v>470</v>
      </c>
      <c r="B159" s="288" t="s">
        <v>442</v>
      </c>
      <c r="C159" s="298" t="s">
        <v>446</v>
      </c>
      <c r="D159" s="300" t="s">
        <v>487</v>
      </c>
      <c r="E159" s="300" t="s">
        <v>487</v>
      </c>
    </row>
    <row r="160" spans="1:5" ht="16.5" customHeight="1">
      <c r="A160" s="286" t="s">
        <v>470</v>
      </c>
      <c r="B160" s="288" t="s">
        <v>442</v>
      </c>
      <c r="C160" s="298" t="s">
        <v>448</v>
      </c>
      <c r="D160" s="300" t="s">
        <v>488</v>
      </c>
      <c r="E160" s="300" t="s">
        <v>488</v>
      </c>
    </row>
    <row r="161" spans="1:5" ht="16.5" customHeight="1">
      <c r="A161" s="286" t="s">
        <v>470</v>
      </c>
      <c r="B161" s="288" t="s">
        <v>450</v>
      </c>
      <c r="C161" s="298" t="s">
        <v>451</v>
      </c>
      <c r="D161" s="300" t="s">
        <v>489</v>
      </c>
      <c r="E161" s="300" t="s">
        <v>489</v>
      </c>
    </row>
    <row r="162" spans="1:5" ht="16.5" customHeight="1">
      <c r="A162" s="286" t="s">
        <v>470</v>
      </c>
      <c r="B162" s="288" t="s">
        <v>450</v>
      </c>
      <c r="C162" s="298" t="s">
        <v>453</v>
      </c>
      <c r="D162" s="300" t="s">
        <v>490</v>
      </c>
      <c r="E162" s="300" t="s">
        <v>490</v>
      </c>
    </row>
    <row r="163" spans="1:5" ht="16.5" customHeight="1">
      <c r="A163" s="286" t="s">
        <v>470</v>
      </c>
      <c r="B163" s="288" t="s">
        <v>455</v>
      </c>
      <c r="C163" s="298" t="s">
        <v>370</v>
      </c>
      <c r="D163" s="300" t="s">
        <v>491</v>
      </c>
      <c r="E163" s="300" t="s">
        <v>491</v>
      </c>
    </row>
    <row r="164" spans="1:5" ht="16.5" customHeight="1">
      <c r="A164" s="286" t="s">
        <v>470</v>
      </c>
      <c r="B164" s="288" t="s">
        <v>455</v>
      </c>
      <c r="C164" s="298" t="s">
        <v>366</v>
      </c>
      <c r="D164" s="300" t="s">
        <v>492</v>
      </c>
      <c r="E164" s="300" t="s">
        <v>492</v>
      </c>
    </row>
    <row r="165" spans="1:5" ht="16.5" customHeight="1">
      <c r="A165" s="286" t="s">
        <v>470</v>
      </c>
      <c r="B165" s="288" t="s">
        <v>455</v>
      </c>
      <c r="C165" s="298" t="s">
        <v>493</v>
      </c>
      <c r="D165" s="300" t="s">
        <v>458</v>
      </c>
      <c r="E165" s="300" t="s">
        <v>458</v>
      </c>
    </row>
    <row r="166" spans="1:5" ht="16.5" customHeight="1">
      <c r="A166" s="286" t="s">
        <v>470</v>
      </c>
      <c r="B166" s="288" t="s">
        <v>455</v>
      </c>
      <c r="C166" s="298" t="s">
        <v>494</v>
      </c>
      <c r="D166" s="300" t="s">
        <v>495</v>
      </c>
      <c r="E166" s="300" t="s">
        <v>495</v>
      </c>
    </row>
    <row r="167" spans="1:5" ht="16.5" customHeight="1">
      <c r="A167" s="286" t="s">
        <v>470</v>
      </c>
      <c r="B167" s="288" t="s">
        <v>461</v>
      </c>
      <c r="C167" s="298" t="s">
        <v>462</v>
      </c>
      <c r="D167" s="300" t="s">
        <v>496</v>
      </c>
      <c r="E167" s="300" t="s">
        <v>496</v>
      </c>
    </row>
    <row r="168" spans="1:5" ht="16.5" customHeight="1">
      <c r="A168" s="286" t="s">
        <v>470</v>
      </c>
      <c r="B168" s="288" t="s">
        <v>461</v>
      </c>
      <c r="C168" s="298" t="s">
        <v>464</v>
      </c>
      <c r="D168" s="300" t="s">
        <v>497</v>
      </c>
      <c r="E168" s="300" t="s">
        <v>497</v>
      </c>
    </row>
    <row r="169" spans="1:5" ht="16.5" customHeight="1">
      <c r="A169" s="286" t="s">
        <v>470</v>
      </c>
      <c r="B169" s="288" t="s">
        <v>461</v>
      </c>
      <c r="C169" s="298" t="s">
        <v>466</v>
      </c>
      <c r="D169" s="300" t="s">
        <v>498</v>
      </c>
      <c r="E169" s="300" t="s">
        <v>498</v>
      </c>
    </row>
    <row r="170" spans="1:5" ht="16.5" customHeight="1">
      <c r="A170" s="286" t="s">
        <v>470</v>
      </c>
      <c r="B170" s="299" t="s">
        <v>499</v>
      </c>
      <c r="C170" s="298" t="s">
        <v>466</v>
      </c>
      <c r="D170" s="300" t="s">
        <v>500</v>
      </c>
      <c r="E170" s="300" t="s">
        <v>500</v>
      </c>
    </row>
    <row r="171" spans="1:5" ht="16.5" customHeight="1">
      <c r="A171" s="286" t="s">
        <v>501</v>
      </c>
      <c r="B171" s="288" t="s">
        <v>502</v>
      </c>
      <c r="C171" s="288" t="s">
        <v>503</v>
      </c>
      <c r="D171" s="288" t="s">
        <v>504</v>
      </c>
      <c r="E171" s="288" t="s">
        <v>504</v>
      </c>
    </row>
    <row r="172" spans="1:5" ht="16.5" customHeight="1">
      <c r="A172" s="286" t="s">
        <v>501</v>
      </c>
      <c r="B172" s="288" t="s">
        <v>502</v>
      </c>
      <c r="C172" s="288" t="s">
        <v>503</v>
      </c>
      <c r="D172" s="288" t="s">
        <v>505</v>
      </c>
      <c r="E172" s="288" t="s">
        <v>505</v>
      </c>
    </row>
    <row r="173" spans="1:5" ht="16.5" customHeight="1">
      <c r="A173" s="286" t="s">
        <v>501</v>
      </c>
      <c r="B173" s="288" t="s">
        <v>502</v>
      </c>
      <c r="C173" s="288" t="s">
        <v>503</v>
      </c>
      <c r="D173" s="288" t="s">
        <v>506</v>
      </c>
      <c r="E173" s="288" t="s">
        <v>506</v>
      </c>
    </row>
    <row r="174" spans="1:5" ht="16.5" customHeight="1">
      <c r="A174" s="286" t="s">
        <v>501</v>
      </c>
      <c r="B174" s="288" t="s">
        <v>502</v>
      </c>
      <c r="C174" s="288" t="s">
        <v>503</v>
      </c>
      <c r="D174" s="286" t="s">
        <v>507</v>
      </c>
      <c r="E174" s="286" t="s">
        <v>507</v>
      </c>
    </row>
    <row r="175" spans="1:5" ht="16.5" customHeight="1">
      <c r="A175" s="286" t="s">
        <v>501</v>
      </c>
      <c r="B175" s="288" t="s">
        <v>502</v>
      </c>
      <c r="C175" s="288" t="s">
        <v>508</v>
      </c>
      <c r="D175" s="288" t="s">
        <v>509</v>
      </c>
      <c r="E175" s="288" t="s">
        <v>509</v>
      </c>
    </row>
    <row r="176" spans="1:5" ht="16.5" customHeight="1">
      <c r="A176" s="286" t="s">
        <v>501</v>
      </c>
      <c r="B176" s="288" t="s">
        <v>502</v>
      </c>
      <c r="C176" s="288" t="s">
        <v>508</v>
      </c>
      <c r="D176" s="288" t="s">
        <v>510</v>
      </c>
      <c r="E176" s="288" t="s">
        <v>510</v>
      </c>
    </row>
    <row r="177" spans="1:5" ht="16.5" customHeight="1">
      <c r="A177" s="286" t="s">
        <v>501</v>
      </c>
      <c r="B177" s="288" t="s">
        <v>511</v>
      </c>
      <c r="C177" s="288" t="s">
        <v>512</v>
      </c>
      <c r="D177" s="288" t="s">
        <v>513</v>
      </c>
      <c r="E177" s="288" t="s">
        <v>513</v>
      </c>
    </row>
    <row r="178" spans="1:5" ht="16.5" customHeight="1">
      <c r="A178" s="286" t="s">
        <v>501</v>
      </c>
      <c r="B178" s="288" t="s">
        <v>511</v>
      </c>
      <c r="C178" s="288" t="s">
        <v>512</v>
      </c>
      <c r="D178" s="288" t="s">
        <v>514</v>
      </c>
      <c r="E178" s="288" t="s">
        <v>514</v>
      </c>
    </row>
    <row r="179" spans="1:5" ht="16.5" customHeight="1">
      <c r="A179" s="286" t="s">
        <v>501</v>
      </c>
      <c r="B179" s="288" t="s">
        <v>511</v>
      </c>
      <c r="C179" s="288" t="s">
        <v>512</v>
      </c>
      <c r="D179" s="288" t="s">
        <v>515</v>
      </c>
      <c r="E179" s="288" t="s">
        <v>515</v>
      </c>
    </row>
    <row r="180" spans="1:5" ht="16.5" customHeight="1">
      <c r="A180" s="286" t="s">
        <v>501</v>
      </c>
      <c r="B180" s="288" t="s">
        <v>511</v>
      </c>
      <c r="C180" s="288" t="s">
        <v>512</v>
      </c>
      <c r="D180" s="288" t="s">
        <v>516</v>
      </c>
      <c r="E180" s="288" t="s">
        <v>516</v>
      </c>
    </row>
    <row r="181" spans="1:5" ht="16.5" customHeight="1">
      <c r="A181" s="286" t="s">
        <v>501</v>
      </c>
      <c r="B181" s="288" t="s">
        <v>511</v>
      </c>
      <c r="C181" s="288" t="s">
        <v>517</v>
      </c>
      <c r="D181" s="288" t="s">
        <v>518</v>
      </c>
      <c r="E181" s="288" t="s">
        <v>518</v>
      </c>
    </row>
    <row r="182" spans="1:5" ht="16.5" customHeight="1">
      <c r="A182" s="286" t="s">
        <v>501</v>
      </c>
      <c r="B182" s="288" t="s">
        <v>511</v>
      </c>
      <c r="C182" s="288" t="s">
        <v>517</v>
      </c>
      <c r="D182" s="288" t="s">
        <v>519</v>
      </c>
      <c r="E182" s="288" t="s">
        <v>519</v>
      </c>
    </row>
    <row r="183" spans="1:5" ht="16.5" customHeight="1">
      <c r="A183" s="286" t="s">
        <v>501</v>
      </c>
      <c r="B183" s="288" t="s">
        <v>511</v>
      </c>
      <c r="C183" s="288" t="s">
        <v>517</v>
      </c>
      <c r="D183" s="288" t="s">
        <v>520</v>
      </c>
      <c r="E183" s="288" t="s">
        <v>520</v>
      </c>
    </row>
    <row r="184" spans="1:5" ht="16.5" customHeight="1">
      <c r="A184" s="286" t="s">
        <v>501</v>
      </c>
      <c r="B184" s="288" t="s">
        <v>521</v>
      </c>
      <c r="C184" s="288" t="s">
        <v>522</v>
      </c>
      <c r="D184" s="288" t="s">
        <v>523</v>
      </c>
      <c r="E184" s="288" t="s">
        <v>523</v>
      </c>
    </row>
    <row r="185" spans="1:5" ht="16.5" customHeight="1">
      <c r="A185" s="286" t="s">
        <v>501</v>
      </c>
      <c r="B185" s="288" t="s">
        <v>521</v>
      </c>
      <c r="C185" s="288" t="s">
        <v>522</v>
      </c>
      <c r="D185" s="288" t="s">
        <v>524</v>
      </c>
      <c r="E185" s="288" t="s">
        <v>524</v>
      </c>
    </row>
    <row r="186" spans="1:5" ht="16.5" customHeight="1">
      <c r="A186" s="286" t="s">
        <v>501</v>
      </c>
      <c r="B186" s="288" t="s">
        <v>521</v>
      </c>
      <c r="C186" s="288" t="s">
        <v>522</v>
      </c>
      <c r="D186" s="302" t="s">
        <v>525</v>
      </c>
      <c r="E186" s="302" t="s">
        <v>525</v>
      </c>
    </row>
    <row r="187" spans="1:5" ht="16.5" customHeight="1">
      <c r="A187" s="286" t="s">
        <v>501</v>
      </c>
      <c r="B187" s="288" t="s">
        <v>521</v>
      </c>
      <c r="C187" s="288" t="s">
        <v>526</v>
      </c>
      <c r="D187" s="288" t="s">
        <v>527</v>
      </c>
      <c r="E187" s="288" t="s">
        <v>527</v>
      </c>
    </row>
    <row r="188" spans="1:5" ht="16.5" customHeight="1">
      <c r="A188" s="286" t="s">
        <v>501</v>
      </c>
      <c r="B188" s="288" t="s">
        <v>521</v>
      </c>
      <c r="C188" s="288" t="s">
        <v>526</v>
      </c>
      <c r="D188" s="288" t="s">
        <v>528</v>
      </c>
      <c r="E188" s="288" t="s">
        <v>528</v>
      </c>
    </row>
    <row r="189" spans="1:5" ht="16.5" customHeight="1">
      <c r="A189" s="286" t="s">
        <v>501</v>
      </c>
      <c r="B189" s="288" t="s">
        <v>521</v>
      </c>
      <c r="C189" s="288" t="s">
        <v>526</v>
      </c>
      <c r="D189" s="288" t="s">
        <v>529</v>
      </c>
      <c r="E189" s="288" t="s">
        <v>529</v>
      </c>
    </row>
    <row r="190" spans="1:5" ht="16.5" customHeight="1">
      <c r="A190" s="286" t="s">
        <v>501</v>
      </c>
      <c r="B190" s="288" t="s">
        <v>521</v>
      </c>
      <c r="C190" s="288" t="s">
        <v>526</v>
      </c>
      <c r="D190" s="286" t="s">
        <v>530</v>
      </c>
      <c r="E190" s="286" t="s">
        <v>530</v>
      </c>
    </row>
    <row r="191" spans="1:5" ht="16.5" customHeight="1">
      <c r="A191" s="286" t="s">
        <v>501</v>
      </c>
      <c r="B191" s="288" t="s">
        <v>521</v>
      </c>
      <c r="C191" s="288" t="s">
        <v>531</v>
      </c>
      <c r="D191" s="288" t="s">
        <v>532</v>
      </c>
      <c r="E191" s="288" t="s">
        <v>532</v>
      </c>
    </row>
    <row r="192" spans="1:5" ht="16.5" customHeight="1">
      <c r="A192" s="286" t="s">
        <v>501</v>
      </c>
      <c r="B192" s="288" t="s">
        <v>521</v>
      </c>
      <c r="C192" s="288" t="s">
        <v>531</v>
      </c>
      <c r="D192" s="288" t="s">
        <v>533</v>
      </c>
      <c r="E192" s="288" t="s">
        <v>533</v>
      </c>
    </row>
    <row r="193" spans="1:5" ht="16.5" customHeight="1">
      <c r="A193" s="286" t="s">
        <v>501</v>
      </c>
      <c r="B193" s="288" t="s">
        <v>521</v>
      </c>
      <c r="C193" s="288" t="s">
        <v>531</v>
      </c>
      <c r="D193" s="288" t="s">
        <v>534</v>
      </c>
      <c r="E193" s="288" t="s">
        <v>534</v>
      </c>
    </row>
    <row r="194" spans="1:5" ht="16.5" customHeight="1">
      <c r="A194" s="286" t="s">
        <v>501</v>
      </c>
      <c r="B194" s="288" t="s">
        <v>521</v>
      </c>
      <c r="C194" s="288" t="s">
        <v>531</v>
      </c>
      <c r="D194" s="288" t="s">
        <v>535</v>
      </c>
      <c r="E194" s="288" t="s">
        <v>535</v>
      </c>
    </row>
    <row r="195" spans="1:5" ht="16.5" customHeight="1">
      <c r="A195" s="286" t="s">
        <v>501</v>
      </c>
      <c r="B195" s="288" t="s">
        <v>521</v>
      </c>
      <c r="C195" s="299" t="s">
        <v>536</v>
      </c>
      <c r="D195" s="286" t="s">
        <v>537</v>
      </c>
      <c r="E195" s="286" t="s">
        <v>537</v>
      </c>
    </row>
    <row r="196" spans="1:5" ht="16.5" customHeight="1">
      <c r="A196" s="286" t="s">
        <v>501</v>
      </c>
      <c r="B196" s="288" t="s">
        <v>521</v>
      </c>
      <c r="C196" s="299" t="s">
        <v>536</v>
      </c>
      <c r="D196" s="286" t="s">
        <v>538</v>
      </c>
      <c r="E196" s="286" t="s">
        <v>538</v>
      </c>
    </row>
    <row r="197" spans="1:5" ht="16.5" customHeight="1">
      <c r="A197" s="286" t="s">
        <v>501</v>
      </c>
      <c r="B197" s="288" t="s">
        <v>521</v>
      </c>
      <c r="C197" s="299" t="s">
        <v>536</v>
      </c>
      <c r="D197" s="286" t="s">
        <v>539</v>
      </c>
      <c r="E197" s="286" t="s">
        <v>539</v>
      </c>
    </row>
    <row r="198" spans="1:5" ht="16.5" customHeight="1">
      <c r="A198" s="286" t="s">
        <v>501</v>
      </c>
      <c r="B198" s="288" t="s">
        <v>521</v>
      </c>
      <c r="C198" s="299" t="s">
        <v>536</v>
      </c>
      <c r="D198" s="286" t="s">
        <v>540</v>
      </c>
      <c r="E198" s="286" t="s">
        <v>540</v>
      </c>
    </row>
    <row r="199" spans="1:5" ht="16.5" customHeight="1">
      <c r="A199" s="286" t="s">
        <v>501</v>
      </c>
      <c r="B199" s="288" t="s">
        <v>521</v>
      </c>
      <c r="C199" s="299" t="s">
        <v>536</v>
      </c>
      <c r="D199" s="286" t="s">
        <v>541</v>
      </c>
      <c r="E199" s="286" t="s">
        <v>541</v>
      </c>
    </row>
    <row r="200" spans="1:5" ht="16.5" customHeight="1">
      <c r="A200" s="286" t="s">
        <v>501</v>
      </c>
      <c r="B200" s="288" t="s">
        <v>521</v>
      </c>
      <c r="C200" s="299" t="s">
        <v>536</v>
      </c>
      <c r="D200" s="286" t="s">
        <v>542</v>
      </c>
      <c r="E200" s="286" t="s">
        <v>542</v>
      </c>
    </row>
    <row r="201" spans="1:5" ht="16.5" customHeight="1">
      <c r="A201" s="286" t="s">
        <v>501</v>
      </c>
      <c r="B201" s="288" t="s">
        <v>521</v>
      </c>
      <c r="C201" s="299" t="s">
        <v>536</v>
      </c>
      <c r="D201" s="286" t="s">
        <v>543</v>
      </c>
      <c r="E201" s="286" t="s">
        <v>543</v>
      </c>
    </row>
    <row r="202" spans="1:5" ht="16.5" customHeight="1">
      <c r="A202" s="286" t="s">
        <v>501</v>
      </c>
      <c r="B202" s="288" t="s">
        <v>521</v>
      </c>
      <c r="C202" s="299" t="s">
        <v>536</v>
      </c>
      <c r="D202" s="286" t="s">
        <v>544</v>
      </c>
      <c r="E202" s="286" t="s">
        <v>544</v>
      </c>
    </row>
    <row r="203" spans="1:5" ht="16.5" customHeight="1">
      <c r="A203" s="286" t="s">
        <v>501</v>
      </c>
      <c r="B203" s="288" t="s">
        <v>545</v>
      </c>
      <c r="C203" s="288" t="s">
        <v>546</v>
      </c>
      <c r="D203" s="288" t="s">
        <v>547</v>
      </c>
      <c r="E203" s="288" t="s">
        <v>547</v>
      </c>
    </row>
    <row r="204" spans="1:5" ht="16.5" customHeight="1">
      <c r="A204" s="286" t="s">
        <v>501</v>
      </c>
      <c r="B204" s="288" t="s">
        <v>545</v>
      </c>
      <c r="C204" s="288" t="s">
        <v>546</v>
      </c>
      <c r="D204" s="288" t="s">
        <v>548</v>
      </c>
      <c r="E204" s="288" t="s">
        <v>548</v>
      </c>
    </row>
    <row r="205" spans="1:5" ht="16.5" customHeight="1">
      <c r="A205" s="286" t="s">
        <v>501</v>
      </c>
      <c r="B205" s="288" t="s">
        <v>549</v>
      </c>
      <c r="C205" s="288" t="s">
        <v>550</v>
      </c>
      <c r="D205" s="298" t="s">
        <v>551</v>
      </c>
      <c r="E205" s="298" t="s">
        <v>551</v>
      </c>
    </row>
    <row r="206" spans="1:5" ht="16.5" customHeight="1">
      <c r="A206" s="286" t="s">
        <v>501</v>
      </c>
      <c r="B206" s="288" t="s">
        <v>549</v>
      </c>
      <c r="C206" s="288" t="s">
        <v>550</v>
      </c>
      <c r="D206" s="298" t="s">
        <v>552</v>
      </c>
      <c r="E206" s="298" t="s">
        <v>552</v>
      </c>
    </row>
    <row r="207" spans="1:5" ht="16.5" customHeight="1">
      <c r="A207" s="286" t="s">
        <v>501</v>
      </c>
      <c r="B207" s="288" t="s">
        <v>549</v>
      </c>
      <c r="C207" s="288" t="s">
        <v>550</v>
      </c>
      <c r="D207" s="288" t="s">
        <v>553</v>
      </c>
      <c r="E207" s="288" t="s">
        <v>553</v>
      </c>
    </row>
    <row r="208" spans="1:5" ht="16.5" customHeight="1">
      <c r="A208" s="286" t="s">
        <v>501</v>
      </c>
      <c r="B208" s="288" t="s">
        <v>554</v>
      </c>
      <c r="C208" s="288" t="s">
        <v>555</v>
      </c>
      <c r="D208" s="288" t="s">
        <v>556</v>
      </c>
      <c r="E208" s="288" t="s">
        <v>556</v>
      </c>
    </row>
    <row r="209" spans="1:5" ht="16.5" customHeight="1">
      <c r="A209" s="286" t="s">
        <v>501</v>
      </c>
      <c r="B209" s="288" t="s">
        <v>554</v>
      </c>
      <c r="C209" s="288" t="s">
        <v>555</v>
      </c>
      <c r="D209" s="288" t="s">
        <v>557</v>
      </c>
      <c r="E209" s="288" t="s">
        <v>557</v>
      </c>
    </row>
    <row r="210" spans="1:5" ht="16.5" customHeight="1">
      <c r="A210" s="286" t="s">
        <v>501</v>
      </c>
      <c r="B210" s="288" t="s">
        <v>554</v>
      </c>
      <c r="C210" s="288" t="s">
        <v>555</v>
      </c>
      <c r="D210" s="288" t="s">
        <v>558</v>
      </c>
      <c r="E210" s="288" t="s">
        <v>558</v>
      </c>
    </row>
    <row r="211" spans="1:5" ht="16.5" customHeight="1">
      <c r="A211" s="286" t="s">
        <v>501</v>
      </c>
      <c r="B211" s="288" t="s">
        <v>554</v>
      </c>
      <c r="C211" s="288" t="s">
        <v>559</v>
      </c>
      <c r="D211" s="298" t="s">
        <v>560</v>
      </c>
      <c r="E211" s="298" t="s">
        <v>560</v>
      </c>
    </row>
    <row r="212" spans="1:5" ht="16.5" customHeight="1">
      <c r="A212" s="286" t="s">
        <v>501</v>
      </c>
      <c r="B212" s="288" t="s">
        <v>554</v>
      </c>
      <c r="C212" s="288" t="s">
        <v>559</v>
      </c>
      <c r="D212" s="288" t="s">
        <v>561</v>
      </c>
      <c r="E212" s="288" t="s">
        <v>561</v>
      </c>
    </row>
    <row r="213" spans="1:5" ht="16.5" customHeight="1">
      <c r="A213" s="286" t="s">
        <v>501</v>
      </c>
      <c r="B213" s="288" t="s">
        <v>554</v>
      </c>
      <c r="C213" s="288" t="s">
        <v>559</v>
      </c>
      <c r="D213" s="288" t="s">
        <v>562</v>
      </c>
      <c r="E213" s="288" t="s">
        <v>562</v>
      </c>
    </row>
    <row r="214" spans="1:5" ht="16.5" customHeight="1">
      <c r="A214" s="286" t="s">
        <v>563</v>
      </c>
      <c r="B214" s="288" t="s">
        <v>502</v>
      </c>
      <c r="C214" s="288" t="s">
        <v>564</v>
      </c>
      <c r="D214" s="288" t="s">
        <v>565</v>
      </c>
      <c r="E214" s="298" t="s">
        <v>509</v>
      </c>
    </row>
    <row r="215" spans="1:5" ht="16.5" customHeight="1">
      <c r="A215" s="286" t="s">
        <v>563</v>
      </c>
      <c r="B215" s="288" t="s">
        <v>502</v>
      </c>
      <c r="C215" s="288" t="s">
        <v>564</v>
      </c>
      <c r="D215" s="288" t="s">
        <v>566</v>
      </c>
      <c r="E215" s="298" t="s">
        <v>567</v>
      </c>
    </row>
    <row r="216" spans="1:5" ht="16.5" customHeight="1">
      <c r="A216" s="286" t="s">
        <v>563</v>
      </c>
      <c r="B216" s="288" t="s">
        <v>502</v>
      </c>
      <c r="C216" s="288" t="s">
        <v>503</v>
      </c>
      <c r="D216" s="288" t="s">
        <v>568</v>
      </c>
      <c r="E216" s="298" t="s">
        <v>569</v>
      </c>
    </row>
    <row r="217" spans="1:5" ht="16.5" customHeight="1">
      <c r="A217" s="286" t="s">
        <v>563</v>
      </c>
      <c r="B217" s="288" t="s">
        <v>502</v>
      </c>
      <c r="C217" s="288" t="s">
        <v>503</v>
      </c>
      <c r="D217" s="288" t="s">
        <v>570</v>
      </c>
      <c r="E217" s="298" t="s">
        <v>571</v>
      </c>
    </row>
    <row r="218" spans="1:5" ht="16.5" customHeight="1">
      <c r="A218" s="286" t="s">
        <v>563</v>
      </c>
      <c r="B218" s="288" t="s">
        <v>502</v>
      </c>
      <c r="C218" s="288" t="s">
        <v>503</v>
      </c>
      <c r="D218" s="288" t="s">
        <v>572</v>
      </c>
      <c r="E218" s="298" t="s">
        <v>573</v>
      </c>
    </row>
    <row r="219" spans="1:5" ht="16.5" customHeight="1">
      <c r="A219" s="286" t="s">
        <v>563</v>
      </c>
      <c r="B219" s="288" t="s">
        <v>511</v>
      </c>
      <c r="C219" s="288" t="s">
        <v>512</v>
      </c>
      <c r="D219" s="288" t="s">
        <v>574</v>
      </c>
      <c r="E219" s="298" t="s">
        <v>575</v>
      </c>
    </row>
    <row r="220" spans="1:5" ht="16.5" customHeight="1">
      <c r="A220" s="286" t="s">
        <v>563</v>
      </c>
      <c r="B220" s="288" t="s">
        <v>511</v>
      </c>
      <c r="C220" s="288" t="s">
        <v>512</v>
      </c>
      <c r="D220" s="288" t="s">
        <v>576</v>
      </c>
      <c r="E220" s="298" t="s">
        <v>577</v>
      </c>
    </row>
    <row r="221" spans="1:5" ht="16.5" customHeight="1">
      <c r="A221" s="286" t="s">
        <v>563</v>
      </c>
      <c r="B221" s="288" t="s">
        <v>511</v>
      </c>
      <c r="C221" s="288" t="s">
        <v>512</v>
      </c>
      <c r="D221" s="288" t="s">
        <v>578</v>
      </c>
      <c r="E221" s="298" t="s">
        <v>579</v>
      </c>
    </row>
    <row r="222" spans="1:5" ht="16.5" customHeight="1">
      <c r="A222" s="286" t="s">
        <v>563</v>
      </c>
      <c r="B222" s="288" t="s">
        <v>511</v>
      </c>
      <c r="C222" s="288" t="s">
        <v>512</v>
      </c>
      <c r="D222" s="288" t="s">
        <v>580</v>
      </c>
      <c r="E222" s="298" t="s">
        <v>581</v>
      </c>
    </row>
    <row r="223" spans="1:5" ht="16.5" customHeight="1">
      <c r="A223" s="286" t="s">
        <v>563</v>
      </c>
      <c r="B223" s="288" t="s">
        <v>511</v>
      </c>
      <c r="C223" s="288" t="s">
        <v>512</v>
      </c>
      <c r="D223" s="288" t="s">
        <v>582</v>
      </c>
      <c r="E223" s="288" t="s">
        <v>583</v>
      </c>
    </row>
    <row r="224" spans="1:5" ht="16.5" customHeight="1">
      <c r="A224" s="286" t="s">
        <v>563</v>
      </c>
      <c r="B224" s="288" t="s">
        <v>511</v>
      </c>
      <c r="C224" s="288" t="s">
        <v>584</v>
      </c>
      <c r="D224" s="288" t="s">
        <v>585</v>
      </c>
      <c r="E224" s="288" t="s">
        <v>586</v>
      </c>
    </row>
    <row r="225" spans="1:5" ht="16.5" customHeight="1">
      <c r="A225" s="286" t="s">
        <v>563</v>
      </c>
      <c r="B225" s="288" t="s">
        <v>511</v>
      </c>
      <c r="C225" s="288" t="s">
        <v>584</v>
      </c>
      <c r="D225" s="286" t="s">
        <v>587</v>
      </c>
      <c r="E225" s="298" t="s">
        <v>588</v>
      </c>
    </row>
    <row r="226" spans="1:5" ht="16.5" customHeight="1">
      <c r="A226" s="286" t="s">
        <v>563</v>
      </c>
      <c r="B226" s="288" t="s">
        <v>511</v>
      </c>
      <c r="C226" s="288" t="s">
        <v>584</v>
      </c>
      <c r="D226" s="288" t="s">
        <v>589</v>
      </c>
      <c r="E226" s="298" t="s">
        <v>590</v>
      </c>
    </row>
    <row r="227" spans="1:5" ht="16.5" customHeight="1">
      <c r="A227" s="286" t="s">
        <v>563</v>
      </c>
      <c r="B227" s="288" t="s">
        <v>591</v>
      </c>
      <c r="C227" s="288" t="s">
        <v>592</v>
      </c>
      <c r="D227" s="298" t="s">
        <v>593</v>
      </c>
      <c r="E227" s="303" t="s">
        <v>594</v>
      </c>
    </row>
    <row r="228" spans="1:5" ht="16.5" customHeight="1">
      <c r="A228" s="286" t="s">
        <v>563</v>
      </c>
      <c r="B228" s="288" t="s">
        <v>591</v>
      </c>
      <c r="C228" s="288" t="s">
        <v>595</v>
      </c>
      <c r="D228" s="288" t="s">
        <v>596</v>
      </c>
      <c r="E228" s="288" t="s">
        <v>597</v>
      </c>
    </row>
    <row r="229" spans="1:5" ht="16.5" customHeight="1">
      <c r="A229" s="286" t="s">
        <v>563</v>
      </c>
      <c r="B229" s="288" t="s">
        <v>591</v>
      </c>
      <c r="C229" s="288" t="s">
        <v>595</v>
      </c>
      <c r="D229" s="288" t="s">
        <v>598</v>
      </c>
      <c r="E229" s="298" t="s">
        <v>599</v>
      </c>
    </row>
    <row r="230" spans="1:5" ht="16.5" customHeight="1">
      <c r="A230" s="286" t="s">
        <v>563</v>
      </c>
      <c r="B230" s="288" t="s">
        <v>591</v>
      </c>
      <c r="C230" s="288" t="s">
        <v>600</v>
      </c>
      <c r="D230" s="288" t="s">
        <v>601</v>
      </c>
      <c r="E230" s="298" t="s">
        <v>602</v>
      </c>
    </row>
    <row r="231" spans="1:5" ht="16.5" customHeight="1">
      <c r="A231" s="286" t="s">
        <v>563</v>
      </c>
      <c r="B231" s="288" t="s">
        <v>591</v>
      </c>
      <c r="C231" s="288" t="s">
        <v>600</v>
      </c>
      <c r="D231" s="288" t="s">
        <v>603</v>
      </c>
      <c r="E231" s="298" t="s">
        <v>604</v>
      </c>
    </row>
    <row r="232" spans="1:5" ht="16.5" customHeight="1">
      <c r="A232" s="286" t="s">
        <v>563</v>
      </c>
      <c r="B232" s="288" t="s">
        <v>591</v>
      </c>
      <c r="C232" s="288" t="s">
        <v>600</v>
      </c>
      <c r="D232" s="288" t="s">
        <v>605</v>
      </c>
      <c r="E232" s="298" t="s">
        <v>606</v>
      </c>
    </row>
    <row r="233" spans="1:5" ht="16.5" customHeight="1">
      <c r="A233" s="286" t="s">
        <v>563</v>
      </c>
      <c r="B233" s="288" t="s">
        <v>591</v>
      </c>
      <c r="C233" s="288" t="s">
        <v>607</v>
      </c>
      <c r="D233" s="288" t="s">
        <v>608</v>
      </c>
      <c r="E233" s="298" t="s">
        <v>609</v>
      </c>
    </row>
    <row r="234" spans="1:5" ht="16.5" customHeight="1">
      <c r="A234" s="286" t="s">
        <v>563</v>
      </c>
      <c r="B234" s="288" t="s">
        <v>591</v>
      </c>
      <c r="C234" s="288" t="s">
        <v>610</v>
      </c>
      <c r="D234" s="288" t="s">
        <v>611</v>
      </c>
      <c r="E234" s="298" t="s">
        <v>612</v>
      </c>
    </row>
    <row r="235" spans="1:5" ht="16.5" customHeight="1">
      <c r="A235" s="286" t="s">
        <v>563</v>
      </c>
      <c r="B235" s="288" t="s">
        <v>591</v>
      </c>
      <c r="C235" s="288" t="s">
        <v>610</v>
      </c>
      <c r="D235" s="288" t="s">
        <v>613</v>
      </c>
      <c r="E235" s="298" t="s">
        <v>614</v>
      </c>
    </row>
    <row r="236" spans="1:5" ht="16.5" customHeight="1">
      <c r="A236" s="286" t="s">
        <v>563</v>
      </c>
      <c r="B236" s="288" t="s">
        <v>591</v>
      </c>
      <c r="C236" s="288" t="s">
        <v>610</v>
      </c>
      <c r="D236" s="288" t="s">
        <v>615</v>
      </c>
      <c r="E236" s="298" t="s">
        <v>616</v>
      </c>
    </row>
    <row r="237" spans="1:5" ht="16.5" customHeight="1">
      <c r="A237" s="286" t="s">
        <v>563</v>
      </c>
      <c r="B237" s="288" t="s">
        <v>591</v>
      </c>
      <c r="C237" s="288" t="s">
        <v>617</v>
      </c>
      <c r="D237" s="301" t="s">
        <v>618</v>
      </c>
      <c r="E237" s="288" t="s">
        <v>619</v>
      </c>
    </row>
    <row r="238" spans="1:5" ht="16.5" customHeight="1">
      <c r="A238" s="286" t="s">
        <v>563</v>
      </c>
      <c r="B238" s="288" t="s">
        <v>591</v>
      </c>
      <c r="C238" s="288" t="s">
        <v>617</v>
      </c>
      <c r="D238" s="286" t="s">
        <v>620</v>
      </c>
      <c r="E238" s="288" t="s">
        <v>621</v>
      </c>
    </row>
    <row r="239" spans="1:5" ht="16.5" customHeight="1">
      <c r="A239" s="286" t="s">
        <v>563</v>
      </c>
      <c r="B239" s="288" t="s">
        <v>591</v>
      </c>
      <c r="C239" s="288" t="s">
        <v>617</v>
      </c>
      <c r="D239" s="288" t="s">
        <v>622</v>
      </c>
      <c r="E239" s="288" t="s">
        <v>623</v>
      </c>
    </row>
    <row r="240" spans="1:5" ht="16.5" customHeight="1">
      <c r="A240" s="286" t="s">
        <v>563</v>
      </c>
      <c r="B240" s="288" t="s">
        <v>591</v>
      </c>
      <c r="C240" s="288" t="s">
        <v>624</v>
      </c>
      <c r="D240" s="288" t="s">
        <v>625</v>
      </c>
      <c r="E240" s="288" t="s">
        <v>626</v>
      </c>
    </row>
    <row r="241" spans="1:5" ht="16.5" customHeight="1">
      <c r="A241" s="286" t="s">
        <v>563</v>
      </c>
      <c r="B241" s="288" t="s">
        <v>545</v>
      </c>
      <c r="C241" s="288" t="s">
        <v>546</v>
      </c>
      <c r="D241" s="288" t="s">
        <v>627</v>
      </c>
      <c r="E241" s="288" t="s">
        <v>628</v>
      </c>
    </row>
    <row r="242" spans="1:5" ht="16.5" customHeight="1">
      <c r="A242" s="286" t="s">
        <v>563</v>
      </c>
      <c r="B242" s="288" t="s">
        <v>545</v>
      </c>
      <c r="C242" s="288" t="s">
        <v>546</v>
      </c>
      <c r="D242" s="288" t="s">
        <v>629</v>
      </c>
      <c r="E242" s="288" t="s">
        <v>630</v>
      </c>
    </row>
    <row r="243" spans="1:5" ht="16.5" customHeight="1">
      <c r="A243" s="286" t="s">
        <v>563</v>
      </c>
      <c r="B243" s="288" t="s">
        <v>545</v>
      </c>
      <c r="C243" s="288" t="s">
        <v>631</v>
      </c>
      <c r="D243" s="288" t="s">
        <v>632</v>
      </c>
      <c r="E243" s="298" t="s">
        <v>633</v>
      </c>
    </row>
    <row r="244" spans="1:5" ht="16.5" customHeight="1">
      <c r="A244" s="286" t="s">
        <v>563</v>
      </c>
      <c r="B244" s="288" t="s">
        <v>549</v>
      </c>
      <c r="C244" s="288" t="s">
        <v>634</v>
      </c>
      <c r="D244" s="288" t="s">
        <v>635</v>
      </c>
      <c r="E244" s="298" t="s">
        <v>551</v>
      </c>
    </row>
    <row r="245" spans="1:5" ht="16.5" customHeight="1">
      <c r="A245" s="286" t="s">
        <v>563</v>
      </c>
      <c r="B245" s="288" t="s">
        <v>549</v>
      </c>
      <c r="C245" s="288" t="s">
        <v>634</v>
      </c>
      <c r="D245" s="288" t="s">
        <v>636</v>
      </c>
      <c r="E245" s="298" t="s">
        <v>552</v>
      </c>
    </row>
    <row r="246" spans="1:5" ht="16.5" customHeight="1">
      <c r="A246" s="286" t="s">
        <v>563</v>
      </c>
      <c r="B246" s="288" t="s">
        <v>549</v>
      </c>
      <c r="C246" s="287" t="s">
        <v>637</v>
      </c>
      <c r="D246" s="288" t="s">
        <v>638</v>
      </c>
      <c r="E246" s="288" t="s">
        <v>639</v>
      </c>
    </row>
    <row r="247" spans="1:5" ht="16.5" customHeight="1">
      <c r="A247" s="286" t="s">
        <v>563</v>
      </c>
      <c r="B247" s="288" t="s">
        <v>549</v>
      </c>
      <c r="C247" s="287" t="s">
        <v>640</v>
      </c>
      <c r="D247" s="288" t="s">
        <v>641</v>
      </c>
      <c r="E247" s="289" t="s">
        <v>642</v>
      </c>
    </row>
    <row r="248" spans="1:5" ht="16.5" customHeight="1">
      <c r="A248" s="286" t="s">
        <v>563</v>
      </c>
      <c r="B248" s="288" t="s">
        <v>549</v>
      </c>
      <c r="C248" s="287" t="s">
        <v>643</v>
      </c>
      <c r="D248" s="288" t="s">
        <v>644</v>
      </c>
      <c r="E248" s="286" t="s">
        <v>645</v>
      </c>
    </row>
    <row r="249" spans="1:5" ht="16.5" customHeight="1">
      <c r="A249" s="286" t="s">
        <v>563</v>
      </c>
      <c r="B249" s="288" t="s">
        <v>554</v>
      </c>
      <c r="C249" s="288" t="s">
        <v>646</v>
      </c>
      <c r="D249" s="288" t="s">
        <v>647</v>
      </c>
      <c r="E249" s="288" t="s">
        <v>648</v>
      </c>
    </row>
    <row r="250" spans="1:5" ht="16.5" customHeight="1">
      <c r="A250" s="286" t="s">
        <v>563</v>
      </c>
      <c r="B250" s="288" t="s">
        <v>554</v>
      </c>
      <c r="C250" s="288" t="s">
        <v>646</v>
      </c>
      <c r="D250" s="288" t="s">
        <v>649</v>
      </c>
      <c r="E250" s="288" t="s">
        <v>561</v>
      </c>
    </row>
    <row r="251" spans="1:5" ht="16.5" customHeight="1">
      <c r="A251" s="286" t="s">
        <v>563</v>
      </c>
      <c r="B251" s="288" t="s">
        <v>554</v>
      </c>
      <c r="C251" s="288" t="s">
        <v>646</v>
      </c>
      <c r="D251" s="288" t="s">
        <v>650</v>
      </c>
      <c r="E251" s="288" t="s">
        <v>562</v>
      </c>
    </row>
    <row r="252" spans="1:5" ht="16.5" customHeight="1">
      <c r="A252" s="286" t="s">
        <v>563</v>
      </c>
      <c r="B252" s="288" t="s">
        <v>554</v>
      </c>
      <c r="C252" s="288" t="s">
        <v>651</v>
      </c>
      <c r="D252" s="298" t="s">
        <v>652</v>
      </c>
      <c r="E252" s="298" t="s">
        <v>653</v>
      </c>
    </row>
    <row r="253" spans="1:5" ht="16.5" customHeight="1">
      <c r="A253" s="286" t="s">
        <v>563</v>
      </c>
      <c r="B253" s="288" t="s">
        <v>554</v>
      </c>
      <c r="C253" s="288" t="s">
        <v>651</v>
      </c>
      <c r="D253" s="288" t="s">
        <v>654</v>
      </c>
      <c r="E253" s="288" t="s">
        <v>655</v>
      </c>
    </row>
    <row r="254" spans="1:5" ht="16.5" customHeight="1">
      <c r="A254" s="286" t="s">
        <v>563</v>
      </c>
      <c r="B254" s="288" t="s">
        <v>554</v>
      </c>
      <c r="C254" s="288" t="s">
        <v>656</v>
      </c>
      <c r="D254" s="286" t="s">
        <v>657</v>
      </c>
      <c r="E254" s="298" t="s">
        <v>658</v>
      </c>
    </row>
    <row r="255" spans="1:5" ht="16.5" customHeight="1">
      <c r="A255" s="286" t="s">
        <v>659</v>
      </c>
      <c r="B255" s="287" t="s">
        <v>232</v>
      </c>
      <c r="C255" s="289" t="s">
        <v>660</v>
      </c>
      <c r="D255" s="287" t="s">
        <v>234</v>
      </c>
      <c r="E255" s="287" t="s">
        <v>235</v>
      </c>
    </row>
    <row r="256" spans="1:5" ht="16.5" customHeight="1">
      <c r="A256" s="286" t="s">
        <v>659</v>
      </c>
      <c r="B256" s="287" t="s">
        <v>232</v>
      </c>
      <c r="C256" s="289" t="s">
        <v>660</v>
      </c>
      <c r="D256" s="287" t="s">
        <v>234</v>
      </c>
      <c r="E256" s="287" t="s">
        <v>236</v>
      </c>
    </row>
    <row r="257" spans="1:5" ht="16.5" customHeight="1">
      <c r="A257" s="286" t="s">
        <v>659</v>
      </c>
      <c r="B257" s="287" t="s">
        <v>232</v>
      </c>
      <c r="C257" s="289" t="s">
        <v>661</v>
      </c>
      <c r="D257" s="287" t="s">
        <v>234</v>
      </c>
      <c r="E257" s="287" t="s">
        <v>235</v>
      </c>
    </row>
    <row r="258" spans="1:5" ht="16.5" customHeight="1">
      <c r="A258" s="286" t="s">
        <v>659</v>
      </c>
      <c r="B258" s="287" t="s">
        <v>232</v>
      </c>
      <c r="C258" s="289" t="s">
        <v>661</v>
      </c>
      <c r="D258" s="287" t="s">
        <v>234</v>
      </c>
      <c r="E258" s="287" t="s">
        <v>236</v>
      </c>
    </row>
    <row r="259" spans="1:5" ht="16.5" customHeight="1">
      <c r="A259" s="286" t="s">
        <v>659</v>
      </c>
      <c r="B259" s="287" t="s">
        <v>232</v>
      </c>
      <c r="C259" s="289" t="s">
        <v>662</v>
      </c>
      <c r="D259" s="287" t="s">
        <v>239</v>
      </c>
      <c r="E259" s="287" t="s">
        <v>235</v>
      </c>
    </row>
    <row r="260" spans="1:5" ht="16.5" customHeight="1">
      <c r="A260" s="286" t="s">
        <v>659</v>
      </c>
      <c r="B260" s="287" t="s">
        <v>232</v>
      </c>
      <c r="C260" s="289" t="s">
        <v>662</v>
      </c>
      <c r="D260" s="287" t="s">
        <v>239</v>
      </c>
      <c r="E260" s="287" t="s">
        <v>239</v>
      </c>
    </row>
    <row r="261" spans="1:5" ht="16.5" customHeight="1">
      <c r="A261" s="286" t="s">
        <v>659</v>
      </c>
      <c r="B261" s="287" t="s">
        <v>232</v>
      </c>
      <c r="C261" s="289" t="s">
        <v>663</v>
      </c>
      <c r="D261" s="287" t="s">
        <v>241</v>
      </c>
      <c r="E261" s="287" t="s">
        <v>242</v>
      </c>
    </row>
    <row r="262" spans="1:5" ht="16.5" customHeight="1">
      <c r="A262" s="286" t="s">
        <v>659</v>
      </c>
      <c r="B262" s="287" t="s">
        <v>232</v>
      </c>
      <c r="C262" s="289" t="s">
        <v>663</v>
      </c>
      <c r="D262" s="287" t="s">
        <v>241</v>
      </c>
      <c r="E262" s="287" t="s">
        <v>243</v>
      </c>
    </row>
    <row r="263" spans="1:5" ht="16.5" customHeight="1">
      <c r="A263" s="286" t="s">
        <v>659</v>
      </c>
      <c r="B263" s="287" t="s">
        <v>232</v>
      </c>
      <c r="C263" s="289" t="s">
        <v>313</v>
      </c>
      <c r="D263" s="288" t="s">
        <v>664</v>
      </c>
      <c r="E263" s="287" t="s">
        <v>246</v>
      </c>
    </row>
    <row r="264" spans="1:5" ht="16.5" customHeight="1">
      <c r="A264" s="286" t="s">
        <v>659</v>
      </c>
      <c r="B264" s="287" t="s">
        <v>247</v>
      </c>
      <c r="C264" s="289" t="s">
        <v>248</v>
      </c>
      <c r="D264" s="287" t="s">
        <v>665</v>
      </c>
      <c r="E264" s="304" t="s">
        <v>250</v>
      </c>
    </row>
    <row r="265" spans="1:5" ht="16.5" customHeight="1">
      <c r="A265" s="286" t="s">
        <v>659</v>
      </c>
      <c r="B265" s="287" t="s">
        <v>247</v>
      </c>
      <c r="C265" s="289" t="s">
        <v>248</v>
      </c>
      <c r="D265" s="287" t="s">
        <v>665</v>
      </c>
      <c r="E265" s="289" t="s">
        <v>251</v>
      </c>
    </row>
    <row r="266" spans="1:5" ht="16.5" customHeight="1">
      <c r="A266" s="286" t="s">
        <v>659</v>
      </c>
      <c r="B266" s="287" t="s">
        <v>247</v>
      </c>
      <c r="C266" s="289" t="s">
        <v>248</v>
      </c>
      <c r="D266" s="287" t="s">
        <v>665</v>
      </c>
      <c r="E266" s="289" t="s">
        <v>252</v>
      </c>
    </row>
    <row r="267" spans="1:5" ht="16.5" customHeight="1">
      <c r="A267" s="286" t="s">
        <v>659</v>
      </c>
      <c r="B267" s="287" t="s">
        <v>247</v>
      </c>
      <c r="C267" s="289" t="s">
        <v>257</v>
      </c>
      <c r="D267" s="287" t="s">
        <v>666</v>
      </c>
      <c r="E267" s="296" t="s">
        <v>667</v>
      </c>
    </row>
    <row r="268" spans="1:5" ht="16.5" customHeight="1">
      <c r="A268" s="286" t="s">
        <v>659</v>
      </c>
      <c r="B268" s="287" t="s">
        <v>247</v>
      </c>
      <c r="C268" s="289" t="s">
        <v>257</v>
      </c>
      <c r="D268" s="287" t="s">
        <v>666</v>
      </c>
      <c r="E268" s="296" t="s">
        <v>260</v>
      </c>
    </row>
    <row r="269" spans="1:5" ht="16.5" customHeight="1">
      <c r="A269" s="286" t="s">
        <v>659</v>
      </c>
      <c r="B269" s="287" t="s">
        <v>247</v>
      </c>
      <c r="C269" s="289" t="s">
        <v>257</v>
      </c>
      <c r="D269" s="287" t="s">
        <v>666</v>
      </c>
      <c r="E269" s="296" t="s">
        <v>668</v>
      </c>
    </row>
    <row r="270" spans="1:5" ht="16.5" customHeight="1">
      <c r="A270" s="286" t="s">
        <v>659</v>
      </c>
      <c r="B270" s="287" t="s">
        <v>247</v>
      </c>
      <c r="C270" s="289" t="s">
        <v>257</v>
      </c>
      <c r="D270" s="287" t="s">
        <v>666</v>
      </c>
      <c r="E270" s="296" t="s">
        <v>262</v>
      </c>
    </row>
    <row r="271" spans="1:5" ht="16.5" customHeight="1">
      <c r="A271" s="286" t="s">
        <v>659</v>
      </c>
      <c r="B271" s="287" t="s">
        <v>247</v>
      </c>
      <c r="C271" s="289" t="s">
        <v>669</v>
      </c>
      <c r="D271" s="287" t="s">
        <v>670</v>
      </c>
      <c r="E271" s="289" t="s">
        <v>671</v>
      </c>
    </row>
    <row r="272" spans="1:5" ht="16.5" customHeight="1">
      <c r="A272" s="286" t="s">
        <v>659</v>
      </c>
      <c r="B272" s="287" t="s">
        <v>247</v>
      </c>
      <c r="C272" s="289" t="s">
        <v>669</v>
      </c>
      <c r="D272" s="287" t="s">
        <v>670</v>
      </c>
      <c r="E272" s="289" t="s">
        <v>672</v>
      </c>
    </row>
    <row r="273" spans="1:5" ht="16.5" customHeight="1">
      <c r="A273" s="286" t="s">
        <v>659</v>
      </c>
      <c r="B273" s="289" t="s">
        <v>263</v>
      </c>
      <c r="C273" s="289" t="s">
        <v>673</v>
      </c>
      <c r="D273" s="289" t="s">
        <v>674</v>
      </c>
      <c r="E273" s="305" t="s">
        <v>675</v>
      </c>
    </row>
    <row r="274" spans="1:5" ht="16.5" customHeight="1">
      <c r="A274" s="286" t="s">
        <v>659</v>
      </c>
      <c r="B274" s="289" t="s">
        <v>263</v>
      </c>
      <c r="C274" s="289" t="s">
        <v>267</v>
      </c>
      <c r="D274" s="287" t="s">
        <v>268</v>
      </c>
      <c r="E274" s="289" t="s">
        <v>271</v>
      </c>
    </row>
    <row r="275" spans="1:5" ht="16.5" customHeight="1">
      <c r="A275" s="286" t="s">
        <v>659</v>
      </c>
      <c r="B275" s="289" t="s">
        <v>263</v>
      </c>
      <c r="C275" s="289" t="s">
        <v>676</v>
      </c>
      <c r="D275" s="287" t="s">
        <v>677</v>
      </c>
      <c r="E275" s="289" t="s">
        <v>271</v>
      </c>
    </row>
    <row r="276" spans="1:5" ht="16.5" customHeight="1">
      <c r="A276" s="286" t="s">
        <v>659</v>
      </c>
      <c r="B276" s="289" t="s">
        <v>263</v>
      </c>
      <c r="C276" s="289" t="s">
        <v>676</v>
      </c>
      <c r="D276" s="287" t="s">
        <v>677</v>
      </c>
      <c r="E276" s="289" t="s">
        <v>272</v>
      </c>
    </row>
    <row r="277" spans="1:5" ht="16.5" customHeight="1">
      <c r="A277" s="286" t="s">
        <v>659</v>
      </c>
      <c r="B277" s="287" t="s">
        <v>273</v>
      </c>
      <c r="C277" s="289" t="s">
        <v>678</v>
      </c>
      <c r="D277" s="287" t="s">
        <v>679</v>
      </c>
      <c r="E277" s="289" t="s">
        <v>276</v>
      </c>
    </row>
    <row r="278" spans="1:5" ht="16.5" customHeight="1">
      <c r="A278" s="286" t="s">
        <v>659</v>
      </c>
      <c r="B278" s="287" t="s">
        <v>273</v>
      </c>
      <c r="C278" s="289" t="s">
        <v>678</v>
      </c>
      <c r="D278" s="287" t="s">
        <v>679</v>
      </c>
      <c r="E278" s="289" t="s">
        <v>277</v>
      </c>
    </row>
    <row r="279" spans="1:5" ht="16.5" customHeight="1">
      <c r="A279" s="286" t="s">
        <v>659</v>
      </c>
      <c r="B279" s="287" t="s">
        <v>273</v>
      </c>
      <c r="C279" s="289" t="s">
        <v>678</v>
      </c>
      <c r="D279" s="287" t="s">
        <v>679</v>
      </c>
      <c r="E279" s="289" t="s">
        <v>278</v>
      </c>
    </row>
    <row r="280" spans="1:5" ht="16.5" customHeight="1">
      <c r="A280" s="286" t="s">
        <v>659</v>
      </c>
      <c r="B280" s="287" t="s">
        <v>273</v>
      </c>
      <c r="C280" s="289" t="s">
        <v>680</v>
      </c>
      <c r="D280" s="289" t="s">
        <v>681</v>
      </c>
      <c r="E280" s="290" t="s">
        <v>682</v>
      </c>
    </row>
    <row r="281" spans="1:5" ht="16.5" customHeight="1">
      <c r="A281" s="286" t="s">
        <v>659</v>
      </c>
      <c r="B281" s="287" t="s">
        <v>683</v>
      </c>
      <c r="C281" s="289" t="s">
        <v>684</v>
      </c>
      <c r="D281" s="287" t="s">
        <v>685</v>
      </c>
      <c r="E281" s="287" t="s">
        <v>686</v>
      </c>
    </row>
    <row r="282" spans="1:5" ht="16.5" customHeight="1">
      <c r="A282" s="286" t="s">
        <v>659</v>
      </c>
      <c r="B282" s="287" t="s">
        <v>683</v>
      </c>
      <c r="C282" s="289" t="s">
        <v>684</v>
      </c>
      <c r="D282" s="287" t="s">
        <v>685</v>
      </c>
      <c r="E282" s="287" t="s">
        <v>285</v>
      </c>
    </row>
    <row r="283" spans="1:5" ht="16.5" customHeight="1">
      <c r="A283" s="286" t="s">
        <v>659</v>
      </c>
      <c r="B283" s="287" t="s">
        <v>286</v>
      </c>
      <c r="C283" s="289" t="s">
        <v>687</v>
      </c>
      <c r="D283" s="292" t="s">
        <v>275</v>
      </c>
      <c r="E283" s="289" t="s">
        <v>688</v>
      </c>
    </row>
    <row r="284" spans="1:5" ht="16.5" customHeight="1">
      <c r="A284" s="286" t="s">
        <v>659</v>
      </c>
      <c r="B284" s="287" t="s">
        <v>286</v>
      </c>
      <c r="C284" s="289" t="s">
        <v>687</v>
      </c>
      <c r="D284" s="292" t="s">
        <v>275</v>
      </c>
      <c r="E284" s="289" t="s">
        <v>290</v>
      </c>
    </row>
    <row r="285" spans="1:5" ht="16.5" customHeight="1">
      <c r="A285" s="286" t="s">
        <v>659</v>
      </c>
      <c r="B285" s="287" t="s">
        <v>286</v>
      </c>
      <c r="C285" s="289" t="s">
        <v>687</v>
      </c>
      <c r="D285" s="292" t="s">
        <v>275</v>
      </c>
      <c r="E285" s="289" t="s">
        <v>689</v>
      </c>
    </row>
    <row r="286" spans="1:5" ht="16.5" customHeight="1">
      <c r="A286" s="286" t="s">
        <v>659</v>
      </c>
      <c r="B286" s="287" t="s">
        <v>286</v>
      </c>
      <c r="C286" s="289" t="s">
        <v>687</v>
      </c>
      <c r="D286" s="292" t="s">
        <v>275</v>
      </c>
      <c r="E286" s="289" t="s">
        <v>292</v>
      </c>
    </row>
    <row r="287" spans="1:5" ht="16.5" customHeight="1">
      <c r="A287" s="286" t="s">
        <v>659</v>
      </c>
      <c r="B287" s="287" t="s">
        <v>286</v>
      </c>
      <c r="C287" s="289" t="s">
        <v>687</v>
      </c>
      <c r="D287" s="292" t="s">
        <v>275</v>
      </c>
      <c r="E287" s="289" t="s">
        <v>293</v>
      </c>
    </row>
    <row r="288" spans="1:5" ht="16.5" customHeight="1">
      <c r="A288" s="286" t="s">
        <v>659</v>
      </c>
      <c r="B288" s="287" t="s">
        <v>286</v>
      </c>
      <c r="C288" s="289" t="s">
        <v>687</v>
      </c>
      <c r="D288" s="292" t="s">
        <v>275</v>
      </c>
      <c r="E288" s="289" t="s">
        <v>294</v>
      </c>
    </row>
    <row r="289" spans="1:5" ht="16.5" customHeight="1">
      <c r="A289" s="286" t="s">
        <v>659</v>
      </c>
      <c r="B289" s="287" t="s">
        <v>286</v>
      </c>
      <c r="C289" s="289" t="s">
        <v>687</v>
      </c>
      <c r="D289" s="292" t="s">
        <v>275</v>
      </c>
      <c r="E289" s="289" t="s">
        <v>295</v>
      </c>
    </row>
    <row r="290" spans="1:5" ht="16.5" customHeight="1">
      <c r="A290" s="286" t="s">
        <v>659</v>
      </c>
      <c r="B290" s="287" t="s">
        <v>286</v>
      </c>
      <c r="C290" s="289" t="s">
        <v>690</v>
      </c>
      <c r="D290" s="287" t="s">
        <v>691</v>
      </c>
      <c r="E290" s="293" t="s">
        <v>298</v>
      </c>
    </row>
    <row r="291" spans="1:5" ht="16.5" customHeight="1">
      <c r="A291" s="286" t="s">
        <v>659</v>
      </c>
      <c r="B291" s="287" t="s">
        <v>286</v>
      </c>
      <c r="C291" s="289" t="s">
        <v>690</v>
      </c>
      <c r="D291" s="287" t="s">
        <v>691</v>
      </c>
      <c r="E291" s="293" t="s">
        <v>299</v>
      </c>
    </row>
    <row r="292" spans="1:5" ht="16.5" customHeight="1">
      <c r="A292" s="286" t="s">
        <v>659</v>
      </c>
      <c r="B292" s="287" t="s">
        <v>286</v>
      </c>
      <c r="C292" s="289" t="s">
        <v>690</v>
      </c>
      <c r="D292" s="287" t="s">
        <v>691</v>
      </c>
      <c r="E292" s="293" t="s">
        <v>300</v>
      </c>
    </row>
    <row r="293" spans="1:5" ht="16.5" customHeight="1">
      <c r="A293" s="286" t="s">
        <v>659</v>
      </c>
      <c r="B293" s="287" t="s">
        <v>286</v>
      </c>
      <c r="C293" s="289" t="s">
        <v>690</v>
      </c>
      <c r="D293" s="287" t="s">
        <v>691</v>
      </c>
      <c r="E293" s="293" t="s">
        <v>301</v>
      </c>
    </row>
    <row r="294" spans="1:5" ht="16.5" customHeight="1">
      <c r="A294" s="286" t="s">
        <v>659</v>
      </c>
      <c r="B294" s="287" t="s">
        <v>692</v>
      </c>
      <c r="C294" s="289" t="s">
        <v>693</v>
      </c>
      <c r="D294" s="287" t="s">
        <v>694</v>
      </c>
      <c r="E294" s="293" t="s">
        <v>305</v>
      </c>
    </row>
    <row r="295" spans="1:5" ht="16.5" customHeight="1">
      <c r="A295" s="286" t="s">
        <v>659</v>
      </c>
      <c r="B295" s="287" t="s">
        <v>692</v>
      </c>
      <c r="C295" s="289" t="s">
        <v>693</v>
      </c>
      <c r="D295" s="287" t="s">
        <v>694</v>
      </c>
      <c r="E295" s="293" t="s">
        <v>306</v>
      </c>
    </row>
    <row r="296" spans="1:5" ht="16.5" customHeight="1">
      <c r="A296" s="286" t="s">
        <v>659</v>
      </c>
      <c r="B296" s="287" t="s">
        <v>692</v>
      </c>
      <c r="C296" s="289" t="s">
        <v>693</v>
      </c>
      <c r="D296" s="287" t="s">
        <v>694</v>
      </c>
      <c r="E296" s="293" t="s">
        <v>307</v>
      </c>
    </row>
    <row r="297" spans="1:5" ht="16.5" customHeight="1">
      <c r="A297" s="286" t="s">
        <v>659</v>
      </c>
      <c r="B297" s="287" t="s">
        <v>692</v>
      </c>
      <c r="C297" s="289" t="s">
        <v>693</v>
      </c>
      <c r="D297" s="287" t="s">
        <v>694</v>
      </c>
      <c r="E297" s="293" t="s">
        <v>308</v>
      </c>
    </row>
    <row r="298" spans="1:5" ht="16.5" customHeight="1">
      <c r="A298" s="286" t="s">
        <v>695</v>
      </c>
      <c r="B298" s="288" t="s">
        <v>696</v>
      </c>
      <c r="C298" s="298" t="s">
        <v>697</v>
      </c>
      <c r="D298" s="298" t="s">
        <v>698</v>
      </c>
      <c r="E298" s="298" t="s">
        <v>699</v>
      </c>
    </row>
    <row r="299" spans="1:5" ht="16.5" customHeight="1">
      <c r="A299" s="286" t="s">
        <v>695</v>
      </c>
      <c r="B299" s="288" t="s">
        <v>696</v>
      </c>
      <c r="C299" s="298" t="s">
        <v>697</v>
      </c>
      <c r="D299" s="298" t="s">
        <v>700</v>
      </c>
      <c r="E299" s="298" t="s">
        <v>701</v>
      </c>
    </row>
    <row r="300" spans="1:5" ht="16.5" customHeight="1">
      <c r="A300" s="286" t="s">
        <v>695</v>
      </c>
      <c r="B300" s="288" t="s">
        <v>696</v>
      </c>
      <c r="C300" s="298" t="s">
        <v>702</v>
      </c>
      <c r="D300" s="298" t="s">
        <v>703</v>
      </c>
      <c r="E300" s="298" t="s">
        <v>704</v>
      </c>
    </row>
    <row r="301" spans="1:5" ht="16.5" customHeight="1">
      <c r="A301" s="286" t="s">
        <v>695</v>
      </c>
      <c r="B301" s="288" t="s">
        <v>696</v>
      </c>
      <c r="C301" s="298" t="s">
        <v>702</v>
      </c>
      <c r="D301" s="298" t="s">
        <v>703</v>
      </c>
      <c r="E301" s="298" t="s">
        <v>705</v>
      </c>
    </row>
    <row r="302" spans="1:5" ht="16.5" customHeight="1">
      <c r="A302" s="286" t="s">
        <v>695</v>
      </c>
      <c r="B302" s="288" t="s">
        <v>696</v>
      </c>
      <c r="C302" s="298" t="s">
        <v>706</v>
      </c>
      <c r="D302" s="298" t="s">
        <v>707</v>
      </c>
      <c r="E302" s="298" t="s">
        <v>708</v>
      </c>
    </row>
    <row r="303" spans="1:5" ht="16.5" customHeight="1">
      <c r="A303" s="286" t="s">
        <v>695</v>
      </c>
      <c r="B303" s="299" t="s">
        <v>709</v>
      </c>
      <c r="C303" s="303" t="s">
        <v>710</v>
      </c>
      <c r="D303" s="298" t="s">
        <v>711</v>
      </c>
      <c r="E303" s="298" t="s">
        <v>712</v>
      </c>
    </row>
    <row r="304" spans="1:5" ht="16.5" customHeight="1">
      <c r="A304" s="286" t="s">
        <v>695</v>
      </c>
      <c r="B304" s="288" t="s">
        <v>713</v>
      </c>
      <c r="C304" s="298" t="s">
        <v>714</v>
      </c>
      <c r="D304" s="298" t="s">
        <v>715</v>
      </c>
      <c r="E304" s="298" t="s">
        <v>716</v>
      </c>
    </row>
    <row r="305" spans="1:5" ht="16.5" customHeight="1">
      <c r="A305" s="286" t="s">
        <v>695</v>
      </c>
      <c r="B305" s="288" t="s">
        <v>713</v>
      </c>
      <c r="C305" s="298" t="s">
        <v>717</v>
      </c>
      <c r="D305" s="298" t="s">
        <v>718</v>
      </c>
      <c r="E305" s="298" t="s">
        <v>719</v>
      </c>
    </row>
    <row r="306" spans="1:5" ht="16.5" customHeight="1">
      <c r="A306" s="286" t="s">
        <v>695</v>
      </c>
      <c r="B306" s="288" t="s">
        <v>720</v>
      </c>
      <c r="C306" s="298" t="s">
        <v>721</v>
      </c>
      <c r="D306" s="298" t="s">
        <v>722</v>
      </c>
      <c r="E306" s="298" t="s">
        <v>723</v>
      </c>
    </row>
    <row r="307" spans="1:5" ht="16.5" customHeight="1">
      <c r="A307" s="286" t="s">
        <v>695</v>
      </c>
      <c r="B307" s="288" t="s">
        <v>720</v>
      </c>
      <c r="C307" s="298" t="s">
        <v>724</v>
      </c>
      <c r="D307" s="298" t="s">
        <v>725</v>
      </c>
      <c r="E307" s="298" t="s">
        <v>726</v>
      </c>
    </row>
    <row r="308" spans="1:5" ht="16.5" customHeight="1">
      <c r="A308" s="286" t="s">
        <v>695</v>
      </c>
      <c r="B308" s="288" t="s">
        <v>720</v>
      </c>
      <c r="C308" s="298" t="s">
        <v>727</v>
      </c>
      <c r="D308" s="298" t="s">
        <v>728</v>
      </c>
      <c r="E308" s="298" t="s">
        <v>729</v>
      </c>
    </row>
    <row r="309" spans="1:5" ht="16.5" customHeight="1">
      <c r="A309" s="286" t="s">
        <v>695</v>
      </c>
      <c r="B309" s="288" t="s">
        <v>730</v>
      </c>
      <c r="C309" s="298" t="s">
        <v>731</v>
      </c>
      <c r="D309" s="298" t="s">
        <v>732</v>
      </c>
      <c r="E309" s="298" t="s">
        <v>733</v>
      </c>
    </row>
    <row r="310" spans="1:5" ht="16.5" customHeight="1">
      <c r="A310" s="286" t="s">
        <v>695</v>
      </c>
      <c r="B310" s="288" t="s">
        <v>730</v>
      </c>
      <c r="C310" s="298" t="s">
        <v>734</v>
      </c>
      <c r="D310" s="298" t="s">
        <v>735</v>
      </c>
      <c r="E310" s="298" t="s">
        <v>736</v>
      </c>
    </row>
    <row r="311" spans="1:5" ht="16.5" customHeight="1">
      <c r="A311" s="286" t="s">
        <v>695</v>
      </c>
      <c r="B311" s="288" t="s">
        <v>737</v>
      </c>
      <c r="C311" s="298" t="s">
        <v>738</v>
      </c>
      <c r="D311" s="298" t="s">
        <v>739</v>
      </c>
      <c r="E311" s="298" t="s">
        <v>740</v>
      </c>
    </row>
    <row r="312" spans="1:5" ht="16.5" customHeight="1">
      <c r="A312" s="286" t="s">
        <v>695</v>
      </c>
      <c r="B312" s="288" t="s">
        <v>737</v>
      </c>
      <c r="C312" s="298" t="s">
        <v>741</v>
      </c>
      <c r="D312" s="298" t="s">
        <v>742</v>
      </c>
      <c r="E312" s="298" t="s">
        <v>743</v>
      </c>
    </row>
    <row r="313" spans="1:5" ht="16.5" customHeight="1">
      <c r="A313" s="286" t="s">
        <v>695</v>
      </c>
      <c r="B313" s="288" t="s">
        <v>737</v>
      </c>
      <c r="C313" s="298" t="s">
        <v>744</v>
      </c>
      <c r="D313" s="298" t="s">
        <v>739</v>
      </c>
      <c r="E313" s="298" t="s">
        <v>745</v>
      </c>
    </row>
    <row r="314" spans="1:5" ht="16.5" customHeight="1">
      <c r="A314" s="286" t="s">
        <v>695</v>
      </c>
      <c r="B314" s="288" t="s">
        <v>746</v>
      </c>
      <c r="C314" s="298" t="s">
        <v>747</v>
      </c>
      <c r="D314" s="298" t="s">
        <v>748</v>
      </c>
      <c r="E314" s="298" t="s">
        <v>749</v>
      </c>
    </row>
    <row r="315" spans="1:5" ht="16.5" customHeight="1">
      <c r="A315" s="286" t="s">
        <v>695</v>
      </c>
      <c r="B315" s="288" t="s">
        <v>746</v>
      </c>
      <c r="C315" s="298" t="s">
        <v>750</v>
      </c>
      <c r="D315" s="298" t="s">
        <v>751</v>
      </c>
      <c r="E315" s="298" t="s">
        <v>752</v>
      </c>
    </row>
    <row r="316" spans="1:5" ht="16.5" customHeight="1">
      <c r="A316" s="286" t="s">
        <v>695</v>
      </c>
      <c r="B316" s="288" t="s">
        <v>746</v>
      </c>
      <c r="C316" s="298" t="s">
        <v>753</v>
      </c>
      <c r="D316" s="298" t="s">
        <v>754</v>
      </c>
      <c r="E316" s="298" t="s">
        <v>755</v>
      </c>
    </row>
    <row r="317" spans="1:5" ht="16.5" customHeight="1">
      <c r="A317" s="286" t="s">
        <v>695</v>
      </c>
      <c r="B317" s="288" t="s">
        <v>746</v>
      </c>
      <c r="C317" s="298" t="s">
        <v>756</v>
      </c>
      <c r="D317" s="298" t="s">
        <v>757</v>
      </c>
      <c r="E317" s="298" t="s">
        <v>758</v>
      </c>
    </row>
    <row r="318" spans="1:5" ht="16.5" customHeight="1">
      <c r="A318" s="286" t="s">
        <v>695</v>
      </c>
      <c r="B318" s="299" t="s">
        <v>759</v>
      </c>
      <c r="C318" s="298" t="s">
        <v>760</v>
      </c>
      <c r="D318" s="298" t="s">
        <v>761</v>
      </c>
      <c r="E318" s="298" t="s">
        <v>762</v>
      </c>
    </row>
    <row r="319" spans="1:5" ht="16.5" customHeight="1">
      <c r="A319" s="286" t="s">
        <v>695</v>
      </c>
      <c r="B319" s="288" t="s">
        <v>763</v>
      </c>
      <c r="C319" s="298" t="s">
        <v>764</v>
      </c>
      <c r="D319" s="298" t="s">
        <v>765</v>
      </c>
      <c r="E319" s="298" t="s">
        <v>764</v>
      </c>
    </row>
    <row r="320" spans="1:5" ht="16.5" customHeight="1">
      <c r="A320" s="286" t="s">
        <v>695</v>
      </c>
      <c r="B320" s="288" t="s">
        <v>763</v>
      </c>
      <c r="C320" s="298" t="s">
        <v>766</v>
      </c>
      <c r="D320" s="298" t="s">
        <v>767</v>
      </c>
      <c r="E320" s="298" t="s">
        <v>768</v>
      </c>
    </row>
    <row r="321" spans="1:5" ht="16.5" customHeight="1">
      <c r="A321" s="286" t="s">
        <v>695</v>
      </c>
      <c r="B321" s="288" t="s">
        <v>769</v>
      </c>
      <c r="C321" s="298" t="s">
        <v>770</v>
      </c>
      <c r="D321" s="298" t="s">
        <v>771</v>
      </c>
      <c r="E321" s="298" t="s">
        <v>772</v>
      </c>
    </row>
    <row r="322" spans="1:5" ht="16.5" customHeight="1">
      <c r="A322" s="286" t="s">
        <v>695</v>
      </c>
      <c r="B322" s="288" t="s">
        <v>769</v>
      </c>
      <c r="C322" s="298" t="s">
        <v>773</v>
      </c>
      <c r="D322" s="298" t="s">
        <v>774</v>
      </c>
      <c r="E322" s="298" t="s">
        <v>775</v>
      </c>
    </row>
    <row r="323" spans="1:5" ht="16.5" customHeight="1">
      <c r="A323" s="286" t="s">
        <v>695</v>
      </c>
      <c r="B323" s="288" t="s">
        <v>769</v>
      </c>
      <c r="C323" s="298" t="s">
        <v>776</v>
      </c>
      <c r="D323" s="298" t="s">
        <v>777</v>
      </c>
      <c r="E323" s="298" t="s">
        <v>778</v>
      </c>
    </row>
    <row r="324" spans="1:5" ht="16.5" customHeight="1">
      <c r="A324" s="286" t="s">
        <v>695</v>
      </c>
      <c r="B324" s="288" t="s">
        <v>769</v>
      </c>
      <c r="C324" s="298" t="s">
        <v>779</v>
      </c>
      <c r="D324" s="298" t="s">
        <v>780</v>
      </c>
      <c r="E324" s="298" t="s">
        <v>781</v>
      </c>
    </row>
    <row r="325" spans="1:5" ht="16.5" customHeight="1">
      <c r="A325" s="286" t="s">
        <v>695</v>
      </c>
      <c r="B325" s="288" t="s">
        <v>782</v>
      </c>
      <c r="C325" s="298" t="s">
        <v>783</v>
      </c>
      <c r="D325" s="298" t="s">
        <v>784</v>
      </c>
      <c r="E325" s="303" t="s">
        <v>785</v>
      </c>
    </row>
    <row r="326" spans="1:5" ht="16.5" customHeight="1">
      <c r="A326" s="286" t="s">
        <v>695</v>
      </c>
      <c r="B326" s="288" t="s">
        <v>782</v>
      </c>
      <c r="C326" s="298" t="s">
        <v>786</v>
      </c>
      <c r="D326" s="298" t="s">
        <v>787</v>
      </c>
      <c r="E326" s="298" t="s">
        <v>788</v>
      </c>
    </row>
    <row r="327" spans="1:5" ht="16.5" customHeight="1">
      <c r="A327" s="286" t="s">
        <v>695</v>
      </c>
      <c r="B327" s="288" t="s">
        <v>782</v>
      </c>
      <c r="C327" s="298" t="s">
        <v>789</v>
      </c>
      <c r="D327" s="298" t="s">
        <v>790</v>
      </c>
      <c r="E327" s="298" t="s">
        <v>791</v>
      </c>
    </row>
    <row r="328" spans="1:5" ht="16.5" customHeight="1">
      <c r="A328" s="286" t="s">
        <v>695</v>
      </c>
      <c r="B328" s="288" t="s">
        <v>782</v>
      </c>
      <c r="C328" s="298" t="s">
        <v>792</v>
      </c>
      <c r="D328" s="298" t="s">
        <v>793</v>
      </c>
      <c r="E328" s="298" t="s">
        <v>794</v>
      </c>
    </row>
    <row r="329" spans="1:5" ht="16.5" customHeight="1">
      <c r="A329" s="286" t="s">
        <v>695</v>
      </c>
      <c r="B329" s="288" t="s">
        <v>795</v>
      </c>
      <c r="C329" s="298" t="s">
        <v>796</v>
      </c>
      <c r="D329" s="298" t="s">
        <v>797</v>
      </c>
      <c r="E329" s="298" t="s">
        <v>798</v>
      </c>
    </row>
    <row r="330" spans="1:5" ht="16.5" customHeight="1">
      <c r="A330" s="286" t="s">
        <v>695</v>
      </c>
      <c r="B330" s="288" t="s">
        <v>795</v>
      </c>
      <c r="C330" s="298" t="s">
        <v>799</v>
      </c>
      <c r="D330" s="298" t="s">
        <v>800</v>
      </c>
      <c r="E330" s="298" t="s">
        <v>801</v>
      </c>
    </row>
    <row r="331" spans="1:5" ht="16.5" customHeight="1">
      <c r="A331" s="286" t="s">
        <v>695</v>
      </c>
      <c r="B331" s="288" t="s">
        <v>795</v>
      </c>
      <c r="C331" s="298" t="s">
        <v>802</v>
      </c>
      <c r="D331" s="298" t="s">
        <v>803</v>
      </c>
      <c r="E331" s="298" t="s">
        <v>804</v>
      </c>
    </row>
    <row r="332" spans="1:5" ht="16.5" customHeight="1">
      <c r="A332" s="286" t="s">
        <v>695</v>
      </c>
      <c r="B332" s="299" t="s">
        <v>805</v>
      </c>
      <c r="C332" s="298" t="s">
        <v>806</v>
      </c>
      <c r="D332" s="298" t="s">
        <v>807</v>
      </c>
      <c r="E332" s="298" t="s">
        <v>808</v>
      </c>
    </row>
    <row r="333" spans="1:5" ht="16.5" customHeight="1">
      <c r="A333" s="286" t="s">
        <v>809</v>
      </c>
      <c r="B333" s="287" t="s">
        <v>232</v>
      </c>
      <c r="C333" s="296" t="s">
        <v>810</v>
      </c>
      <c r="D333" s="287" t="s">
        <v>234</v>
      </c>
      <c r="E333" s="289" t="s">
        <v>235</v>
      </c>
    </row>
    <row r="334" spans="1:5" ht="16.5" customHeight="1">
      <c r="A334" s="286" t="s">
        <v>809</v>
      </c>
      <c r="B334" s="287" t="s">
        <v>232</v>
      </c>
      <c r="C334" s="296" t="s">
        <v>810</v>
      </c>
      <c r="D334" s="287" t="s">
        <v>234</v>
      </c>
      <c r="E334" s="289" t="s">
        <v>236</v>
      </c>
    </row>
    <row r="335" spans="1:5" ht="16.5" customHeight="1">
      <c r="A335" s="286" t="s">
        <v>809</v>
      </c>
      <c r="B335" s="287" t="s">
        <v>232</v>
      </c>
      <c r="C335" s="296" t="s">
        <v>811</v>
      </c>
      <c r="D335" s="287" t="s">
        <v>234</v>
      </c>
      <c r="E335" s="289" t="s">
        <v>235</v>
      </c>
    </row>
    <row r="336" spans="1:5" ht="16.5" customHeight="1">
      <c r="A336" s="286" t="s">
        <v>809</v>
      </c>
      <c r="B336" s="287" t="s">
        <v>232</v>
      </c>
      <c r="C336" s="296" t="s">
        <v>811</v>
      </c>
      <c r="D336" s="287" t="s">
        <v>234</v>
      </c>
      <c r="E336" s="289" t="s">
        <v>236</v>
      </c>
    </row>
    <row r="337" spans="1:5" ht="16.5" customHeight="1">
      <c r="A337" s="286" t="s">
        <v>809</v>
      </c>
      <c r="B337" s="287" t="s">
        <v>232</v>
      </c>
      <c r="C337" s="289" t="s">
        <v>812</v>
      </c>
      <c r="D337" s="287" t="s">
        <v>239</v>
      </c>
      <c r="E337" s="287" t="s">
        <v>235</v>
      </c>
    </row>
    <row r="338" spans="1:5" ht="16.5" customHeight="1">
      <c r="A338" s="286" t="s">
        <v>809</v>
      </c>
      <c r="B338" s="287" t="s">
        <v>232</v>
      </c>
      <c r="C338" s="289" t="s">
        <v>812</v>
      </c>
      <c r="D338" s="287" t="s">
        <v>239</v>
      </c>
      <c r="E338" s="287" t="s">
        <v>239</v>
      </c>
    </row>
    <row r="339" spans="1:5" ht="16.5" customHeight="1">
      <c r="A339" s="286" t="s">
        <v>809</v>
      </c>
      <c r="B339" s="287" t="s">
        <v>232</v>
      </c>
      <c r="C339" s="289" t="s">
        <v>813</v>
      </c>
      <c r="D339" s="287" t="s">
        <v>241</v>
      </c>
      <c r="E339" s="289" t="s">
        <v>242</v>
      </c>
    </row>
    <row r="340" spans="1:5" ht="16.5" customHeight="1">
      <c r="A340" s="286" t="s">
        <v>809</v>
      </c>
      <c r="B340" s="287" t="s">
        <v>232</v>
      </c>
      <c r="C340" s="289" t="s">
        <v>813</v>
      </c>
      <c r="D340" s="287" t="s">
        <v>241</v>
      </c>
      <c r="E340" s="289" t="s">
        <v>243</v>
      </c>
    </row>
    <row r="341" spans="1:5" ht="16.5" customHeight="1">
      <c r="A341" s="286" t="s">
        <v>809</v>
      </c>
      <c r="B341" s="287" t="s">
        <v>247</v>
      </c>
      <c r="C341" s="296" t="s">
        <v>320</v>
      </c>
      <c r="D341" s="287" t="s">
        <v>814</v>
      </c>
      <c r="E341" s="290" t="s">
        <v>250</v>
      </c>
    </row>
    <row r="342" spans="1:5" ht="16.5" customHeight="1">
      <c r="A342" s="286" t="s">
        <v>809</v>
      </c>
      <c r="B342" s="287" t="s">
        <v>247</v>
      </c>
      <c r="C342" s="296" t="s">
        <v>320</v>
      </c>
      <c r="D342" s="287" t="s">
        <v>814</v>
      </c>
      <c r="E342" s="289" t="s">
        <v>251</v>
      </c>
    </row>
    <row r="343" spans="1:5" ht="16.5" customHeight="1">
      <c r="A343" s="286" t="s">
        <v>809</v>
      </c>
      <c r="B343" s="287" t="s">
        <v>247</v>
      </c>
      <c r="C343" s="296" t="s">
        <v>320</v>
      </c>
      <c r="D343" s="287" t="s">
        <v>814</v>
      </c>
      <c r="E343" s="289" t="s">
        <v>252</v>
      </c>
    </row>
    <row r="344" spans="1:5" ht="16.5" customHeight="1">
      <c r="A344" s="286" t="s">
        <v>809</v>
      </c>
      <c r="B344" s="287" t="s">
        <v>247</v>
      </c>
      <c r="C344" s="296" t="s">
        <v>322</v>
      </c>
      <c r="D344" s="287" t="s">
        <v>258</v>
      </c>
      <c r="E344" s="289" t="s">
        <v>259</v>
      </c>
    </row>
    <row r="345" spans="1:5" ht="16.5" customHeight="1">
      <c r="A345" s="286" t="s">
        <v>809</v>
      </c>
      <c r="B345" s="287" t="s">
        <v>247</v>
      </c>
      <c r="C345" s="296" t="s">
        <v>322</v>
      </c>
      <c r="D345" s="287" t="s">
        <v>258</v>
      </c>
      <c r="E345" s="289" t="s">
        <v>260</v>
      </c>
    </row>
    <row r="346" spans="1:5" ht="16.5" customHeight="1">
      <c r="A346" s="286" t="s">
        <v>809</v>
      </c>
      <c r="B346" s="287" t="s">
        <v>247</v>
      </c>
      <c r="C346" s="296" t="s">
        <v>322</v>
      </c>
      <c r="D346" s="287" t="s">
        <v>258</v>
      </c>
      <c r="E346" s="289" t="s">
        <v>261</v>
      </c>
    </row>
    <row r="347" spans="1:5" ht="16.5" customHeight="1">
      <c r="A347" s="286" t="s">
        <v>809</v>
      </c>
      <c r="B347" s="287" t="s">
        <v>247</v>
      </c>
      <c r="C347" s="296" t="s">
        <v>322</v>
      </c>
      <c r="D347" s="287" t="s">
        <v>258</v>
      </c>
      <c r="E347" s="289" t="s">
        <v>262</v>
      </c>
    </row>
    <row r="348" spans="1:5" ht="16.5" customHeight="1">
      <c r="A348" s="286" t="s">
        <v>809</v>
      </c>
      <c r="B348" s="289" t="s">
        <v>263</v>
      </c>
      <c r="C348" s="296" t="s">
        <v>815</v>
      </c>
      <c r="D348" s="289" t="s">
        <v>816</v>
      </c>
      <c r="E348" s="296" t="s">
        <v>817</v>
      </c>
    </row>
    <row r="349" spans="1:5" ht="16.5" customHeight="1">
      <c r="A349" s="286" t="s">
        <v>809</v>
      </c>
      <c r="B349" s="289" t="s">
        <v>263</v>
      </c>
      <c r="C349" s="296" t="s">
        <v>818</v>
      </c>
      <c r="D349" s="287" t="s">
        <v>268</v>
      </c>
      <c r="E349" s="290" t="s">
        <v>271</v>
      </c>
    </row>
    <row r="350" spans="1:5" ht="16.5" customHeight="1">
      <c r="A350" s="286" t="s">
        <v>809</v>
      </c>
      <c r="B350" s="289" t="s">
        <v>263</v>
      </c>
      <c r="C350" s="296" t="s">
        <v>819</v>
      </c>
      <c r="D350" s="287" t="s">
        <v>820</v>
      </c>
      <c r="E350" s="289" t="s">
        <v>271</v>
      </c>
    </row>
    <row r="351" spans="1:5" ht="16.5" customHeight="1">
      <c r="A351" s="286" t="s">
        <v>809</v>
      </c>
      <c r="B351" s="289" t="s">
        <v>263</v>
      </c>
      <c r="C351" s="296" t="s">
        <v>819</v>
      </c>
      <c r="D351" s="287" t="s">
        <v>820</v>
      </c>
      <c r="E351" s="289" t="s">
        <v>272</v>
      </c>
    </row>
    <row r="352" spans="1:5" ht="16.5" customHeight="1">
      <c r="A352" s="286" t="s">
        <v>809</v>
      </c>
      <c r="B352" s="287" t="s">
        <v>273</v>
      </c>
      <c r="C352" s="296" t="s">
        <v>821</v>
      </c>
      <c r="D352" s="289" t="s">
        <v>329</v>
      </c>
      <c r="E352" s="296" t="s">
        <v>822</v>
      </c>
    </row>
    <row r="353" spans="1:5" ht="16.5" customHeight="1">
      <c r="A353" s="286" t="s">
        <v>809</v>
      </c>
      <c r="B353" s="287" t="s">
        <v>823</v>
      </c>
      <c r="C353" s="296" t="s">
        <v>346</v>
      </c>
      <c r="D353" s="287" t="s">
        <v>824</v>
      </c>
      <c r="E353" s="289" t="s">
        <v>686</v>
      </c>
    </row>
    <row r="354" spans="1:5" ht="16.5" customHeight="1">
      <c r="A354" s="286" t="s">
        <v>809</v>
      </c>
      <c r="B354" s="287" t="s">
        <v>823</v>
      </c>
      <c r="C354" s="296" t="s">
        <v>346</v>
      </c>
      <c r="D354" s="287" t="s">
        <v>824</v>
      </c>
      <c r="E354" s="289" t="s">
        <v>285</v>
      </c>
    </row>
    <row r="355" spans="1:5" ht="16.5" customHeight="1">
      <c r="A355" s="286" t="s">
        <v>809</v>
      </c>
      <c r="B355" s="287" t="s">
        <v>286</v>
      </c>
      <c r="C355" s="296" t="s">
        <v>825</v>
      </c>
      <c r="D355" s="292" t="s">
        <v>275</v>
      </c>
      <c r="E355" s="289" t="s">
        <v>688</v>
      </c>
    </row>
    <row r="356" spans="1:5" ht="16.5" customHeight="1">
      <c r="A356" s="286" t="s">
        <v>809</v>
      </c>
      <c r="B356" s="287" t="s">
        <v>286</v>
      </c>
      <c r="C356" s="296" t="s">
        <v>825</v>
      </c>
      <c r="D356" s="292" t="s">
        <v>275</v>
      </c>
      <c r="E356" s="289" t="s">
        <v>290</v>
      </c>
    </row>
    <row r="357" spans="1:5" ht="16.5" customHeight="1">
      <c r="A357" s="286" t="s">
        <v>809</v>
      </c>
      <c r="B357" s="287" t="s">
        <v>286</v>
      </c>
      <c r="C357" s="296" t="s">
        <v>825</v>
      </c>
      <c r="D357" s="292" t="s">
        <v>275</v>
      </c>
      <c r="E357" s="289" t="s">
        <v>291</v>
      </c>
    </row>
    <row r="358" spans="1:5" ht="16.5" customHeight="1">
      <c r="A358" s="286" t="s">
        <v>809</v>
      </c>
      <c r="B358" s="287" t="s">
        <v>286</v>
      </c>
      <c r="C358" s="296" t="s">
        <v>825</v>
      </c>
      <c r="D358" s="292" t="s">
        <v>275</v>
      </c>
      <c r="E358" s="289" t="s">
        <v>292</v>
      </c>
    </row>
    <row r="359" spans="1:5" ht="16.5" customHeight="1">
      <c r="A359" s="286" t="s">
        <v>809</v>
      </c>
      <c r="B359" s="287" t="s">
        <v>286</v>
      </c>
      <c r="C359" s="296" t="s">
        <v>825</v>
      </c>
      <c r="D359" s="292" t="s">
        <v>275</v>
      </c>
      <c r="E359" s="289" t="s">
        <v>293</v>
      </c>
    </row>
    <row r="360" spans="1:5" ht="16.5" customHeight="1">
      <c r="A360" s="286" t="s">
        <v>809</v>
      </c>
      <c r="B360" s="287" t="s">
        <v>286</v>
      </c>
      <c r="C360" s="296" t="s">
        <v>825</v>
      </c>
      <c r="D360" s="292" t="s">
        <v>275</v>
      </c>
      <c r="E360" s="289" t="s">
        <v>294</v>
      </c>
    </row>
    <row r="361" spans="1:5" ht="16.5" customHeight="1">
      <c r="A361" s="286" t="s">
        <v>809</v>
      </c>
      <c r="B361" s="287" t="s">
        <v>286</v>
      </c>
      <c r="C361" s="296" t="s">
        <v>825</v>
      </c>
      <c r="D361" s="292" t="s">
        <v>275</v>
      </c>
      <c r="E361" s="289" t="s">
        <v>295</v>
      </c>
    </row>
    <row r="362" spans="1:5" ht="16.5" customHeight="1">
      <c r="A362" s="286" t="s">
        <v>809</v>
      </c>
      <c r="B362" s="287" t="s">
        <v>286</v>
      </c>
      <c r="C362" s="289" t="s">
        <v>826</v>
      </c>
      <c r="D362" s="287" t="s">
        <v>297</v>
      </c>
      <c r="E362" s="293" t="s">
        <v>298</v>
      </c>
    </row>
    <row r="363" spans="1:5" ht="16.5" customHeight="1">
      <c r="A363" s="286" t="s">
        <v>809</v>
      </c>
      <c r="B363" s="287" t="s">
        <v>286</v>
      </c>
      <c r="C363" s="289" t="s">
        <v>826</v>
      </c>
      <c r="D363" s="287" t="s">
        <v>297</v>
      </c>
      <c r="E363" s="293" t="s">
        <v>299</v>
      </c>
    </row>
    <row r="364" spans="1:5" ht="16.5" customHeight="1">
      <c r="A364" s="286" t="s">
        <v>809</v>
      </c>
      <c r="B364" s="287" t="s">
        <v>286</v>
      </c>
      <c r="C364" s="289" t="s">
        <v>826</v>
      </c>
      <c r="D364" s="287" t="s">
        <v>297</v>
      </c>
      <c r="E364" s="293" t="s">
        <v>300</v>
      </c>
    </row>
    <row r="365" spans="1:5" ht="16.5" customHeight="1">
      <c r="A365" s="286" t="s">
        <v>809</v>
      </c>
      <c r="B365" s="287" t="s">
        <v>286</v>
      </c>
      <c r="C365" s="289" t="s">
        <v>826</v>
      </c>
      <c r="D365" s="287" t="s">
        <v>297</v>
      </c>
      <c r="E365" s="293" t="s">
        <v>301</v>
      </c>
    </row>
    <row r="366" spans="1:5" ht="16.5" customHeight="1">
      <c r="A366" s="286" t="s">
        <v>827</v>
      </c>
      <c r="B366" s="288" t="s">
        <v>502</v>
      </c>
      <c r="C366" s="298" t="s">
        <v>503</v>
      </c>
      <c r="D366" s="288" t="s">
        <v>828</v>
      </c>
      <c r="E366" s="288" t="s">
        <v>828</v>
      </c>
    </row>
    <row r="367" spans="1:5" ht="16.5" customHeight="1">
      <c r="A367" s="286" t="s">
        <v>827</v>
      </c>
      <c r="B367" s="288" t="s">
        <v>502</v>
      </c>
      <c r="C367" s="298" t="s">
        <v>503</v>
      </c>
      <c r="D367" s="288" t="s">
        <v>829</v>
      </c>
      <c r="E367" s="288" t="s">
        <v>829</v>
      </c>
    </row>
    <row r="368" spans="1:5" ht="16.5" customHeight="1">
      <c r="A368" s="286" t="s">
        <v>827</v>
      </c>
      <c r="B368" s="288" t="s">
        <v>502</v>
      </c>
      <c r="C368" s="298" t="s">
        <v>503</v>
      </c>
      <c r="D368" s="288" t="s">
        <v>830</v>
      </c>
      <c r="E368" s="288" t="s">
        <v>830</v>
      </c>
    </row>
    <row r="369" spans="1:5" ht="16.5" customHeight="1">
      <c r="A369" s="286" t="s">
        <v>827</v>
      </c>
      <c r="B369" s="288" t="s">
        <v>502</v>
      </c>
      <c r="C369" s="298" t="s">
        <v>503</v>
      </c>
      <c r="D369" s="288" t="s">
        <v>831</v>
      </c>
      <c r="E369" s="288" t="s">
        <v>831</v>
      </c>
    </row>
    <row r="370" spans="1:5" ht="16.5" customHeight="1">
      <c r="A370" s="286" t="s">
        <v>827</v>
      </c>
      <c r="B370" s="288" t="s">
        <v>502</v>
      </c>
      <c r="C370" s="298" t="s">
        <v>832</v>
      </c>
      <c r="D370" s="288" t="s">
        <v>833</v>
      </c>
      <c r="E370" s="288" t="s">
        <v>833</v>
      </c>
    </row>
    <row r="371" spans="1:5" ht="16.5" customHeight="1">
      <c r="A371" s="286" t="s">
        <v>827</v>
      </c>
      <c r="B371" s="288" t="s">
        <v>502</v>
      </c>
      <c r="C371" s="298" t="s">
        <v>832</v>
      </c>
      <c r="D371" s="288" t="s">
        <v>834</v>
      </c>
      <c r="E371" s="288" t="s">
        <v>834</v>
      </c>
    </row>
    <row r="372" spans="1:5" ht="16.5" customHeight="1">
      <c r="A372" s="286" t="s">
        <v>827</v>
      </c>
      <c r="B372" s="288" t="s">
        <v>502</v>
      </c>
      <c r="C372" s="298" t="s">
        <v>835</v>
      </c>
      <c r="D372" s="288" t="s">
        <v>836</v>
      </c>
      <c r="E372" s="288" t="s">
        <v>836</v>
      </c>
    </row>
    <row r="373" spans="1:5" ht="16.5" customHeight="1">
      <c r="A373" s="286" t="s">
        <v>827</v>
      </c>
      <c r="B373" s="288" t="s">
        <v>502</v>
      </c>
      <c r="C373" s="298" t="s">
        <v>837</v>
      </c>
      <c r="D373" s="288" t="s">
        <v>834</v>
      </c>
      <c r="E373" s="288" t="s">
        <v>834</v>
      </c>
    </row>
    <row r="374" spans="1:5" ht="16.5" customHeight="1">
      <c r="A374" s="286" t="s">
        <v>827</v>
      </c>
      <c r="B374" s="288" t="s">
        <v>502</v>
      </c>
      <c r="C374" s="298" t="s">
        <v>838</v>
      </c>
      <c r="D374" s="288" t="s">
        <v>833</v>
      </c>
      <c r="E374" s="288" t="s">
        <v>833</v>
      </c>
    </row>
    <row r="375" spans="1:5" ht="16.5" customHeight="1">
      <c r="A375" s="286" t="s">
        <v>827</v>
      </c>
      <c r="B375" s="288" t="s">
        <v>502</v>
      </c>
      <c r="C375" s="298" t="s">
        <v>838</v>
      </c>
      <c r="D375" s="288" t="s">
        <v>834</v>
      </c>
      <c r="E375" s="288" t="s">
        <v>834</v>
      </c>
    </row>
    <row r="376" spans="1:5" ht="16.5" customHeight="1">
      <c r="A376" s="286" t="s">
        <v>827</v>
      </c>
      <c r="B376" s="288" t="s">
        <v>502</v>
      </c>
      <c r="C376" s="298" t="s">
        <v>839</v>
      </c>
      <c r="D376" s="288" t="s">
        <v>509</v>
      </c>
      <c r="E376" s="288" t="s">
        <v>509</v>
      </c>
    </row>
    <row r="377" spans="1:5" ht="16.5" customHeight="1">
      <c r="A377" s="286" t="s">
        <v>827</v>
      </c>
      <c r="B377" s="288" t="s">
        <v>502</v>
      </c>
      <c r="C377" s="298" t="s">
        <v>839</v>
      </c>
      <c r="D377" s="288" t="s">
        <v>510</v>
      </c>
      <c r="E377" s="288" t="s">
        <v>510</v>
      </c>
    </row>
    <row r="378" spans="1:5" ht="16.5" customHeight="1">
      <c r="A378" s="286" t="s">
        <v>827</v>
      </c>
      <c r="B378" s="288" t="s">
        <v>511</v>
      </c>
      <c r="C378" s="298" t="s">
        <v>512</v>
      </c>
      <c r="D378" s="288" t="s">
        <v>513</v>
      </c>
      <c r="E378" s="288" t="s">
        <v>513</v>
      </c>
    </row>
    <row r="379" spans="1:5" ht="16.5" customHeight="1">
      <c r="A379" s="286" t="s">
        <v>827</v>
      </c>
      <c r="B379" s="288" t="s">
        <v>511</v>
      </c>
      <c r="C379" s="298" t="s">
        <v>512</v>
      </c>
      <c r="D379" s="288" t="s">
        <v>514</v>
      </c>
      <c r="E379" s="288" t="s">
        <v>514</v>
      </c>
    </row>
    <row r="380" spans="1:5" ht="16.5" customHeight="1">
      <c r="A380" s="286" t="s">
        <v>827</v>
      </c>
      <c r="B380" s="288" t="s">
        <v>511</v>
      </c>
      <c r="C380" s="298" t="s">
        <v>512</v>
      </c>
      <c r="D380" s="288" t="s">
        <v>515</v>
      </c>
      <c r="E380" s="288" t="s">
        <v>515</v>
      </c>
    </row>
    <row r="381" spans="1:5" ht="16.5" customHeight="1">
      <c r="A381" s="286" t="s">
        <v>827</v>
      </c>
      <c r="B381" s="288" t="s">
        <v>511</v>
      </c>
      <c r="C381" s="298" t="s">
        <v>512</v>
      </c>
      <c r="D381" s="288" t="s">
        <v>840</v>
      </c>
      <c r="E381" s="288" t="s">
        <v>840</v>
      </c>
    </row>
    <row r="382" spans="1:5" ht="16.5" customHeight="1">
      <c r="A382" s="286" t="s">
        <v>827</v>
      </c>
      <c r="B382" s="288" t="s">
        <v>511</v>
      </c>
      <c r="C382" s="298" t="s">
        <v>841</v>
      </c>
      <c r="D382" s="288" t="s">
        <v>518</v>
      </c>
      <c r="E382" s="288" t="s">
        <v>518</v>
      </c>
    </row>
    <row r="383" spans="1:5" ht="16.5" customHeight="1">
      <c r="A383" s="286" t="s">
        <v>827</v>
      </c>
      <c r="B383" s="288" t="s">
        <v>511</v>
      </c>
      <c r="C383" s="298" t="s">
        <v>841</v>
      </c>
      <c r="D383" s="288" t="s">
        <v>519</v>
      </c>
      <c r="E383" s="288" t="s">
        <v>519</v>
      </c>
    </row>
    <row r="384" spans="1:5" ht="16.5" customHeight="1">
      <c r="A384" s="286" t="s">
        <v>827</v>
      </c>
      <c r="B384" s="288" t="s">
        <v>511</v>
      </c>
      <c r="C384" s="298" t="s">
        <v>841</v>
      </c>
      <c r="D384" s="288" t="s">
        <v>520</v>
      </c>
      <c r="E384" s="288" t="s">
        <v>520</v>
      </c>
    </row>
    <row r="385" spans="1:5" ht="16.5" customHeight="1">
      <c r="A385" s="286" t="s">
        <v>827</v>
      </c>
      <c r="B385" s="288" t="s">
        <v>511</v>
      </c>
      <c r="C385" s="298" t="s">
        <v>842</v>
      </c>
      <c r="D385" s="288" t="s">
        <v>843</v>
      </c>
      <c r="E385" s="288" t="s">
        <v>843</v>
      </c>
    </row>
    <row r="386" spans="1:5" ht="16.5" customHeight="1">
      <c r="A386" s="286" t="s">
        <v>827</v>
      </c>
      <c r="B386" s="288" t="s">
        <v>511</v>
      </c>
      <c r="C386" s="298" t="s">
        <v>844</v>
      </c>
      <c r="D386" s="288" t="s">
        <v>845</v>
      </c>
      <c r="E386" s="288" t="s">
        <v>845</v>
      </c>
    </row>
    <row r="387" spans="1:5" ht="16.5" customHeight="1">
      <c r="A387" s="286" t="s">
        <v>827</v>
      </c>
      <c r="B387" s="288" t="s">
        <v>511</v>
      </c>
      <c r="C387" s="298" t="s">
        <v>846</v>
      </c>
      <c r="D387" s="288" t="s">
        <v>845</v>
      </c>
      <c r="E387" s="288" t="s">
        <v>845</v>
      </c>
    </row>
    <row r="388" spans="1:5" ht="16.5" customHeight="1">
      <c r="A388" s="286" t="s">
        <v>827</v>
      </c>
      <c r="B388" s="288" t="s">
        <v>511</v>
      </c>
      <c r="C388" s="298" t="s">
        <v>847</v>
      </c>
      <c r="D388" s="288" t="s">
        <v>848</v>
      </c>
      <c r="E388" s="288" t="s">
        <v>848</v>
      </c>
    </row>
    <row r="389" spans="1:5" ht="16.5" customHeight="1">
      <c r="A389" s="286" t="s">
        <v>827</v>
      </c>
      <c r="B389" s="288" t="s">
        <v>849</v>
      </c>
      <c r="C389" s="298" t="s">
        <v>850</v>
      </c>
      <c r="D389" s="286" t="s">
        <v>851</v>
      </c>
      <c r="E389" s="286" t="s">
        <v>851</v>
      </c>
    </row>
    <row r="390" spans="1:5" ht="16.5" customHeight="1">
      <c r="A390" s="286" t="s">
        <v>827</v>
      </c>
      <c r="B390" s="288" t="s">
        <v>849</v>
      </c>
      <c r="C390" s="298" t="s">
        <v>850</v>
      </c>
      <c r="D390" s="288" t="s">
        <v>852</v>
      </c>
      <c r="E390" s="288" t="s">
        <v>852</v>
      </c>
    </row>
    <row r="391" spans="1:5" ht="16.5" customHeight="1">
      <c r="A391" s="286" t="s">
        <v>827</v>
      </c>
      <c r="B391" s="288" t="s">
        <v>849</v>
      </c>
      <c r="C391" s="298" t="s">
        <v>850</v>
      </c>
      <c r="D391" s="298" t="s">
        <v>853</v>
      </c>
      <c r="E391" s="298" t="s">
        <v>853</v>
      </c>
    </row>
    <row r="392" spans="1:5" ht="16.5" customHeight="1">
      <c r="A392" s="286" t="s">
        <v>827</v>
      </c>
      <c r="B392" s="288" t="s">
        <v>849</v>
      </c>
      <c r="C392" s="298" t="s">
        <v>854</v>
      </c>
      <c r="D392" s="288" t="s">
        <v>619</v>
      </c>
      <c r="E392" s="288" t="s">
        <v>619</v>
      </c>
    </row>
    <row r="393" spans="1:5" ht="16.5" customHeight="1">
      <c r="A393" s="286" t="s">
        <v>827</v>
      </c>
      <c r="B393" s="288" t="s">
        <v>849</v>
      </c>
      <c r="C393" s="298" t="s">
        <v>854</v>
      </c>
      <c r="D393" s="288" t="s">
        <v>855</v>
      </c>
      <c r="E393" s="288" t="s">
        <v>855</v>
      </c>
    </row>
    <row r="394" spans="1:5" ht="16.5" customHeight="1">
      <c r="A394" s="286" t="s">
        <v>827</v>
      </c>
      <c r="B394" s="288" t="s">
        <v>849</v>
      </c>
      <c r="C394" s="298" t="s">
        <v>854</v>
      </c>
      <c r="D394" s="288" t="s">
        <v>856</v>
      </c>
      <c r="E394" s="288" t="s">
        <v>856</v>
      </c>
    </row>
    <row r="395" spans="1:5" ht="16.5" customHeight="1">
      <c r="A395" s="286" t="s">
        <v>827</v>
      </c>
      <c r="B395" s="288" t="s">
        <v>849</v>
      </c>
      <c r="C395" s="298" t="s">
        <v>857</v>
      </c>
      <c r="D395" s="288" t="s">
        <v>858</v>
      </c>
      <c r="E395" s="288" t="s">
        <v>858</v>
      </c>
    </row>
    <row r="396" spans="1:5" ht="16.5" customHeight="1">
      <c r="A396" s="286" t="s">
        <v>827</v>
      </c>
      <c r="B396" s="288" t="s">
        <v>849</v>
      </c>
      <c r="C396" s="298" t="s">
        <v>857</v>
      </c>
      <c r="D396" s="288" t="s">
        <v>859</v>
      </c>
      <c r="E396" s="288" t="s">
        <v>859</v>
      </c>
    </row>
    <row r="397" spans="1:5" ht="16.5" customHeight="1">
      <c r="A397" s="286" t="s">
        <v>827</v>
      </c>
      <c r="B397" s="288" t="s">
        <v>849</v>
      </c>
      <c r="C397" s="298" t="s">
        <v>860</v>
      </c>
      <c r="D397" s="288" t="s">
        <v>537</v>
      </c>
      <c r="E397" s="288" t="s">
        <v>537</v>
      </c>
    </row>
    <row r="398" spans="1:5" ht="16.5" customHeight="1">
      <c r="A398" s="286" t="s">
        <v>827</v>
      </c>
      <c r="B398" s="288" t="s">
        <v>849</v>
      </c>
      <c r="C398" s="298" t="s">
        <v>860</v>
      </c>
      <c r="D398" s="288" t="s">
        <v>538</v>
      </c>
      <c r="E398" s="288" t="s">
        <v>538</v>
      </c>
    </row>
    <row r="399" spans="1:5" ht="16.5" customHeight="1">
      <c r="A399" s="286" t="s">
        <v>827</v>
      </c>
      <c r="B399" s="288" t="s">
        <v>849</v>
      </c>
      <c r="C399" s="298" t="s">
        <v>860</v>
      </c>
      <c r="D399" s="288" t="s">
        <v>539</v>
      </c>
      <c r="E399" s="288" t="s">
        <v>539</v>
      </c>
    </row>
    <row r="400" spans="1:5" ht="16.5" customHeight="1">
      <c r="A400" s="286" t="s">
        <v>827</v>
      </c>
      <c r="B400" s="288" t="s">
        <v>849</v>
      </c>
      <c r="C400" s="298" t="s">
        <v>860</v>
      </c>
      <c r="D400" s="288" t="s">
        <v>543</v>
      </c>
      <c r="E400" s="288" t="s">
        <v>543</v>
      </c>
    </row>
    <row r="401" spans="1:5" ht="16.5" customHeight="1">
      <c r="A401" s="286" t="s">
        <v>827</v>
      </c>
      <c r="B401" s="288" t="s">
        <v>849</v>
      </c>
      <c r="C401" s="298" t="s">
        <v>860</v>
      </c>
      <c r="D401" s="288" t="s">
        <v>861</v>
      </c>
      <c r="E401" s="288" t="s">
        <v>861</v>
      </c>
    </row>
    <row r="402" spans="1:5" ht="16.5" customHeight="1">
      <c r="A402" s="286" t="s">
        <v>827</v>
      </c>
      <c r="B402" s="288" t="s">
        <v>849</v>
      </c>
      <c r="C402" s="298" t="s">
        <v>860</v>
      </c>
      <c r="D402" s="288" t="s">
        <v>862</v>
      </c>
      <c r="E402" s="288" t="s">
        <v>862</v>
      </c>
    </row>
    <row r="403" spans="1:5" ht="16.5" customHeight="1">
      <c r="A403" s="286" t="s">
        <v>827</v>
      </c>
      <c r="B403" s="288" t="s">
        <v>849</v>
      </c>
      <c r="C403" s="298" t="s">
        <v>860</v>
      </c>
      <c r="D403" s="288" t="s">
        <v>863</v>
      </c>
      <c r="E403" s="288" t="s">
        <v>863</v>
      </c>
    </row>
    <row r="404" spans="1:5" ht="16.5" customHeight="1">
      <c r="A404" s="286" t="s">
        <v>827</v>
      </c>
      <c r="B404" s="288" t="s">
        <v>849</v>
      </c>
      <c r="C404" s="298" t="s">
        <v>860</v>
      </c>
      <c r="D404" s="288" t="s">
        <v>864</v>
      </c>
      <c r="E404" s="288" t="s">
        <v>864</v>
      </c>
    </row>
    <row r="405" spans="1:5" ht="16.5" customHeight="1">
      <c r="A405" s="286" t="s">
        <v>827</v>
      </c>
      <c r="B405" s="288" t="s">
        <v>849</v>
      </c>
      <c r="C405" s="298" t="s">
        <v>860</v>
      </c>
      <c r="D405" s="288" t="s">
        <v>865</v>
      </c>
      <c r="E405" s="288" t="s">
        <v>865</v>
      </c>
    </row>
    <row r="406" spans="1:5" ht="16.5" customHeight="1">
      <c r="A406" s="286" t="s">
        <v>827</v>
      </c>
      <c r="B406" s="288" t="s">
        <v>849</v>
      </c>
      <c r="C406" s="298" t="s">
        <v>866</v>
      </c>
      <c r="D406" s="298" t="s">
        <v>867</v>
      </c>
      <c r="E406" s="298" t="s">
        <v>867</v>
      </c>
    </row>
    <row r="407" spans="1:5" ht="16.5" customHeight="1">
      <c r="A407" s="286" t="s">
        <v>827</v>
      </c>
      <c r="B407" s="288" t="s">
        <v>849</v>
      </c>
      <c r="C407" s="298" t="s">
        <v>866</v>
      </c>
      <c r="D407" s="298" t="s">
        <v>530</v>
      </c>
      <c r="E407" s="298" t="s">
        <v>530</v>
      </c>
    </row>
    <row r="408" spans="1:5" ht="16.5" customHeight="1">
      <c r="A408" s="286" t="s">
        <v>827</v>
      </c>
      <c r="B408" s="288" t="s">
        <v>849</v>
      </c>
      <c r="C408" s="298" t="s">
        <v>868</v>
      </c>
      <c r="D408" s="288" t="s">
        <v>869</v>
      </c>
      <c r="E408" s="288" t="s">
        <v>869</v>
      </c>
    </row>
    <row r="409" spans="1:5" ht="16.5" customHeight="1">
      <c r="A409" s="286" t="s">
        <v>827</v>
      </c>
      <c r="B409" s="288" t="s">
        <v>849</v>
      </c>
      <c r="C409" s="298" t="s">
        <v>870</v>
      </c>
      <c r="D409" s="288" t="s">
        <v>871</v>
      </c>
      <c r="E409" s="288" t="s">
        <v>871</v>
      </c>
    </row>
    <row r="410" spans="1:5" ht="16.5" customHeight="1">
      <c r="A410" s="286" t="s">
        <v>827</v>
      </c>
      <c r="B410" s="288" t="s">
        <v>849</v>
      </c>
      <c r="C410" s="298" t="s">
        <v>872</v>
      </c>
      <c r="D410" s="286" t="s">
        <v>873</v>
      </c>
      <c r="E410" s="286" t="s">
        <v>873</v>
      </c>
    </row>
    <row r="411" spans="1:5" ht="16.5" customHeight="1">
      <c r="A411" s="286" t="s">
        <v>827</v>
      </c>
      <c r="B411" s="288" t="s">
        <v>849</v>
      </c>
      <c r="C411" s="298" t="s">
        <v>872</v>
      </c>
      <c r="D411" s="286" t="s">
        <v>874</v>
      </c>
      <c r="E411" s="286" t="s">
        <v>874</v>
      </c>
    </row>
    <row r="412" spans="1:5" ht="16.5" customHeight="1">
      <c r="A412" s="286" t="s">
        <v>827</v>
      </c>
      <c r="B412" s="288" t="s">
        <v>849</v>
      </c>
      <c r="C412" s="298" t="s">
        <v>875</v>
      </c>
      <c r="D412" s="288" t="s">
        <v>869</v>
      </c>
      <c r="E412" s="288" t="s">
        <v>869</v>
      </c>
    </row>
    <row r="413" spans="1:5" ht="16.5" customHeight="1">
      <c r="A413" s="286" t="s">
        <v>827</v>
      </c>
      <c r="B413" s="288" t="s">
        <v>849</v>
      </c>
      <c r="C413" s="298" t="s">
        <v>876</v>
      </c>
      <c r="D413" s="288" t="s">
        <v>877</v>
      </c>
      <c r="E413" s="288" t="s">
        <v>877</v>
      </c>
    </row>
    <row r="414" spans="1:5" ht="16.5" customHeight="1">
      <c r="A414" s="286" t="s">
        <v>827</v>
      </c>
      <c r="B414" s="288" t="s">
        <v>849</v>
      </c>
      <c r="C414" s="298" t="s">
        <v>878</v>
      </c>
      <c r="D414" s="288" t="s">
        <v>879</v>
      </c>
      <c r="E414" s="288" t="s">
        <v>879</v>
      </c>
    </row>
    <row r="415" spans="1:5" ht="16.5" customHeight="1">
      <c r="A415" s="286" t="s">
        <v>827</v>
      </c>
      <c r="B415" s="288" t="s">
        <v>849</v>
      </c>
      <c r="C415" s="298" t="s">
        <v>878</v>
      </c>
      <c r="D415" s="288" t="s">
        <v>874</v>
      </c>
      <c r="E415" s="288" t="s">
        <v>874</v>
      </c>
    </row>
    <row r="416" spans="1:5" ht="16.5" customHeight="1">
      <c r="A416" s="286" t="s">
        <v>827</v>
      </c>
      <c r="B416" s="288" t="s">
        <v>849</v>
      </c>
      <c r="C416" s="298" t="s">
        <v>880</v>
      </c>
      <c r="D416" s="288" t="s">
        <v>869</v>
      </c>
      <c r="E416" s="288" t="s">
        <v>869</v>
      </c>
    </row>
    <row r="417" spans="1:5" ht="16.5" customHeight="1">
      <c r="A417" s="286" t="s">
        <v>827</v>
      </c>
      <c r="B417" s="288" t="s">
        <v>849</v>
      </c>
      <c r="C417" s="298" t="s">
        <v>881</v>
      </c>
      <c r="D417" s="288" t="s">
        <v>882</v>
      </c>
      <c r="E417" s="288" t="s">
        <v>882</v>
      </c>
    </row>
    <row r="418" spans="1:5" ht="16.5" customHeight="1">
      <c r="A418" s="286" t="s">
        <v>827</v>
      </c>
      <c r="B418" s="288" t="s">
        <v>849</v>
      </c>
      <c r="C418" s="298" t="s">
        <v>881</v>
      </c>
      <c r="D418" s="288" t="s">
        <v>883</v>
      </c>
      <c r="E418" s="288" t="s">
        <v>883</v>
      </c>
    </row>
    <row r="419" spans="1:5" ht="16.5" customHeight="1">
      <c r="A419" s="286" t="s">
        <v>827</v>
      </c>
      <c r="B419" s="288" t="s">
        <v>849</v>
      </c>
      <c r="C419" s="298" t="s">
        <v>884</v>
      </c>
      <c r="D419" s="288" t="s">
        <v>877</v>
      </c>
      <c r="E419" s="288" t="s">
        <v>877</v>
      </c>
    </row>
    <row r="420" spans="1:5" ht="16.5" customHeight="1">
      <c r="A420" s="286" t="s">
        <v>827</v>
      </c>
      <c r="B420" s="288" t="s">
        <v>849</v>
      </c>
      <c r="C420" s="298" t="s">
        <v>885</v>
      </c>
      <c r="D420" s="288" t="s">
        <v>886</v>
      </c>
      <c r="E420" s="288" t="s">
        <v>886</v>
      </c>
    </row>
    <row r="421" spans="1:5" ht="16.5" customHeight="1">
      <c r="A421" s="286" t="s">
        <v>827</v>
      </c>
      <c r="B421" s="288" t="s">
        <v>849</v>
      </c>
      <c r="C421" s="298" t="s">
        <v>885</v>
      </c>
      <c r="D421" s="288" t="s">
        <v>887</v>
      </c>
      <c r="E421" s="288" t="s">
        <v>887</v>
      </c>
    </row>
    <row r="422" spans="1:5" ht="16.5" customHeight="1">
      <c r="A422" s="286" t="s">
        <v>827</v>
      </c>
      <c r="B422" s="288" t="s">
        <v>849</v>
      </c>
      <c r="C422" s="298" t="s">
        <v>888</v>
      </c>
      <c r="D422" s="288" t="s">
        <v>869</v>
      </c>
      <c r="E422" s="288" t="s">
        <v>869</v>
      </c>
    </row>
    <row r="423" spans="1:5" ht="16.5" customHeight="1">
      <c r="A423" s="286" t="s">
        <v>827</v>
      </c>
      <c r="B423" s="288" t="s">
        <v>849</v>
      </c>
      <c r="C423" s="298" t="s">
        <v>889</v>
      </c>
      <c r="D423" s="288" t="s">
        <v>882</v>
      </c>
      <c r="E423" s="288" t="s">
        <v>882</v>
      </c>
    </row>
    <row r="424" spans="1:5" ht="16.5" customHeight="1">
      <c r="A424" s="286" t="s">
        <v>827</v>
      </c>
      <c r="B424" s="288" t="s">
        <v>849</v>
      </c>
      <c r="C424" s="298" t="s">
        <v>889</v>
      </c>
      <c r="D424" s="286" t="s">
        <v>890</v>
      </c>
      <c r="E424" s="286" t="s">
        <v>890</v>
      </c>
    </row>
    <row r="425" spans="1:5" ht="16.5" customHeight="1">
      <c r="A425" s="286" t="s">
        <v>827</v>
      </c>
      <c r="B425" s="288" t="s">
        <v>849</v>
      </c>
      <c r="C425" s="298" t="s">
        <v>891</v>
      </c>
      <c r="D425" s="288" t="s">
        <v>892</v>
      </c>
      <c r="E425" s="288" t="s">
        <v>892</v>
      </c>
    </row>
    <row r="426" spans="1:5" ht="16.5" customHeight="1">
      <c r="A426" s="286" t="s">
        <v>827</v>
      </c>
      <c r="B426" s="288" t="s">
        <v>545</v>
      </c>
      <c r="C426" s="298" t="s">
        <v>893</v>
      </c>
      <c r="D426" s="288" t="s">
        <v>547</v>
      </c>
      <c r="E426" s="288" t="s">
        <v>547</v>
      </c>
    </row>
    <row r="427" spans="1:5" ht="16.5" customHeight="1">
      <c r="A427" s="286" t="s">
        <v>827</v>
      </c>
      <c r="B427" s="288" t="s">
        <v>545</v>
      </c>
      <c r="C427" s="298" t="s">
        <v>893</v>
      </c>
      <c r="D427" s="288" t="s">
        <v>894</v>
      </c>
      <c r="E427" s="288" t="s">
        <v>894</v>
      </c>
    </row>
    <row r="428" spans="1:5" ht="16.5" customHeight="1">
      <c r="A428" s="286" t="s">
        <v>827</v>
      </c>
      <c r="B428" s="288" t="s">
        <v>895</v>
      </c>
      <c r="C428" s="298" t="s">
        <v>550</v>
      </c>
      <c r="D428" s="288" t="s">
        <v>551</v>
      </c>
      <c r="E428" s="288" t="s">
        <v>551</v>
      </c>
    </row>
    <row r="429" spans="1:5" ht="16.5" customHeight="1">
      <c r="A429" s="286" t="s">
        <v>827</v>
      </c>
      <c r="B429" s="288" t="s">
        <v>895</v>
      </c>
      <c r="C429" s="298" t="s">
        <v>550</v>
      </c>
      <c r="D429" s="288" t="s">
        <v>552</v>
      </c>
      <c r="E429" s="288" t="s">
        <v>552</v>
      </c>
    </row>
    <row r="430" spans="1:5" ht="16.5" customHeight="1">
      <c r="A430" s="286" t="s">
        <v>827</v>
      </c>
      <c r="B430" s="288" t="s">
        <v>895</v>
      </c>
      <c r="C430" s="298" t="s">
        <v>550</v>
      </c>
      <c r="D430" s="288" t="s">
        <v>639</v>
      </c>
      <c r="E430" s="288" t="s">
        <v>639</v>
      </c>
    </row>
    <row r="431" spans="1:5" ht="16.5" customHeight="1">
      <c r="A431" s="286" t="s">
        <v>827</v>
      </c>
      <c r="B431" s="288" t="s">
        <v>895</v>
      </c>
      <c r="C431" s="298" t="s">
        <v>896</v>
      </c>
      <c r="D431" s="288" t="s">
        <v>897</v>
      </c>
      <c r="E431" s="288" t="s">
        <v>897</v>
      </c>
    </row>
    <row r="432" spans="1:5" ht="16.5" customHeight="1">
      <c r="A432" s="286" t="s">
        <v>827</v>
      </c>
      <c r="B432" s="288" t="s">
        <v>554</v>
      </c>
      <c r="C432" s="298" t="s">
        <v>555</v>
      </c>
      <c r="D432" s="288" t="s">
        <v>898</v>
      </c>
      <c r="E432" s="288" t="s">
        <v>898</v>
      </c>
    </row>
    <row r="433" spans="1:5" ht="16.5" customHeight="1">
      <c r="A433" s="286" t="s">
        <v>827</v>
      </c>
      <c r="B433" s="288" t="s">
        <v>554</v>
      </c>
      <c r="C433" s="298" t="s">
        <v>555</v>
      </c>
      <c r="D433" s="288" t="s">
        <v>899</v>
      </c>
      <c r="E433" s="288" t="s">
        <v>899</v>
      </c>
    </row>
    <row r="434" spans="1:5" ht="16.5" customHeight="1">
      <c r="A434" s="286" t="s">
        <v>827</v>
      </c>
      <c r="B434" s="288" t="s">
        <v>554</v>
      </c>
      <c r="C434" s="298" t="s">
        <v>555</v>
      </c>
      <c r="D434" s="288" t="s">
        <v>900</v>
      </c>
      <c r="E434" s="288" t="s">
        <v>900</v>
      </c>
    </row>
    <row r="435" spans="1:5" ht="16.5" customHeight="1">
      <c r="A435" s="286" t="s">
        <v>827</v>
      </c>
      <c r="B435" s="288" t="s">
        <v>554</v>
      </c>
      <c r="C435" s="303" t="s">
        <v>901</v>
      </c>
      <c r="D435" s="298" t="s">
        <v>902</v>
      </c>
      <c r="E435" s="298" t="s">
        <v>902</v>
      </c>
    </row>
    <row r="436" spans="1:5" ht="16.5" customHeight="1">
      <c r="A436" s="286" t="s">
        <v>827</v>
      </c>
      <c r="B436" s="288" t="s">
        <v>554</v>
      </c>
      <c r="C436" s="303" t="s">
        <v>901</v>
      </c>
      <c r="D436" s="288" t="s">
        <v>561</v>
      </c>
      <c r="E436" s="288" t="s">
        <v>561</v>
      </c>
    </row>
    <row r="437" spans="1:5" ht="16.5" customHeight="1">
      <c r="A437" s="286" t="s">
        <v>827</v>
      </c>
      <c r="B437" s="288" t="s">
        <v>554</v>
      </c>
      <c r="C437" s="303" t="s">
        <v>901</v>
      </c>
      <c r="D437" s="288" t="s">
        <v>562</v>
      </c>
      <c r="E437" s="288" t="s">
        <v>562</v>
      </c>
    </row>
    <row r="438" spans="1:5" ht="16.5" customHeight="1">
      <c r="A438" s="286" t="s">
        <v>827</v>
      </c>
      <c r="B438" s="288" t="s">
        <v>554</v>
      </c>
      <c r="C438" s="298" t="s">
        <v>903</v>
      </c>
      <c r="D438" s="288" t="s">
        <v>904</v>
      </c>
      <c r="E438" s="288" t="s">
        <v>904</v>
      </c>
    </row>
    <row r="439" spans="1:5" ht="16.5" customHeight="1">
      <c r="A439" s="286" t="s">
        <v>827</v>
      </c>
      <c r="B439" s="288" t="s">
        <v>554</v>
      </c>
      <c r="C439" s="298" t="s">
        <v>905</v>
      </c>
      <c r="D439" s="288" t="s">
        <v>906</v>
      </c>
      <c r="E439" s="288" t="s">
        <v>906</v>
      </c>
    </row>
    <row r="440" spans="1:5" ht="16.5" customHeight="1">
      <c r="A440" s="286" t="s">
        <v>827</v>
      </c>
      <c r="B440" s="288" t="s">
        <v>554</v>
      </c>
      <c r="C440" s="298" t="s">
        <v>905</v>
      </c>
      <c r="D440" s="288" t="s">
        <v>907</v>
      </c>
      <c r="E440" s="288" t="s">
        <v>907</v>
      </c>
    </row>
    <row r="441" spans="1:5" ht="16.5" customHeight="1">
      <c r="A441" s="286" t="s">
        <v>827</v>
      </c>
      <c r="B441" s="288" t="s">
        <v>554</v>
      </c>
      <c r="C441" s="298" t="s">
        <v>908</v>
      </c>
      <c r="D441" s="288" t="s">
        <v>909</v>
      </c>
      <c r="E441" s="288" t="s">
        <v>909</v>
      </c>
    </row>
    <row r="442" spans="1:5" ht="16.5" customHeight="1">
      <c r="A442" s="286" t="s">
        <v>827</v>
      </c>
      <c r="B442" s="288" t="s">
        <v>554</v>
      </c>
      <c r="C442" s="298" t="s">
        <v>910</v>
      </c>
      <c r="D442" s="288" t="s">
        <v>911</v>
      </c>
      <c r="E442" s="288" t="s">
        <v>911</v>
      </c>
    </row>
    <row r="443" spans="1:5" ht="16.5" customHeight="1">
      <c r="A443" s="286" t="s">
        <v>827</v>
      </c>
      <c r="B443" s="288" t="s">
        <v>554</v>
      </c>
      <c r="C443" s="298" t="s">
        <v>912</v>
      </c>
      <c r="D443" s="288" t="s">
        <v>913</v>
      </c>
      <c r="E443" s="288" t="s">
        <v>913</v>
      </c>
    </row>
    <row r="444" spans="1:5" ht="16.5" customHeight="1">
      <c r="A444" s="286" t="s">
        <v>827</v>
      </c>
      <c r="B444" s="288" t="s">
        <v>554</v>
      </c>
      <c r="C444" s="298" t="s">
        <v>912</v>
      </c>
      <c r="D444" s="288" t="s">
        <v>914</v>
      </c>
      <c r="E444" s="288" t="s">
        <v>914</v>
      </c>
    </row>
    <row r="445" spans="1:5" ht="16.5" customHeight="1">
      <c r="A445" s="286" t="s">
        <v>827</v>
      </c>
      <c r="B445" s="288" t="s">
        <v>554</v>
      </c>
      <c r="C445" s="298" t="s">
        <v>915</v>
      </c>
      <c r="D445" s="288" t="s">
        <v>916</v>
      </c>
      <c r="E445" s="288" t="s">
        <v>916</v>
      </c>
    </row>
    <row r="446" spans="1:5" ht="16.5" customHeight="1">
      <c r="A446" s="286" t="s">
        <v>827</v>
      </c>
      <c r="B446" s="288" t="s">
        <v>554</v>
      </c>
      <c r="C446" s="298" t="s">
        <v>917</v>
      </c>
      <c r="D446" s="288" t="s">
        <v>918</v>
      </c>
      <c r="E446" s="288" t="s">
        <v>918</v>
      </c>
    </row>
    <row r="447" spans="1:5" ht="16.5" customHeight="1">
      <c r="A447" s="286" t="s">
        <v>827</v>
      </c>
      <c r="B447" s="288" t="s">
        <v>554</v>
      </c>
      <c r="C447" s="298" t="s">
        <v>919</v>
      </c>
      <c r="D447" s="288" t="s">
        <v>920</v>
      </c>
      <c r="E447" s="288" t="s">
        <v>920</v>
      </c>
    </row>
    <row r="448" spans="1:5" ht="16.5" customHeight="1">
      <c r="A448" s="286" t="s">
        <v>827</v>
      </c>
      <c r="B448" s="288" t="s">
        <v>554</v>
      </c>
      <c r="C448" s="298" t="s">
        <v>919</v>
      </c>
      <c r="D448" s="288" t="s">
        <v>921</v>
      </c>
      <c r="E448" s="288" t="s">
        <v>921</v>
      </c>
    </row>
    <row r="449" spans="1:5" ht="16.5" customHeight="1">
      <c r="A449" s="286" t="s">
        <v>827</v>
      </c>
      <c r="B449" s="288" t="s">
        <v>554</v>
      </c>
      <c r="C449" s="298" t="s">
        <v>922</v>
      </c>
      <c r="D449" s="288" t="s">
        <v>923</v>
      </c>
      <c r="E449" s="288" t="s">
        <v>923</v>
      </c>
    </row>
    <row r="450" spans="1:5" ht="16.5" customHeight="1">
      <c r="A450" s="286" t="s">
        <v>827</v>
      </c>
      <c r="B450" s="288" t="s">
        <v>554</v>
      </c>
      <c r="C450" s="298" t="s">
        <v>922</v>
      </c>
      <c r="D450" s="288" t="s">
        <v>924</v>
      </c>
      <c r="E450" s="288" t="s">
        <v>924</v>
      </c>
    </row>
    <row r="451" spans="1:5" ht="16.5" customHeight="1">
      <c r="A451" s="286" t="s">
        <v>827</v>
      </c>
      <c r="B451" s="288" t="s">
        <v>554</v>
      </c>
      <c r="C451" s="298" t="s">
        <v>925</v>
      </c>
      <c r="D451" s="288" t="s">
        <v>916</v>
      </c>
      <c r="E451" s="288" t="s">
        <v>916</v>
      </c>
    </row>
    <row r="452" spans="1:5" ht="16.5" customHeight="1">
      <c r="A452" s="286" t="s">
        <v>827</v>
      </c>
      <c r="B452" s="288" t="s">
        <v>554</v>
      </c>
      <c r="C452" s="298" t="s">
        <v>926</v>
      </c>
      <c r="D452" s="288" t="s">
        <v>927</v>
      </c>
      <c r="E452" s="288" t="s">
        <v>927</v>
      </c>
    </row>
    <row r="453" spans="1:5" ht="16.5" customHeight="1">
      <c r="A453" s="286" t="s">
        <v>827</v>
      </c>
      <c r="B453" s="288" t="s">
        <v>554</v>
      </c>
      <c r="C453" s="298" t="s">
        <v>928</v>
      </c>
      <c r="D453" s="288" t="s">
        <v>929</v>
      </c>
      <c r="E453" s="288" t="s">
        <v>929</v>
      </c>
    </row>
    <row r="454" spans="1:5" ht="16.5" customHeight="1">
      <c r="A454" s="286" t="s">
        <v>827</v>
      </c>
      <c r="B454" s="288" t="s">
        <v>554</v>
      </c>
      <c r="C454" s="298" t="s">
        <v>930</v>
      </c>
      <c r="D454" s="288" t="s">
        <v>931</v>
      </c>
      <c r="E454" s="288" t="s">
        <v>931</v>
      </c>
    </row>
    <row r="455" spans="1:5" ht="16.5" customHeight="1">
      <c r="A455" s="286" t="s">
        <v>827</v>
      </c>
      <c r="B455" s="288" t="s">
        <v>554</v>
      </c>
      <c r="C455" s="298" t="s">
        <v>932</v>
      </c>
      <c r="D455" s="288" t="s">
        <v>933</v>
      </c>
      <c r="E455" s="288" t="s">
        <v>933</v>
      </c>
    </row>
    <row r="456" spans="1:5" ht="16.5" customHeight="1">
      <c r="A456" s="286" t="s">
        <v>827</v>
      </c>
      <c r="B456" s="288" t="s">
        <v>554</v>
      </c>
      <c r="C456" s="298" t="s">
        <v>934</v>
      </c>
      <c r="D456" s="288" t="s">
        <v>929</v>
      </c>
      <c r="E456" s="288" t="s">
        <v>929</v>
      </c>
    </row>
    <row r="457" spans="1:5" ht="16.5" customHeight="1">
      <c r="A457" s="286" t="s">
        <v>935</v>
      </c>
      <c r="B457" s="288" t="s">
        <v>502</v>
      </c>
      <c r="C457" s="289" t="s">
        <v>936</v>
      </c>
      <c r="D457" s="289" t="s">
        <v>937</v>
      </c>
      <c r="E457" s="289" t="s">
        <v>937</v>
      </c>
    </row>
    <row r="458" spans="1:5" ht="16.5" customHeight="1">
      <c r="A458" s="286" t="s">
        <v>935</v>
      </c>
      <c r="B458" s="288" t="s">
        <v>502</v>
      </c>
      <c r="C458" s="289" t="s">
        <v>936</v>
      </c>
      <c r="D458" s="289" t="s">
        <v>938</v>
      </c>
      <c r="E458" s="289" t="s">
        <v>938</v>
      </c>
    </row>
    <row r="459" spans="1:5" ht="16.5" customHeight="1">
      <c r="A459" s="286" t="s">
        <v>935</v>
      </c>
      <c r="B459" s="288" t="s">
        <v>502</v>
      </c>
      <c r="C459" s="289" t="s">
        <v>936</v>
      </c>
      <c r="D459" s="289" t="s">
        <v>506</v>
      </c>
      <c r="E459" s="289" t="s">
        <v>506</v>
      </c>
    </row>
    <row r="460" spans="1:5" ht="16.5" customHeight="1">
      <c r="A460" s="286" t="s">
        <v>935</v>
      </c>
      <c r="B460" s="288" t="s">
        <v>502</v>
      </c>
      <c r="C460" s="289" t="s">
        <v>936</v>
      </c>
      <c r="D460" s="289" t="s">
        <v>831</v>
      </c>
      <c r="E460" s="289" t="s">
        <v>831</v>
      </c>
    </row>
    <row r="461" spans="1:5" ht="16.5" customHeight="1">
      <c r="A461" s="286" t="s">
        <v>935</v>
      </c>
      <c r="B461" s="288" t="s">
        <v>502</v>
      </c>
      <c r="C461" s="289" t="s">
        <v>939</v>
      </c>
      <c r="D461" s="289" t="s">
        <v>940</v>
      </c>
      <c r="E461" s="289" t="s">
        <v>940</v>
      </c>
    </row>
    <row r="462" spans="1:5" ht="16.5" customHeight="1">
      <c r="A462" s="286" t="s">
        <v>935</v>
      </c>
      <c r="B462" s="288" t="s">
        <v>502</v>
      </c>
      <c r="C462" s="289" t="s">
        <v>839</v>
      </c>
      <c r="D462" s="289" t="s">
        <v>509</v>
      </c>
      <c r="E462" s="289" t="s">
        <v>509</v>
      </c>
    </row>
    <row r="463" spans="1:5" ht="16.5" customHeight="1">
      <c r="A463" s="286" t="s">
        <v>935</v>
      </c>
      <c r="B463" s="288" t="s">
        <v>502</v>
      </c>
      <c r="C463" s="289" t="s">
        <v>839</v>
      </c>
      <c r="D463" s="289" t="s">
        <v>510</v>
      </c>
      <c r="E463" s="289" t="s">
        <v>510</v>
      </c>
    </row>
    <row r="464" spans="1:5" ht="16.5" customHeight="1">
      <c r="A464" s="286" t="s">
        <v>935</v>
      </c>
      <c r="B464" s="288" t="s">
        <v>511</v>
      </c>
      <c r="C464" s="289" t="s">
        <v>941</v>
      </c>
      <c r="D464" s="289" t="s">
        <v>513</v>
      </c>
      <c r="E464" s="289" t="s">
        <v>513</v>
      </c>
    </row>
    <row r="465" spans="1:5" ht="16.5" customHeight="1">
      <c r="A465" s="286" t="s">
        <v>935</v>
      </c>
      <c r="B465" s="288" t="s">
        <v>511</v>
      </c>
      <c r="C465" s="289" t="s">
        <v>941</v>
      </c>
      <c r="D465" s="289" t="s">
        <v>514</v>
      </c>
      <c r="E465" s="289" t="s">
        <v>514</v>
      </c>
    </row>
    <row r="466" spans="1:5" ht="16.5" customHeight="1">
      <c r="A466" s="286" t="s">
        <v>935</v>
      </c>
      <c r="B466" s="288" t="s">
        <v>511</v>
      </c>
      <c r="C466" s="289" t="s">
        <v>941</v>
      </c>
      <c r="D466" s="289" t="s">
        <v>515</v>
      </c>
      <c r="E466" s="289" t="s">
        <v>515</v>
      </c>
    </row>
    <row r="467" spans="1:5" ht="16.5" customHeight="1">
      <c r="A467" s="286" t="s">
        <v>935</v>
      </c>
      <c r="B467" s="288" t="s">
        <v>511</v>
      </c>
      <c r="C467" s="289" t="s">
        <v>941</v>
      </c>
      <c r="D467" s="289" t="s">
        <v>942</v>
      </c>
      <c r="E467" s="289" t="s">
        <v>942</v>
      </c>
    </row>
    <row r="468" spans="1:5" ht="16.5" customHeight="1">
      <c r="A468" s="286" t="s">
        <v>935</v>
      </c>
      <c r="B468" s="288" t="s">
        <v>511</v>
      </c>
      <c r="C468" s="289" t="s">
        <v>943</v>
      </c>
      <c r="D468" s="298" t="s">
        <v>518</v>
      </c>
      <c r="E468" s="298" t="s">
        <v>518</v>
      </c>
    </row>
    <row r="469" spans="1:5" ht="16.5" customHeight="1">
      <c r="A469" s="286" t="s">
        <v>935</v>
      </c>
      <c r="B469" s="288" t="s">
        <v>511</v>
      </c>
      <c r="C469" s="289" t="s">
        <v>943</v>
      </c>
      <c r="D469" s="298" t="s">
        <v>519</v>
      </c>
      <c r="E469" s="298" t="s">
        <v>519</v>
      </c>
    </row>
    <row r="470" spans="1:5" ht="16.5" customHeight="1">
      <c r="A470" s="286" t="s">
        <v>935</v>
      </c>
      <c r="B470" s="288" t="s">
        <v>511</v>
      </c>
      <c r="C470" s="289" t="s">
        <v>943</v>
      </c>
      <c r="D470" s="298" t="s">
        <v>520</v>
      </c>
      <c r="E470" s="298" t="s">
        <v>520</v>
      </c>
    </row>
    <row r="471" spans="1:5" ht="16.5" customHeight="1">
      <c r="A471" s="286" t="s">
        <v>935</v>
      </c>
      <c r="B471" s="287" t="s">
        <v>944</v>
      </c>
      <c r="C471" s="289" t="s">
        <v>945</v>
      </c>
      <c r="D471" s="289" t="s">
        <v>946</v>
      </c>
      <c r="E471" s="289" t="s">
        <v>946</v>
      </c>
    </row>
    <row r="472" spans="1:5" ht="16.5" customHeight="1">
      <c r="A472" s="286" t="s">
        <v>935</v>
      </c>
      <c r="B472" s="287" t="s">
        <v>944</v>
      </c>
      <c r="C472" s="289" t="s">
        <v>947</v>
      </c>
      <c r="D472" s="298" t="s">
        <v>948</v>
      </c>
      <c r="E472" s="298" t="s">
        <v>948</v>
      </c>
    </row>
    <row r="473" spans="1:5" ht="16.5" customHeight="1">
      <c r="A473" s="286" t="s">
        <v>935</v>
      </c>
      <c r="B473" s="287" t="s">
        <v>944</v>
      </c>
      <c r="C473" s="289" t="s">
        <v>947</v>
      </c>
      <c r="D473" s="298" t="s">
        <v>949</v>
      </c>
      <c r="E473" s="298" t="s">
        <v>949</v>
      </c>
    </row>
    <row r="474" spans="1:5" ht="16.5" customHeight="1">
      <c r="A474" s="286" t="s">
        <v>935</v>
      </c>
      <c r="B474" s="287" t="s">
        <v>944</v>
      </c>
      <c r="C474" s="289" t="s">
        <v>947</v>
      </c>
      <c r="D474" s="298" t="s">
        <v>530</v>
      </c>
      <c r="E474" s="298" t="s">
        <v>530</v>
      </c>
    </row>
    <row r="475" spans="1:5" ht="16.5" customHeight="1">
      <c r="A475" s="286" t="s">
        <v>935</v>
      </c>
      <c r="B475" s="287" t="s">
        <v>944</v>
      </c>
      <c r="C475" s="289" t="s">
        <v>950</v>
      </c>
      <c r="D475" s="298" t="s">
        <v>951</v>
      </c>
      <c r="E475" s="298" t="s">
        <v>951</v>
      </c>
    </row>
    <row r="476" spans="1:5" ht="16.5" customHeight="1">
      <c r="A476" s="286" t="s">
        <v>935</v>
      </c>
      <c r="B476" s="287" t="s">
        <v>944</v>
      </c>
      <c r="C476" s="289" t="s">
        <v>950</v>
      </c>
      <c r="D476" s="298" t="s">
        <v>952</v>
      </c>
      <c r="E476" s="298" t="s">
        <v>952</v>
      </c>
    </row>
    <row r="477" spans="1:5" ht="16.5" customHeight="1">
      <c r="A477" s="286" t="s">
        <v>935</v>
      </c>
      <c r="B477" s="287" t="s">
        <v>944</v>
      </c>
      <c r="C477" s="289" t="s">
        <v>953</v>
      </c>
      <c r="D477" s="289" t="s">
        <v>954</v>
      </c>
      <c r="E477" s="289" t="s">
        <v>954</v>
      </c>
    </row>
    <row r="478" spans="1:5" ht="16.5" customHeight="1">
      <c r="A478" s="286" t="s">
        <v>935</v>
      </c>
      <c r="B478" s="287" t="s">
        <v>944</v>
      </c>
      <c r="C478" s="289" t="s">
        <v>953</v>
      </c>
      <c r="D478" s="289" t="s">
        <v>538</v>
      </c>
      <c r="E478" s="289" t="s">
        <v>538</v>
      </c>
    </row>
    <row r="479" spans="1:5" ht="16.5" customHeight="1">
      <c r="A479" s="286" t="s">
        <v>935</v>
      </c>
      <c r="B479" s="287" t="s">
        <v>944</v>
      </c>
      <c r="C479" s="289" t="s">
        <v>953</v>
      </c>
      <c r="D479" s="289" t="s">
        <v>539</v>
      </c>
      <c r="E479" s="289" t="s">
        <v>539</v>
      </c>
    </row>
    <row r="480" spans="1:5" ht="16.5" customHeight="1">
      <c r="A480" s="286" t="s">
        <v>935</v>
      </c>
      <c r="B480" s="287" t="s">
        <v>944</v>
      </c>
      <c r="C480" s="289" t="s">
        <v>953</v>
      </c>
      <c r="D480" s="289" t="s">
        <v>543</v>
      </c>
      <c r="E480" s="289" t="s">
        <v>543</v>
      </c>
    </row>
    <row r="481" spans="1:5" ht="16.5" customHeight="1">
      <c r="A481" s="286" t="s">
        <v>935</v>
      </c>
      <c r="B481" s="287" t="s">
        <v>944</v>
      </c>
      <c r="C481" s="289" t="s">
        <v>953</v>
      </c>
      <c r="D481" s="289" t="s">
        <v>955</v>
      </c>
      <c r="E481" s="289" t="s">
        <v>955</v>
      </c>
    </row>
    <row r="482" spans="1:5" ht="16.5" customHeight="1">
      <c r="A482" s="286" t="s">
        <v>935</v>
      </c>
      <c r="B482" s="287" t="s">
        <v>944</v>
      </c>
      <c r="C482" s="289" t="s">
        <v>953</v>
      </c>
      <c r="D482" s="289" t="s">
        <v>956</v>
      </c>
      <c r="E482" s="289" t="s">
        <v>956</v>
      </c>
    </row>
    <row r="483" spans="1:5" ht="16.5" customHeight="1">
      <c r="A483" s="286" t="s">
        <v>935</v>
      </c>
      <c r="B483" s="287" t="s">
        <v>944</v>
      </c>
      <c r="C483" s="289" t="s">
        <v>953</v>
      </c>
      <c r="D483" s="289" t="s">
        <v>957</v>
      </c>
      <c r="E483" s="289" t="s">
        <v>957</v>
      </c>
    </row>
    <row r="484" spans="1:5" ht="16.5" customHeight="1">
      <c r="A484" s="286" t="s">
        <v>935</v>
      </c>
      <c r="B484" s="287" t="s">
        <v>944</v>
      </c>
      <c r="C484" s="289" t="s">
        <v>958</v>
      </c>
      <c r="D484" s="298" t="s">
        <v>959</v>
      </c>
      <c r="E484" s="298" t="s">
        <v>959</v>
      </c>
    </row>
    <row r="485" spans="1:5" ht="16.5" customHeight="1">
      <c r="A485" s="286" t="s">
        <v>935</v>
      </c>
      <c r="B485" s="287" t="s">
        <v>944</v>
      </c>
      <c r="C485" s="289" t="s">
        <v>960</v>
      </c>
      <c r="D485" s="298" t="s">
        <v>961</v>
      </c>
      <c r="E485" s="298" t="s">
        <v>961</v>
      </c>
    </row>
    <row r="486" spans="1:5" ht="16.5" customHeight="1">
      <c r="A486" s="286" t="s">
        <v>935</v>
      </c>
      <c r="B486" s="287" t="s">
        <v>944</v>
      </c>
      <c r="C486" s="289" t="s">
        <v>960</v>
      </c>
      <c r="D486" s="298" t="s">
        <v>616</v>
      </c>
      <c r="E486" s="298" t="s">
        <v>616</v>
      </c>
    </row>
    <row r="487" spans="1:5" ht="16.5" customHeight="1">
      <c r="A487" s="286" t="s">
        <v>935</v>
      </c>
      <c r="B487" s="288" t="s">
        <v>545</v>
      </c>
      <c r="C487" s="289" t="s">
        <v>962</v>
      </c>
      <c r="D487" s="298" t="s">
        <v>547</v>
      </c>
      <c r="E487" s="298" t="s">
        <v>547</v>
      </c>
    </row>
    <row r="488" spans="1:5" ht="16.5" customHeight="1">
      <c r="A488" s="286" t="s">
        <v>935</v>
      </c>
      <c r="B488" s="288" t="s">
        <v>545</v>
      </c>
      <c r="C488" s="289" t="s">
        <v>962</v>
      </c>
      <c r="D488" s="298" t="s">
        <v>963</v>
      </c>
      <c r="E488" s="298" t="s">
        <v>963</v>
      </c>
    </row>
    <row r="489" spans="1:5" ht="16.5" customHeight="1">
      <c r="A489" s="286" t="s">
        <v>935</v>
      </c>
      <c r="B489" s="287" t="s">
        <v>549</v>
      </c>
      <c r="C489" s="289" t="s">
        <v>550</v>
      </c>
      <c r="D489" s="298" t="s">
        <v>551</v>
      </c>
      <c r="E489" s="298" t="s">
        <v>551</v>
      </c>
    </row>
    <row r="490" spans="1:5" ht="16.5" customHeight="1">
      <c r="A490" s="286" t="s">
        <v>935</v>
      </c>
      <c r="B490" s="287" t="s">
        <v>549</v>
      </c>
      <c r="C490" s="289" t="s">
        <v>550</v>
      </c>
      <c r="D490" s="298" t="s">
        <v>552</v>
      </c>
      <c r="E490" s="298" t="s">
        <v>552</v>
      </c>
    </row>
    <row r="491" spans="1:5" ht="16.5" customHeight="1">
      <c r="A491" s="286" t="s">
        <v>935</v>
      </c>
      <c r="B491" s="287" t="s">
        <v>549</v>
      </c>
      <c r="C491" s="289" t="s">
        <v>550</v>
      </c>
      <c r="D491" s="298" t="s">
        <v>639</v>
      </c>
      <c r="E491" s="298" t="s">
        <v>639</v>
      </c>
    </row>
    <row r="492" spans="1:5" ht="16.5" customHeight="1">
      <c r="A492" s="286" t="s">
        <v>935</v>
      </c>
      <c r="B492" s="287" t="s">
        <v>554</v>
      </c>
      <c r="C492" s="289" t="s">
        <v>555</v>
      </c>
      <c r="D492" s="298" t="s">
        <v>556</v>
      </c>
      <c r="E492" s="298" t="s">
        <v>556</v>
      </c>
    </row>
    <row r="493" spans="1:5" ht="16.5" customHeight="1">
      <c r="A493" s="286" t="s">
        <v>935</v>
      </c>
      <c r="B493" s="287" t="s">
        <v>554</v>
      </c>
      <c r="C493" s="289" t="s">
        <v>555</v>
      </c>
      <c r="D493" s="298" t="s">
        <v>557</v>
      </c>
      <c r="E493" s="298" t="s">
        <v>557</v>
      </c>
    </row>
    <row r="494" spans="1:5" ht="16.5" customHeight="1">
      <c r="A494" s="286" t="s">
        <v>935</v>
      </c>
      <c r="B494" s="287" t="s">
        <v>554</v>
      </c>
      <c r="C494" s="289" t="s">
        <v>555</v>
      </c>
      <c r="D494" s="298" t="s">
        <v>964</v>
      </c>
      <c r="E494" s="298" t="s">
        <v>964</v>
      </c>
    </row>
    <row r="495" spans="1:5" ht="16.5" customHeight="1">
      <c r="A495" s="286" t="s">
        <v>935</v>
      </c>
      <c r="B495" s="287" t="s">
        <v>554</v>
      </c>
      <c r="C495" s="289" t="s">
        <v>965</v>
      </c>
      <c r="D495" s="298" t="s">
        <v>966</v>
      </c>
      <c r="E495" s="298" t="s">
        <v>966</v>
      </c>
    </row>
    <row r="496" spans="1:5" ht="16.5" customHeight="1">
      <c r="A496" s="286" t="s">
        <v>935</v>
      </c>
      <c r="B496" s="287" t="s">
        <v>554</v>
      </c>
      <c r="C496" s="289" t="s">
        <v>965</v>
      </c>
      <c r="D496" s="298" t="s">
        <v>967</v>
      </c>
      <c r="E496" s="298" t="s">
        <v>967</v>
      </c>
    </row>
    <row r="497" spans="1:5" ht="16.5" customHeight="1">
      <c r="A497" s="286" t="s">
        <v>935</v>
      </c>
      <c r="B497" s="287" t="s">
        <v>554</v>
      </c>
      <c r="C497" s="289" t="s">
        <v>965</v>
      </c>
      <c r="D497" s="298" t="s">
        <v>562</v>
      </c>
      <c r="E497" s="298" t="s">
        <v>562</v>
      </c>
    </row>
    <row r="498" spans="1:5" ht="16.5" customHeight="1">
      <c r="A498" s="286" t="s">
        <v>935</v>
      </c>
      <c r="B498" s="287" t="s">
        <v>554</v>
      </c>
      <c r="C498" s="289" t="s">
        <v>968</v>
      </c>
      <c r="D498" s="289" t="s">
        <v>969</v>
      </c>
      <c r="E498" s="289" t="s">
        <v>969</v>
      </c>
    </row>
    <row r="499" spans="1:5" ht="16.5" customHeight="1">
      <c r="A499" s="286" t="s">
        <v>935</v>
      </c>
      <c r="B499" s="287" t="s">
        <v>554</v>
      </c>
      <c r="C499" s="289" t="s">
        <v>968</v>
      </c>
      <c r="D499" s="289" t="s">
        <v>970</v>
      </c>
      <c r="E499" s="289" t="s">
        <v>970</v>
      </c>
    </row>
    <row r="500" spans="1:5" ht="16.5" customHeight="1">
      <c r="A500" s="286" t="s">
        <v>935</v>
      </c>
      <c r="B500" s="287" t="s">
        <v>554</v>
      </c>
      <c r="C500" s="289" t="s">
        <v>968</v>
      </c>
      <c r="D500" s="289" t="s">
        <v>971</v>
      </c>
      <c r="E500" s="289" t="s">
        <v>971</v>
      </c>
    </row>
    <row r="501" spans="1:5" ht="16.5" customHeight="1">
      <c r="A501" s="286" t="s">
        <v>935</v>
      </c>
      <c r="B501" s="287" t="s">
        <v>554</v>
      </c>
      <c r="C501" s="289" t="s">
        <v>972</v>
      </c>
      <c r="D501" s="298" t="s">
        <v>973</v>
      </c>
      <c r="E501" s="298" t="s">
        <v>973</v>
      </c>
    </row>
    <row r="502" spans="1:5" ht="16.5" customHeight="1">
      <c r="A502" s="286" t="s">
        <v>935</v>
      </c>
      <c r="B502" s="287" t="s">
        <v>554</v>
      </c>
      <c r="C502" s="289" t="s">
        <v>972</v>
      </c>
      <c r="D502" s="298" t="s">
        <v>974</v>
      </c>
      <c r="E502" s="298" t="s">
        <v>974</v>
      </c>
    </row>
    <row r="503" spans="1:5" ht="16.5" customHeight="1">
      <c r="A503" s="286" t="s">
        <v>935</v>
      </c>
      <c r="B503" s="287" t="s">
        <v>554</v>
      </c>
      <c r="C503" s="289" t="s">
        <v>975</v>
      </c>
      <c r="D503" s="298" t="s">
        <v>976</v>
      </c>
      <c r="E503" s="298" t="s">
        <v>976</v>
      </c>
    </row>
    <row r="504" spans="1:5" ht="16.5" customHeight="1">
      <c r="A504" s="286" t="s">
        <v>935</v>
      </c>
      <c r="B504" s="287" t="s">
        <v>554</v>
      </c>
      <c r="C504" s="289" t="s">
        <v>975</v>
      </c>
      <c r="D504" s="298" t="s">
        <v>977</v>
      </c>
      <c r="E504" s="298" t="s">
        <v>977</v>
      </c>
    </row>
    <row r="505" spans="1:5" ht="16.5" customHeight="1">
      <c r="A505" s="286" t="s">
        <v>935</v>
      </c>
      <c r="B505" s="287" t="s">
        <v>554</v>
      </c>
      <c r="C505" s="289" t="s">
        <v>975</v>
      </c>
      <c r="D505" s="298" t="s">
        <v>978</v>
      </c>
      <c r="E505" s="298" t="s">
        <v>978</v>
      </c>
    </row>
    <row r="506" spans="1:5" ht="16.5" customHeight="1">
      <c r="A506" s="286" t="s">
        <v>935</v>
      </c>
      <c r="B506" s="287" t="s">
        <v>554</v>
      </c>
      <c r="C506" s="289" t="s">
        <v>979</v>
      </c>
      <c r="D506" s="298" t="s">
        <v>980</v>
      </c>
      <c r="E506" s="298" t="s">
        <v>980</v>
      </c>
    </row>
    <row r="507" spans="1:5" ht="16.5" customHeight="1">
      <c r="A507" s="286" t="s">
        <v>935</v>
      </c>
      <c r="B507" s="287" t="s">
        <v>554</v>
      </c>
      <c r="C507" s="289" t="s">
        <v>981</v>
      </c>
      <c r="D507" s="298" t="s">
        <v>982</v>
      </c>
      <c r="E507" s="298" t="s">
        <v>982</v>
      </c>
    </row>
    <row r="508" spans="1:5" ht="16.5" customHeight="1">
      <c r="A508" s="286" t="s">
        <v>935</v>
      </c>
      <c r="B508" s="287" t="s">
        <v>554</v>
      </c>
      <c r="C508" s="289" t="s">
        <v>983</v>
      </c>
      <c r="D508" s="289" t="s">
        <v>984</v>
      </c>
      <c r="E508" s="289" t="s">
        <v>984</v>
      </c>
    </row>
    <row r="509" spans="1:5" ht="16.5" customHeight="1">
      <c r="A509" s="286" t="s">
        <v>985</v>
      </c>
      <c r="B509" s="287" t="s">
        <v>232</v>
      </c>
      <c r="C509" s="289" t="s">
        <v>986</v>
      </c>
      <c r="D509" s="287" t="s">
        <v>234</v>
      </c>
      <c r="E509" s="289" t="s">
        <v>235</v>
      </c>
    </row>
    <row r="510" spans="1:5" ht="16.5" customHeight="1">
      <c r="A510" s="286" t="s">
        <v>985</v>
      </c>
      <c r="B510" s="287" t="s">
        <v>232</v>
      </c>
      <c r="C510" s="289" t="s">
        <v>986</v>
      </c>
      <c r="D510" s="287" t="s">
        <v>234</v>
      </c>
      <c r="E510" s="289" t="s">
        <v>236</v>
      </c>
    </row>
    <row r="511" spans="1:5" ht="16.5" customHeight="1">
      <c r="A511" s="286" t="s">
        <v>985</v>
      </c>
      <c r="B511" s="287" t="s">
        <v>232</v>
      </c>
      <c r="C511" s="289" t="s">
        <v>987</v>
      </c>
      <c r="D511" s="287" t="s">
        <v>234</v>
      </c>
      <c r="E511" s="289" t="s">
        <v>235</v>
      </c>
    </row>
    <row r="512" spans="1:5" ht="16.5" customHeight="1">
      <c r="A512" s="286" t="s">
        <v>985</v>
      </c>
      <c r="B512" s="287" t="s">
        <v>232</v>
      </c>
      <c r="C512" s="289" t="s">
        <v>987</v>
      </c>
      <c r="D512" s="287" t="s">
        <v>234</v>
      </c>
      <c r="E512" s="289" t="s">
        <v>236</v>
      </c>
    </row>
    <row r="513" spans="1:5" ht="16.5" customHeight="1">
      <c r="A513" s="286" t="s">
        <v>985</v>
      </c>
      <c r="B513" s="287" t="s">
        <v>232</v>
      </c>
      <c r="C513" s="289" t="s">
        <v>988</v>
      </c>
      <c r="D513" s="287" t="s">
        <v>239</v>
      </c>
      <c r="E513" s="287" t="s">
        <v>235</v>
      </c>
    </row>
    <row r="514" spans="1:5" ht="16.5" customHeight="1">
      <c r="A514" s="286" t="s">
        <v>985</v>
      </c>
      <c r="B514" s="287" t="s">
        <v>232</v>
      </c>
      <c r="C514" s="289" t="s">
        <v>988</v>
      </c>
      <c r="D514" s="287" t="s">
        <v>239</v>
      </c>
      <c r="E514" s="287" t="s">
        <v>239</v>
      </c>
    </row>
    <row r="515" spans="1:5" ht="16.5" customHeight="1">
      <c r="A515" s="286" t="s">
        <v>985</v>
      </c>
      <c r="B515" s="287" t="s">
        <v>232</v>
      </c>
      <c r="C515" s="289" t="s">
        <v>240</v>
      </c>
      <c r="D515" s="287" t="s">
        <v>241</v>
      </c>
      <c r="E515" s="289" t="s">
        <v>242</v>
      </c>
    </row>
    <row r="516" spans="1:5" ht="16.5" customHeight="1">
      <c r="A516" s="286" t="s">
        <v>985</v>
      </c>
      <c r="B516" s="287" t="s">
        <v>232</v>
      </c>
      <c r="C516" s="289" t="s">
        <v>240</v>
      </c>
      <c r="D516" s="287" t="s">
        <v>241</v>
      </c>
      <c r="E516" s="289" t="s">
        <v>243</v>
      </c>
    </row>
    <row r="517" spans="1:5" ht="16.5" customHeight="1">
      <c r="A517" s="286" t="s">
        <v>985</v>
      </c>
      <c r="B517" s="287" t="s">
        <v>247</v>
      </c>
      <c r="C517" s="289" t="s">
        <v>320</v>
      </c>
      <c r="D517" s="287" t="s">
        <v>814</v>
      </c>
      <c r="E517" s="289" t="s">
        <v>250</v>
      </c>
    </row>
    <row r="518" spans="1:5" ht="16.5" customHeight="1">
      <c r="A518" s="286" t="s">
        <v>985</v>
      </c>
      <c r="B518" s="287" t="s">
        <v>247</v>
      </c>
      <c r="C518" s="289" t="s">
        <v>320</v>
      </c>
      <c r="D518" s="287" t="s">
        <v>814</v>
      </c>
      <c r="E518" s="289" t="s">
        <v>251</v>
      </c>
    </row>
    <row r="519" spans="1:5" ht="16.5" customHeight="1">
      <c r="A519" s="286" t="s">
        <v>985</v>
      </c>
      <c r="B519" s="287" t="s">
        <v>247</v>
      </c>
      <c r="C519" s="289" t="s">
        <v>320</v>
      </c>
      <c r="D519" s="287" t="s">
        <v>814</v>
      </c>
      <c r="E519" s="289" t="s">
        <v>252</v>
      </c>
    </row>
    <row r="520" spans="1:5" ht="16.5" customHeight="1">
      <c r="A520" s="286" t="s">
        <v>985</v>
      </c>
      <c r="B520" s="287" t="s">
        <v>247</v>
      </c>
      <c r="C520" s="289" t="s">
        <v>322</v>
      </c>
      <c r="D520" s="287" t="s">
        <v>258</v>
      </c>
      <c r="E520" s="289" t="s">
        <v>259</v>
      </c>
    </row>
    <row r="521" spans="1:5" ht="16.5" customHeight="1">
      <c r="A521" s="286" t="s">
        <v>985</v>
      </c>
      <c r="B521" s="287" t="s">
        <v>247</v>
      </c>
      <c r="C521" s="289" t="s">
        <v>322</v>
      </c>
      <c r="D521" s="287" t="s">
        <v>258</v>
      </c>
      <c r="E521" s="289" t="s">
        <v>260</v>
      </c>
    </row>
    <row r="522" spans="1:5" ht="16.5" customHeight="1">
      <c r="A522" s="286" t="s">
        <v>985</v>
      </c>
      <c r="B522" s="287" t="s">
        <v>247</v>
      </c>
      <c r="C522" s="289" t="s">
        <v>322</v>
      </c>
      <c r="D522" s="287" t="s">
        <v>258</v>
      </c>
      <c r="E522" s="289" t="s">
        <v>261</v>
      </c>
    </row>
    <row r="523" spans="1:5" ht="16.5" customHeight="1">
      <c r="A523" s="286" t="s">
        <v>985</v>
      </c>
      <c r="B523" s="287" t="s">
        <v>247</v>
      </c>
      <c r="C523" s="289" t="s">
        <v>322</v>
      </c>
      <c r="D523" s="287" t="s">
        <v>258</v>
      </c>
      <c r="E523" s="289" t="s">
        <v>324</v>
      </c>
    </row>
    <row r="524" spans="1:5" ht="16.5" customHeight="1">
      <c r="A524" s="286" t="s">
        <v>985</v>
      </c>
      <c r="B524" s="289" t="s">
        <v>263</v>
      </c>
      <c r="C524" s="289" t="s">
        <v>989</v>
      </c>
      <c r="D524" s="289" t="s">
        <v>816</v>
      </c>
      <c r="E524" s="289" t="s">
        <v>990</v>
      </c>
    </row>
    <row r="525" spans="1:5" ht="16.5" customHeight="1">
      <c r="A525" s="286" t="s">
        <v>985</v>
      </c>
      <c r="B525" s="289" t="s">
        <v>263</v>
      </c>
      <c r="C525" s="289" t="s">
        <v>818</v>
      </c>
      <c r="D525" s="287" t="s">
        <v>268</v>
      </c>
      <c r="E525" s="289" t="s">
        <v>271</v>
      </c>
    </row>
    <row r="526" spans="1:5" ht="16.5" customHeight="1">
      <c r="A526" s="286" t="s">
        <v>985</v>
      </c>
      <c r="B526" s="289" t="s">
        <v>263</v>
      </c>
      <c r="C526" s="289" t="s">
        <v>991</v>
      </c>
      <c r="D526" s="287" t="s">
        <v>992</v>
      </c>
      <c r="E526" s="289" t="s">
        <v>271</v>
      </c>
    </row>
    <row r="527" spans="1:5" ht="16.5" customHeight="1">
      <c r="A527" s="286" t="s">
        <v>985</v>
      </c>
      <c r="B527" s="289" t="s">
        <v>263</v>
      </c>
      <c r="C527" s="289" t="s">
        <v>991</v>
      </c>
      <c r="D527" s="287" t="s">
        <v>992</v>
      </c>
      <c r="E527" s="289" t="s">
        <v>272</v>
      </c>
    </row>
    <row r="528" spans="1:5" ht="16.5" customHeight="1">
      <c r="A528" s="286" t="s">
        <v>985</v>
      </c>
      <c r="B528" s="287" t="s">
        <v>273</v>
      </c>
      <c r="C528" s="289" t="s">
        <v>993</v>
      </c>
      <c r="D528" s="289" t="s">
        <v>994</v>
      </c>
      <c r="E528" s="296" t="s">
        <v>682</v>
      </c>
    </row>
    <row r="529" spans="1:5" ht="16.5" customHeight="1">
      <c r="A529" s="286" t="s">
        <v>985</v>
      </c>
      <c r="B529" s="287" t="s">
        <v>995</v>
      </c>
      <c r="C529" s="289" t="s">
        <v>346</v>
      </c>
      <c r="D529" s="287" t="s">
        <v>824</v>
      </c>
      <c r="E529" s="289" t="s">
        <v>284</v>
      </c>
    </row>
    <row r="530" spans="1:5" ht="16.5" customHeight="1">
      <c r="A530" s="286" t="s">
        <v>985</v>
      </c>
      <c r="B530" s="287" t="s">
        <v>995</v>
      </c>
      <c r="C530" s="289" t="s">
        <v>346</v>
      </c>
      <c r="D530" s="287" t="s">
        <v>824</v>
      </c>
      <c r="E530" s="289" t="s">
        <v>285</v>
      </c>
    </row>
    <row r="531" spans="1:5" ht="16.5" customHeight="1">
      <c r="A531" s="286" t="s">
        <v>985</v>
      </c>
      <c r="B531" s="287" t="s">
        <v>286</v>
      </c>
      <c r="C531" s="289" t="s">
        <v>996</v>
      </c>
      <c r="D531" s="292" t="s">
        <v>275</v>
      </c>
      <c r="E531" s="289" t="s">
        <v>289</v>
      </c>
    </row>
    <row r="532" spans="1:5" ht="16.5" customHeight="1">
      <c r="A532" s="286" t="s">
        <v>985</v>
      </c>
      <c r="B532" s="287" t="s">
        <v>286</v>
      </c>
      <c r="C532" s="289" t="s">
        <v>996</v>
      </c>
      <c r="D532" s="292" t="s">
        <v>275</v>
      </c>
      <c r="E532" s="289" t="s">
        <v>290</v>
      </c>
    </row>
    <row r="533" spans="1:5" ht="16.5" customHeight="1">
      <c r="A533" s="286" t="s">
        <v>985</v>
      </c>
      <c r="B533" s="287" t="s">
        <v>286</v>
      </c>
      <c r="C533" s="289" t="s">
        <v>996</v>
      </c>
      <c r="D533" s="292" t="s">
        <v>275</v>
      </c>
      <c r="E533" s="289" t="s">
        <v>291</v>
      </c>
    </row>
    <row r="534" spans="1:5" ht="16.5" customHeight="1">
      <c r="A534" s="286" t="s">
        <v>985</v>
      </c>
      <c r="B534" s="287" t="s">
        <v>286</v>
      </c>
      <c r="C534" s="289" t="s">
        <v>996</v>
      </c>
      <c r="D534" s="292" t="s">
        <v>275</v>
      </c>
      <c r="E534" s="289" t="s">
        <v>292</v>
      </c>
    </row>
    <row r="535" spans="1:5" ht="16.5" customHeight="1">
      <c r="A535" s="286" t="s">
        <v>985</v>
      </c>
      <c r="B535" s="287" t="s">
        <v>286</v>
      </c>
      <c r="C535" s="289" t="s">
        <v>996</v>
      </c>
      <c r="D535" s="292" t="s">
        <v>275</v>
      </c>
      <c r="E535" s="289" t="s">
        <v>293</v>
      </c>
    </row>
    <row r="536" spans="1:5" ht="16.5" customHeight="1">
      <c r="A536" s="286" t="s">
        <v>985</v>
      </c>
      <c r="B536" s="287" t="s">
        <v>286</v>
      </c>
      <c r="C536" s="289" t="s">
        <v>996</v>
      </c>
      <c r="D536" s="292" t="s">
        <v>275</v>
      </c>
      <c r="E536" s="289" t="s">
        <v>294</v>
      </c>
    </row>
    <row r="537" spans="1:5" ht="16.5" customHeight="1">
      <c r="A537" s="286" t="s">
        <v>985</v>
      </c>
      <c r="B537" s="287" t="s">
        <v>286</v>
      </c>
      <c r="C537" s="289" t="s">
        <v>996</v>
      </c>
      <c r="D537" s="292" t="s">
        <v>275</v>
      </c>
      <c r="E537" s="289" t="s">
        <v>295</v>
      </c>
    </row>
    <row r="538" spans="1:5" ht="16.5" customHeight="1">
      <c r="A538" s="286" t="s">
        <v>985</v>
      </c>
      <c r="B538" s="287" t="s">
        <v>286</v>
      </c>
      <c r="C538" s="289" t="s">
        <v>997</v>
      </c>
      <c r="D538" s="287" t="s">
        <v>297</v>
      </c>
      <c r="E538" s="289" t="s">
        <v>298</v>
      </c>
    </row>
    <row r="539" spans="1:5" ht="16.5" customHeight="1">
      <c r="A539" s="286" t="s">
        <v>985</v>
      </c>
      <c r="B539" s="287" t="s">
        <v>286</v>
      </c>
      <c r="C539" s="289" t="s">
        <v>997</v>
      </c>
      <c r="D539" s="287" t="s">
        <v>297</v>
      </c>
      <c r="E539" s="289" t="s">
        <v>299</v>
      </c>
    </row>
    <row r="540" spans="1:5" ht="16.5" customHeight="1">
      <c r="A540" s="286" t="s">
        <v>985</v>
      </c>
      <c r="B540" s="287" t="s">
        <v>286</v>
      </c>
      <c r="C540" s="289" t="s">
        <v>997</v>
      </c>
      <c r="D540" s="287" t="s">
        <v>297</v>
      </c>
      <c r="E540" s="289" t="s">
        <v>300</v>
      </c>
    </row>
    <row r="541" spans="1:5" ht="16.5" customHeight="1">
      <c r="A541" s="286" t="s">
        <v>985</v>
      </c>
      <c r="B541" s="287" t="s">
        <v>286</v>
      </c>
      <c r="C541" s="289" t="s">
        <v>997</v>
      </c>
      <c r="D541" s="287" t="s">
        <v>297</v>
      </c>
      <c r="E541" s="289" t="s">
        <v>301</v>
      </c>
    </row>
    <row r="542" spans="1:5" ht="16.5" customHeight="1">
      <c r="A542" s="286" t="s">
        <v>985</v>
      </c>
      <c r="B542" s="287" t="s">
        <v>692</v>
      </c>
      <c r="C542" s="289" t="s">
        <v>998</v>
      </c>
      <c r="D542" s="287" t="s">
        <v>694</v>
      </c>
      <c r="E542" s="289" t="s">
        <v>305</v>
      </c>
    </row>
    <row r="543" spans="1:5" ht="16.5" customHeight="1">
      <c r="A543" s="286" t="s">
        <v>985</v>
      </c>
      <c r="B543" s="287" t="s">
        <v>692</v>
      </c>
      <c r="C543" s="289" t="s">
        <v>998</v>
      </c>
      <c r="D543" s="287" t="s">
        <v>694</v>
      </c>
      <c r="E543" s="289" t="s">
        <v>306</v>
      </c>
    </row>
    <row r="544" spans="1:5" ht="16.5" customHeight="1">
      <c r="A544" s="286" t="s">
        <v>985</v>
      </c>
      <c r="B544" s="287" t="s">
        <v>692</v>
      </c>
      <c r="C544" s="289" t="s">
        <v>998</v>
      </c>
      <c r="D544" s="287" t="s">
        <v>694</v>
      </c>
      <c r="E544" s="289" t="s">
        <v>307</v>
      </c>
    </row>
    <row r="545" spans="1:5" ht="16.5" customHeight="1">
      <c r="A545" s="286" t="s">
        <v>985</v>
      </c>
      <c r="B545" s="287" t="s">
        <v>692</v>
      </c>
      <c r="C545" s="289" t="s">
        <v>998</v>
      </c>
      <c r="D545" s="287" t="s">
        <v>694</v>
      </c>
      <c r="E545" s="289" t="s">
        <v>308</v>
      </c>
    </row>
    <row r="546" spans="1:5" ht="16.5" customHeight="1">
      <c r="A546" s="286" t="s">
        <v>999</v>
      </c>
      <c r="B546" s="288" t="s">
        <v>1000</v>
      </c>
      <c r="C546" s="288" t="s">
        <v>1001</v>
      </c>
      <c r="D546" s="298" t="s">
        <v>1002</v>
      </c>
      <c r="E546" s="298" t="s">
        <v>1002</v>
      </c>
    </row>
    <row r="547" spans="1:5" ht="16.5" customHeight="1">
      <c r="A547" s="286" t="s">
        <v>999</v>
      </c>
      <c r="B547" s="288" t="s">
        <v>1000</v>
      </c>
      <c r="C547" s="288" t="s">
        <v>1003</v>
      </c>
      <c r="D547" s="298" t="s">
        <v>1004</v>
      </c>
      <c r="E547" s="298" t="s">
        <v>1004</v>
      </c>
    </row>
    <row r="548" spans="1:5" ht="16.5" customHeight="1">
      <c r="A548" s="286" t="s">
        <v>999</v>
      </c>
      <c r="B548" s="288" t="s">
        <v>1000</v>
      </c>
      <c r="C548" s="288" t="s">
        <v>1005</v>
      </c>
      <c r="D548" s="298" t="s">
        <v>1006</v>
      </c>
      <c r="E548" s="298" t="s">
        <v>1006</v>
      </c>
    </row>
    <row r="549" spans="1:5" ht="16.5" customHeight="1">
      <c r="A549" s="286" t="s">
        <v>999</v>
      </c>
      <c r="B549" s="288" t="s">
        <v>1007</v>
      </c>
      <c r="C549" s="288" t="s">
        <v>1008</v>
      </c>
      <c r="D549" s="298" t="s">
        <v>412</v>
      </c>
      <c r="E549" s="298" t="s">
        <v>412</v>
      </c>
    </row>
    <row r="550" spans="1:5" ht="16.5" customHeight="1">
      <c r="A550" s="286" t="s">
        <v>999</v>
      </c>
      <c r="B550" s="288" t="s">
        <v>1007</v>
      </c>
      <c r="C550" s="288" t="s">
        <v>1009</v>
      </c>
      <c r="D550" s="298" t="s">
        <v>412</v>
      </c>
      <c r="E550" s="298" t="s">
        <v>412</v>
      </c>
    </row>
    <row r="551" spans="1:5" ht="16.5" customHeight="1">
      <c r="A551" s="286" t="s">
        <v>999</v>
      </c>
      <c r="B551" s="288" t="s">
        <v>415</v>
      </c>
      <c r="C551" s="288" t="s">
        <v>1010</v>
      </c>
      <c r="D551" s="298" t="s">
        <v>1011</v>
      </c>
      <c r="E551" s="298" t="s">
        <v>1011</v>
      </c>
    </row>
    <row r="552" spans="1:5" ht="16.5" customHeight="1">
      <c r="A552" s="286" t="s">
        <v>999</v>
      </c>
      <c r="B552" s="288" t="s">
        <v>415</v>
      </c>
      <c r="C552" s="288" t="s">
        <v>1012</v>
      </c>
      <c r="D552" s="298" t="s">
        <v>432</v>
      </c>
      <c r="E552" s="298" t="s">
        <v>432</v>
      </c>
    </row>
    <row r="553" spans="1:5" ht="16.5" customHeight="1">
      <c r="A553" s="286" t="s">
        <v>999</v>
      </c>
      <c r="B553" s="288" t="s">
        <v>1013</v>
      </c>
      <c r="C553" s="288" t="s">
        <v>1014</v>
      </c>
      <c r="D553" s="298" t="s">
        <v>1015</v>
      </c>
      <c r="E553" s="298" t="s">
        <v>1015</v>
      </c>
    </row>
    <row r="554" spans="1:5" ht="16.5" customHeight="1">
      <c r="A554" s="286" t="s">
        <v>999</v>
      </c>
      <c r="B554" s="288" t="s">
        <v>1013</v>
      </c>
      <c r="C554" s="288" t="s">
        <v>1016</v>
      </c>
      <c r="D554" s="298" t="s">
        <v>1017</v>
      </c>
      <c r="E554" s="298" t="s">
        <v>1017</v>
      </c>
    </row>
    <row r="555" spans="1:5" ht="16.5" customHeight="1">
      <c r="A555" s="286" t="s">
        <v>999</v>
      </c>
      <c r="B555" s="288" t="s">
        <v>1013</v>
      </c>
      <c r="C555" s="288" t="s">
        <v>1018</v>
      </c>
      <c r="D555" s="298" t="s">
        <v>1019</v>
      </c>
      <c r="E555" s="298" t="s">
        <v>1019</v>
      </c>
    </row>
    <row r="556" spans="1:5" ht="16.5" customHeight="1">
      <c r="A556" s="286" t="s">
        <v>999</v>
      </c>
      <c r="B556" s="288" t="s">
        <v>1020</v>
      </c>
      <c r="C556" s="288" t="s">
        <v>1021</v>
      </c>
      <c r="D556" s="298" t="s">
        <v>1022</v>
      </c>
      <c r="E556" s="298" t="s">
        <v>1022</v>
      </c>
    </row>
    <row r="557" spans="1:5" ht="16.5" customHeight="1">
      <c r="A557" s="286" t="s">
        <v>999</v>
      </c>
      <c r="B557" s="288" t="s">
        <v>415</v>
      </c>
      <c r="C557" s="288" t="s">
        <v>1023</v>
      </c>
      <c r="D557" s="298" t="s">
        <v>1024</v>
      </c>
      <c r="E557" s="298" t="s">
        <v>1024</v>
      </c>
    </row>
    <row r="558" spans="1:5" ht="16.5" customHeight="1">
      <c r="A558" s="286" t="s">
        <v>999</v>
      </c>
      <c r="B558" s="288" t="s">
        <v>1025</v>
      </c>
      <c r="C558" s="288" t="s">
        <v>1026</v>
      </c>
      <c r="D558" s="298" t="s">
        <v>1027</v>
      </c>
      <c r="E558" s="298" t="s">
        <v>1027</v>
      </c>
    </row>
    <row r="559" spans="1:5" ht="16.5" customHeight="1">
      <c r="A559" s="286" t="s">
        <v>999</v>
      </c>
      <c r="B559" s="288" t="s">
        <v>1025</v>
      </c>
      <c r="C559" s="288" t="s">
        <v>1028</v>
      </c>
      <c r="D559" s="298" t="s">
        <v>441</v>
      </c>
      <c r="E559" s="298" t="s">
        <v>441</v>
      </c>
    </row>
    <row r="560" spans="1:5" ht="16.5" customHeight="1">
      <c r="A560" s="286" t="s">
        <v>999</v>
      </c>
      <c r="B560" s="288" t="s">
        <v>1025</v>
      </c>
      <c r="C560" s="288" t="s">
        <v>1029</v>
      </c>
      <c r="D560" s="298" t="s">
        <v>1030</v>
      </c>
      <c r="E560" s="298" t="s">
        <v>1030</v>
      </c>
    </row>
    <row r="561" spans="1:5" ht="16.5" customHeight="1">
      <c r="A561" s="286" t="s">
        <v>999</v>
      </c>
      <c r="B561" s="288" t="s">
        <v>1025</v>
      </c>
      <c r="C561" s="288" t="s">
        <v>1031</v>
      </c>
      <c r="D561" s="298" t="s">
        <v>1032</v>
      </c>
      <c r="E561" s="298" t="s">
        <v>1032</v>
      </c>
    </row>
    <row r="562" spans="1:5" ht="16.5" customHeight="1">
      <c r="A562" s="286" t="s">
        <v>999</v>
      </c>
      <c r="B562" s="288" t="s">
        <v>1025</v>
      </c>
      <c r="C562" s="288" t="s">
        <v>1033</v>
      </c>
      <c r="D562" s="298" t="s">
        <v>1034</v>
      </c>
      <c r="E562" s="298" t="s">
        <v>1034</v>
      </c>
    </row>
    <row r="563" spans="1:5" ht="16.5" customHeight="1">
      <c r="A563" s="286" t="s">
        <v>999</v>
      </c>
      <c r="B563" s="288" t="s">
        <v>1025</v>
      </c>
      <c r="C563" s="288" t="s">
        <v>1035</v>
      </c>
      <c r="D563" s="298" t="s">
        <v>1036</v>
      </c>
      <c r="E563" s="298" t="s">
        <v>1036</v>
      </c>
    </row>
    <row r="564" spans="1:5" ht="16.5" customHeight="1">
      <c r="A564" s="286" t="s">
        <v>999</v>
      </c>
      <c r="B564" s="288" t="s">
        <v>1025</v>
      </c>
      <c r="C564" s="288" t="s">
        <v>1037</v>
      </c>
      <c r="D564" s="298" t="s">
        <v>1038</v>
      </c>
      <c r="E564" s="298" t="s">
        <v>1038</v>
      </c>
    </row>
    <row r="565" spans="1:5" ht="16.5" customHeight="1">
      <c r="A565" s="286" t="s">
        <v>999</v>
      </c>
      <c r="B565" s="299" t="s">
        <v>1039</v>
      </c>
      <c r="C565" s="288" t="s">
        <v>1040</v>
      </c>
      <c r="D565" s="298" t="s">
        <v>1041</v>
      </c>
      <c r="E565" s="298" t="s">
        <v>1041</v>
      </c>
    </row>
    <row r="566" spans="1:5" ht="16.5" customHeight="1">
      <c r="A566" s="286" t="s">
        <v>999</v>
      </c>
      <c r="B566" s="288" t="s">
        <v>442</v>
      </c>
      <c r="C566" s="288" t="s">
        <v>1042</v>
      </c>
      <c r="D566" s="298" t="s">
        <v>449</v>
      </c>
      <c r="E566" s="298" t="s">
        <v>449</v>
      </c>
    </row>
    <row r="567" spans="1:5" ht="16.5" customHeight="1">
      <c r="A567" s="286" t="s">
        <v>999</v>
      </c>
      <c r="B567" s="288" t="s">
        <v>442</v>
      </c>
      <c r="C567" s="288" t="s">
        <v>1043</v>
      </c>
      <c r="D567" s="298" t="s">
        <v>447</v>
      </c>
      <c r="E567" s="298" t="s">
        <v>447</v>
      </c>
    </row>
    <row r="568" spans="1:5" ht="16.5" customHeight="1">
      <c r="A568" s="286" t="s">
        <v>999</v>
      </c>
      <c r="B568" s="299" t="s">
        <v>450</v>
      </c>
      <c r="C568" s="288" t="s">
        <v>1044</v>
      </c>
      <c r="D568" s="298" t="s">
        <v>1045</v>
      </c>
      <c r="E568" s="298" t="s">
        <v>1045</v>
      </c>
    </row>
    <row r="569" spans="1:5" ht="16.5" customHeight="1">
      <c r="A569" s="286" t="s">
        <v>999</v>
      </c>
      <c r="B569" s="288" t="s">
        <v>455</v>
      </c>
      <c r="C569" s="288" t="s">
        <v>1046</v>
      </c>
      <c r="D569" s="298" t="s">
        <v>495</v>
      </c>
      <c r="E569" s="298" t="s">
        <v>495</v>
      </c>
    </row>
    <row r="570" spans="1:5" ht="16.5" customHeight="1">
      <c r="A570" s="286" t="s">
        <v>999</v>
      </c>
      <c r="B570" s="288" t="s">
        <v>455</v>
      </c>
      <c r="C570" s="288" t="s">
        <v>1047</v>
      </c>
      <c r="D570" s="298" t="s">
        <v>1048</v>
      </c>
      <c r="E570" s="298" t="s">
        <v>1048</v>
      </c>
    </row>
    <row r="571" spans="1:5" ht="16.5" customHeight="1">
      <c r="A571" s="286" t="s">
        <v>999</v>
      </c>
      <c r="B571" s="299" t="s">
        <v>499</v>
      </c>
      <c r="C571" s="288" t="s">
        <v>1047</v>
      </c>
      <c r="D571" s="298" t="s">
        <v>1049</v>
      </c>
      <c r="E571" s="298" t="s">
        <v>1049</v>
      </c>
    </row>
    <row r="572" spans="1:5" ht="16.5" customHeight="1">
      <c r="A572" s="286" t="s">
        <v>1050</v>
      </c>
      <c r="B572" s="288" t="s">
        <v>502</v>
      </c>
      <c r="C572" s="298" t="s">
        <v>564</v>
      </c>
      <c r="D572" s="298" t="s">
        <v>1051</v>
      </c>
      <c r="E572" s="298" t="s">
        <v>509</v>
      </c>
    </row>
    <row r="573" spans="1:5" ht="16.5" customHeight="1">
      <c r="A573" s="286" t="s">
        <v>1050</v>
      </c>
      <c r="B573" s="288" t="s">
        <v>502</v>
      </c>
      <c r="C573" s="298" t="s">
        <v>564</v>
      </c>
      <c r="D573" s="298" t="s">
        <v>1052</v>
      </c>
      <c r="E573" s="298" t="s">
        <v>567</v>
      </c>
    </row>
    <row r="574" spans="1:5" ht="16.5" customHeight="1">
      <c r="A574" s="286" t="s">
        <v>1050</v>
      </c>
      <c r="B574" s="288" t="s">
        <v>502</v>
      </c>
      <c r="C574" s="298" t="s">
        <v>503</v>
      </c>
      <c r="D574" s="298" t="s">
        <v>568</v>
      </c>
      <c r="E574" s="298" t="s">
        <v>1053</v>
      </c>
    </row>
    <row r="575" spans="1:5" ht="16.5" customHeight="1">
      <c r="A575" s="286" t="s">
        <v>1050</v>
      </c>
      <c r="B575" s="288" t="s">
        <v>502</v>
      </c>
      <c r="C575" s="298" t="s">
        <v>503</v>
      </c>
      <c r="D575" s="298" t="s">
        <v>1054</v>
      </c>
      <c r="E575" s="298" t="s">
        <v>1055</v>
      </c>
    </row>
    <row r="576" spans="1:5" ht="16.5" customHeight="1">
      <c r="A576" s="286" t="s">
        <v>1050</v>
      </c>
      <c r="B576" s="288" t="s">
        <v>502</v>
      </c>
      <c r="C576" s="298" t="s">
        <v>503</v>
      </c>
      <c r="D576" s="298" t="s">
        <v>1056</v>
      </c>
      <c r="E576" s="298" t="s">
        <v>573</v>
      </c>
    </row>
    <row r="577" spans="1:5" ht="16.5" customHeight="1">
      <c r="A577" s="286" t="s">
        <v>1050</v>
      </c>
      <c r="B577" s="288" t="s">
        <v>511</v>
      </c>
      <c r="C577" s="298" t="s">
        <v>512</v>
      </c>
      <c r="D577" s="298" t="s">
        <v>574</v>
      </c>
      <c r="E577" s="298" t="s">
        <v>575</v>
      </c>
    </row>
    <row r="578" spans="1:5" ht="16.5" customHeight="1">
      <c r="A578" s="286" t="s">
        <v>1050</v>
      </c>
      <c r="B578" s="288" t="s">
        <v>511</v>
      </c>
      <c r="C578" s="298" t="s">
        <v>512</v>
      </c>
      <c r="D578" s="298" t="s">
        <v>1057</v>
      </c>
      <c r="E578" s="298" t="s">
        <v>577</v>
      </c>
    </row>
    <row r="579" spans="1:5" ht="16.5" customHeight="1">
      <c r="A579" s="286" t="s">
        <v>1050</v>
      </c>
      <c r="B579" s="288" t="s">
        <v>511</v>
      </c>
      <c r="C579" s="298" t="s">
        <v>512</v>
      </c>
      <c r="D579" s="298" t="s">
        <v>1058</v>
      </c>
      <c r="E579" s="298" t="s">
        <v>579</v>
      </c>
    </row>
    <row r="580" spans="1:5" ht="16.5" customHeight="1">
      <c r="A580" s="286" t="s">
        <v>1050</v>
      </c>
      <c r="B580" s="288" t="s">
        <v>511</v>
      </c>
      <c r="C580" s="298" t="s">
        <v>512</v>
      </c>
      <c r="D580" s="298" t="s">
        <v>1059</v>
      </c>
      <c r="E580" s="298" t="s">
        <v>581</v>
      </c>
    </row>
    <row r="581" spans="1:5" ht="16.5" customHeight="1">
      <c r="A581" s="286" t="s">
        <v>1050</v>
      </c>
      <c r="B581" s="288" t="s">
        <v>511</v>
      </c>
      <c r="C581" s="298" t="s">
        <v>512</v>
      </c>
      <c r="D581" s="298" t="s">
        <v>582</v>
      </c>
      <c r="E581" s="298" t="s">
        <v>583</v>
      </c>
    </row>
    <row r="582" spans="1:5" ht="16.5" customHeight="1">
      <c r="A582" s="286" t="s">
        <v>1050</v>
      </c>
      <c r="B582" s="288" t="s">
        <v>511</v>
      </c>
      <c r="C582" s="298" t="s">
        <v>1060</v>
      </c>
      <c r="D582" s="298" t="s">
        <v>585</v>
      </c>
      <c r="E582" s="298" t="s">
        <v>586</v>
      </c>
    </row>
    <row r="583" spans="1:5" ht="16.5" customHeight="1">
      <c r="A583" s="286" t="s">
        <v>1050</v>
      </c>
      <c r="B583" s="288" t="s">
        <v>511</v>
      </c>
      <c r="C583" s="298" t="s">
        <v>1060</v>
      </c>
      <c r="D583" s="298" t="s">
        <v>587</v>
      </c>
      <c r="E583" s="298" t="s">
        <v>588</v>
      </c>
    </row>
    <row r="584" spans="1:5" ht="16.5" customHeight="1">
      <c r="A584" s="286" t="s">
        <v>1050</v>
      </c>
      <c r="B584" s="288" t="s">
        <v>511</v>
      </c>
      <c r="C584" s="298" t="s">
        <v>1060</v>
      </c>
      <c r="D584" s="298" t="s">
        <v>589</v>
      </c>
      <c r="E584" s="298" t="s">
        <v>590</v>
      </c>
    </row>
    <row r="585" spans="1:5" ht="16.5" customHeight="1">
      <c r="A585" s="286" t="s">
        <v>1050</v>
      </c>
      <c r="B585" s="288" t="s">
        <v>1061</v>
      </c>
      <c r="C585" s="298" t="s">
        <v>1062</v>
      </c>
      <c r="D585" s="298" t="s">
        <v>1063</v>
      </c>
      <c r="E585" s="298" t="s">
        <v>1064</v>
      </c>
    </row>
    <row r="586" spans="1:5" ht="16.5" customHeight="1">
      <c r="A586" s="286" t="s">
        <v>1050</v>
      </c>
      <c r="B586" s="288" t="s">
        <v>1061</v>
      </c>
      <c r="C586" s="298" t="s">
        <v>595</v>
      </c>
      <c r="D586" s="298" t="s">
        <v>1065</v>
      </c>
      <c r="E586" s="298" t="s">
        <v>597</v>
      </c>
    </row>
    <row r="587" spans="1:5" ht="16.5" customHeight="1">
      <c r="A587" s="286" t="s">
        <v>1050</v>
      </c>
      <c r="B587" s="288" t="s">
        <v>1061</v>
      </c>
      <c r="C587" s="298" t="s">
        <v>595</v>
      </c>
      <c r="D587" s="298" t="s">
        <v>1066</v>
      </c>
      <c r="E587" s="298" t="s">
        <v>599</v>
      </c>
    </row>
    <row r="588" spans="1:5" ht="16.5" customHeight="1">
      <c r="A588" s="286" t="s">
        <v>1050</v>
      </c>
      <c r="B588" s="288" t="s">
        <v>1061</v>
      </c>
      <c r="C588" s="298" t="s">
        <v>600</v>
      </c>
      <c r="D588" s="298" t="s">
        <v>601</v>
      </c>
      <c r="E588" s="298" t="s">
        <v>602</v>
      </c>
    </row>
    <row r="589" spans="1:5" ht="16.5" customHeight="1">
      <c r="A589" s="286" t="s">
        <v>1050</v>
      </c>
      <c r="B589" s="288" t="s">
        <v>1061</v>
      </c>
      <c r="C589" s="298" t="s">
        <v>600</v>
      </c>
      <c r="D589" s="298" t="s">
        <v>1067</v>
      </c>
      <c r="E589" s="298" t="s">
        <v>604</v>
      </c>
    </row>
    <row r="590" spans="1:5" ht="16.5" customHeight="1">
      <c r="A590" s="286" t="s">
        <v>1050</v>
      </c>
      <c r="B590" s="288" t="s">
        <v>1061</v>
      </c>
      <c r="C590" s="298" t="s">
        <v>600</v>
      </c>
      <c r="D590" s="298" t="s">
        <v>1068</v>
      </c>
      <c r="E590" s="298" t="s">
        <v>606</v>
      </c>
    </row>
    <row r="591" spans="1:5" ht="16.5" customHeight="1">
      <c r="A591" s="286" t="s">
        <v>1050</v>
      </c>
      <c r="B591" s="288" t="s">
        <v>1061</v>
      </c>
      <c r="C591" s="298" t="s">
        <v>607</v>
      </c>
      <c r="D591" s="298" t="s">
        <v>608</v>
      </c>
      <c r="E591" s="298" t="s">
        <v>609</v>
      </c>
    </row>
    <row r="592" spans="1:5" ht="16.5" customHeight="1">
      <c r="A592" s="286" t="s">
        <v>1050</v>
      </c>
      <c r="B592" s="288" t="s">
        <v>1061</v>
      </c>
      <c r="C592" s="298" t="s">
        <v>610</v>
      </c>
      <c r="D592" s="298" t="s">
        <v>611</v>
      </c>
      <c r="E592" s="298" t="s">
        <v>612</v>
      </c>
    </row>
    <row r="593" spans="1:5" ht="16.5" customHeight="1">
      <c r="A593" s="286" t="s">
        <v>1050</v>
      </c>
      <c r="B593" s="288" t="s">
        <v>1061</v>
      </c>
      <c r="C593" s="298" t="s">
        <v>610</v>
      </c>
      <c r="D593" s="298" t="s">
        <v>1069</v>
      </c>
      <c r="E593" s="298" t="s">
        <v>614</v>
      </c>
    </row>
    <row r="594" spans="1:5" ht="16.5" customHeight="1">
      <c r="A594" s="286" t="s">
        <v>1050</v>
      </c>
      <c r="B594" s="288" t="s">
        <v>1061</v>
      </c>
      <c r="C594" s="298" t="s">
        <v>610</v>
      </c>
      <c r="D594" s="298" t="s">
        <v>1070</v>
      </c>
      <c r="E594" s="298" t="s">
        <v>616</v>
      </c>
    </row>
    <row r="595" spans="1:5" ht="16.5" customHeight="1">
      <c r="A595" s="286" t="s">
        <v>1050</v>
      </c>
      <c r="B595" s="288" t="s">
        <v>1061</v>
      </c>
      <c r="C595" s="298" t="s">
        <v>624</v>
      </c>
      <c r="D595" s="298" t="s">
        <v>625</v>
      </c>
      <c r="E595" s="298" t="s">
        <v>626</v>
      </c>
    </row>
    <row r="596" spans="1:5" ht="16.5" customHeight="1">
      <c r="A596" s="286" t="s">
        <v>1050</v>
      </c>
      <c r="B596" s="288" t="s">
        <v>545</v>
      </c>
      <c r="C596" s="298" t="s">
        <v>546</v>
      </c>
      <c r="D596" s="298" t="s">
        <v>1071</v>
      </c>
      <c r="E596" s="298" t="s">
        <v>1072</v>
      </c>
    </row>
    <row r="597" spans="1:5" ht="16.5" customHeight="1">
      <c r="A597" s="286" t="s">
        <v>1050</v>
      </c>
      <c r="B597" s="288" t="s">
        <v>545</v>
      </c>
      <c r="C597" s="298" t="s">
        <v>546</v>
      </c>
      <c r="D597" s="298" t="s">
        <v>629</v>
      </c>
      <c r="E597" s="298" t="s">
        <v>963</v>
      </c>
    </row>
    <row r="598" spans="1:5" ht="16.5" customHeight="1">
      <c r="A598" s="286" t="s">
        <v>1050</v>
      </c>
      <c r="B598" s="288" t="s">
        <v>545</v>
      </c>
      <c r="C598" s="298" t="s">
        <v>631</v>
      </c>
      <c r="D598" s="298" t="s">
        <v>1073</v>
      </c>
      <c r="E598" s="298" t="s">
        <v>633</v>
      </c>
    </row>
    <row r="599" spans="1:5" ht="16.5" customHeight="1">
      <c r="A599" s="286" t="s">
        <v>1050</v>
      </c>
      <c r="B599" s="288" t="s">
        <v>549</v>
      </c>
      <c r="C599" s="298" t="s">
        <v>634</v>
      </c>
      <c r="D599" s="298" t="s">
        <v>1074</v>
      </c>
      <c r="E599" s="298" t="s">
        <v>551</v>
      </c>
    </row>
    <row r="600" spans="1:5" ht="16.5" customHeight="1">
      <c r="A600" s="286" t="s">
        <v>1050</v>
      </c>
      <c r="B600" s="288" t="s">
        <v>549</v>
      </c>
      <c r="C600" s="298" t="s">
        <v>634</v>
      </c>
      <c r="D600" s="298" t="s">
        <v>636</v>
      </c>
      <c r="E600" s="298" t="s">
        <v>552</v>
      </c>
    </row>
    <row r="601" spans="1:5" ht="16.5" customHeight="1">
      <c r="A601" s="286" t="s">
        <v>1050</v>
      </c>
      <c r="B601" s="288" t="s">
        <v>549</v>
      </c>
      <c r="C601" s="289" t="s">
        <v>1075</v>
      </c>
      <c r="D601" s="289" t="s">
        <v>638</v>
      </c>
      <c r="E601" s="289" t="s">
        <v>639</v>
      </c>
    </row>
    <row r="602" spans="1:5" ht="16.5" customHeight="1">
      <c r="A602" s="286" t="s">
        <v>1050</v>
      </c>
      <c r="B602" s="288" t="s">
        <v>549</v>
      </c>
      <c r="C602" s="289" t="s">
        <v>640</v>
      </c>
      <c r="D602" s="289" t="s">
        <v>1076</v>
      </c>
      <c r="E602" s="289" t="s">
        <v>642</v>
      </c>
    </row>
    <row r="603" spans="1:5" ht="16.5" customHeight="1">
      <c r="A603" s="286" t="s">
        <v>1050</v>
      </c>
      <c r="B603" s="288" t="s">
        <v>549</v>
      </c>
      <c r="C603" s="289" t="s">
        <v>1077</v>
      </c>
      <c r="D603" s="289" t="s">
        <v>644</v>
      </c>
      <c r="E603" s="289" t="s">
        <v>645</v>
      </c>
    </row>
    <row r="604" spans="1:5" ht="16.5" customHeight="1">
      <c r="A604" s="286" t="s">
        <v>1050</v>
      </c>
      <c r="B604" s="288" t="s">
        <v>554</v>
      </c>
      <c r="C604" s="298" t="s">
        <v>1078</v>
      </c>
      <c r="D604" s="298" t="s">
        <v>647</v>
      </c>
      <c r="E604" s="298" t="s">
        <v>648</v>
      </c>
    </row>
    <row r="605" spans="1:5" ht="16.5" customHeight="1">
      <c r="A605" s="286" t="s">
        <v>1050</v>
      </c>
      <c r="B605" s="288" t="s">
        <v>554</v>
      </c>
      <c r="C605" s="298" t="s">
        <v>1078</v>
      </c>
      <c r="D605" s="298" t="s">
        <v>649</v>
      </c>
      <c r="E605" s="298" t="s">
        <v>561</v>
      </c>
    </row>
    <row r="606" spans="1:5" ht="16.5" customHeight="1">
      <c r="A606" s="286" t="s">
        <v>1050</v>
      </c>
      <c r="B606" s="288" t="s">
        <v>554</v>
      </c>
      <c r="C606" s="298" t="s">
        <v>1078</v>
      </c>
      <c r="D606" s="298" t="s">
        <v>650</v>
      </c>
      <c r="E606" s="298" t="s">
        <v>562</v>
      </c>
    </row>
    <row r="607" spans="1:5" ht="16.5" customHeight="1">
      <c r="A607" s="286" t="s">
        <v>1050</v>
      </c>
      <c r="B607" s="288" t="s">
        <v>554</v>
      </c>
      <c r="C607" s="298" t="s">
        <v>651</v>
      </c>
      <c r="D607" s="298" t="s">
        <v>1079</v>
      </c>
      <c r="E607" s="298" t="s">
        <v>653</v>
      </c>
    </row>
    <row r="608" spans="1:5" ht="16.5" customHeight="1">
      <c r="A608" s="286" t="s">
        <v>1050</v>
      </c>
      <c r="B608" s="288" t="s">
        <v>554</v>
      </c>
      <c r="C608" s="298" t="s">
        <v>651</v>
      </c>
      <c r="D608" s="289" t="s">
        <v>1080</v>
      </c>
      <c r="E608" s="298" t="s">
        <v>1081</v>
      </c>
    </row>
    <row r="609" spans="1:5" ht="16.5" customHeight="1">
      <c r="A609" s="286" t="s">
        <v>1050</v>
      </c>
      <c r="B609" s="288" t="s">
        <v>554</v>
      </c>
      <c r="C609" s="298" t="s">
        <v>656</v>
      </c>
      <c r="D609" s="298" t="s">
        <v>1082</v>
      </c>
      <c r="E609" s="298" t="s">
        <v>658</v>
      </c>
    </row>
    <row r="610" spans="1:5" ht="16.5" customHeight="1">
      <c r="A610" s="286" t="s">
        <v>1083</v>
      </c>
      <c r="B610" s="288" t="s">
        <v>1084</v>
      </c>
      <c r="C610" s="298" t="s">
        <v>1085</v>
      </c>
      <c r="D610" s="299" t="s">
        <v>1086</v>
      </c>
      <c r="E610" s="299" t="s">
        <v>1086</v>
      </c>
    </row>
    <row r="611" spans="1:5" ht="16.5" customHeight="1">
      <c r="A611" s="286" t="s">
        <v>1083</v>
      </c>
      <c r="B611" s="288" t="s">
        <v>1084</v>
      </c>
      <c r="C611" s="298" t="s">
        <v>1087</v>
      </c>
      <c r="D611" s="299" t="s">
        <v>1088</v>
      </c>
      <c r="E611" s="299" t="s">
        <v>1088</v>
      </c>
    </row>
    <row r="612" spans="1:5" ht="16.5" customHeight="1">
      <c r="A612" s="286" t="s">
        <v>1083</v>
      </c>
      <c r="B612" s="288" t="s">
        <v>1089</v>
      </c>
      <c r="C612" s="298" t="s">
        <v>1003</v>
      </c>
      <c r="D612" s="299" t="s">
        <v>417</v>
      </c>
      <c r="E612" s="299" t="s">
        <v>417</v>
      </c>
    </row>
    <row r="613" spans="1:5" ht="16.5" customHeight="1">
      <c r="A613" s="286" t="s">
        <v>1083</v>
      </c>
      <c r="B613" s="288" t="s">
        <v>1089</v>
      </c>
      <c r="C613" s="298" t="s">
        <v>1090</v>
      </c>
      <c r="D613" s="299" t="s">
        <v>1091</v>
      </c>
      <c r="E613" s="299" t="s">
        <v>1091</v>
      </c>
    </row>
    <row r="614" spans="1:5" ht="16.5" customHeight="1">
      <c r="A614" s="286" t="s">
        <v>1083</v>
      </c>
      <c r="B614" s="288" t="s">
        <v>1089</v>
      </c>
      <c r="C614" s="298" t="s">
        <v>1092</v>
      </c>
      <c r="D614" s="299" t="s">
        <v>1093</v>
      </c>
      <c r="E614" s="299" t="s">
        <v>1093</v>
      </c>
    </row>
    <row r="615" spans="1:5" ht="16.5" customHeight="1">
      <c r="A615" s="286" t="s">
        <v>1083</v>
      </c>
      <c r="B615" s="288" t="s">
        <v>1094</v>
      </c>
      <c r="C615" s="298" t="s">
        <v>1095</v>
      </c>
      <c r="D615" s="299" t="s">
        <v>1096</v>
      </c>
      <c r="E615" s="299" t="s">
        <v>1096</v>
      </c>
    </row>
    <row r="616" spans="1:5" ht="16.5" customHeight="1">
      <c r="A616" s="286" t="s">
        <v>1083</v>
      </c>
      <c r="B616" s="288" t="s">
        <v>1094</v>
      </c>
      <c r="C616" s="298" t="s">
        <v>1097</v>
      </c>
      <c r="D616" s="299" t="s">
        <v>1098</v>
      </c>
      <c r="E616" s="299" t="s">
        <v>1098</v>
      </c>
    </row>
    <row r="617" spans="1:5" ht="16.5" customHeight="1">
      <c r="A617" s="286" t="s">
        <v>1083</v>
      </c>
      <c r="B617" s="288" t="s">
        <v>415</v>
      </c>
      <c r="C617" s="298" t="s">
        <v>1099</v>
      </c>
      <c r="D617" s="299" t="s">
        <v>1100</v>
      </c>
      <c r="E617" s="299" t="s">
        <v>1100</v>
      </c>
    </row>
    <row r="618" spans="1:5" ht="16.5" customHeight="1">
      <c r="A618" s="286" t="s">
        <v>1083</v>
      </c>
      <c r="B618" s="288" t="s">
        <v>415</v>
      </c>
      <c r="C618" s="298" t="s">
        <v>1101</v>
      </c>
      <c r="D618" s="299" t="s">
        <v>1102</v>
      </c>
      <c r="E618" s="299" t="s">
        <v>1102</v>
      </c>
    </row>
    <row r="619" spans="1:5" ht="16.5" customHeight="1">
      <c r="A619" s="286" t="s">
        <v>1083</v>
      </c>
      <c r="B619" s="288" t="s">
        <v>381</v>
      </c>
      <c r="C619" s="298" t="s">
        <v>1103</v>
      </c>
      <c r="D619" s="299" t="s">
        <v>1104</v>
      </c>
      <c r="E619" s="299" t="s">
        <v>1104</v>
      </c>
    </row>
    <row r="620" spans="1:5" ht="16.5" customHeight="1">
      <c r="A620" s="286" t="s">
        <v>1083</v>
      </c>
      <c r="B620" s="288" t="s">
        <v>381</v>
      </c>
      <c r="C620" s="298" t="s">
        <v>424</v>
      </c>
      <c r="D620" s="299" t="s">
        <v>1105</v>
      </c>
      <c r="E620" s="299" t="s">
        <v>1105</v>
      </c>
    </row>
    <row r="621" spans="1:5" ht="16.5" customHeight="1">
      <c r="A621" s="286" t="s">
        <v>1083</v>
      </c>
      <c r="B621" s="288" t="s">
        <v>381</v>
      </c>
      <c r="C621" s="298" t="s">
        <v>1106</v>
      </c>
      <c r="D621" s="299" t="s">
        <v>1107</v>
      </c>
      <c r="E621" s="299" t="s">
        <v>1107</v>
      </c>
    </row>
    <row r="622" spans="1:5" ht="16.5" customHeight="1">
      <c r="A622" s="286" t="s">
        <v>1083</v>
      </c>
      <c r="B622" s="287" t="s">
        <v>247</v>
      </c>
      <c r="C622" s="298" t="s">
        <v>1108</v>
      </c>
      <c r="D622" s="299" t="s">
        <v>1109</v>
      </c>
      <c r="E622" s="299" t="s">
        <v>1109</v>
      </c>
    </row>
    <row r="623" spans="1:5" ht="16.5" customHeight="1">
      <c r="A623" s="286" t="s">
        <v>1083</v>
      </c>
      <c r="B623" s="287" t="s">
        <v>247</v>
      </c>
      <c r="C623" s="298" t="s">
        <v>1110</v>
      </c>
      <c r="D623" s="299" t="s">
        <v>1111</v>
      </c>
      <c r="E623" s="299" t="s">
        <v>1111</v>
      </c>
    </row>
    <row r="624" spans="1:5" ht="16.5" customHeight="1">
      <c r="A624" s="286" t="s">
        <v>1083</v>
      </c>
      <c r="B624" s="287" t="s">
        <v>247</v>
      </c>
      <c r="C624" s="298" t="s">
        <v>1112</v>
      </c>
      <c r="D624" s="299" t="s">
        <v>456</v>
      </c>
      <c r="E624" s="299" t="s">
        <v>456</v>
      </c>
    </row>
    <row r="625" spans="1:5" ht="16.5" customHeight="1">
      <c r="A625" s="286" t="s">
        <v>1083</v>
      </c>
      <c r="B625" s="287" t="s">
        <v>247</v>
      </c>
      <c r="C625" s="298" t="s">
        <v>1113</v>
      </c>
      <c r="D625" s="299" t="s">
        <v>460</v>
      </c>
      <c r="E625" s="299" t="s">
        <v>460</v>
      </c>
    </row>
    <row r="626" spans="1:5" ht="16.5" customHeight="1">
      <c r="A626" s="286" t="s">
        <v>1083</v>
      </c>
      <c r="B626" s="287" t="s">
        <v>247</v>
      </c>
      <c r="C626" s="298" t="s">
        <v>1114</v>
      </c>
      <c r="D626" s="299" t="s">
        <v>458</v>
      </c>
      <c r="E626" s="299" t="s">
        <v>458</v>
      </c>
    </row>
    <row r="627" spans="1:5" ht="16.5" customHeight="1">
      <c r="A627" s="286" t="s">
        <v>1083</v>
      </c>
      <c r="B627" s="287" t="s">
        <v>247</v>
      </c>
      <c r="C627" s="298" t="s">
        <v>1115</v>
      </c>
      <c r="D627" s="299" t="s">
        <v>1116</v>
      </c>
      <c r="E627" s="299" t="s">
        <v>1116</v>
      </c>
    </row>
    <row r="628" spans="1:5" ht="16.5" customHeight="1">
      <c r="A628" s="286" t="s">
        <v>1083</v>
      </c>
      <c r="B628" s="288" t="s">
        <v>1117</v>
      </c>
      <c r="C628" s="298" t="s">
        <v>1118</v>
      </c>
      <c r="D628" s="299" t="s">
        <v>1119</v>
      </c>
      <c r="E628" s="299" t="s">
        <v>1119</v>
      </c>
    </row>
    <row r="629" spans="1:5" ht="16.5" customHeight="1">
      <c r="A629" s="286" t="s">
        <v>1083</v>
      </c>
      <c r="B629" s="288" t="s">
        <v>1117</v>
      </c>
      <c r="C629" s="298" t="s">
        <v>1120</v>
      </c>
      <c r="D629" s="299" t="s">
        <v>1121</v>
      </c>
      <c r="E629" s="299" t="s">
        <v>1121</v>
      </c>
    </row>
    <row r="630" spans="1:5" ht="16.5" customHeight="1">
      <c r="A630" s="286" t="s">
        <v>1083</v>
      </c>
      <c r="B630" s="288" t="s">
        <v>1117</v>
      </c>
      <c r="C630" s="298" t="s">
        <v>1122</v>
      </c>
      <c r="D630" s="299" t="s">
        <v>1123</v>
      </c>
      <c r="E630" s="299" t="s">
        <v>1123</v>
      </c>
    </row>
    <row r="631" spans="1:5" ht="16.5" customHeight="1">
      <c r="A631" s="286" t="s">
        <v>1083</v>
      </c>
      <c r="B631" s="288" t="s">
        <v>1117</v>
      </c>
      <c r="C631" s="298" t="s">
        <v>1124</v>
      </c>
      <c r="D631" s="299" t="s">
        <v>1125</v>
      </c>
      <c r="E631" s="299" t="s">
        <v>1125</v>
      </c>
    </row>
    <row r="632" spans="1:5" ht="16.5" customHeight="1">
      <c r="A632" s="286" t="s">
        <v>1083</v>
      </c>
      <c r="B632" s="288" t="s">
        <v>1117</v>
      </c>
      <c r="C632" s="298" t="s">
        <v>1126</v>
      </c>
      <c r="D632" s="299" t="s">
        <v>1127</v>
      </c>
      <c r="E632" s="299" t="s">
        <v>1127</v>
      </c>
    </row>
    <row r="633" spans="1:5" ht="16.5" customHeight="1">
      <c r="A633" s="286" t="s">
        <v>1083</v>
      </c>
      <c r="B633" s="288" t="s">
        <v>1128</v>
      </c>
      <c r="C633" s="298" t="s">
        <v>1129</v>
      </c>
      <c r="D633" s="299" t="s">
        <v>1130</v>
      </c>
      <c r="E633" s="299" t="s">
        <v>1130</v>
      </c>
    </row>
    <row r="634" spans="1:5" ht="16.5" customHeight="1">
      <c r="A634" s="286" t="s">
        <v>1083</v>
      </c>
      <c r="B634" s="288" t="s">
        <v>1128</v>
      </c>
      <c r="C634" s="298" t="s">
        <v>1131</v>
      </c>
      <c r="D634" s="299" t="s">
        <v>498</v>
      </c>
      <c r="E634" s="299" t="s">
        <v>498</v>
      </c>
    </row>
    <row r="635" spans="1:5" ht="16.5" customHeight="1">
      <c r="A635" s="286" t="s">
        <v>1083</v>
      </c>
      <c r="B635" s="288" t="s">
        <v>1128</v>
      </c>
      <c r="C635" s="298" t="s">
        <v>1132</v>
      </c>
      <c r="D635" s="299" t="s">
        <v>1133</v>
      </c>
      <c r="E635" s="299" t="s">
        <v>1133</v>
      </c>
    </row>
    <row r="636" spans="1:5" ht="16.5" customHeight="1">
      <c r="A636" s="286" t="s">
        <v>1083</v>
      </c>
      <c r="B636" s="288" t="s">
        <v>1134</v>
      </c>
      <c r="C636" s="298" t="s">
        <v>1135</v>
      </c>
      <c r="D636" s="299" t="s">
        <v>1136</v>
      </c>
      <c r="E636" s="299" t="s">
        <v>1136</v>
      </c>
    </row>
    <row r="637" spans="1:5" ht="16.5" customHeight="1">
      <c r="A637" s="286" t="s">
        <v>1083</v>
      </c>
      <c r="B637" s="288" t="s">
        <v>1134</v>
      </c>
      <c r="C637" s="298" t="s">
        <v>1137</v>
      </c>
      <c r="D637" s="299" t="s">
        <v>1138</v>
      </c>
      <c r="E637" s="299" t="s">
        <v>1138</v>
      </c>
    </row>
    <row r="638" spans="1:5" ht="16.5" customHeight="1">
      <c r="A638" s="286" t="s">
        <v>1083</v>
      </c>
      <c r="B638" s="288" t="s">
        <v>1134</v>
      </c>
      <c r="C638" s="298" t="s">
        <v>1139</v>
      </c>
      <c r="D638" s="299" t="s">
        <v>1140</v>
      </c>
      <c r="E638" s="299" t="s">
        <v>1140</v>
      </c>
    </row>
    <row r="639" spans="1:5" ht="16.5" customHeight="1">
      <c r="A639" s="286" t="s">
        <v>1083</v>
      </c>
      <c r="B639" s="288" t="s">
        <v>1134</v>
      </c>
      <c r="C639" s="298" t="s">
        <v>1043</v>
      </c>
      <c r="D639" s="299" t="s">
        <v>1141</v>
      </c>
      <c r="E639" s="299" t="s">
        <v>1141</v>
      </c>
    </row>
    <row r="640" spans="1:5" ht="16.5" customHeight="1">
      <c r="A640" s="286" t="s">
        <v>1083</v>
      </c>
      <c r="B640" s="298" t="s">
        <v>1142</v>
      </c>
      <c r="C640" s="298" t="s">
        <v>1143</v>
      </c>
      <c r="D640" s="299" t="s">
        <v>1144</v>
      </c>
      <c r="E640" s="299" t="s">
        <v>1144</v>
      </c>
    </row>
    <row r="641" spans="1:5" ht="16.5" customHeight="1">
      <c r="A641" s="286" t="s">
        <v>1145</v>
      </c>
      <c r="B641" s="288" t="s">
        <v>502</v>
      </c>
      <c r="C641" s="298" t="s">
        <v>564</v>
      </c>
      <c r="D641" s="298" t="s">
        <v>509</v>
      </c>
      <c r="E641" s="298" t="s">
        <v>509</v>
      </c>
    </row>
    <row r="642" spans="1:5" ht="16.5" customHeight="1">
      <c r="A642" s="286" t="s">
        <v>1145</v>
      </c>
      <c r="B642" s="288" t="s">
        <v>502</v>
      </c>
      <c r="C642" s="298" t="s">
        <v>564</v>
      </c>
      <c r="D642" s="298" t="s">
        <v>1146</v>
      </c>
      <c r="E642" s="298" t="s">
        <v>1146</v>
      </c>
    </row>
    <row r="643" spans="1:5" ht="16.5" customHeight="1">
      <c r="A643" s="286" t="s">
        <v>1145</v>
      </c>
      <c r="B643" s="288" t="s">
        <v>502</v>
      </c>
      <c r="C643" s="298" t="s">
        <v>503</v>
      </c>
      <c r="D643" s="298" t="s">
        <v>1147</v>
      </c>
      <c r="E643" s="298" t="s">
        <v>1147</v>
      </c>
    </row>
    <row r="644" spans="1:5" ht="16.5" customHeight="1">
      <c r="A644" s="286" t="s">
        <v>1145</v>
      </c>
      <c r="B644" s="288" t="s">
        <v>502</v>
      </c>
      <c r="C644" s="298" t="s">
        <v>503</v>
      </c>
      <c r="D644" s="298" t="s">
        <v>1148</v>
      </c>
      <c r="E644" s="298" t="s">
        <v>1148</v>
      </c>
    </row>
    <row r="645" spans="1:5" ht="16.5" customHeight="1">
      <c r="A645" s="286" t="s">
        <v>1145</v>
      </c>
      <c r="B645" s="288" t="s">
        <v>502</v>
      </c>
      <c r="C645" s="298" t="s">
        <v>503</v>
      </c>
      <c r="D645" s="298" t="s">
        <v>573</v>
      </c>
      <c r="E645" s="298" t="s">
        <v>573</v>
      </c>
    </row>
    <row r="646" spans="1:5" ht="16.5" customHeight="1">
      <c r="A646" s="286" t="s">
        <v>1145</v>
      </c>
      <c r="B646" s="288" t="s">
        <v>511</v>
      </c>
      <c r="C646" s="298" t="s">
        <v>512</v>
      </c>
      <c r="D646" s="298" t="s">
        <v>575</v>
      </c>
      <c r="E646" s="298" t="s">
        <v>575</v>
      </c>
    </row>
    <row r="647" spans="1:5" ht="16.5" customHeight="1">
      <c r="A647" s="286" t="s">
        <v>1145</v>
      </c>
      <c r="B647" s="288" t="s">
        <v>511</v>
      </c>
      <c r="C647" s="298" t="s">
        <v>512</v>
      </c>
      <c r="D647" s="298" t="s">
        <v>577</v>
      </c>
      <c r="E647" s="298" t="s">
        <v>577</v>
      </c>
    </row>
    <row r="648" spans="1:5" ht="16.5" customHeight="1">
      <c r="A648" s="286" t="s">
        <v>1145</v>
      </c>
      <c r="B648" s="288" t="s">
        <v>511</v>
      </c>
      <c r="C648" s="298" t="s">
        <v>512</v>
      </c>
      <c r="D648" s="298" t="s">
        <v>579</v>
      </c>
      <c r="E648" s="298" t="s">
        <v>579</v>
      </c>
    </row>
    <row r="649" spans="1:5" ht="16.5" customHeight="1">
      <c r="A649" s="286" t="s">
        <v>1145</v>
      </c>
      <c r="B649" s="288" t="s">
        <v>511</v>
      </c>
      <c r="C649" s="298" t="s">
        <v>512</v>
      </c>
      <c r="D649" s="298" t="s">
        <v>581</v>
      </c>
      <c r="E649" s="298" t="s">
        <v>581</v>
      </c>
    </row>
    <row r="650" spans="1:5" ht="16.5" customHeight="1">
      <c r="A650" s="286" t="s">
        <v>1145</v>
      </c>
      <c r="B650" s="288" t="s">
        <v>511</v>
      </c>
      <c r="C650" s="298" t="s">
        <v>512</v>
      </c>
      <c r="D650" s="298" t="s">
        <v>583</v>
      </c>
      <c r="E650" s="298" t="s">
        <v>583</v>
      </c>
    </row>
    <row r="651" spans="1:5" ht="16.5" customHeight="1">
      <c r="A651" s="286" t="s">
        <v>1145</v>
      </c>
      <c r="B651" s="288" t="s">
        <v>511</v>
      </c>
      <c r="C651" s="298" t="s">
        <v>1149</v>
      </c>
      <c r="D651" s="298" t="s">
        <v>586</v>
      </c>
      <c r="E651" s="298" t="s">
        <v>586</v>
      </c>
    </row>
    <row r="652" spans="1:5" ht="16.5" customHeight="1">
      <c r="A652" s="286" t="s">
        <v>1145</v>
      </c>
      <c r="B652" s="288" t="s">
        <v>511</v>
      </c>
      <c r="C652" s="298" t="s">
        <v>1149</v>
      </c>
      <c r="D652" s="298" t="s">
        <v>588</v>
      </c>
      <c r="E652" s="298" t="s">
        <v>588</v>
      </c>
    </row>
    <row r="653" spans="1:5" ht="16.5" customHeight="1">
      <c r="A653" s="286" t="s">
        <v>1145</v>
      </c>
      <c r="B653" s="288" t="s">
        <v>511</v>
      </c>
      <c r="C653" s="298" t="s">
        <v>1149</v>
      </c>
      <c r="D653" s="298" t="s">
        <v>590</v>
      </c>
      <c r="E653" s="298" t="s">
        <v>590</v>
      </c>
    </row>
    <row r="654" spans="1:5" ht="16.5" customHeight="1">
      <c r="A654" s="286" t="s">
        <v>1145</v>
      </c>
      <c r="B654" s="288" t="s">
        <v>1150</v>
      </c>
      <c r="C654" s="298" t="s">
        <v>1151</v>
      </c>
      <c r="D654" s="303" t="s">
        <v>1152</v>
      </c>
      <c r="E654" s="303" t="s">
        <v>1152</v>
      </c>
    </row>
    <row r="655" spans="1:5" ht="16.5" customHeight="1">
      <c r="A655" s="286" t="s">
        <v>1145</v>
      </c>
      <c r="B655" s="288" t="s">
        <v>1150</v>
      </c>
      <c r="C655" s="298" t="s">
        <v>1153</v>
      </c>
      <c r="D655" s="298" t="s">
        <v>597</v>
      </c>
      <c r="E655" s="298" t="s">
        <v>597</v>
      </c>
    </row>
    <row r="656" spans="1:5" ht="16.5" customHeight="1">
      <c r="A656" s="286" t="s">
        <v>1145</v>
      </c>
      <c r="B656" s="288" t="s">
        <v>1150</v>
      </c>
      <c r="C656" s="298" t="s">
        <v>1153</v>
      </c>
      <c r="D656" s="298" t="s">
        <v>599</v>
      </c>
      <c r="E656" s="298" t="s">
        <v>599</v>
      </c>
    </row>
    <row r="657" spans="1:5" ht="16.5" customHeight="1">
      <c r="A657" s="286" t="s">
        <v>1145</v>
      </c>
      <c r="B657" s="288" t="s">
        <v>1150</v>
      </c>
      <c r="C657" s="298" t="s">
        <v>600</v>
      </c>
      <c r="D657" s="298" t="s">
        <v>602</v>
      </c>
      <c r="E657" s="298" t="s">
        <v>602</v>
      </c>
    </row>
    <row r="658" spans="1:5" ht="16.5" customHeight="1">
      <c r="A658" s="286" t="s">
        <v>1145</v>
      </c>
      <c r="B658" s="288" t="s">
        <v>1150</v>
      </c>
      <c r="C658" s="298" t="s">
        <v>600</v>
      </c>
      <c r="D658" s="298" t="s">
        <v>604</v>
      </c>
      <c r="E658" s="298" t="s">
        <v>604</v>
      </c>
    </row>
    <row r="659" spans="1:5" ht="16.5" customHeight="1">
      <c r="A659" s="286" t="s">
        <v>1145</v>
      </c>
      <c r="B659" s="288" t="s">
        <v>1150</v>
      </c>
      <c r="C659" s="298" t="s">
        <v>600</v>
      </c>
      <c r="D659" s="298" t="s">
        <v>606</v>
      </c>
      <c r="E659" s="298" t="s">
        <v>606</v>
      </c>
    </row>
    <row r="660" spans="1:5" ht="16.5" customHeight="1">
      <c r="A660" s="286" t="s">
        <v>1145</v>
      </c>
      <c r="B660" s="288" t="s">
        <v>1150</v>
      </c>
      <c r="C660" s="298" t="s">
        <v>1154</v>
      </c>
      <c r="D660" s="298" t="s">
        <v>869</v>
      </c>
      <c r="E660" s="298" t="s">
        <v>869</v>
      </c>
    </row>
    <row r="661" spans="1:5" ht="16.5" customHeight="1">
      <c r="A661" s="286" t="s">
        <v>1145</v>
      </c>
      <c r="B661" s="288" t="s">
        <v>1150</v>
      </c>
      <c r="C661" s="298" t="s">
        <v>610</v>
      </c>
      <c r="D661" s="298" t="s">
        <v>612</v>
      </c>
      <c r="E661" s="298" t="s">
        <v>612</v>
      </c>
    </row>
    <row r="662" spans="1:5" ht="16.5" customHeight="1">
      <c r="A662" s="286" t="s">
        <v>1145</v>
      </c>
      <c r="B662" s="288" t="s">
        <v>1150</v>
      </c>
      <c r="C662" s="298" t="s">
        <v>610</v>
      </c>
      <c r="D662" s="298" t="s">
        <v>1155</v>
      </c>
      <c r="E662" s="298" t="s">
        <v>1155</v>
      </c>
    </row>
    <row r="663" spans="1:5" ht="16.5" customHeight="1">
      <c r="A663" s="286" t="s">
        <v>1145</v>
      </c>
      <c r="B663" s="288" t="s">
        <v>1150</v>
      </c>
      <c r="C663" s="298" t="s">
        <v>610</v>
      </c>
      <c r="D663" s="298" t="s">
        <v>616</v>
      </c>
      <c r="E663" s="298" t="s">
        <v>616</v>
      </c>
    </row>
    <row r="664" spans="1:5" ht="16.5" customHeight="1">
      <c r="A664" s="286" t="s">
        <v>1145</v>
      </c>
      <c r="B664" s="288" t="s">
        <v>1150</v>
      </c>
      <c r="C664" s="298" t="s">
        <v>617</v>
      </c>
      <c r="D664" s="298" t="s">
        <v>619</v>
      </c>
      <c r="E664" s="298" t="s">
        <v>619</v>
      </c>
    </row>
    <row r="665" spans="1:5" ht="16.5" customHeight="1">
      <c r="A665" s="286" t="s">
        <v>1145</v>
      </c>
      <c r="B665" s="288" t="s">
        <v>1150</v>
      </c>
      <c r="C665" s="298" t="s">
        <v>617</v>
      </c>
      <c r="D665" s="298" t="s">
        <v>1156</v>
      </c>
      <c r="E665" s="298" t="s">
        <v>1156</v>
      </c>
    </row>
    <row r="666" spans="1:5" ht="16.5" customHeight="1">
      <c r="A666" s="286" t="s">
        <v>1145</v>
      </c>
      <c r="B666" s="288" t="s">
        <v>1150</v>
      </c>
      <c r="C666" s="298" t="s">
        <v>617</v>
      </c>
      <c r="D666" s="298" t="s">
        <v>623</v>
      </c>
      <c r="E666" s="298" t="s">
        <v>623</v>
      </c>
    </row>
    <row r="667" spans="1:5" ht="16.5" customHeight="1">
      <c r="A667" s="286" t="s">
        <v>1145</v>
      </c>
      <c r="B667" s="288" t="s">
        <v>1150</v>
      </c>
      <c r="C667" s="298" t="s">
        <v>624</v>
      </c>
      <c r="D667" s="298" t="s">
        <v>626</v>
      </c>
      <c r="E667" s="298" t="s">
        <v>626</v>
      </c>
    </row>
    <row r="668" spans="1:5" ht="16.5" customHeight="1">
      <c r="A668" s="286" t="s">
        <v>1145</v>
      </c>
      <c r="B668" s="288" t="s">
        <v>545</v>
      </c>
      <c r="C668" s="298" t="s">
        <v>1157</v>
      </c>
      <c r="D668" s="289" t="s">
        <v>1158</v>
      </c>
      <c r="E668" s="289" t="s">
        <v>1158</v>
      </c>
    </row>
    <row r="669" spans="1:5" ht="16.5" customHeight="1">
      <c r="A669" s="286" t="s">
        <v>1145</v>
      </c>
      <c r="B669" s="288" t="s">
        <v>545</v>
      </c>
      <c r="C669" s="298" t="s">
        <v>1157</v>
      </c>
      <c r="D669" s="289" t="s">
        <v>963</v>
      </c>
      <c r="E669" s="289" t="s">
        <v>963</v>
      </c>
    </row>
    <row r="670" spans="1:5" ht="16.5" customHeight="1">
      <c r="A670" s="286" t="s">
        <v>1145</v>
      </c>
      <c r="B670" s="288" t="s">
        <v>545</v>
      </c>
      <c r="C670" s="298" t="s">
        <v>631</v>
      </c>
      <c r="D670" s="298" t="s">
        <v>633</v>
      </c>
      <c r="E670" s="298" t="s">
        <v>633</v>
      </c>
    </row>
    <row r="671" spans="1:5" ht="16.5" customHeight="1">
      <c r="A671" s="286" t="s">
        <v>1145</v>
      </c>
      <c r="B671" s="288" t="s">
        <v>549</v>
      </c>
      <c r="C671" s="298" t="s">
        <v>1159</v>
      </c>
      <c r="D671" s="289" t="s">
        <v>551</v>
      </c>
      <c r="E671" s="289" t="s">
        <v>551</v>
      </c>
    </row>
    <row r="672" spans="1:5" ht="16.5" customHeight="1">
      <c r="A672" s="286" t="s">
        <v>1145</v>
      </c>
      <c r="B672" s="288" t="s">
        <v>549</v>
      </c>
      <c r="C672" s="298" t="s">
        <v>1159</v>
      </c>
      <c r="D672" s="289" t="s">
        <v>552</v>
      </c>
      <c r="E672" s="289" t="s">
        <v>552</v>
      </c>
    </row>
    <row r="673" spans="1:5" ht="16.5" customHeight="1">
      <c r="A673" s="286" t="s">
        <v>1145</v>
      </c>
      <c r="B673" s="288" t="s">
        <v>549</v>
      </c>
      <c r="C673" s="289" t="s">
        <v>1075</v>
      </c>
      <c r="D673" s="298" t="s">
        <v>639</v>
      </c>
      <c r="E673" s="298" t="s">
        <v>639</v>
      </c>
    </row>
    <row r="674" spans="1:5" ht="16.5" customHeight="1">
      <c r="A674" s="286" t="s">
        <v>1145</v>
      </c>
      <c r="B674" s="288" t="s">
        <v>549</v>
      </c>
      <c r="C674" s="289" t="s">
        <v>640</v>
      </c>
      <c r="D674" s="298" t="s">
        <v>642</v>
      </c>
      <c r="E674" s="298" t="s">
        <v>642</v>
      </c>
    </row>
    <row r="675" spans="1:5" ht="16.5" customHeight="1">
      <c r="A675" s="286" t="s">
        <v>1145</v>
      </c>
      <c r="B675" s="288" t="s">
        <v>549</v>
      </c>
      <c r="C675" s="289" t="s">
        <v>1077</v>
      </c>
      <c r="D675" s="298" t="s">
        <v>645</v>
      </c>
      <c r="E675" s="298" t="s">
        <v>645</v>
      </c>
    </row>
    <row r="676" spans="1:5" ht="16.5" customHeight="1">
      <c r="A676" s="286" t="s">
        <v>1145</v>
      </c>
      <c r="B676" s="288" t="s">
        <v>554</v>
      </c>
      <c r="C676" s="298" t="s">
        <v>1160</v>
      </c>
      <c r="D676" s="289" t="s">
        <v>648</v>
      </c>
      <c r="E676" s="289" t="s">
        <v>648</v>
      </c>
    </row>
    <row r="677" spans="1:5" ht="16.5" customHeight="1">
      <c r="A677" s="286" t="s">
        <v>1145</v>
      </c>
      <c r="B677" s="288" t="s">
        <v>554</v>
      </c>
      <c r="C677" s="298" t="s">
        <v>1160</v>
      </c>
      <c r="D677" s="289" t="s">
        <v>967</v>
      </c>
      <c r="E677" s="289" t="s">
        <v>967</v>
      </c>
    </row>
    <row r="678" spans="1:5" ht="16.5" customHeight="1">
      <c r="A678" s="286" t="s">
        <v>1145</v>
      </c>
      <c r="B678" s="288" t="s">
        <v>554</v>
      </c>
      <c r="C678" s="298" t="s">
        <v>1160</v>
      </c>
      <c r="D678" s="289" t="s">
        <v>562</v>
      </c>
      <c r="E678" s="289" t="s">
        <v>562</v>
      </c>
    </row>
    <row r="679" spans="1:5" ht="16.5" customHeight="1">
      <c r="A679" s="286" t="s">
        <v>1145</v>
      </c>
      <c r="B679" s="288" t="s">
        <v>554</v>
      </c>
      <c r="C679" s="298" t="s">
        <v>1161</v>
      </c>
      <c r="D679" s="298" t="s">
        <v>1162</v>
      </c>
      <c r="E679" s="298" t="s">
        <v>1162</v>
      </c>
    </row>
    <row r="680" spans="1:5" ht="16.5" customHeight="1">
      <c r="A680" s="286" t="s">
        <v>1145</v>
      </c>
      <c r="B680" s="288" t="s">
        <v>554</v>
      </c>
      <c r="C680" s="298" t="s">
        <v>1161</v>
      </c>
      <c r="D680" s="298" t="s">
        <v>655</v>
      </c>
      <c r="E680" s="298" t="s">
        <v>655</v>
      </c>
    </row>
  </sheetData>
  <autoFilter ref="A1:E680" xr:uid="{00000000-0009-0000-0000-000007000000}">
    <sortState xmlns:xlrd2="http://schemas.microsoft.com/office/spreadsheetml/2017/richdata2" ref="A2:E680">
      <sortCondition ref="A2:A680"/>
    </sortState>
  </autoFilter>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7" tint="0.39997558519241921"/>
    <pageSetUpPr fitToPage="1"/>
  </sheetPr>
  <dimension ref="A1:T25"/>
  <sheetViews>
    <sheetView showGridLines="0" zoomScaleNormal="100" workbookViewId="0">
      <pane xSplit="3" ySplit="3" topLeftCell="D4" activePane="bottomRight" state="frozen"/>
      <selection pane="topRight" activeCell="Q19" sqref="Q19"/>
      <selection pane="bottomLeft" activeCell="Q19" sqref="Q19"/>
      <selection pane="bottomRight" activeCell="A2" sqref="A2"/>
    </sheetView>
  </sheetViews>
  <sheetFormatPr baseColWidth="10" defaultColWidth="11" defaultRowHeight="13"/>
  <cols>
    <col min="1" max="1" width="3.08203125" style="6" bestFit="1" customWidth="1"/>
    <col min="2" max="2" width="24" style="5" bestFit="1" customWidth="1"/>
    <col min="3" max="3" width="3.08203125" style="6" bestFit="1" customWidth="1"/>
    <col min="4" max="4" width="30.58203125" style="104" bestFit="1" customWidth="1"/>
    <col min="5" max="5" width="7.08203125" style="147" customWidth="1"/>
    <col min="6" max="6" width="25.33203125" style="5" customWidth="1"/>
    <col min="7" max="7" width="15.08203125" style="5" customWidth="1"/>
    <col min="8" max="9" width="22.08203125" style="6" customWidth="1"/>
    <col min="10" max="14" width="15.08203125" style="5" customWidth="1"/>
    <col min="15" max="15" width="20.5" style="5" hidden="1" customWidth="1"/>
    <col min="16" max="16" width="20.58203125" style="5" hidden="1" customWidth="1"/>
    <col min="17" max="17" width="26.58203125" style="5" hidden="1" customWidth="1"/>
    <col min="18" max="16384" width="11" style="5"/>
  </cols>
  <sheetData>
    <row r="1" spans="1:19">
      <c r="A1" s="77" t="s">
        <v>1163</v>
      </c>
      <c r="B1" s="77"/>
      <c r="C1" s="77"/>
      <c r="D1" s="77"/>
      <c r="E1" s="77"/>
      <c r="F1" s="77"/>
      <c r="G1" s="74"/>
      <c r="H1" s="77"/>
      <c r="I1" s="77"/>
      <c r="J1" s="75"/>
      <c r="K1" s="75"/>
      <c r="L1" s="75"/>
      <c r="M1" s="75"/>
      <c r="N1" s="75"/>
      <c r="O1" s="73"/>
      <c r="P1" s="73"/>
      <c r="Q1" s="67"/>
    </row>
    <row r="2" spans="1:19" ht="13.5" thickBot="1">
      <c r="A2" s="77" t="s">
        <v>1164</v>
      </c>
      <c r="B2" s="77"/>
      <c r="C2" s="77"/>
      <c r="D2" s="77"/>
      <c r="E2" s="160"/>
      <c r="F2" s="77"/>
      <c r="G2" s="74"/>
      <c r="H2" s="77"/>
      <c r="I2" s="77"/>
      <c r="J2" s="131"/>
      <c r="K2" s="131"/>
      <c r="L2" s="131"/>
      <c r="M2" s="131"/>
      <c r="N2" s="131"/>
      <c r="O2" s="73"/>
      <c r="P2" s="73"/>
      <c r="Q2" s="67"/>
    </row>
    <row r="3" spans="1:19" ht="26.5" thickBot="1">
      <c r="A3" s="7" t="s">
        <v>1165</v>
      </c>
      <c r="B3" s="7" t="s">
        <v>1166</v>
      </c>
      <c r="C3" s="7" t="s">
        <v>1165</v>
      </c>
      <c r="D3" s="118" t="s">
        <v>1167</v>
      </c>
      <c r="E3" s="141" t="s">
        <v>1168</v>
      </c>
      <c r="F3" s="7" t="s">
        <v>1169</v>
      </c>
      <c r="G3" s="7" t="s">
        <v>1170</v>
      </c>
      <c r="H3" s="38" t="s">
        <v>1171</v>
      </c>
      <c r="I3" s="133" t="s">
        <v>1172</v>
      </c>
      <c r="J3" s="134" t="s">
        <v>1173</v>
      </c>
      <c r="K3" s="135" t="s">
        <v>1174</v>
      </c>
      <c r="L3" s="135" t="s">
        <v>1175</v>
      </c>
      <c r="M3" s="135" t="s">
        <v>1176</v>
      </c>
      <c r="N3" s="136" t="s">
        <v>1177</v>
      </c>
      <c r="O3" s="23" t="s">
        <v>1178</v>
      </c>
      <c r="P3" s="7" t="s">
        <v>1179</v>
      </c>
      <c r="Q3" s="7" t="s">
        <v>1180</v>
      </c>
    </row>
    <row r="4" spans="1:19" ht="57.75" customHeight="1">
      <c r="A4" s="22">
        <v>4</v>
      </c>
      <c r="B4" s="8" t="s">
        <v>1181</v>
      </c>
      <c r="C4" s="114">
        <v>12</v>
      </c>
      <c r="D4" s="96" t="s">
        <v>1182</v>
      </c>
      <c r="E4" s="161" t="s">
        <v>1183</v>
      </c>
      <c r="F4" s="40" t="s">
        <v>1184</v>
      </c>
      <c r="G4" s="61" t="s">
        <v>1185</v>
      </c>
      <c r="H4" s="61" t="s">
        <v>1186</v>
      </c>
      <c r="I4" s="64" t="s">
        <v>1187</v>
      </c>
      <c r="J4" s="71" t="s">
        <v>1188</v>
      </c>
      <c r="K4" s="71" t="s">
        <v>1188</v>
      </c>
      <c r="L4" s="71" t="s">
        <v>1188</v>
      </c>
      <c r="M4" s="71" t="s">
        <v>1188</v>
      </c>
      <c r="N4" s="71" t="s">
        <v>1188</v>
      </c>
      <c r="O4" s="10" t="s">
        <v>1189</v>
      </c>
      <c r="P4" s="91" t="s">
        <v>1187</v>
      </c>
      <c r="Q4" s="60"/>
    </row>
    <row r="5" spans="1:19" ht="65.25" customHeight="1">
      <c r="A5" s="24">
        <v>4</v>
      </c>
      <c r="B5" s="18" t="s">
        <v>1181</v>
      </c>
      <c r="C5" s="16">
        <v>12</v>
      </c>
      <c r="D5" s="98" t="s">
        <v>1182</v>
      </c>
      <c r="E5" s="143" t="s">
        <v>1190</v>
      </c>
      <c r="F5" s="40" t="s">
        <v>1191</v>
      </c>
      <c r="G5" s="61" t="s">
        <v>1185</v>
      </c>
      <c r="H5" s="61" t="s">
        <v>1192</v>
      </c>
      <c r="I5" s="64" t="s">
        <v>1193</v>
      </c>
      <c r="J5" s="61" t="s">
        <v>1194</v>
      </c>
      <c r="K5" s="142">
        <v>9613.5</v>
      </c>
      <c r="L5" s="142">
        <v>9367</v>
      </c>
      <c r="M5" s="142">
        <v>9120.5</v>
      </c>
      <c r="N5" s="142">
        <v>8874</v>
      </c>
      <c r="O5" s="10" t="s">
        <v>1195</v>
      </c>
      <c r="P5" s="92" t="s">
        <v>1196</v>
      </c>
      <c r="Q5" s="60"/>
    </row>
    <row r="6" spans="1:19" ht="29.25" customHeight="1">
      <c r="A6" s="24">
        <v>4</v>
      </c>
      <c r="B6" s="18" t="s">
        <v>1181</v>
      </c>
      <c r="C6" s="26">
        <v>12</v>
      </c>
      <c r="D6" s="98" t="s">
        <v>1182</v>
      </c>
      <c r="E6" s="143" t="s">
        <v>1197</v>
      </c>
      <c r="F6" s="40" t="s">
        <v>1198</v>
      </c>
      <c r="G6" s="10" t="s">
        <v>1185</v>
      </c>
      <c r="H6" s="66" t="s">
        <v>1199</v>
      </c>
      <c r="I6" s="66" t="s">
        <v>1200</v>
      </c>
      <c r="J6" s="10">
        <v>2</v>
      </c>
      <c r="K6" s="10">
        <v>0</v>
      </c>
      <c r="L6" s="10">
        <v>1</v>
      </c>
      <c r="M6" s="10">
        <v>0</v>
      </c>
      <c r="N6" s="10">
        <v>1</v>
      </c>
      <c r="O6" s="10" t="s">
        <v>1201</v>
      </c>
      <c r="P6" s="10" t="s">
        <v>1202</v>
      </c>
      <c r="Q6" s="34"/>
    </row>
    <row r="7" spans="1:19" ht="42" customHeight="1">
      <c r="A7" s="16">
        <v>4</v>
      </c>
      <c r="B7" s="9" t="s">
        <v>1181</v>
      </c>
      <c r="C7" s="56">
        <v>13</v>
      </c>
      <c r="D7" s="96" t="s">
        <v>1203</v>
      </c>
      <c r="E7" s="144" t="s">
        <v>1204</v>
      </c>
      <c r="F7" s="20" t="s">
        <v>1205</v>
      </c>
      <c r="G7" s="10" t="s">
        <v>1185</v>
      </c>
      <c r="H7" s="67" t="s">
        <v>1206</v>
      </c>
      <c r="I7" s="68">
        <v>0.5</v>
      </c>
      <c r="J7" s="139">
        <v>0.16666666666666666</v>
      </c>
      <c r="K7" s="139">
        <v>7.0000000000000007E-2</v>
      </c>
      <c r="L7" s="139">
        <v>0.12</v>
      </c>
      <c r="M7" s="139">
        <v>0.17</v>
      </c>
      <c r="N7" s="139">
        <v>0.17</v>
      </c>
      <c r="O7" s="10" t="s">
        <v>1199</v>
      </c>
      <c r="P7" s="41">
        <v>0.5</v>
      </c>
      <c r="Q7" s="10" t="s">
        <v>1207</v>
      </c>
    </row>
    <row r="8" spans="1:19" ht="36.75" customHeight="1">
      <c r="A8" s="16">
        <v>4</v>
      </c>
      <c r="B8" s="9" t="s">
        <v>1181</v>
      </c>
      <c r="C8" s="16">
        <v>13</v>
      </c>
      <c r="D8" s="100" t="s">
        <v>1203</v>
      </c>
      <c r="E8" s="143" t="s">
        <v>1208</v>
      </c>
      <c r="F8" s="20" t="s">
        <v>1209</v>
      </c>
      <c r="G8" s="10" t="s">
        <v>1185</v>
      </c>
      <c r="H8" s="67" t="s">
        <v>1206</v>
      </c>
      <c r="I8" s="68">
        <v>0.5</v>
      </c>
      <c r="J8" s="139">
        <v>0.16666666666666666</v>
      </c>
      <c r="K8" s="139">
        <v>7.0000000000000007E-2</v>
      </c>
      <c r="L8" s="139">
        <v>0.12</v>
      </c>
      <c r="M8" s="139">
        <v>0.17</v>
      </c>
      <c r="N8" s="139">
        <v>0.17</v>
      </c>
      <c r="O8" s="10" t="s">
        <v>1199</v>
      </c>
      <c r="P8" s="41">
        <v>0.5</v>
      </c>
      <c r="Q8" s="10" t="s">
        <v>1210</v>
      </c>
    </row>
    <row r="9" spans="1:19" ht="69.75" customHeight="1">
      <c r="A9" s="16">
        <v>4</v>
      </c>
      <c r="B9" s="18" t="s">
        <v>1181</v>
      </c>
      <c r="C9" s="112">
        <v>14</v>
      </c>
      <c r="D9" s="97" t="s">
        <v>1211</v>
      </c>
      <c r="E9" s="143" t="s">
        <v>1212</v>
      </c>
      <c r="F9" s="20" t="s">
        <v>1213</v>
      </c>
      <c r="G9" s="10" t="s">
        <v>1214</v>
      </c>
      <c r="H9" s="65">
        <f>255369/956843</f>
        <v>0.26688704416503023</v>
      </c>
      <c r="I9" s="68">
        <v>0.35</v>
      </c>
      <c r="J9" s="139">
        <v>0.29459136277668679</v>
      </c>
      <c r="K9" s="139">
        <v>0.27381312381794437</v>
      </c>
      <c r="L9" s="139">
        <v>0.28073920347085851</v>
      </c>
      <c r="M9" s="139">
        <v>0.28766528312377265</v>
      </c>
      <c r="N9" s="139">
        <v>0.29459136277668679</v>
      </c>
      <c r="O9" s="10" t="s">
        <v>1215</v>
      </c>
      <c r="P9" s="10" t="s">
        <v>1216</v>
      </c>
      <c r="Q9" s="8" t="s">
        <v>1217</v>
      </c>
    </row>
    <row r="10" spans="1:19" ht="30" customHeight="1">
      <c r="A10" s="16">
        <v>4</v>
      </c>
      <c r="B10" s="18" t="s">
        <v>1181</v>
      </c>
      <c r="C10" s="16">
        <v>14</v>
      </c>
      <c r="D10" s="98" t="s">
        <v>1211</v>
      </c>
      <c r="E10" s="143" t="s">
        <v>1218</v>
      </c>
      <c r="F10" s="20" t="s">
        <v>1219</v>
      </c>
      <c r="G10" s="10" t="s">
        <v>1185</v>
      </c>
      <c r="H10" s="67" t="s">
        <v>1199</v>
      </c>
      <c r="I10" s="68" t="s">
        <v>1220</v>
      </c>
      <c r="J10" s="67" t="s">
        <v>1221</v>
      </c>
      <c r="K10" s="67" t="s">
        <v>1221</v>
      </c>
      <c r="L10" s="67" t="s">
        <v>1221</v>
      </c>
      <c r="M10" s="67" t="s">
        <v>1221</v>
      </c>
      <c r="N10" s="67" t="s">
        <v>1221</v>
      </c>
      <c r="O10" s="42" t="s">
        <v>1199</v>
      </c>
      <c r="P10" s="43" t="s">
        <v>1220</v>
      </c>
      <c r="Q10" s="13"/>
    </row>
    <row r="11" spans="1:19" ht="27.75" customHeight="1">
      <c r="A11" s="16">
        <v>4</v>
      </c>
      <c r="B11" s="18" t="s">
        <v>1181</v>
      </c>
      <c r="C11" s="16">
        <v>14</v>
      </c>
      <c r="D11" s="98" t="s">
        <v>1211</v>
      </c>
      <c r="E11" s="143" t="s">
        <v>1222</v>
      </c>
      <c r="F11" s="148" t="s">
        <v>1223</v>
      </c>
      <c r="G11" s="10" t="s">
        <v>1185</v>
      </c>
      <c r="H11" s="106">
        <f>7428/586458</f>
        <v>1.2665868655555896E-2</v>
      </c>
      <c r="I11" s="69">
        <v>0.9</v>
      </c>
      <c r="J11" s="139">
        <v>0.3</v>
      </c>
      <c r="K11" s="139">
        <v>7.4999999999999997E-2</v>
      </c>
      <c r="L11" s="139">
        <v>0.15</v>
      </c>
      <c r="M11" s="139">
        <v>0.22499999999999998</v>
      </c>
      <c r="N11" s="139">
        <v>0.3</v>
      </c>
      <c r="O11" s="10" t="s">
        <v>1224</v>
      </c>
      <c r="P11" s="41">
        <v>0.9</v>
      </c>
      <c r="Q11" s="13"/>
    </row>
    <row r="12" spans="1:19" ht="30.75" customHeight="1">
      <c r="A12" s="112">
        <v>5</v>
      </c>
      <c r="B12" s="28" t="s">
        <v>1225</v>
      </c>
      <c r="C12" s="112">
        <v>15</v>
      </c>
      <c r="D12" s="129" t="s">
        <v>1226</v>
      </c>
      <c r="E12" s="143" t="s">
        <v>1227</v>
      </c>
      <c r="F12" s="20" t="s">
        <v>1228</v>
      </c>
      <c r="G12" s="10" t="s">
        <v>1185</v>
      </c>
      <c r="H12" s="67" t="s">
        <v>1199</v>
      </c>
      <c r="I12" s="67" t="s">
        <v>1229</v>
      </c>
      <c r="J12" s="150">
        <v>3.3333333333333335</v>
      </c>
      <c r="K12" s="10">
        <v>0</v>
      </c>
      <c r="L12" s="10">
        <v>1</v>
      </c>
      <c r="M12" s="10">
        <v>2</v>
      </c>
      <c r="N12" s="10">
        <v>3</v>
      </c>
      <c r="O12" s="10" t="s">
        <v>1199</v>
      </c>
      <c r="P12" s="12" t="s">
        <v>1229</v>
      </c>
      <c r="Q12" s="13" t="s">
        <v>1230</v>
      </c>
    </row>
    <row r="13" spans="1:19" ht="83.25" customHeight="1">
      <c r="A13" s="16">
        <v>5</v>
      </c>
      <c r="B13" s="9" t="s">
        <v>1225</v>
      </c>
      <c r="C13" s="16">
        <v>15</v>
      </c>
      <c r="D13" s="126" t="s">
        <v>1226</v>
      </c>
      <c r="E13" s="143" t="s">
        <v>1231</v>
      </c>
      <c r="F13" s="32" t="s">
        <v>1232</v>
      </c>
      <c r="G13" s="10" t="s">
        <v>1185</v>
      </c>
      <c r="H13" s="90" t="s">
        <v>1233</v>
      </c>
      <c r="I13" s="93" t="s">
        <v>1234</v>
      </c>
      <c r="J13" s="150">
        <v>1059.5666666666668</v>
      </c>
      <c r="K13" s="10">
        <v>100</v>
      </c>
      <c r="L13" s="10">
        <v>420</v>
      </c>
      <c r="M13" s="10">
        <v>740</v>
      </c>
      <c r="N13" s="10">
        <v>1060</v>
      </c>
      <c r="O13" s="90" t="s">
        <v>1233</v>
      </c>
      <c r="P13" s="124" t="s">
        <v>1235</v>
      </c>
      <c r="Q13" s="10"/>
      <c r="R13" s="5">
        <f>31787*0.1</f>
        <v>3178.7000000000003</v>
      </c>
      <c r="S13" s="5">
        <f>558393*0.1</f>
        <v>55839.3</v>
      </c>
    </row>
    <row r="14" spans="1:19" ht="77.25" customHeight="1">
      <c r="A14" s="16">
        <v>5</v>
      </c>
      <c r="B14" s="9" t="s">
        <v>1225</v>
      </c>
      <c r="C14" s="16">
        <v>15</v>
      </c>
      <c r="D14" s="126" t="s">
        <v>1226</v>
      </c>
      <c r="E14" s="143" t="s">
        <v>1236</v>
      </c>
      <c r="F14" s="32" t="s">
        <v>1232</v>
      </c>
      <c r="G14" s="10" t="s">
        <v>1185</v>
      </c>
      <c r="H14" s="90" t="s">
        <v>1233</v>
      </c>
      <c r="I14" s="93" t="s">
        <v>1237</v>
      </c>
      <c r="J14" s="150">
        <v>18613.100000000002</v>
      </c>
      <c r="K14" s="150">
        <v>2653.25</v>
      </c>
      <c r="L14" s="150">
        <v>7806.5</v>
      </c>
      <c r="M14" s="150">
        <v>13209.75</v>
      </c>
      <c r="N14" s="150">
        <v>18613</v>
      </c>
      <c r="O14" s="90" t="s">
        <v>1233</v>
      </c>
      <c r="P14" s="124" t="s">
        <v>1235</v>
      </c>
      <c r="Q14" s="10"/>
      <c r="R14" s="5">
        <f>31787*0.1</f>
        <v>3178.7000000000003</v>
      </c>
      <c r="S14" s="5">
        <f>558393*0.1</f>
        <v>55839.3</v>
      </c>
    </row>
    <row r="15" spans="1:19" ht="45" customHeight="1">
      <c r="A15" s="17">
        <v>5</v>
      </c>
      <c r="B15" s="44" t="s">
        <v>1225</v>
      </c>
      <c r="C15" s="17">
        <v>15</v>
      </c>
      <c r="D15" s="100" t="s">
        <v>1226</v>
      </c>
      <c r="E15" s="143" t="s">
        <v>1238</v>
      </c>
      <c r="F15" s="20" t="s">
        <v>1239</v>
      </c>
      <c r="G15" s="10" t="s">
        <v>1185</v>
      </c>
      <c r="H15" s="67">
        <v>0</v>
      </c>
      <c r="I15" s="67" t="s">
        <v>1240</v>
      </c>
      <c r="J15" s="8">
        <v>3</v>
      </c>
      <c r="K15" s="8">
        <v>0</v>
      </c>
      <c r="L15" s="8">
        <v>1</v>
      </c>
      <c r="M15" s="8">
        <v>1</v>
      </c>
      <c r="N15" s="8">
        <v>1</v>
      </c>
      <c r="O15" s="8"/>
      <c r="P15" s="123"/>
      <c r="Q15" s="13"/>
    </row>
    <row r="16" spans="1:19" ht="63.75" customHeight="1">
      <c r="A16" s="83">
        <v>6</v>
      </c>
      <c r="B16" s="53" t="s">
        <v>1241</v>
      </c>
      <c r="C16" s="137">
        <v>16</v>
      </c>
      <c r="D16" s="97" t="s">
        <v>1242</v>
      </c>
      <c r="E16" s="143" t="s">
        <v>1243</v>
      </c>
      <c r="F16" s="20" t="s">
        <v>1244</v>
      </c>
      <c r="G16" s="10" t="s">
        <v>1214</v>
      </c>
      <c r="H16" s="68">
        <f>18408/370384</f>
        <v>4.969977104842542E-2</v>
      </c>
      <c r="I16" s="79">
        <v>0.35</v>
      </c>
      <c r="J16" s="152">
        <v>0.15</v>
      </c>
      <c r="K16" s="152">
        <v>7.4999999999999997E-2</v>
      </c>
      <c r="L16" s="152">
        <v>0.1</v>
      </c>
      <c r="M16" s="152">
        <v>0.125</v>
      </c>
      <c r="N16" s="152">
        <v>0.15</v>
      </c>
      <c r="O16" s="88" t="s">
        <v>1245</v>
      </c>
      <c r="P16" s="108" t="s">
        <v>1246</v>
      </c>
      <c r="Q16" s="10" t="s">
        <v>1247</v>
      </c>
    </row>
    <row r="17" spans="1:20" ht="63" customHeight="1">
      <c r="A17" s="16">
        <v>6</v>
      </c>
      <c r="B17" s="128" t="s">
        <v>1241</v>
      </c>
      <c r="C17" s="16">
        <v>16</v>
      </c>
      <c r="D17" s="98" t="s">
        <v>1242</v>
      </c>
      <c r="E17" s="143" t="s">
        <v>1248</v>
      </c>
      <c r="F17" s="20" t="s">
        <v>1249</v>
      </c>
      <c r="G17" s="10" t="s">
        <v>1185</v>
      </c>
      <c r="H17" s="67">
        <v>0</v>
      </c>
      <c r="I17" s="68">
        <v>1</v>
      </c>
      <c r="J17" s="139">
        <v>0.33</v>
      </c>
      <c r="K17" s="139">
        <v>0.08</v>
      </c>
      <c r="L17" s="139">
        <v>0.17</v>
      </c>
      <c r="M17" s="139">
        <v>0.25</v>
      </c>
      <c r="N17" s="139">
        <v>0.33</v>
      </c>
      <c r="O17" s="10" t="s">
        <v>1199</v>
      </c>
      <c r="P17" s="41">
        <v>1</v>
      </c>
      <c r="Q17" s="10"/>
    </row>
    <row r="18" spans="1:20" ht="26">
      <c r="A18" s="16">
        <v>6</v>
      </c>
      <c r="B18" s="128" t="s">
        <v>1241</v>
      </c>
      <c r="C18" s="16">
        <v>16</v>
      </c>
      <c r="D18" s="98" t="s">
        <v>1242</v>
      </c>
      <c r="E18" s="143" t="s">
        <v>1250</v>
      </c>
      <c r="F18" s="20" t="s">
        <v>1251</v>
      </c>
      <c r="G18" s="10" t="s">
        <v>1185</v>
      </c>
      <c r="H18" s="66">
        <v>0</v>
      </c>
      <c r="I18" s="68" t="s">
        <v>1252</v>
      </c>
      <c r="J18" s="139">
        <v>0.1</v>
      </c>
      <c r="K18" s="139">
        <v>0.05</v>
      </c>
      <c r="L18" s="139">
        <v>8.3333333333333329E-2</v>
      </c>
      <c r="M18" s="139">
        <v>8.3333333333333329E-2</v>
      </c>
      <c r="N18" s="139">
        <v>0.1</v>
      </c>
      <c r="O18" s="10" t="s">
        <v>1199</v>
      </c>
      <c r="P18" s="10" t="s">
        <v>1252</v>
      </c>
      <c r="Q18" s="10"/>
    </row>
    <row r="19" spans="1:20" ht="39">
      <c r="A19" s="16">
        <v>6</v>
      </c>
      <c r="B19" s="128" t="s">
        <v>1241</v>
      </c>
      <c r="C19" s="16">
        <v>16</v>
      </c>
      <c r="D19" s="98" t="s">
        <v>1242</v>
      </c>
      <c r="E19" s="143" t="s">
        <v>1253</v>
      </c>
      <c r="F19" s="20" t="s">
        <v>1254</v>
      </c>
      <c r="G19" s="10" t="s">
        <v>1255</v>
      </c>
      <c r="H19" s="66">
        <v>0</v>
      </c>
      <c r="I19" s="68">
        <v>0.1</v>
      </c>
      <c r="J19" s="139">
        <v>0.02</v>
      </c>
      <c r="K19" s="139">
        <v>5.0000000000000001E-3</v>
      </c>
      <c r="L19" s="139">
        <v>0.01</v>
      </c>
      <c r="M19" s="139">
        <v>1.4999999999999999E-2</v>
      </c>
      <c r="N19" s="139">
        <v>0.02</v>
      </c>
      <c r="O19" s="10" t="s">
        <v>1256</v>
      </c>
      <c r="P19" s="10" t="s">
        <v>1257</v>
      </c>
      <c r="Q19" s="10"/>
    </row>
    <row r="20" spans="1:20" ht="39">
      <c r="A20" s="17">
        <v>6</v>
      </c>
      <c r="B20" s="128" t="s">
        <v>1241</v>
      </c>
      <c r="C20" s="17">
        <v>16</v>
      </c>
      <c r="D20" s="100" t="s">
        <v>1242</v>
      </c>
      <c r="E20" s="143" t="s">
        <v>1258</v>
      </c>
      <c r="F20" s="20" t="s">
        <v>1259</v>
      </c>
      <c r="G20" s="10" t="s">
        <v>1185</v>
      </c>
      <c r="H20" s="66">
        <v>0</v>
      </c>
      <c r="I20" s="67">
        <v>10</v>
      </c>
      <c r="J20" s="10">
        <v>2</v>
      </c>
      <c r="K20" s="10">
        <v>0</v>
      </c>
      <c r="L20" s="10">
        <v>1</v>
      </c>
      <c r="M20" s="10">
        <v>0</v>
      </c>
      <c r="N20" s="10">
        <v>1</v>
      </c>
      <c r="O20" s="10" t="s">
        <v>1199</v>
      </c>
      <c r="P20" s="10" t="s">
        <v>1260</v>
      </c>
      <c r="Q20" s="10"/>
    </row>
    <row r="21" spans="1:20" ht="52">
      <c r="A21" s="112">
        <v>7</v>
      </c>
      <c r="B21" s="29" t="s">
        <v>1261</v>
      </c>
      <c r="C21" s="83">
        <v>17</v>
      </c>
      <c r="D21" s="99" t="s">
        <v>1262</v>
      </c>
      <c r="E21" s="145" t="s">
        <v>1263</v>
      </c>
      <c r="F21" s="10" t="s">
        <v>1264</v>
      </c>
      <c r="G21" s="10" t="s">
        <v>1185</v>
      </c>
      <c r="H21" s="66" t="s">
        <v>1265</v>
      </c>
      <c r="I21" s="67" t="s">
        <v>1266</v>
      </c>
      <c r="J21" s="153">
        <v>0.1</v>
      </c>
      <c r="K21" s="153">
        <v>0</v>
      </c>
      <c r="L21" s="153">
        <v>0</v>
      </c>
      <c r="M21" s="153">
        <v>0.1</v>
      </c>
      <c r="N21" s="153"/>
      <c r="O21" s="10" t="s">
        <v>1199</v>
      </c>
      <c r="P21" s="10" t="s">
        <v>1267</v>
      </c>
      <c r="Q21" s="10" t="s">
        <v>1268</v>
      </c>
      <c r="R21" s="59"/>
    </row>
    <row r="22" spans="1:20" ht="34.5" customHeight="1">
      <c r="A22" s="17">
        <v>7</v>
      </c>
      <c r="B22" s="19" t="s">
        <v>1261</v>
      </c>
      <c r="C22" s="33">
        <v>18</v>
      </c>
      <c r="D22" s="94" t="s">
        <v>1269</v>
      </c>
      <c r="E22" s="54" t="s">
        <v>1270</v>
      </c>
      <c r="F22" s="20" t="s">
        <v>1271</v>
      </c>
      <c r="G22" s="10" t="s">
        <v>1214</v>
      </c>
      <c r="H22" s="67" t="s">
        <v>1272</v>
      </c>
      <c r="I22" s="67" t="s">
        <v>1273</v>
      </c>
      <c r="J22" s="10">
        <v>2000</v>
      </c>
      <c r="K22" s="10">
        <v>0</v>
      </c>
      <c r="L22" s="10">
        <v>1000</v>
      </c>
      <c r="M22" s="10">
        <v>500</v>
      </c>
      <c r="N22" s="10">
        <v>500</v>
      </c>
      <c r="O22" s="10" t="s">
        <v>1274</v>
      </c>
      <c r="P22" s="10" t="s">
        <v>1275</v>
      </c>
      <c r="Q22" s="10" t="s">
        <v>1276</v>
      </c>
    </row>
    <row r="23" spans="1:20" ht="72.75" customHeight="1">
      <c r="A23" s="56">
        <v>8</v>
      </c>
      <c r="B23" s="62" t="s">
        <v>1277</v>
      </c>
      <c r="C23" s="109">
        <v>19</v>
      </c>
      <c r="D23" s="116" t="s">
        <v>1278</v>
      </c>
      <c r="E23" s="146" t="s">
        <v>1279</v>
      </c>
      <c r="F23" s="57" t="s">
        <v>1280</v>
      </c>
      <c r="G23" s="10" t="s">
        <v>1185</v>
      </c>
      <c r="H23" s="66">
        <v>0</v>
      </c>
      <c r="I23" s="109" t="s">
        <v>1281</v>
      </c>
      <c r="J23" s="10">
        <v>2</v>
      </c>
      <c r="K23" s="10">
        <v>0</v>
      </c>
      <c r="L23" s="10">
        <v>0</v>
      </c>
      <c r="M23" s="10">
        <v>1</v>
      </c>
      <c r="N23" s="10">
        <v>1</v>
      </c>
      <c r="O23" s="10"/>
      <c r="P23" s="10"/>
      <c r="Q23" s="10"/>
      <c r="S23" s="35"/>
      <c r="T23" s="35"/>
    </row>
    <row r="24" spans="1:20" ht="43.5" customHeight="1">
      <c r="A24" s="16">
        <v>8</v>
      </c>
      <c r="B24" s="155" t="s">
        <v>1277</v>
      </c>
      <c r="C24" s="115">
        <v>20</v>
      </c>
      <c r="D24" s="159" t="s">
        <v>1282</v>
      </c>
      <c r="E24" s="154" t="s">
        <v>1283</v>
      </c>
      <c r="F24" s="57" t="s">
        <v>1284</v>
      </c>
      <c r="G24" s="10" t="s">
        <v>1185</v>
      </c>
      <c r="H24" s="66">
        <v>0</v>
      </c>
      <c r="I24" s="109" t="s">
        <v>1285</v>
      </c>
      <c r="J24" s="10">
        <v>4</v>
      </c>
      <c r="K24" s="10">
        <v>0</v>
      </c>
      <c r="L24" s="10">
        <v>2</v>
      </c>
      <c r="M24" s="10">
        <v>0</v>
      </c>
      <c r="N24" s="10">
        <v>2</v>
      </c>
      <c r="O24" s="10"/>
      <c r="P24" s="10"/>
      <c r="Q24" s="10"/>
      <c r="S24" s="37"/>
      <c r="T24" s="37"/>
    </row>
    <row r="25" spans="1:20" ht="41.25" customHeight="1">
      <c r="A25" s="17">
        <v>8</v>
      </c>
      <c r="B25" s="156" t="s">
        <v>1277</v>
      </c>
      <c r="C25" s="157">
        <v>2</v>
      </c>
      <c r="D25" s="158" t="s">
        <v>1286</v>
      </c>
      <c r="E25" s="143" t="s">
        <v>1287</v>
      </c>
      <c r="F25" s="87" t="s">
        <v>1288</v>
      </c>
      <c r="G25" s="10" t="s">
        <v>1185</v>
      </c>
      <c r="H25" s="66">
        <v>0</v>
      </c>
      <c r="I25" s="58">
        <v>0.5</v>
      </c>
      <c r="J25" s="139">
        <v>0.16666666666666666</v>
      </c>
      <c r="K25" s="139">
        <v>7.0000000000000007E-2</v>
      </c>
      <c r="L25" s="139">
        <v>0.12</v>
      </c>
      <c r="M25" s="139">
        <v>0.17</v>
      </c>
      <c r="N25" s="139">
        <v>0.17</v>
      </c>
      <c r="O25" s="10"/>
      <c r="P25" s="10"/>
      <c r="Q25" s="10"/>
    </row>
  </sheetData>
  <autoFilter ref="A3:Q25" xr:uid="{00000000-0009-0000-0000-000002000000}"/>
  <conditionalFormatting sqref="O6:P6 O11:P12 P9 O17:P21 O15:P15">
    <cfRule type="cellIs" dxfId="674" priority="34" operator="equal">
      <formula>""</formula>
    </cfRule>
  </conditionalFormatting>
  <conditionalFormatting sqref="O7:P8">
    <cfRule type="cellIs" dxfId="673" priority="33" operator="equal">
      <formula>""</formula>
    </cfRule>
  </conditionalFormatting>
  <conditionalFormatting sqref="O22:P22">
    <cfRule type="cellIs" dxfId="672" priority="20" operator="equal">
      <formula>""</formula>
    </cfRule>
  </conditionalFormatting>
  <conditionalFormatting sqref="O4:O5">
    <cfRule type="cellIs" dxfId="671" priority="6" operator="equal">
      <formula>""</formula>
    </cfRule>
  </conditionalFormatting>
  <conditionalFormatting sqref="H4">
    <cfRule type="cellIs" dxfId="670" priority="5" operator="equal">
      <formula>""</formula>
    </cfRule>
  </conditionalFormatting>
  <conditionalFormatting sqref="H5">
    <cfRule type="cellIs" dxfId="669" priority="4" operator="equal">
      <formula>""</formula>
    </cfRule>
  </conditionalFormatting>
  <conditionalFormatting sqref="O9">
    <cfRule type="cellIs" dxfId="668" priority="3" operator="equal">
      <formula>""</formula>
    </cfRule>
  </conditionalFormatting>
  <conditionalFormatting sqref="O16">
    <cfRule type="cellIs" dxfId="667" priority="2" operator="equal">
      <formula>""</formula>
    </cfRule>
  </conditionalFormatting>
  <conditionalFormatting sqref="P16">
    <cfRule type="cellIs" dxfId="666" priority="1" operator="equal">
      <formula>""</formula>
    </cfRule>
  </conditionalFormatting>
  <printOptions horizontalCentered="1"/>
  <pageMargins left="0.19685039370078741" right="0.19685039370078741" top="0.59055118110236227" bottom="0.59055118110236227" header="0.19685039370078741" footer="0.19685039370078741"/>
  <pageSetup scale="54" fitToHeight="0" orientation="landscape" horizontalDpi="4294967294" verticalDpi="4294967294" r:id="rId1"/>
  <headerFooter>
    <oddHeader>&amp;CPGAR 2020-2031</oddHeader>
    <oddFooter>&amp;LPágina &amp;P de &amp;N</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39997558519241921"/>
    <pageSetUpPr fitToPage="1"/>
  </sheetPr>
  <dimension ref="A1:S40"/>
  <sheetViews>
    <sheetView showGridLines="0" zoomScaleNormal="100" workbookViewId="0">
      <pane xSplit="3" ySplit="3" topLeftCell="D4" activePane="bottomRight" state="frozen"/>
      <selection pane="topRight" activeCell="Q19" sqref="Q19"/>
      <selection pane="bottomLeft" activeCell="Q19" sqref="Q19"/>
      <selection pane="bottomRight" sqref="A1:A2"/>
    </sheetView>
  </sheetViews>
  <sheetFormatPr baseColWidth="10" defaultColWidth="11" defaultRowHeight="13"/>
  <cols>
    <col min="1" max="1" width="3.08203125" style="6" bestFit="1" customWidth="1"/>
    <col min="2" max="2" width="24" style="5" bestFit="1" customWidth="1"/>
    <col min="3" max="3" width="3.08203125" style="6" bestFit="1" customWidth="1"/>
    <col min="4" max="4" width="30.58203125" style="5" bestFit="1" customWidth="1"/>
    <col min="5" max="5" width="7.08203125" style="147" customWidth="1"/>
    <col min="6" max="6" width="22.08203125" style="5" bestFit="1" customWidth="1"/>
    <col min="7" max="7" width="15.08203125" style="5" customWidth="1"/>
    <col min="8" max="9" width="22.08203125" style="6" customWidth="1"/>
    <col min="10" max="14" width="15.08203125" style="5" customWidth="1"/>
    <col min="15" max="15" width="20.5" style="5" hidden="1" customWidth="1"/>
    <col min="16" max="16" width="20.58203125" style="5" hidden="1" customWidth="1"/>
    <col min="17" max="17" width="26.58203125" style="5" hidden="1" customWidth="1"/>
    <col min="18" max="16384" width="11" style="5"/>
  </cols>
  <sheetData>
    <row r="1" spans="1:19">
      <c r="A1" s="77" t="s">
        <v>1289</v>
      </c>
      <c r="B1" s="77"/>
      <c r="C1" s="77"/>
      <c r="D1" s="77"/>
      <c r="E1" s="77"/>
      <c r="F1" s="77"/>
      <c r="G1" s="74"/>
      <c r="H1" s="77"/>
      <c r="I1" s="77"/>
      <c r="J1" s="75"/>
      <c r="K1" s="75"/>
      <c r="L1" s="75"/>
      <c r="M1" s="75"/>
      <c r="N1" s="75"/>
      <c r="O1" s="73"/>
      <c r="P1" s="73"/>
      <c r="Q1" s="67"/>
    </row>
    <row r="2" spans="1:19" ht="13.5" thickBot="1">
      <c r="A2" s="77" t="s">
        <v>1290</v>
      </c>
      <c r="B2" s="77"/>
      <c r="C2" s="77"/>
      <c r="D2" s="77"/>
      <c r="E2" s="160"/>
      <c r="F2" s="77"/>
      <c r="G2" s="74"/>
      <c r="H2" s="77"/>
      <c r="I2" s="77"/>
      <c r="J2" s="131"/>
      <c r="K2" s="131"/>
      <c r="L2" s="131"/>
      <c r="M2" s="131"/>
      <c r="N2" s="131"/>
      <c r="O2" s="73"/>
      <c r="P2" s="73"/>
      <c r="Q2" s="67"/>
    </row>
    <row r="3" spans="1:19" ht="39.5" thickBot="1">
      <c r="A3" s="7" t="s">
        <v>1165</v>
      </c>
      <c r="B3" s="7" t="s">
        <v>1166</v>
      </c>
      <c r="C3" s="7" t="s">
        <v>1165</v>
      </c>
      <c r="D3" s="7" t="s">
        <v>1167</v>
      </c>
      <c r="E3" s="163" t="s">
        <v>1168</v>
      </c>
      <c r="F3" s="23" t="s">
        <v>1169</v>
      </c>
      <c r="G3" s="7" t="s">
        <v>1170</v>
      </c>
      <c r="H3" s="38" t="s">
        <v>1171</v>
      </c>
      <c r="I3" s="133" t="s">
        <v>1172</v>
      </c>
      <c r="J3" s="134" t="s">
        <v>1173</v>
      </c>
      <c r="K3" s="135" t="s">
        <v>1174</v>
      </c>
      <c r="L3" s="135" t="s">
        <v>1175</v>
      </c>
      <c r="M3" s="135" t="s">
        <v>1176</v>
      </c>
      <c r="N3" s="136" t="s">
        <v>1177</v>
      </c>
      <c r="O3" s="23" t="s">
        <v>1178</v>
      </c>
      <c r="P3" s="7" t="s">
        <v>1179</v>
      </c>
      <c r="Q3" s="7" t="s">
        <v>1180</v>
      </c>
    </row>
    <row r="4" spans="1:19" ht="44.25" customHeight="1">
      <c r="A4" s="22">
        <v>9</v>
      </c>
      <c r="B4" s="8" t="s">
        <v>1291</v>
      </c>
      <c r="C4" s="114">
        <v>21</v>
      </c>
      <c r="D4" s="8" t="s">
        <v>1292</v>
      </c>
      <c r="E4" s="164" t="s">
        <v>1293</v>
      </c>
      <c r="F4" s="20" t="s">
        <v>1294</v>
      </c>
      <c r="G4" s="10" t="s">
        <v>1214</v>
      </c>
      <c r="H4" s="67" t="s">
        <v>1265</v>
      </c>
      <c r="I4" s="67" t="s">
        <v>1295</v>
      </c>
      <c r="J4" s="14">
        <v>47</v>
      </c>
      <c r="K4" s="14">
        <v>47</v>
      </c>
      <c r="L4" s="14">
        <v>47</v>
      </c>
      <c r="M4" s="14">
        <v>47</v>
      </c>
      <c r="N4" s="14">
        <v>47</v>
      </c>
      <c r="O4" s="10" t="s">
        <v>1199</v>
      </c>
      <c r="P4" s="10" t="s">
        <v>1296</v>
      </c>
      <c r="Q4" s="8" t="s">
        <v>1297</v>
      </c>
    </row>
    <row r="5" spans="1:19" ht="26">
      <c r="A5" s="24">
        <v>9</v>
      </c>
      <c r="B5" s="18" t="s">
        <v>1291</v>
      </c>
      <c r="C5" s="16">
        <v>21</v>
      </c>
      <c r="D5" s="18"/>
      <c r="E5" s="165" t="s">
        <v>1298</v>
      </c>
      <c r="F5" s="20" t="s">
        <v>1299</v>
      </c>
      <c r="G5" s="10" t="s">
        <v>1214</v>
      </c>
      <c r="H5" s="67" t="s">
        <v>1265</v>
      </c>
      <c r="I5" s="67" t="s">
        <v>1300</v>
      </c>
      <c r="J5" s="10">
        <v>0</v>
      </c>
      <c r="K5" s="10">
        <v>0</v>
      </c>
      <c r="L5" s="10">
        <v>0</v>
      </c>
      <c r="M5" s="10">
        <v>0</v>
      </c>
      <c r="N5" s="10">
        <v>0</v>
      </c>
      <c r="O5" s="10" t="s">
        <v>1199</v>
      </c>
      <c r="P5" s="32" t="s">
        <v>1301</v>
      </c>
      <c r="Q5" s="18"/>
    </row>
    <row r="6" spans="1:19" ht="39">
      <c r="A6" s="46">
        <v>9</v>
      </c>
      <c r="B6" s="39" t="s">
        <v>1291</v>
      </c>
      <c r="C6" s="17">
        <v>21</v>
      </c>
      <c r="D6" s="19"/>
      <c r="E6" s="166" t="s">
        <v>1302</v>
      </c>
      <c r="F6" s="10" t="s">
        <v>1303</v>
      </c>
      <c r="G6" s="10" t="s">
        <v>1304</v>
      </c>
      <c r="H6" s="67" t="s">
        <v>1199</v>
      </c>
      <c r="I6" s="67" t="s">
        <v>1305</v>
      </c>
      <c r="J6" s="10">
        <v>16</v>
      </c>
      <c r="K6" s="10">
        <v>2</v>
      </c>
      <c r="L6" s="10">
        <v>4</v>
      </c>
      <c r="M6" s="10">
        <v>5</v>
      </c>
      <c r="N6" s="10">
        <v>5</v>
      </c>
      <c r="O6" s="10" t="s">
        <v>1199</v>
      </c>
      <c r="P6" s="10" t="s">
        <v>1306</v>
      </c>
      <c r="Q6" s="18"/>
    </row>
    <row r="7" spans="1:19" ht="52">
      <c r="A7" s="24">
        <v>9</v>
      </c>
      <c r="B7" s="18" t="s">
        <v>1291</v>
      </c>
      <c r="C7" s="83">
        <v>22</v>
      </c>
      <c r="D7" s="27" t="s">
        <v>1307</v>
      </c>
      <c r="E7" s="143" t="s">
        <v>1308</v>
      </c>
      <c r="F7" s="20" t="s">
        <v>1309</v>
      </c>
      <c r="G7" s="10" t="s">
        <v>1185</v>
      </c>
      <c r="H7" s="67" t="s">
        <v>1310</v>
      </c>
      <c r="I7" s="67" t="s">
        <v>1311</v>
      </c>
      <c r="J7" s="139">
        <v>0.01</v>
      </c>
      <c r="K7" s="139"/>
      <c r="L7" s="139"/>
      <c r="M7" s="139"/>
      <c r="N7" s="139">
        <v>0.01</v>
      </c>
      <c r="O7" s="10" t="s">
        <v>1312</v>
      </c>
      <c r="P7" s="10" t="s">
        <v>1312</v>
      </c>
      <c r="Q7" s="8" t="s">
        <v>1313</v>
      </c>
      <c r="R7" s="5">
        <v>7495</v>
      </c>
      <c r="S7" s="35">
        <f>(R7-7300)/R7</f>
        <v>2.6017344896597731E-2</v>
      </c>
    </row>
    <row r="8" spans="1:19" ht="65">
      <c r="A8" s="24">
        <v>9</v>
      </c>
      <c r="B8" s="18" t="s">
        <v>1291</v>
      </c>
      <c r="C8" s="16">
        <v>22</v>
      </c>
      <c r="D8" s="18"/>
      <c r="E8" s="143" t="s">
        <v>1314</v>
      </c>
      <c r="F8" s="20" t="s">
        <v>1315</v>
      </c>
      <c r="G8" s="10" t="s">
        <v>1185</v>
      </c>
      <c r="H8" s="65">
        <f>2/80</f>
        <v>2.5000000000000001E-2</v>
      </c>
      <c r="I8" s="68">
        <v>1</v>
      </c>
      <c r="J8" s="139">
        <v>0.17</v>
      </c>
      <c r="K8" s="139">
        <v>0.03</v>
      </c>
      <c r="L8" s="139">
        <v>7.0000000000000007E-2</v>
      </c>
      <c r="M8" s="139">
        <v>0.12</v>
      </c>
      <c r="N8" s="139">
        <v>0.17</v>
      </c>
      <c r="O8" s="10" t="s">
        <v>1316</v>
      </c>
      <c r="P8" s="10" t="s">
        <v>1317</v>
      </c>
      <c r="Q8" s="13"/>
    </row>
    <row r="9" spans="1:19" ht="78">
      <c r="A9" s="45">
        <v>9</v>
      </c>
      <c r="B9" s="19" t="s">
        <v>1291</v>
      </c>
      <c r="C9" s="17">
        <v>22</v>
      </c>
      <c r="D9" s="19"/>
      <c r="E9" s="143" t="s">
        <v>1318</v>
      </c>
      <c r="F9" s="20" t="s">
        <v>1319</v>
      </c>
      <c r="G9" s="10" t="s">
        <v>1185</v>
      </c>
      <c r="H9" s="65">
        <f>2/80</f>
        <v>2.5000000000000001E-2</v>
      </c>
      <c r="I9" s="68">
        <v>1</v>
      </c>
      <c r="J9" s="139">
        <v>0.25</v>
      </c>
      <c r="K9" s="139">
        <v>0.125</v>
      </c>
      <c r="L9" s="139">
        <v>0.125</v>
      </c>
      <c r="M9" s="139">
        <v>0.25</v>
      </c>
      <c r="N9" s="139">
        <v>0.25</v>
      </c>
      <c r="O9" s="10" t="s">
        <v>1316</v>
      </c>
      <c r="P9" s="10" t="s">
        <v>1317</v>
      </c>
      <c r="Q9" s="14"/>
    </row>
    <row r="10" spans="1:19" ht="53.25" customHeight="1">
      <c r="A10" s="83">
        <v>10</v>
      </c>
      <c r="B10" s="27" t="s">
        <v>1320</v>
      </c>
      <c r="C10" s="83">
        <v>23</v>
      </c>
      <c r="D10" s="27" t="s">
        <v>1321</v>
      </c>
      <c r="E10" s="143" t="s">
        <v>1322</v>
      </c>
      <c r="F10" s="40" t="s">
        <v>1323</v>
      </c>
      <c r="G10" s="10" t="s">
        <v>1214</v>
      </c>
      <c r="H10" s="80">
        <f>1395865/100425</f>
        <v>13.899576798605924</v>
      </c>
      <c r="I10" s="66">
        <v>8</v>
      </c>
      <c r="J10" s="10">
        <v>11.9</v>
      </c>
      <c r="K10" s="10">
        <v>13.4</v>
      </c>
      <c r="L10" s="10">
        <v>12.9</v>
      </c>
      <c r="M10" s="10">
        <v>12.4</v>
      </c>
      <c r="N10" s="10">
        <v>11.9</v>
      </c>
      <c r="O10" s="36" t="s">
        <v>1324</v>
      </c>
      <c r="P10" s="10" t="s">
        <v>1325</v>
      </c>
      <c r="Q10" s="13" t="s">
        <v>1326</v>
      </c>
      <c r="R10" s="47">
        <v>100425</v>
      </c>
      <c r="S10" s="55">
        <f>1395865/R10</f>
        <v>13.899576798605924</v>
      </c>
    </row>
    <row r="11" spans="1:19" ht="75.75" customHeight="1">
      <c r="A11" s="16">
        <v>10</v>
      </c>
      <c r="B11" s="18" t="s">
        <v>1320</v>
      </c>
      <c r="C11" s="16">
        <v>23</v>
      </c>
      <c r="D11" s="18"/>
      <c r="E11" s="143" t="s">
        <v>1327</v>
      </c>
      <c r="F11" s="40" t="s">
        <v>1328</v>
      </c>
      <c r="G11" s="10" t="s">
        <v>1214</v>
      </c>
      <c r="H11" s="69">
        <f>255369/956843</f>
        <v>0.26688704416503023</v>
      </c>
      <c r="I11" s="69">
        <v>0.35</v>
      </c>
      <c r="J11" s="41">
        <f>'Línea 2 PGAR Económica'!J9</f>
        <v>0.29459136277668679</v>
      </c>
      <c r="K11" s="41">
        <f>'Línea 2 PGAR Económica'!K9</f>
        <v>0.27381312381794437</v>
      </c>
      <c r="L11" s="41">
        <f>'Línea 2 PGAR Económica'!L9</f>
        <v>0.28073920347085851</v>
      </c>
      <c r="M11" s="41">
        <f>'Línea 2 PGAR Económica'!M9</f>
        <v>0.28766528312377265</v>
      </c>
      <c r="N11" s="41">
        <f>'Línea 2 PGAR Económica'!N9</f>
        <v>0.29459136277668679</v>
      </c>
      <c r="O11" s="107" t="s">
        <v>1329</v>
      </c>
      <c r="P11" s="10" t="s">
        <v>1330</v>
      </c>
      <c r="Q11" s="13"/>
    </row>
    <row r="12" spans="1:19" ht="26">
      <c r="A12" s="16">
        <v>10</v>
      </c>
      <c r="B12" s="18" t="s">
        <v>1320</v>
      </c>
      <c r="C12" s="16">
        <v>23</v>
      </c>
      <c r="D12" s="18"/>
      <c r="E12" s="143" t="s">
        <v>1331</v>
      </c>
      <c r="F12" s="40" t="s">
        <v>1332</v>
      </c>
      <c r="G12" s="10" t="s">
        <v>1214</v>
      </c>
      <c r="H12" s="66" t="s">
        <v>1333</v>
      </c>
      <c r="I12" s="66" t="s">
        <v>1334</v>
      </c>
      <c r="J12" s="150">
        <v>54855.26666666667</v>
      </c>
      <c r="K12" s="150">
        <v>54180.816666666666</v>
      </c>
      <c r="L12" s="150">
        <v>54405.633333333331</v>
      </c>
      <c r="M12" s="150">
        <v>54630.45</v>
      </c>
      <c r="N12" s="150">
        <v>54855.26666666667</v>
      </c>
      <c r="O12" s="10" t="s">
        <v>1335</v>
      </c>
      <c r="P12" s="10" t="s">
        <v>1336</v>
      </c>
      <c r="Q12" s="13"/>
    </row>
    <row r="13" spans="1:19" ht="39">
      <c r="A13" s="16">
        <v>10</v>
      </c>
      <c r="B13" s="18" t="s">
        <v>1320</v>
      </c>
      <c r="C13" s="16">
        <v>23</v>
      </c>
      <c r="D13" s="18"/>
      <c r="E13" s="143" t="s">
        <v>1337</v>
      </c>
      <c r="F13" s="40" t="s">
        <v>1338</v>
      </c>
      <c r="G13" s="10" t="s">
        <v>1214</v>
      </c>
      <c r="H13" s="69">
        <v>0</v>
      </c>
      <c r="I13" s="69">
        <v>1</v>
      </c>
      <c r="J13" s="139">
        <v>0.33333333333333331</v>
      </c>
      <c r="K13" s="139">
        <v>0</v>
      </c>
      <c r="L13" s="139">
        <v>0</v>
      </c>
      <c r="M13" s="139">
        <v>0</v>
      </c>
      <c r="N13" s="139">
        <v>0.33</v>
      </c>
      <c r="O13" s="10" t="s">
        <v>1339</v>
      </c>
      <c r="P13" s="32" t="s">
        <v>1340</v>
      </c>
      <c r="Q13" s="13"/>
    </row>
    <row r="14" spans="1:19" ht="79.5" customHeight="1">
      <c r="A14" s="16">
        <v>10</v>
      </c>
      <c r="B14" s="18" t="s">
        <v>1320</v>
      </c>
      <c r="C14" s="16">
        <v>23</v>
      </c>
      <c r="D14" s="18"/>
      <c r="E14" s="143" t="s">
        <v>1341</v>
      </c>
      <c r="F14" s="32" t="s">
        <v>1342</v>
      </c>
      <c r="G14" s="10" t="s">
        <v>1214</v>
      </c>
      <c r="H14" s="72">
        <f>18408/370384</f>
        <v>4.969977104842542E-2</v>
      </c>
      <c r="I14" s="81">
        <v>0.35</v>
      </c>
      <c r="J14" s="152">
        <f>'Línea 2 PGAR Económica'!J16</f>
        <v>0.15</v>
      </c>
      <c r="K14" s="152">
        <f>'Línea 2 PGAR Económica'!K16</f>
        <v>7.4999999999999997E-2</v>
      </c>
      <c r="L14" s="152">
        <f>'Línea 2 PGAR Económica'!L16</f>
        <v>0.1</v>
      </c>
      <c r="M14" s="152">
        <f>'Línea 2 PGAR Económica'!M16</f>
        <v>0.125</v>
      </c>
      <c r="N14" s="152">
        <f>'Línea 2 PGAR Económica'!N16</f>
        <v>0.15</v>
      </c>
      <c r="O14" s="88" t="s">
        <v>1245</v>
      </c>
      <c r="P14" s="32" t="s">
        <v>1343</v>
      </c>
      <c r="Q14" s="13"/>
    </row>
    <row r="15" spans="1:19" ht="27" customHeight="1">
      <c r="A15" s="16">
        <v>10</v>
      </c>
      <c r="B15" s="18" t="s">
        <v>1320</v>
      </c>
      <c r="C15" s="16">
        <v>23</v>
      </c>
      <c r="D15" s="18"/>
      <c r="E15" s="143" t="s">
        <v>1344</v>
      </c>
      <c r="F15" s="32" t="s">
        <v>1345</v>
      </c>
      <c r="G15" s="10" t="s">
        <v>1346</v>
      </c>
      <c r="H15" s="81">
        <f>1147687/1150970</f>
        <v>0.99714762330903495</v>
      </c>
      <c r="I15" s="72">
        <v>1</v>
      </c>
      <c r="J15" s="139">
        <v>1</v>
      </c>
      <c r="K15" s="139">
        <v>0.99709999999999999</v>
      </c>
      <c r="L15" s="139">
        <v>1</v>
      </c>
      <c r="M15" s="139">
        <v>1</v>
      </c>
      <c r="N15" s="139">
        <v>1</v>
      </c>
      <c r="O15" s="10" t="s">
        <v>1347</v>
      </c>
      <c r="P15" s="10" t="s">
        <v>1348</v>
      </c>
      <c r="Q15" s="13"/>
    </row>
    <row r="16" spans="1:19" ht="21.75" customHeight="1">
      <c r="A16" s="16">
        <v>10</v>
      </c>
      <c r="B16" s="18" t="s">
        <v>1320</v>
      </c>
      <c r="C16" s="16">
        <v>23</v>
      </c>
      <c r="D16" s="18"/>
      <c r="E16" s="143" t="s">
        <v>1349</v>
      </c>
      <c r="F16" s="32" t="s">
        <v>1350</v>
      </c>
      <c r="G16" s="10" t="s">
        <v>1346</v>
      </c>
      <c r="H16" s="81">
        <f>255369/1395865</f>
        <v>0.18294677493883721</v>
      </c>
      <c r="I16" s="72">
        <v>0.5</v>
      </c>
      <c r="J16" s="139">
        <v>0.28859999999999997</v>
      </c>
      <c r="K16" s="139">
        <v>0.20932499999999998</v>
      </c>
      <c r="L16" s="139">
        <v>0.23574999999999999</v>
      </c>
      <c r="M16" s="139">
        <v>0.26217499999999999</v>
      </c>
      <c r="N16" s="139">
        <v>0.28859999999999997</v>
      </c>
      <c r="O16" s="32" t="s">
        <v>1351</v>
      </c>
      <c r="P16" s="32" t="s">
        <v>1352</v>
      </c>
      <c r="Q16" s="13"/>
    </row>
    <row r="17" spans="1:18" ht="35.25" customHeight="1">
      <c r="A17" s="16">
        <v>10</v>
      </c>
      <c r="B17" s="18" t="s">
        <v>1320</v>
      </c>
      <c r="C17" s="16">
        <v>23</v>
      </c>
      <c r="D17" s="18"/>
      <c r="E17" s="143" t="s">
        <v>1353</v>
      </c>
      <c r="F17" s="20" t="s">
        <v>1223</v>
      </c>
      <c r="G17" s="10" t="s">
        <v>1185</v>
      </c>
      <c r="H17" s="106">
        <f>7428/586458</f>
        <v>1.2665868655555896E-2</v>
      </c>
      <c r="I17" s="69">
        <v>0.9</v>
      </c>
      <c r="J17" s="139">
        <v>0.3</v>
      </c>
      <c r="K17" s="139">
        <v>0.08</v>
      </c>
      <c r="L17" s="139">
        <v>0.15</v>
      </c>
      <c r="M17" s="139">
        <v>0.23</v>
      </c>
      <c r="N17" s="139">
        <v>0.3</v>
      </c>
      <c r="O17" s="10" t="s">
        <v>1224</v>
      </c>
      <c r="P17" s="41">
        <v>0.9</v>
      </c>
      <c r="Q17" s="13"/>
    </row>
    <row r="18" spans="1:18" ht="51" customHeight="1">
      <c r="A18" s="16">
        <v>10</v>
      </c>
      <c r="B18" s="18" t="s">
        <v>1320</v>
      </c>
      <c r="C18" s="17">
        <v>23</v>
      </c>
      <c r="D18" s="19"/>
      <c r="E18" s="143" t="s">
        <v>1354</v>
      </c>
      <c r="F18" s="32" t="s">
        <v>1355</v>
      </c>
      <c r="G18" s="10" t="s">
        <v>1356</v>
      </c>
      <c r="H18" s="72">
        <f>0/54895</f>
        <v>0</v>
      </c>
      <c r="I18" s="72">
        <v>0.4</v>
      </c>
      <c r="J18" s="152">
        <v>0.1</v>
      </c>
      <c r="K18" s="152">
        <v>2.5000000000000001E-2</v>
      </c>
      <c r="L18" s="152">
        <v>0.05</v>
      </c>
      <c r="M18" s="152">
        <v>7.5000000000000011E-2</v>
      </c>
      <c r="N18" s="152">
        <v>0.1</v>
      </c>
      <c r="O18" s="32" t="s">
        <v>1357</v>
      </c>
      <c r="P18" s="10" t="s">
        <v>1358</v>
      </c>
      <c r="Q18" s="13"/>
    </row>
    <row r="19" spans="1:18" ht="39" customHeight="1">
      <c r="A19" s="16">
        <v>10</v>
      </c>
      <c r="B19" s="18" t="s">
        <v>1320</v>
      </c>
      <c r="C19" s="48">
        <v>24</v>
      </c>
      <c r="D19" s="31" t="s">
        <v>1359</v>
      </c>
      <c r="E19" s="143" t="s">
        <v>1360</v>
      </c>
      <c r="F19" s="20" t="s">
        <v>1361</v>
      </c>
      <c r="G19" s="10" t="s">
        <v>1214</v>
      </c>
      <c r="H19" s="82">
        <f>657391/1417208</f>
        <v>0.46386345547019209</v>
      </c>
      <c r="I19" s="79" t="s">
        <v>1362</v>
      </c>
      <c r="J19" s="140">
        <v>0.59233333333333338</v>
      </c>
      <c r="K19" s="140">
        <v>0.49308333333333337</v>
      </c>
      <c r="L19" s="140">
        <v>0.52616666666666667</v>
      </c>
      <c r="M19" s="140">
        <v>0.55925000000000002</v>
      </c>
      <c r="N19" s="140">
        <v>0.59233333333333338</v>
      </c>
      <c r="O19" s="54" t="s">
        <v>1363</v>
      </c>
      <c r="P19" s="10" t="s">
        <v>1364</v>
      </c>
      <c r="Q19" s="13" t="s">
        <v>1365</v>
      </c>
    </row>
    <row r="20" spans="1:18" ht="39" customHeight="1">
      <c r="A20" s="16">
        <v>10</v>
      </c>
      <c r="B20" s="18" t="s">
        <v>1320</v>
      </c>
      <c r="C20" s="24">
        <v>24</v>
      </c>
      <c r="D20" s="21"/>
      <c r="E20" s="143" t="s">
        <v>1366</v>
      </c>
      <c r="F20" s="20" t="s">
        <v>1367</v>
      </c>
      <c r="G20" s="10" t="s">
        <v>1214</v>
      </c>
      <c r="H20" s="69">
        <f>238224/622438</f>
        <v>0.38272727564833764</v>
      </c>
      <c r="I20" s="79">
        <v>0.85299999999999998</v>
      </c>
      <c r="J20" s="139">
        <v>0.53948485043222505</v>
      </c>
      <c r="K20" s="139">
        <v>0.42111342816473285</v>
      </c>
      <c r="L20" s="139">
        <v>0.45949958068112806</v>
      </c>
      <c r="M20" s="139">
        <v>0.49788573319752327</v>
      </c>
      <c r="N20" s="139">
        <v>0.53627188571391848</v>
      </c>
      <c r="O20" s="10" t="s">
        <v>1368</v>
      </c>
      <c r="P20" s="10" t="s">
        <v>1369</v>
      </c>
      <c r="Q20" s="13"/>
    </row>
    <row r="21" spans="1:18" ht="28.5" customHeight="1">
      <c r="A21" s="16">
        <v>10</v>
      </c>
      <c r="B21" s="18" t="s">
        <v>1320</v>
      </c>
      <c r="C21" s="24">
        <v>24</v>
      </c>
      <c r="D21" s="21"/>
      <c r="E21" s="143" t="s">
        <v>1370</v>
      </c>
      <c r="F21" s="20" t="s">
        <v>1371</v>
      </c>
      <c r="G21" s="10" t="s">
        <v>1214</v>
      </c>
      <c r="H21" s="82">
        <f>230/293</f>
        <v>0.78498293515358364</v>
      </c>
      <c r="I21" s="68">
        <v>0.92</v>
      </c>
      <c r="J21" s="139">
        <v>0.83048919226393636</v>
      </c>
      <c r="K21" s="139">
        <v>0.79635949943117179</v>
      </c>
      <c r="L21" s="139">
        <v>0.80773606370875994</v>
      </c>
      <c r="M21" s="139">
        <v>0.8191126279863481</v>
      </c>
      <c r="N21" s="139">
        <v>0.83048919226393636</v>
      </c>
      <c r="O21" s="10" t="s">
        <v>1372</v>
      </c>
      <c r="P21" s="32" t="s">
        <v>1373</v>
      </c>
      <c r="Q21" s="13"/>
    </row>
    <row r="22" spans="1:18" ht="44.25" customHeight="1">
      <c r="A22" s="16">
        <v>10</v>
      </c>
      <c r="B22" s="18" t="s">
        <v>1320</v>
      </c>
      <c r="C22" s="45">
        <v>24</v>
      </c>
      <c r="D22" s="25"/>
      <c r="E22" s="143" t="s">
        <v>1374</v>
      </c>
      <c r="F22" s="27" t="s">
        <v>1375</v>
      </c>
      <c r="G22" s="10" t="s">
        <v>1346</v>
      </c>
      <c r="H22" s="83" t="s">
        <v>1376</v>
      </c>
      <c r="I22" s="83" t="s">
        <v>1377</v>
      </c>
      <c r="J22" s="10">
        <v>610546</v>
      </c>
      <c r="K22" s="10">
        <v>574546</v>
      </c>
      <c r="L22" s="10">
        <v>586546</v>
      </c>
      <c r="M22" s="10">
        <v>598546</v>
      </c>
      <c r="N22" s="10">
        <v>610546</v>
      </c>
      <c r="O22" s="10" t="s">
        <v>1378</v>
      </c>
      <c r="P22" s="32" t="s">
        <v>1379</v>
      </c>
      <c r="Q22" s="14"/>
    </row>
    <row r="23" spans="1:18" ht="45" customHeight="1">
      <c r="A23" s="16">
        <v>10</v>
      </c>
      <c r="B23" s="18" t="s">
        <v>1320</v>
      </c>
      <c r="C23" s="112">
        <v>25</v>
      </c>
      <c r="D23" s="15" t="s">
        <v>1380</v>
      </c>
      <c r="E23" s="143" t="s">
        <v>1381</v>
      </c>
      <c r="F23" s="20" t="s">
        <v>1382</v>
      </c>
      <c r="G23" s="10" t="s">
        <v>1214</v>
      </c>
      <c r="H23" s="68">
        <f>1-(69/80)</f>
        <v>0.13749999999999996</v>
      </c>
      <c r="I23" s="68">
        <f>1-(76/80)</f>
        <v>5.0000000000000044E-2</v>
      </c>
      <c r="J23" s="152">
        <v>0.10833333333333332</v>
      </c>
      <c r="K23" s="152"/>
      <c r="L23" s="152"/>
      <c r="M23" s="152">
        <v>0.1125</v>
      </c>
      <c r="N23" s="152">
        <v>0.10833333333333332</v>
      </c>
      <c r="O23" s="10" t="s">
        <v>1383</v>
      </c>
      <c r="P23" s="10" t="s">
        <v>1384</v>
      </c>
      <c r="Q23" s="13" t="s">
        <v>1385</v>
      </c>
    </row>
    <row r="24" spans="1:18" ht="29.25" customHeight="1">
      <c r="A24" s="16">
        <v>10</v>
      </c>
      <c r="B24" s="18" t="s">
        <v>1320</v>
      </c>
      <c r="C24" s="16">
        <v>25</v>
      </c>
      <c r="D24" s="21"/>
      <c r="E24" s="143" t="s">
        <v>1386</v>
      </c>
      <c r="F24" s="20" t="s">
        <v>1387</v>
      </c>
      <c r="G24" s="10" t="s">
        <v>1214</v>
      </c>
      <c r="H24" s="68">
        <f>72/80</f>
        <v>0.9</v>
      </c>
      <c r="I24" s="68">
        <v>0.85</v>
      </c>
      <c r="J24" s="139">
        <v>0.88333333333333341</v>
      </c>
      <c r="K24" s="139"/>
      <c r="L24" s="139"/>
      <c r="M24" s="139"/>
      <c r="N24" s="139">
        <v>0.88333333333333341</v>
      </c>
      <c r="O24" s="10" t="s">
        <v>1388</v>
      </c>
      <c r="P24" s="10" t="s">
        <v>1389</v>
      </c>
      <c r="Q24" s="117"/>
    </row>
    <row r="25" spans="1:18" ht="48" customHeight="1">
      <c r="A25" s="16">
        <v>10</v>
      </c>
      <c r="B25" s="18" t="s">
        <v>1320</v>
      </c>
      <c r="C25" s="16">
        <v>25</v>
      </c>
      <c r="D25" s="21"/>
      <c r="E25" s="143" t="s">
        <v>1390</v>
      </c>
      <c r="F25" s="20" t="s">
        <v>1391</v>
      </c>
      <c r="G25" s="10" t="s">
        <v>1214</v>
      </c>
      <c r="H25" s="79" t="s">
        <v>1392</v>
      </c>
      <c r="I25" s="79" t="s">
        <v>1392</v>
      </c>
      <c r="J25" s="140">
        <v>0.76470000000000005</v>
      </c>
      <c r="K25" s="140">
        <v>0.76470000000000005</v>
      </c>
      <c r="L25" s="140">
        <v>0.76470000000000005</v>
      </c>
      <c r="M25" s="140">
        <v>0.76470000000000005</v>
      </c>
      <c r="N25" s="140">
        <v>0.76470000000000005</v>
      </c>
      <c r="O25" s="10" t="s">
        <v>1393</v>
      </c>
      <c r="P25" s="10" t="s">
        <v>1394</v>
      </c>
      <c r="Q25" s="13"/>
    </row>
    <row r="26" spans="1:18" ht="26.25" customHeight="1">
      <c r="A26" s="16">
        <v>10</v>
      </c>
      <c r="B26" s="18" t="s">
        <v>1320</v>
      </c>
      <c r="C26" s="16">
        <v>25</v>
      </c>
      <c r="D26" s="21"/>
      <c r="E26" s="143" t="s">
        <v>1395</v>
      </c>
      <c r="F26" s="20" t="s">
        <v>1396</v>
      </c>
      <c r="G26" s="10" t="s">
        <v>1346</v>
      </c>
      <c r="H26" s="68">
        <v>0.9</v>
      </c>
      <c r="I26" s="68">
        <v>1</v>
      </c>
      <c r="J26" s="152">
        <v>0.9</v>
      </c>
      <c r="K26" s="152">
        <v>0.9</v>
      </c>
      <c r="L26" s="152">
        <v>0.9</v>
      </c>
      <c r="M26" s="152">
        <v>0.9</v>
      </c>
      <c r="N26" s="152">
        <v>0.9</v>
      </c>
      <c r="O26" s="10" t="s">
        <v>1397</v>
      </c>
      <c r="P26" s="10" t="s">
        <v>1398</v>
      </c>
      <c r="Q26" s="14"/>
    </row>
    <row r="27" spans="1:18" ht="131.25" customHeight="1">
      <c r="A27" s="16">
        <v>10</v>
      </c>
      <c r="B27" s="30" t="s">
        <v>1320</v>
      </c>
      <c r="C27" s="112">
        <v>26</v>
      </c>
      <c r="D27" s="50" t="s">
        <v>1399</v>
      </c>
      <c r="E27" s="143" t="s">
        <v>1400</v>
      </c>
      <c r="F27" s="20" t="s">
        <v>1401</v>
      </c>
      <c r="G27" s="10" t="s">
        <v>1214</v>
      </c>
      <c r="H27" s="68" t="s">
        <v>1402</v>
      </c>
      <c r="I27" s="68" t="s">
        <v>1403</v>
      </c>
      <c r="J27" s="139">
        <v>1</v>
      </c>
      <c r="K27" s="139">
        <v>1</v>
      </c>
      <c r="L27" s="139">
        <v>1</v>
      </c>
      <c r="M27" s="139">
        <v>1</v>
      </c>
      <c r="N27" s="139">
        <v>1</v>
      </c>
      <c r="O27" s="10" t="s">
        <v>1199</v>
      </c>
      <c r="P27" s="10" t="s">
        <v>1404</v>
      </c>
      <c r="Q27" s="13" t="s">
        <v>1405</v>
      </c>
    </row>
    <row r="28" spans="1:18" ht="195.75" customHeight="1">
      <c r="A28" s="16">
        <v>10</v>
      </c>
      <c r="B28" s="30" t="s">
        <v>1320</v>
      </c>
      <c r="C28" s="16">
        <v>26</v>
      </c>
      <c r="D28" s="18"/>
      <c r="E28" s="143" t="s">
        <v>1406</v>
      </c>
      <c r="F28" s="20" t="s">
        <v>1407</v>
      </c>
      <c r="G28" s="10" t="s">
        <v>1214</v>
      </c>
      <c r="H28" s="66" t="s">
        <v>1408</v>
      </c>
      <c r="I28" s="68" t="s">
        <v>1403</v>
      </c>
      <c r="J28" s="139">
        <v>1</v>
      </c>
      <c r="K28" s="139">
        <v>1</v>
      </c>
      <c r="L28" s="139">
        <v>1</v>
      </c>
      <c r="M28" s="139">
        <v>1</v>
      </c>
      <c r="N28" s="139">
        <v>1</v>
      </c>
      <c r="O28" s="10" t="s">
        <v>1199</v>
      </c>
      <c r="P28" s="10" t="s">
        <v>1409</v>
      </c>
      <c r="Q28" s="13"/>
    </row>
    <row r="29" spans="1:18" ht="56">
      <c r="A29" s="16">
        <v>10</v>
      </c>
      <c r="B29" s="30" t="s">
        <v>1320</v>
      </c>
      <c r="C29" s="16">
        <v>26</v>
      </c>
      <c r="D29" s="18"/>
      <c r="E29" s="143" t="s">
        <v>1410</v>
      </c>
      <c r="F29" s="20" t="s">
        <v>1411</v>
      </c>
      <c r="G29" s="10" t="s">
        <v>1214</v>
      </c>
      <c r="H29" s="67" t="s">
        <v>1412</v>
      </c>
      <c r="I29" s="67" t="s">
        <v>1413</v>
      </c>
      <c r="J29" s="153">
        <v>0.03</v>
      </c>
      <c r="K29" s="153">
        <v>7.4999999999999997E-3</v>
      </c>
      <c r="L29" s="153">
        <v>1.4999999999999999E-2</v>
      </c>
      <c r="M29" s="153">
        <v>2.2499999999999999E-2</v>
      </c>
      <c r="N29" s="153">
        <v>0.03</v>
      </c>
      <c r="O29" s="10" t="s">
        <v>1199</v>
      </c>
      <c r="P29" s="88" t="s">
        <v>1414</v>
      </c>
      <c r="Q29" s="49" t="s">
        <v>1415</v>
      </c>
      <c r="R29" s="5">
        <f>873.4*(1-0.1)</f>
        <v>786.06</v>
      </c>
    </row>
    <row r="30" spans="1:18" ht="271.5" customHeight="1">
      <c r="A30" s="18">
        <v>10</v>
      </c>
      <c r="B30" s="30" t="s">
        <v>1320</v>
      </c>
      <c r="C30" s="18">
        <v>26</v>
      </c>
      <c r="D30" s="13"/>
      <c r="E30" s="143" t="s">
        <v>1416</v>
      </c>
      <c r="F30" s="40" t="s">
        <v>1417</v>
      </c>
      <c r="G30" s="10" t="s">
        <v>1346</v>
      </c>
      <c r="H30" s="170" t="s">
        <v>1418</v>
      </c>
      <c r="I30" s="170" t="s">
        <v>1419</v>
      </c>
      <c r="J30" s="139">
        <v>1</v>
      </c>
      <c r="K30" s="139">
        <v>1</v>
      </c>
      <c r="L30" s="139">
        <v>1</v>
      </c>
      <c r="M30" s="139">
        <v>1</v>
      </c>
      <c r="N30" s="139">
        <v>1</v>
      </c>
      <c r="O30" s="10" t="s">
        <v>1418</v>
      </c>
      <c r="P30" s="10" t="s">
        <v>1420</v>
      </c>
      <c r="Q30" s="14"/>
    </row>
    <row r="31" spans="1:18" ht="45" customHeight="1">
      <c r="A31" s="18">
        <v>10</v>
      </c>
      <c r="B31" s="30" t="s">
        <v>1320</v>
      </c>
      <c r="C31" s="18">
        <v>26</v>
      </c>
      <c r="D31" s="13"/>
      <c r="E31" s="143" t="s">
        <v>1421</v>
      </c>
      <c r="F31" s="40" t="s">
        <v>1422</v>
      </c>
      <c r="G31" s="12" t="s">
        <v>1185</v>
      </c>
      <c r="H31" s="171" t="s">
        <v>1199</v>
      </c>
      <c r="I31" s="171" t="s">
        <v>1423</v>
      </c>
      <c r="J31" s="139">
        <v>0.15</v>
      </c>
      <c r="K31" s="139"/>
      <c r="L31" s="139"/>
      <c r="M31" s="139"/>
      <c r="N31" s="139">
        <v>0.15</v>
      </c>
      <c r="O31" s="10" t="s">
        <v>1418</v>
      </c>
      <c r="P31" s="10" t="s">
        <v>1420</v>
      </c>
      <c r="Q31" s="14"/>
    </row>
    <row r="32" spans="1:18" ht="105.75" customHeight="1">
      <c r="A32" s="18">
        <v>10</v>
      </c>
      <c r="B32" s="18" t="s">
        <v>1320</v>
      </c>
      <c r="C32" s="19">
        <v>26</v>
      </c>
      <c r="D32" s="14"/>
      <c r="E32" s="143" t="s">
        <v>1424</v>
      </c>
      <c r="F32" s="40" t="s">
        <v>1425</v>
      </c>
      <c r="G32" s="12" t="s">
        <v>1185</v>
      </c>
      <c r="H32" s="171" t="s">
        <v>1199</v>
      </c>
      <c r="I32" s="171" t="s">
        <v>1426</v>
      </c>
      <c r="J32" s="139">
        <v>0.15</v>
      </c>
      <c r="K32" s="139"/>
      <c r="L32" s="139"/>
      <c r="M32" s="139"/>
      <c r="N32" s="139">
        <v>0.15</v>
      </c>
      <c r="O32" s="10" t="s">
        <v>1418</v>
      </c>
      <c r="P32" s="10" t="s">
        <v>1420</v>
      </c>
      <c r="Q32" s="14"/>
    </row>
    <row r="33" spans="1:17" ht="40.5" customHeight="1">
      <c r="A33" s="16">
        <v>10</v>
      </c>
      <c r="B33" s="18" t="s">
        <v>1320</v>
      </c>
      <c r="C33" s="83">
        <v>27</v>
      </c>
      <c r="D33" s="31" t="s">
        <v>1427</v>
      </c>
      <c r="E33" s="143" t="s">
        <v>1428</v>
      </c>
      <c r="F33" s="52" t="s">
        <v>1429</v>
      </c>
      <c r="G33" s="14" t="s">
        <v>1214</v>
      </c>
      <c r="H33" s="84">
        <v>0.504</v>
      </c>
      <c r="I33" s="85">
        <v>1</v>
      </c>
      <c r="J33" s="139">
        <v>0.66933333333333334</v>
      </c>
      <c r="K33" s="139">
        <v>0.54649999999999999</v>
      </c>
      <c r="L33" s="139">
        <v>0.58899999999999997</v>
      </c>
      <c r="M33" s="139">
        <v>0.63149999999999995</v>
      </c>
      <c r="N33" s="139">
        <v>0.67400000000000004</v>
      </c>
      <c r="O33" s="14" t="s">
        <v>1430</v>
      </c>
      <c r="P33" s="14" t="s">
        <v>1431</v>
      </c>
      <c r="Q33" s="13" t="s">
        <v>1432</v>
      </c>
    </row>
    <row r="34" spans="1:17" ht="25.5" customHeight="1">
      <c r="A34" s="16">
        <v>10</v>
      </c>
      <c r="B34" s="18" t="s">
        <v>1320</v>
      </c>
      <c r="C34" s="83">
        <v>27</v>
      </c>
      <c r="D34" s="31"/>
      <c r="E34" s="143" t="s">
        <v>1433</v>
      </c>
      <c r="F34" s="52" t="s">
        <v>1434</v>
      </c>
      <c r="G34" s="14" t="s">
        <v>1185</v>
      </c>
      <c r="H34" s="84">
        <v>1</v>
      </c>
      <c r="I34" s="85">
        <v>1</v>
      </c>
      <c r="J34" s="139">
        <v>1</v>
      </c>
      <c r="K34" s="139">
        <v>1</v>
      </c>
      <c r="L34" s="139">
        <v>1</v>
      </c>
      <c r="M34" s="139">
        <v>1</v>
      </c>
      <c r="N34" s="139">
        <v>1</v>
      </c>
      <c r="O34" s="51" t="s">
        <v>1435</v>
      </c>
      <c r="P34" s="51">
        <v>1</v>
      </c>
      <c r="Q34" s="13"/>
    </row>
    <row r="35" spans="1:17" ht="169">
      <c r="A35" s="16">
        <v>10</v>
      </c>
      <c r="B35" s="18" t="s">
        <v>1320</v>
      </c>
      <c r="C35" s="83">
        <v>27</v>
      </c>
      <c r="D35" s="31"/>
      <c r="E35" s="143" t="s">
        <v>1436</v>
      </c>
      <c r="F35" s="52" t="s">
        <v>1437</v>
      </c>
      <c r="G35" s="14" t="s">
        <v>1185</v>
      </c>
      <c r="H35" s="89" t="s">
        <v>1438</v>
      </c>
      <c r="I35" s="84">
        <v>0.3</v>
      </c>
      <c r="J35" s="152">
        <v>9.9999999999999992E-2</v>
      </c>
      <c r="K35" s="152">
        <v>2.5000000000000001E-2</v>
      </c>
      <c r="L35" s="152">
        <v>0.05</v>
      </c>
      <c r="M35" s="152">
        <v>7.5000000000000011E-2</v>
      </c>
      <c r="N35" s="152">
        <v>0.1</v>
      </c>
      <c r="O35" s="51">
        <v>0</v>
      </c>
      <c r="P35" s="51">
        <v>0.3</v>
      </c>
      <c r="Q35" s="13"/>
    </row>
    <row r="36" spans="1:17" ht="43.5" customHeight="1">
      <c r="A36" s="56">
        <v>11</v>
      </c>
      <c r="B36" s="8" t="s">
        <v>1439</v>
      </c>
      <c r="C36" s="56">
        <v>28</v>
      </c>
      <c r="D36" s="8" t="s">
        <v>1440</v>
      </c>
      <c r="E36" s="143" t="s">
        <v>1441</v>
      </c>
      <c r="F36" s="20" t="s">
        <v>1442</v>
      </c>
      <c r="G36" s="10" t="s">
        <v>1214</v>
      </c>
      <c r="H36" s="61" t="s">
        <v>1443</v>
      </c>
      <c r="I36" s="61" t="s">
        <v>1444</v>
      </c>
      <c r="J36" s="152">
        <v>0.06</v>
      </c>
      <c r="K36" s="152">
        <v>1.4999999999999999E-2</v>
      </c>
      <c r="L36" s="152">
        <v>0.03</v>
      </c>
      <c r="M36" s="152">
        <v>4.4999999999999998E-2</v>
      </c>
      <c r="N36" s="152">
        <v>0.06</v>
      </c>
      <c r="O36" s="10" t="s">
        <v>1443</v>
      </c>
      <c r="P36" s="10" t="s">
        <v>1445</v>
      </c>
      <c r="Q36" s="8" t="s">
        <v>1446</v>
      </c>
    </row>
    <row r="37" spans="1:17" ht="26">
      <c r="A37" s="16">
        <v>11</v>
      </c>
      <c r="B37" s="18" t="s">
        <v>1439</v>
      </c>
      <c r="C37" s="16">
        <v>28</v>
      </c>
      <c r="D37" s="18"/>
      <c r="E37" s="143" t="s">
        <v>1447</v>
      </c>
      <c r="F37" s="20" t="s">
        <v>1448</v>
      </c>
      <c r="G37" s="10"/>
      <c r="H37" s="86" t="s">
        <v>1449</v>
      </c>
      <c r="I37" s="68">
        <v>1</v>
      </c>
      <c r="J37" s="139">
        <v>0.33</v>
      </c>
      <c r="K37" s="139">
        <v>8.3333333333333329E-2</v>
      </c>
      <c r="L37" s="139">
        <v>0.16666666666666666</v>
      </c>
      <c r="M37" s="139">
        <v>0.25</v>
      </c>
      <c r="N37" s="139">
        <v>0.33333333333333331</v>
      </c>
      <c r="O37" s="10" t="s">
        <v>1199</v>
      </c>
      <c r="P37" s="41">
        <v>1</v>
      </c>
      <c r="Q37" s="13"/>
    </row>
    <row r="38" spans="1:17" ht="26">
      <c r="A38" s="16">
        <v>11</v>
      </c>
      <c r="B38" s="18" t="s">
        <v>1439</v>
      </c>
      <c r="C38" s="16">
        <v>28</v>
      </c>
      <c r="D38" s="18"/>
      <c r="E38" s="143" t="s">
        <v>1450</v>
      </c>
      <c r="F38" s="20" t="s">
        <v>1451</v>
      </c>
      <c r="G38" s="10"/>
      <c r="H38" s="86" t="s">
        <v>1199</v>
      </c>
      <c r="I38" s="67">
        <v>1</v>
      </c>
      <c r="J38" s="10">
        <v>1</v>
      </c>
      <c r="K38" s="10"/>
      <c r="L38" s="10">
        <v>1</v>
      </c>
      <c r="M38" s="10"/>
      <c r="N38" s="10"/>
      <c r="O38" s="10" t="s">
        <v>1199</v>
      </c>
      <c r="P38" s="10">
        <v>1</v>
      </c>
      <c r="Q38" s="13"/>
    </row>
    <row r="39" spans="1:17" ht="273" customHeight="1">
      <c r="A39" s="17">
        <v>11</v>
      </c>
      <c r="B39" s="19" t="s">
        <v>1439</v>
      </c>
      <c r="C39" s="17">
        <v>28</v>
      </c>
      <c r="D39" s="19"/>
      <c r="E39" s="143" t="s">
        <v>1452</v>
      </c>
      <c r="F39" s="20" t="s">
        <v>1453</v>
      </c>
      <c r="G39" s="10" t="s">
        <v>1346</v>
      </c>
      <c r="H39" s="69" t="s">
        <v>1418</v>
      </c>
      <c r="I39" s="69" t="s">
        <v>1419</v>
      </c>
      <c r="J39" s="41">
        <f>J30</f>
        <v>1</v>
      </c>
      <c r="K39" s="41">
        <f t="shared" ref="K39:Q39" si="0">K30</f>
        <v>1</v>
      </c>
      <c r="L39" s="41">
        <f t="shared" si="0"/>
        <v>1</v>
      </c>
      <c r="M39" s="41">
        <f t="shared" si="0"/>
        <v>1</v>
      </c>
      <c r="N39" s="41">
        <f t="shared" si="0"/>
        <v>1</v>
      </c>
      <c r="O39" s="41" t="str">
        <f t="shared" si="0"/>
        <v xml:space="preserve">De acuerdo a los resultados del Índice de Calidad del Aire (ICA) obtenidos en el primer semestre de 2019 en las estaciones fijas, durante la mayor parte del periodo de monitoreo, la calidad del aire estuvo en las categorías “buena” y “moderada”; con excepción de la estación de Envigado que presentó algunos días con calidad del aire “dañina a grupos sensibles” durante el mes de marzo, esto debido principalmente a las condiciones meteorológicas particulares que se dan durante ese periodo, las cuales motivaron la declaratoria de la contingencia atmosférica en el Valle de Aburrá. Entre junio y septiembre de 2019, las estaciones han mantenido un índice de calidad del aire entre "buena" y "moderada". </v>
      </c>
      <c r="P39" s="41" t="str">
        <f t="shared" si="0"/>
        <v>PGAR: 70% de las estaciones fijas y móviles con un índice de calidad del aire entre buena y moderada</v>
      </c>
      <c r="Q39" s="41">
        <f t="shared" si="0"/>
        <v>0</v>
      </c>
    </row>
    <row r="40" spans="1:17" ht="52">
      <c r="A40" s="61">
        <v>12</v>
      </c>
      <c r="B40" s="10" t="s">
        <v>1454</v>
      </c>
      <c r="C40" s="61">
        <v>29</v>
      </c>
      <c r="D40" s="10" t="s">
        <v>1455</v>
      </c>
      <c r="E40" s="151" t="s">
        <v>1456</v>
      </c>
      <c r="F40" s="10" t="s">
        <v>1457</v>
      </c>
      <c r="G40" s="10" t="s">
        <v>1185</v>
      </c>
      <c r="H40" s="61" t="s">
        <v>1199</v>
      </c>
      <c r="I40" s="70" t="s">
        <v>1458</v>
      </c>
      <c r="J40" s="139">
        <v>0.13</v>
      </c>
      <c r="K40" s="139">
        <v>0</v>
      </c>
      <c r="L40" s="139">
        <v>0</v>
      </c>
      <c r="M40" s="139">
        <v>6.6666666666666666E-2</v>
      </c>
      <c r="N40" s="139">
        <v>0.13333333333333333</v>
      </c>
      <c r="O40" s="10"/>
      <c r="P40" s="10"/>
      <c r="Q40" s="10"/>
    </row>
  </sheetData>
  <autoFilter ref="A3:Q40" xr:uid="{00000000-0009-0000-0000-000003000000}"/>
  <conditionalFormatting sqref="O4:P4 P5 P28 O20:P25 O6:P7 O33:P35 O37:P38 P19">
    <cfRule type="cellIs" dxfId="665" priority="74" operator="equal">
      <formula>""</formula>
    </cfRule>
  </conditionalFormatting>
  <conditionalFormatting sqref="O5">
    <cfRule type="cellIs" dxfId="664" priority="72" operator="equal">
      <formula>""</formula>
    </cfRule>
  </conditionalFormatting>
  <conditionalFormatting sqref="O8">
    <cfRule type="cellIs" dxfId="663" priority="69" operator="equal">
      <formula>""</formula>
    </cfRule>
  </conditionalFormatting>
  <conditionalFormatting sqref="P8">
    <cfRule type="cellIs" dxfId="662" priority="68" operator="equal">
      <formula>""</formula>
    </cfRule>
  </conditionalFormatting>
  <conditionalFormatting sqref="P9">
    <cfRule type="cellIs" dxfId="661" priority="58" operator="equal">
      <formula>""</formula>
    </cfRule>
  </conditionalFormatting>
  <conditionalFormatting sqref="O26:P26">
    <cfRule type="cellIs" dxfId="660" priority="54" operator="equal">
      <formula>""</formula>
    </cfRule>
  </conditionalFormatting>
  <conditionalFormatting sqref="O27">
    <cfRule type="cellIs" dxfId="659" priority="51" operator="equal">
      <formula>""</formula>
    </cfRule>
  </conditionalFormatting>
  <conditionalFormatting sqref="O32">
    <cfRule type="cellIs" dxfId="658" priority="49" operator="equal">
      <formula>""</formula>
    </cfRule>
  </conditionalFormatting>
  <conditionalFormatting sqref="P27">
    <cfRule type="cellIs" dxfId="657" priority="48" operator="equal">
      <formula>""</formula>
    </cfRule>
  </conditionalFormatting>
  <conditionalFormatting sqref="P32">
    <cfRule type="cellIs" dxfId="656" priority="46" operator="equal">
      <formula>""</formula>
    </cfRule>
  </conditionalFormatting>
  <conditionalFormatting sqref="P29">
    <cfRule type="cellIs" dxfId="655" priority="42" operator="equal">
      <formula>""</formula>
    </cfRule>
  </conditionalFormatting>
  <conditionalFormatting sqref="O9">
    <cfRule type="cellIs" dxfId="654" priority="32" operator="equal">
      <formula>""</formula>
    </cfRule>
  </conditionalFormatting>
  <conditionalFormatting sqref="O18:P18 O12:P13 O15:P15 P14">
    <cfRule type="cellIs" dxfId="653" priority="23" operator="equal">
      <formula>""</formula>
    </cfRule>
  </conditionalFormatting>
  <conditionalFormatting sqref="O10">
    <cfRule type="cellIs" dxfId="652" priority="22" operator="equal">
      <formula>""</formula>
    </cfRule>
  </conditionalFormatting>
  <conditionalFormatting sqref="P10">
    <cfRule type="cellIs" dxfId="651" priority="21" operator="equal">
      <formula>""</formula>
    </cfRule>
  </conditionalFormatting>
  <conditionalFormatting sqref="O16">
    <cfRule type="cellIs" dxfId="650" priority="20" operator="equal">
      <formula>""</formula>
    </cfRule>
  </conditionalFormatting>
  <conditionalFormatting sqref="P16">
    <cfRule type="cellIs" dxfId="649" priority="19" operator="equal">
      <formula>""</formula>
    </cfRule>
  </conditionalFormatting>
  <conditionalFormatting sqref="O11:P11">
    <cfRule type="cellIs" dxfId="648" priority="18" operator="equal">
      <formula>""</formula>
    </cfRule>
  </conditionalFormatting>
  <conditionalFormatting sqref="O36:P36">
    <cfRule type="cellIs" dxfId="647" priority="17" operator="equal">
      <formula>""</formula>
    </cfRule>
  </conditionalFormatting>
  <conditionalFormatting sqref="H36">
    <cfRule type="cellIs" dxfId="646" priority="16" operator="equal">
      <formula>""</formula>
    </cfRule>
  </conditionalFormatting>
  <conditionalFormatting sqref="I36">
    <cfRule type="cellIs" dxfId="645" priority="15" operator="equal">
      <formula>""</formula>
    </cfRule>
  </conditionalFormatting>
  <conditionalFormatting sqref="O28">
    <cfRule type="cellIs" dxfId="644" priority="11" operator="equal">
      <formula>""</formula>
    </cfRule>
  </conditionalFormatting>
  <conditionalFormatting sqref="O29">
    <cfRule type="cellIs" dxfId="643" priority="10" operator="equal">
      <formula>""</formula>
    </cfRule>
  </conditionalFormatting>
  <conditionalFormatting sqref="O14">
    <cfRule type="cellIs" dxfId="642" priority="6" operator="equal">
      <formula>""</formula>
    </cfRule>
  </conditionalFormatting>
  <conditionalFormatting sqref="O17:P17">
    <cfRule type="cellIs" dxfId="641" priority="5" operator="equal">
      <formula>""</formula>
    </cfRule>
  </conditionalFormatting>
  <conditionalFormatting sqref="O30">
    <cfRule type="cellIs" dxfId="640" priority="4" operator="equal">
      <formula>""</formula>
    </cfRule>
  </conditionalFormatting>
  <conditionalFormatting sqref="P30">
    <cfRule type="cellIs" dxfId="639" priority="3" operator="equal">
      <formula>""</formula>
    </cfRule>
  </conditionalFormatting>
  <conditionalFormatting sqref="O31">
    <cfRule type="cellIs" dxfId="638" priority="2" operator="equal">
      <formula>""</formula>
    </cfRule>
  </conditionalFormatting>
  <conditionalFormatting sqref="P31">
    <cfRule type="cellIs" dxfId="637" priority="1" operator="equal">
      <formula>""</formula>
    </cfRule>
  </conditionalFormatting>
  <printOptions horizontalCentered="1"/>
  <pageMargins left="0.19685039370078741" right="0.19685039370078741" top="0.59055118110236227" bottom="0.59055118110236227" header="0.19685039370078741" footer="0.19685039370078741"/>
  <pageSetup scale="56" fitToHeight="0" orientation="landscape" horizontalDpi="4294967294" verticalDpi="4294967294" r:id="rId1"/>
  <headerFooter>
    <oddHeader>&amp;CPGAR 2020-2031</oddHeader>
    <oddFooter>&amp;LPágina &amp;P de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tabColor theme="8" tint="-0.249977111117893"/>
    <pageSetUpPr fitToPage="1"/>
  </sheetPr>
  <dimension ref="A1:Q34"/>
  <sheetViews>
    <sheetView showGridLines="0" zoomScaleNormal="100" workbookViewId="0">
      <pane xSplit="3" ySplit="3" topLeftCell="D4" activePane="bottomRight" state="frozen"/>
      <selection pane="topRight" activeCell="Q19" sqref="Q19"/>
      <selection pane="bottomLeft" activeCell="Q19" sqref="Q19"/>
      <selection pane="bottomRight" activeCell="A4" sqref="A4:N8"/>
    </sheetView>
  </sheetViews>
  <sheetFormatPr baseColWidth="10" defaultColWidth="11" defaultRowHeight="13"/>
  <cols>
    <col min="1" max="1" width="3.08203125" style="6" bestFit="1" customWidth="1"/>
    <col min="2" max="2" width="24" style="104" bestFit="1" customWidth="1"/>
    <col min="3" max="3" width="3.08203125" style="6" bestFit="1" customWidth="1"/>
    <col min="4" max="4" width="30.58203125" style="104" bestFit="1" customWidth="1"/>
    <col min="5" max="5" width="7.08203125" style="147" customWidth="1"/>
    <col min="6" max="6" width="22.08203125" style="5" bestFit="1" customWidth="1"/>
    <col min="7" max="7" width="15.08203125" style="5" customWidth="1"/>
    <col min="8" max="9" width="22.08203125" style="6" customWidth="1"/>
    <col min="10" max="14" width="15.08203125" style="5" customWidth="1"/>
    <col min="15" max="15" width="20.5" style="5" hidden="1" customWidth="1"/>
    <col min="16" max="16" width="20.58203125" style="5" hidden="1" customWidth="1"/>
    <col min="17" max="17" width="26.58203125" style="104" hidden="1" customWidth="1"/>
    <col min="18" max="16384" width="11" style="5"/>
  </cols>
  <sheetData>
    <row r="1" spans="1:17">
      <c r="A1" s="76" t="s">
        <v>1459</v>
      </c>
      <c r="B1" s="76"/>
      <c r="C1" s="76"/>
      <c r="D1" s="76"/>
      <c r="E1" s="76"/>
      <c r="F1" s="76"/>
      <c r="G1" s="76"/>
      <c r="H1" s="76"/>
      <c r="I1" s="76"/>
      <c r="J1" s="105"/>
      <c r="K1" s="105"/>
      <c r="L1" s="105"/>
      <c r="M1" s="105"/>
      <c r="N1" s="105"/>
      <c r="O1" s="105"/>
      <c r="P1" s="120"/>
      <c r="Q1" s="121"/>
    </row>
    <row r="2" spans="1:17" ht="13.5" thickBot="1">
      <c r="A2" s="77" t="s">
        <v>1460</v>
      </c>
      <c r="B2" s="77"/>
      <c r="C2" s="77"/>
      <c r="D2" s="77"/>
      <c r="E2" s="160"/>
      <c r="F2" s="77"/>
      <c r="G2" s="77"/>
      <c r="H2" s="77"/>
      <c r="I2" s="77"/>
      <c r="J2" s="132"/>
      <c r="K2" s="132"/>
      <c r="L2" s="132"/>
      <c r="M2" s="132"/>
      <c r="N2" s="132"/>
      <c r="O2" s="78"/>
      <c r="P2" s="74"/>
      <c r="Q2" s="122"/>
    </row>
    <row r="3" spans="1:17" ht="26.5" thickBot="1">
      <c r="A3" s="7" t="s">
        <v>1165</v>
      </c>
      <c r="B3" s="118" t="s">
        <v>1166</v>
      </c>
      <c r="C3" s="7" t="s">
        <v>1165</v>
      </c>
      <c r="D3" s="7" t="s">
        <v>1167</v>
      </c>
      <c r="E3" s="173" t="s">
        <v>1168</v>
      </c>
      <c r="F3" s="23" t="s">
        <v>1169</v>
      </c>
      <c r="G3" s="7" t="s">
        <v>1170</v>
      </c>
      <c r="H3" s="38" t="s">
        <v>1171</v>
      </c>
      <c r="I3" s="133" t="s">
        <v>1172</v>
      </c>
      <c r="J3" s="134" t="s">
        <v>1173</v>
      </c>
      <c r="K3" s="135" t="s">
        <v>1174</v>
      </c>
      <c r="L3" s="135" t="s">
        <v>1175</v>
      </c>
      <c r="M3" s="135" t="s">
        <v>1176</v>
      </c>
      <c r="N3" s="136" t="s">
        <v>1177</v>
      </c>
      <c r="O3" s="23" t="s">
        <v>1178</v>
      </c>
      <c r="P3" s="7" t="s">
        <v>1179</v>
      </c>
      <c r="Q3" s="118" t="s">
        <v>1180</v>
      </c>
    </row>
    <row r="4" spans="1:17" ht="37.5" customHeight="1">
      <c r="A4" s="22">
        <v>13</v>
      </c>
      <c r="B4" s="96" t="s">
        <v>1461</v>
      </c>
      <c r="C4" s="114">
        <v>30</v>
      </c>
      <c r="D4" s="96" t="s">
        <v>1462</v>
      </c>
      <c r="E4" s="161" t="s">
        <v>1463</v>
      </c>
      <c r="F4" s="20" t="s">
        <v>1464</v>
      </c>
      <c r="G4" s="10" t="s">
        <v>1465</v>
      </c>
      <c r="H4" s="68">
        <v>0.94</v>
      </c>
      <c r="I4" s="67" t="s">
        <v>1466</v>
      </c>
      <c r="J4" s="138">
        <v>0.94</v>
      </c>
      <c r="K4" s="138">
        <v>0.94</v>
      </c>
      <c r="L4" s="138">
        <v>0.94</v>
      </c>
      <c r="M4" s="138">
        <v>0.94</v>
      </c>
      <c r="N4" s="138">
        <v>0.94</v>
      </c>
      <c r="O4" s="10" t="s">
        <v>1467</v>
      </c>
      <c r="P4" s="10" t="s">
        <v>1468</v>
      </c>
      <c r="Q4" s="96" t="s">
        <v>1469</v>
      </c>
    </row>
    <row r="5" spans="1:17" ht="26">
      <c r="A5" s="24">
        <v>13</v>
      </c>
      <c r="B5" s="98" t="s">
        <v>1461</v>
      </c>
      <c r="C5" s="26">
        <v>30</v>
      </c>
      <c r="D5" s="98" t="s">
        <v>1462</v>
      </c>
      <c r="E5" s="143" t="s">
        <v>1470</v>
      </c>
      <c r="F5" s="20" t="s">
        <v>1471</v>
      </c>
      <c r="G5" s="10" t="s">
        <v>1185</v>
      </c>
      <c r="H5" s="67" t="s">
        <v>1265</v>
      </c>
      <c r="I5" s="67">
        <v>70</v>
      </c>
      <c r="J5" s="10">
        <v>7</v>
      </c>
      <c r="K5" s="10"/>
      <c r="L5" s="10"/>
      <c r="M5" s="10">
        <v>3</v>
      </c>
      <c r="N5" s="10">
        <v>4</v>
      </c>
      <c r="O5" s="10" t="s">
        <v>1199</v>
      </c>
      <c r="P5" s="10" t="s">
        <v>1472</v>
      </c>
      <c r="Q5" s="97"/>
    </row>
    <row r="6" spans="1:17" ht="41.25" customHeight="1">
      <c r="A6" s="24">
        <v>13</v>
      </c>
      <c r="B6" s="98" t="s">
        <v>1461</v>
      </c>
      <c r="C6" s="26">
        <v>30</v>
      </c>
      <c r="D6" s="98" t="s">
        <v>1462</v>
      </c>
      <c r="E6" s="172" t="s">
        <v>1473</v>
      </c>
      <c r="F6" s="10" t="s">
        <v>1474</v>
      </c>
      <c r="G6" s="10" t="s">
        <v>1185</v>
      </c>
      <c r="H6" s="61" t="s">
        <v>1265</v>
      </c>
      <c r="I6" s="70">
        <v>0.9</v>
      </c>
      <c r="J6" s="139">
        <v>0.7</v>
      </c>
      <c r="K6" s="139"/>
      <c r="L6" s="139"/>
      <c r="M6" s="139"/>
      <c r="N6" s="139">
        <v>0.7</v>
      </c>
      <c r="O6" s="10" t="s">
        <v>1199</v>
      </c>
      <c r="P6" s="41">
        <v>0.9</v>
      </c>
      <c r="Q6" s="97"/>
    </row>
    <row r="7" spans="1:17" ht="39">
      <c r="A7" s="24">
        <v>13</v>
      </c>
      <c r="B7" s="98" t="s">
        <v>1461</v>
      </c>
      <c r="C7" s="26">
        <v>30</v>
      </c>
      <c r="D7" s="98" t="s">
        <v>1462</v>
      </c>
      <c r="E7" s="145" t="s">
        <v>1475</v>
      </c>
      <c r="F7" s="14" t="s">
        <v>1476</v>
      </c>
      <c r="G7" s="10" t="s">
        <v>1185</v>
      </c>
      <c r="H7" s="71" t="s">
        <v>1265</v>
      </c>
      <c r="I7" s="70">
        <v>0.9</v>
      </c>
      <c r="J7" s="139">
        <v>0.7</v>
      </c>
      <c r="K7" s="139"/>
      <c r="L7" s="139"/>
      <c r="M7" s="139"/>
      <c r="N7" s="139">
        <v>0.7</v>
      </c>
      <c r="O7" s="10" t="s">
        <v>1477</v>
      </c>
      <c r="P7" s="41">
        <v>0.9</v>
      </c>
      <c r="Q7" s="97"/>
    </row>
    <row r="8" spans="1:17" ht="39">
      <c r="A8" s="17">
        <v>13</v>
      </c>
      <c r="B8" s="100" t="s">
        <v>1461</v>
      </c>
      <c r="C8" s="26">
        <v>30</v>
      </c>
      <c r="D8" s="98" t="s">
        <v>1462</v>
      </c>
      <c r="E8" s="143" t="s">
        <v>1478</v>
      </c>
      <c r="F8" s="10" t="s">
        <v>1479</v>
      </c>
      <c r="G8" s="10" t="s">
        <v>1185</v>
      </c>
      <c r="H8" s="61" t="s">
        <v>1265</v>
      </c>
      <c r="I8" s="70">
        <v>0.9</v>
      </c>
      <c r="J8" s="139">
        <v>0.7</v>
      </c>
      <c r="K8" s="139"/>
      <c r="L8" s="139"/>
      <c r="M8" s="139"/>
      <c r="N8" s="139">
        <v>0.7</v>
      </c>
      <c r="O8" s="10" t="s">
        <v>1477</v>
      </c>
      <c r="P8" s="41">
        <v>0.9</v>
      </c>
      <c r="Q8" s="98"/>
    </row>
    <row r="9" spans="1:17" ht="93" customHeight="1">
      <c r="A9" s="48">
        <v>14</v>
      </c>
      <c r="B9" s="99" t="s">
        <v>1480</v>
      </c>
      <c r="C9" s="33">
        <v>31</v>
      </c>
      <c r="D9" s="95" t="s">
        <v>1481</v>
      </c>
      <c r="E9" s="42" t="s">
        <v>1482</v>
      </c>
      <c r="F9" s="20" t="s">
        <v>1483</v>
      </c>
      <c r="G9" s="10" t="s">
        <v>1185</v>
      </c>
      <c r="H9" s="64" t="s">
        <v>1199</v>
      </c>
      <c r="I9" s="65">
        <v>1</v>
      </c>
      <c r="J9" s="139">
        <v>1</v>
      </c>
      <c r="K9" s="139">
        <v>0.25</v>
      </c>
      <c r="L9" s="139">
        <v>0.5</v>
      </c>
      <c r="M9" s="139">
        <v>0.75</v>
      </c>
      <c r="N9" s="139">
        <v>1</v>
      </c>
      <c r="O9" s="10" t="s">
        <v>1484</v>
      </c>
      <c r="P9" s="10" t="s">
        <v>1485</v>
      </c>
      <c r="Q9" s="95" t="s">
        <v>1486</v>
      </c>
    </row>
    <row r="10" spans="1:17" ht="42.75" customHeight="1">
      <c r="A10" s="24">
        <v>14</v>
      </c>
      <c r="B10" s="98" t="s">
        <v>1480</v>
      </c>
      <c r="C10" s="33">
        <v>32</v>
      </c>
      <c r="D10" s="95" t="s">
        <v>1487</v>
      </c>
      <c r="E10" s="42" t="s">
        <v>1488</v>
      </c>
      <c r="F10" s="20" t="s">
        <v>1489</v>
      </c>
      <c r="G10" s="10" t="s">
        <v>1185</v>
      </c>
      <c r="H10" s="67" t="s">
        <v>1199</v>
      </c>
      <c r="I10" s="68">
        <v>1</v>
      </c>
      <c r="J10" s="139">
        <v>1</v>
      </c>
      <c r="K10" s="139">
        <v>0.125</v>
      </c>
      <c r="L10" s="139">
        <v>0.375</v>
      </c>
      <c r="M10" s="139">
        <v>0.625</v>
      </c>
      <c r="N10" s="139">
        <v>1</v>
      </c>
      <c r="O10" s="32" t="s">
        <v>1199</v>
      </c>
      <c r="P10" s="41">
        <v>1</v>
      </c>
      <c r="Q10" s="96" t="s">
        <v>1490</v>
      </c>
    </row>
    <row r="11" spans="1:17" ht="52">
      <c r="A11" s="24">
        <v>14</v>
      </c>
      <c r="B11" s="98" t="s">
        <v>1480</v>
      </c>
      <c r="C11" s="112">
        <v>33</v>
      </c>
      <c r="D11" s="110" t="s">
        <v>1491</v>
      </c>
      <c r="E11" s="143" t="s">
        <v>1492</v>
      </c>
      <c r="F11" s="20" t="s">
        <v>1493</v>
      </c>
      <c r="G11" s="10" t="s">
        <v>1185</v>
      </c>
      <c r="H11" s="67" t="s">
        <v>1265</v>
      </c>
      <c r="I11" s="66" t="s">
        <v>1494</v>
      </c>
      <c r="J11" s="139">
        <v>0.6</v>
      </c>
      <c r="K11" s="139">
        <v>0.1</v>
      </c>
      <c r="L11" s="139">
        <v>0.3</v>
      </c>
      <c r="M11" s="139">
        <v>0.5</v>
      </c>
      <c r="N11" s="139">
        <v>0.6</v>
      </c>
      <c r="O11" s="10" t="s">
        <v>1199</v>
      </c>
      <c r="P11" s="10" t="s">
        <v>1495</v>
      </c>
      <c r="Q11" s="96" t="s">
        <v>1496</v>
      </c>
    </row>
    <row r="12" spans="1:17" ht="28.5" customHeight="1">
      <c r="A12" s="24">
        <v>14</v>
      </c>
      <c r="B12" s="98" t="s">
        <v>1480</v>
      </c>
      <c r="C12" s="17">
        <v>33</v>
      </c>
      <c r="D12" s="100" t="s">
        <v>1491</v>
      </c>
      <c r="E12" s="143" t="s">
        <v>1497</v>
      </c>
      <c r="F12" s="20" t="s">
        <v>1498</v>
      </c>
      <c r="G12" s="10" t="s">
        <v>1185</v>
      </c>
      <c r="H12" s="67" t="s">
        <v>1265</v>
      </c>
      <c r="I12" s="68" t="s">
        <v>1499</v>
      </c>
      <c r="J12" s="139">
        <v>0.7</v>
      </c>
      <c r="K12" s="139"/>
      <c r="L12" s="139"/>
      <c r="M12" s="139"/>
      <c r="N12" s="139">
        <v>0.7</v>
      </c>
      <c r="O12" s="10" t="s">
        <v>1199</v>
      </c>
      <c r="P12" s="36" t="s">
        <v>1500</v>
      </c>
      <c r="Q12" s="96"/>
    </row>
    <row r="13" spans="1:17" ht="146.25" customHeight="1">
      <c r="A13" s="45">
        <v>14</v>
      </c>
      <c r="B13" s="100" t="s">
        <v>1480</v>
      </c>
      <c r="C13" s="113">
        <v>34</v>
      </c>
      <c r="D13" s="111" t="s">
        <v>1501</v>
      </c>
      <c r="E13" s="167" t="s">
        <v>1502</v>
      </c>
      <c r="F13" s="20" t="s">
        <v>1503</v>
      </c>
      <c r="G13" s="10" t="s">
        <v>1185</v>
      </c>
      <c r="H13" s="67">
        <v>0</v>
      </c>
      <c r="I13" s="61" t="s">
        <v>1504</v>
      </c>
      <c r="J13" s="10">
        <v>3</v>
      </c>
      <c r="K13" s="10">
        <v>3</v>
      </c>
      <c r="L13" s="10">
        <v>3</v>
      </c>
      <c r="M13" s="10">
        <v>3</v>
      </c>
      <c r="N13" s="10">
        <v>3</v>
      </c>
      <c r="O13" s="10" t="s">
        <v>1199</v>
      </c>
      <c r="P13" s="10" t="s">
        <v>1505</v>
      </c>
      <c r="Q13" s="95" t="s">
        <v>1506</v>
      </c>
    </row>
    <row r="14" spans="1:17" s="53" customFormat="1" ht="96.75" customHeight="1">
      <c r="A14" s="48">
        <v>15</v>
      </c>
      <c r="B14" s="99" t="s">
        <v>1507</v>
      </c>
      <c r="C14" s="83">
        <v>35</v>
      </c>
      <c r="D14" s="99" t="s">
        <v>1508</v>
      </c>
      <c r="E14" s="143" t="s">
        <v>1509</v>
      </c>
      <c r="F14" s="40" t="s">
        <v>1510</v>
      </c>
      <c r="G14" s="32" t="s">
        <v>1214</v>
      </c>
      <c r="H14" s="69">
        <v>0.58099999999999996</v>
      </c>
      <c r="I14" s="69">
        <v>1</v>
      </c>
      <c r="J14" s="174">
        <v>0.6</v>
      </c>
      <c r="K14" s="174">
        <v>0.58099999999999996</v>
      </c>
      <c r="L14" s="174">
        <v>0.58099999999999996</v>
      </c>
      <c r="M14" s="174">
        <v>0.58499999999999996</v>
      </c>
      <c r="N14" s="174">
        <v>0.6</v>
      </c>
      <c r="O14" s="32" t="s">
        <v>1511</v>
      </c>
      <c r="P14" s="32" t="s">
        <v>1512</v>
      </c>
      <c r="Q14" s="110" t="s">
        <v>1513</v>
      </c>
    </row>
    <row r="15" spans="1:17" ht="52">
      <c r="A15" s="24">
        <v>15</v>
      </c>
      <c r="B15" s="98" t="s">
        <v>1514</v>
      </c>
      <c r="C15" s="16">
        <v>35</v>
      </c>
      <c r="D15" s="98" t="s">
        <v>1508</v>
      </c>
      <c r="E15" s="143" t="s">
        <v>1515</v>
      </c>
      <c r="F15" s="20" t="s">
        <v>1516</v>
      </c>
      <c r="G15" s="10" t="s">
        <v>1185</v>
      </c>
      <c r="H15" s="67" t="s">
        <v>1199</v>
      </c>
      <c r="I15" s="61" t="s">
        <v>1517</v>
      </c>
      <c r="J15" s="139">
        <v>0.05</v>
      </c>
      <c r="K15" s="139"/>
      <c r="L15" s="139"/>
      <c r="M15" s="139"/>
      <c r="N15" s="139">
        <v>0.05</v>
      </c>
      <c r="O15" s="10" t="s">
        <v>1199</v>
      </c>
      <c r="P15" s="10" t="s">
        <v>1518</v>
      </c>
      <c r="Q15" s="97"/>
    </row>
    <row r="16" spans="1:17" ht="66" customHeight="1">
      <c r="A16" s="24">
        <v>15</v>
      </c>
      <c r="B16" s="98" t="s">
        <v>1514</v>
      </c>
      <c r="C16" s="17">
        <v>35</v>
      </c>
      <c r="D16" s="100" t="s">
        <v>1508</v>
      </c>
      <c r="E16" s="143" t="s">
        <v>1519</v>
      </c>
      <c r="F16" s="20" t="s">
        <v>1520</v>
      </c>
      <c r="G16" s="10" t="s">
        <v>1185</v>
      </c>
      <c r="H16" s="67" t="s">
        <v>1199</v>
      </c>
      <c r="I16" s="61" t="s">
        <v>1521</v>
      </c>
      <c r="J16" s="139">
        <v>0.2</v>
      </c>
      <c r="K16" s="139"/>
      <c r="L16" s="139"/>
      <c r="M16" s="139"/>
      <c r="N16" s="139">
        <v>0.2</v>
      </c>
      <c r="O16" s="10" t="s">
        <v>1199</v>
      </c>
      <c r="P16" s="10" t="s">
        <v>1521</v>
      </c>
      <c r="Q16" s="119"/>
    </row>
    <row r="17" spans="1:17" s="53" customFormat="1" ht="104">
      <c r="A17" s="24">
        <v>15</v>
      </c>
      <c r="B17" s="98" t="s">
        <v>1514</v>
      </c>
      <c r="C17" s="113">
        <v>36</v>
      </c>
      <c r="D17" s="111" t="s">
        <v>1522</v>
      </c>
      <c r="E17" s="167" t="s">
        <v>1523</v>
      </c>
      <c r="F17" s="20" t="s">
        <v>1524</v>
      </c>
      <c r="G17" s="10" t="s">
        <v>1185</v>
      </c>
      <c r="H17" s="67">
        <v>0</v>
      </c>
      <c r="I17" s="67">
        <v>50</v>
      </c>
      <c r="J17" s="10">
        <v>20</v>
      </c>
      <c r="K17" s="10">
        <v>0</v>
      </c>
      <c r="L17" s="10">
        <v>6</v>
      </c>
      <c r="M17" s="10">
        <v>12</v>
      </c>
      <c r="N17" s="10">
        <v>20</v>
      </c>
      <c r="O17" s="10" t="s">
        <v>1199</v>
      </c>
      <c r="P17" s="10" t="s">
        <v>1525</v>
      </c>
      <c r="Q17" s="94" t="s">
        <v>1526</v>
      </c>
    </row>
    <row r="18" spans="1:17" s="53" customFormat="1" ht="52">
      <c r="A18" s="24">
        <v>15</v>
      </c>
      <c r="B18" s="98" t="s">
        <v>1514</v>
      </c>
      <c r="C18" s="83">
        <v>37</v>
      </c>
      <c r="D18" s="99" t="s">
        <v>1527</v>
      </c>
      <c r="E18" s="143" t="s">
        <v>1528</v>
      </c>
      <c r="F18" s="40" t="s">
        <v>1529</v>
      </c>
      <c r="G18" s="10" t="s">
        <v>1185</v>
      </c>
      <c r="H18" s="67">
        <v>0</v>
      </c>
      <c r="I18" s="69">
        <v>0.7</v>
      </c>
      <c r="J18" s="139">
        <v>0.2</v>
      </c>
      <c r="K18" s="139">
        <v>0</v>
      </c>
      <c r="L18" s="139">
        <v>0.1</v>
      </c>
      <c r="M18" s="139">
        <v>0.1</v>
      </c>
      <c r="N18" s="139">
        <v>0.2</v>
      </c>
      <c r="O18" s="10"/>
      <c r="P18" s="10"/>
      <c r="Q18" s="110"/>
    </row>
    <row r="19" spans="1:17" s="53" customFormat="1" ht="52">
      <c r="A19" s="24">
        <v>15</v>
      </c>
      <c r="B19" s="125" t="s">
        <v>1514</v>
      </c>
      <c r="C19" s="16">
        <v>37</v>
      </c>
      <c r="D19" s="98" t="s">
        <v>1530</v>
      </c>
      <c r="E19" s="143" t="s">
        <v>1531</v>
      </c>
      <c r="F19" s="40" t="s">
        <v>1532</v>
      </c>
      <c r="G19" s="10" t="s">
        <v>1185</v>
      </c>
      <c r="H19" s="67">
        <v>0</v>
      </c>
      <c r="I19" s="67">
        <v>10</v>
      </c>
      <c r="J19" s="10">
        <v>0</v>
      </c>
      <c r="K19" s="10">
        <v>0</v>
      </c>
      <c r="L19" s="10">
        <v>0</v>
      </c>
      <c r="M19" s="10">
        <v>1</v>
      </c>
      <c r="N19" s="10">
        <v>2</v>
      </c>
      <c r="O19" s="10"/>
      <c r="P19" s="10"/>
      <c r="Q19" s="110"/>
    </row>
    <row r="20" spans="1:17" s="53" customFormat="1" ht="82.5" customHeight="1">
      <c r="A20" s="112">
        <v>16</v>
      </c>
      <c r="B20" s="110" t="s">
        <v>1533</v>
      </c>
      <c r="C20" s="112">
        <v>38</v>
      </c>
      <c r="D20" s="110" t="s">
        <v>1534</v>
      </c>
      <c r="E20" s="143">
        <v>38.1</v>
      </c>
      <c r="F20" s="10" t="s">
        <v>1535</v>
      </c>
      <c r="G20" s="10" t="s">
        <v>1465</v>
      </c>
      <c r="H20" s="70">
        <v>0.97</v>
      </c>
      <c r="I20" s="70">
        <v>0.97</v>
      </c>
      <c r="J20" s="139">
        <v>0.97</v>
      </c>
      <c r="K20" s="139">
        <v>0.97</v>
      </c>
      <c r="L20" s="139">
        <v>0.97</v>
      </c>
      <c r="M20" s="139">
        <v>0.97</v>
      </c>
      <c r="N20" s="139">
        <v>0.97</v>
      </c>
      <c r="O20" s="10" t="s">
        <v>1536</v>
      </c>
      <c r="P20" s="10" t="s">
        <v>1537</v>
      </c>
      <c r="Q20" s="1163" t="s">
        <v>1538</v>
      </c>
    </row>
    <row r="21" spans="1:17" s="53" customFormat="1" ht="26.25" customHeight="1">
      <c r="A21" s="16">
        <v>16</v>
      </c>
      <c r="B21" s="98" t="s">
        <v>1533</v>
      </c>
      <c r="C21" s="16">
        <v>38</v>
      </c>
      <c r="D21" s="98" t="s">
        <v>1534</v>
      </c>
      <c r="E21" s="143">
        <v>38.200000000000003</v>
      </c>
      <c r="F21" s="32" t="s">
        <v>1539</v>
      </c>
      <c r="G21" s="10" t="s">
        <v>1185</v>
      </c>
      <c r="H21" s="67">
        <v>0</v>
      </c>
      <c r="I21" s="72">
        <v>1</v>
      </c>
      <c r="J21" s="139">
        <v>0.8</v>
      </c>
      <c r="K21" s="139"/>
      <c r="L21" s="139"/>
      <c r="M21" s="139"/>
      <c r="N21" s="139">
        <v>0.8</v>
      </c>
      <c r="O21" s="10"/>
      <c r="P21" s="10" t="s">
        <v>1540</v>
      </c>
      <c r="Q21" s="1164"/>
    </row>
    <row r="22" spans="1:17" s="53" customFormat="1" ht="80.25" customHeight="1">
      <c r="A22" s="16">
        <v>16</v>
      </c>
      <c r="B22" s="98" t="s">
        <v>1533</v>
      </c>
      <c r="C22" s="17">
        <v>38</v>
      </c>
      <c r="D22" s="100" t="s">
        <v>1534</v>
      </c>
      <c r="E22" s="143">
        <v>38.299999999999997</v>
      </c>
      <c r="F22" s="10" t="s">
        <v>1541</v>
      </c>
      <c r="G22" s="10" t="s">
        <v>1185</v>
      </c>
      <c r="H22" s="67" t="s">
        <v>1265</v>
      </c>
      <c r="I22" s="61">
        <v>1</v>
      </c>
      <c r="J22" s="10">
        <v>1</v>
      </c>
      <c r="K22" s="10">
        <v>0.5</v>
      </c>
      <c r="L22" s="10">
        <v>0.7</v>
      </c>
      <c r="M22" s="10">
        <v>0.9</v>
      </c>
      <c r="N22" s="10">
        <v>1</v>
      </c>
      <c r="O22" s="10" t="s">
        <v>1199</v>
      </c>
      <c r="P22" s="10" t="s">
        <v>1542</v>
      </c>
      <c r="Q22" s="1165"/>
    </row>
    <row r="23" spans="1:17" ht="30" customHeight="1">
      <c r="A23" s="16">
        <v>16</v>
      </c>
      <c r="B23" s="98" t="s">
        <v>1533</v>
      </c>
      <c r="C23" s="83">
        <v>39</v>
      </c>
      <c r="D23" s="99" t="s">
        <v>1543</v>
      </c>
      <c r="E23" s="145" t="s">
        <v>1544</v>
      </c>
      <c r="F23" s="10" t="s">
        <v>1545</v>
      </c>
      <c r="G23" s="10" t="s">
        <v>1185</v>
      </c>
      <c r="H23" s="61" t="s">
        <v>1265</v>
      </c>
      <c r="I23" s="70">
        <v>1</v>
      </c>
      <c r="J23" s="139">
        <v>0.25</v>
      </c>
      <c r="K23" s="139">
        <v>0.05</v>
      </c>
      <c r="L23" s="139">
        <v>0.1</v>
      </c>
      <c r="M23" s="139">
        <v>0.15</v>
      </c>
      <c r="N23" s="139">
        <v>0.25</v>
      </c>
      <c r="O23" s="10" t="s">
        <v>1199</v>
      </c>
      <c r="P23" s="10" t="s">
        <v>1546</v>
      </c>
      <c r="Q23" s="97" t="s">
        <v>1547</v>
      </c>
    </row>
    <row r="24" spans="1:17" s="53" customFormat="1" ht="193.5" customHeight="1">
      <c r="A24" s="16">
        <v>16</v>
      </c>
      <c r="B24" s="98" t="s">
        <v>1533</v>
      </c>
      <c r="C24" s="63">
        <v>40</v>
      </c>
      <c r="D24" s="94" t="s">
        <v>1548</v>
      </c>
      <c r="E24" s="54" t="s">
        <v>1549</v>
      </c>
      <c r="F24" s="20" t="s">
        <v>1550</v>
      </c>
      <c r="G24" s="10" t="s">
        <v>1185</v>
      </c>
      <c r="H24" s="67" t="s">
        <v>1551</v>
      </c>
      <c r="I24" s="68">
        <v>1</v>
      </c>
      <c r="J24" s="139">
        <v>1</v>
      </c>
      <c r="K24" s="139">
        <v>0.2</v>
      </c>
      <c r="L24" s="139">
        <v>0.4</v>
      </c>
      <c r="M24" s="139">
        <v>0.60000000000000009</v>
      </c>
      <c r="N24" s="139">
        <v>1</v>
      </c>
      <c r="O24" s="10" t="s">
        <v>1199</v>
      </c>
      <c r="P24" s="10" t="s">
        <v>1552</v>
      </c>
      <c r="Q24" s="110" t="s">
        <v>1553</v>
      </c>
    </row>
    <row r="25" spans="1:17" ht="42" customHeight="1">
      <c r="A25" s="17">
        <v>16</v>
      </c>
      <c r="B25" s="100" t="s">
        <v>1533</v>
      </c>
      <c r="C25" s="48">
        <v>41</v>
      </c>
      <c r="D25" s="101" t="s">
        <v>1554</v>
      </c>
      <c r="E25" s="149" t="s">
        <v>1555</v>
      </c>
      <c r="F25" s="20" t="s">
        <v>1556</v>
      </c>
      <c r="G25" s="10" t="s">
        <v>1185</v>
      </c>
      <c r="H25" s="67">
        <v>0</v>
      </c>
      <c r="I25" s="67" t="s">
        <v>1557</v>
      </c>
      <c r="J25" s="151" t="s">
        <v>1557</v>
      </c>
      <c r="K25" s="10"/>
      <c r="L25" s="10"/>
      <c r="M25" s="10"/>
      <c r="N25" s="151" t="s">
        <v>1557</v>
      </c>
      <c r="O25" s="10" t="s">
        <v>1199</v>
      </c>
      <c r="P25" s="10" t="s">
        <v>1558</v>
      </c>
      <c r="Q25" s="97" t="s">
        <v>1559</v>
      </c>
    </row>
    <row r="26" spans="1:17" ht="57.75" customHeight="1">
      <c r="A26" s="83">
        <v>17</v>
      </c>
      <c r="B26" s="99" t="s">
        <v>1560</v>
      </c>
      <c r="C26" s="63">
        <v>42</v>
      </c>
      <c r="D26" s="95" t="s">
        <v>1561</v>
      </c>
      <c r="E26" s="42" t="s">
        <v>1562</v>
      </c>
      <c r="F26" s="20" t="s">
        <v>1563</v>
      </c>
      <c r="G26" s="10" t="s">
        <v>1185</v>
      </c>
      <c r="H26" s="67" t="s">
        <v>1265</v>
      </c>
      <c r="I26" s="68">
        <v>1</v>
      </c>
      <c r="J26" s="139">
        <v>1</v>
      </c>
      <c r="K26" s="139">
        <v>0</v>
      </c>
      <c r="L26" s="139">
        <v>1</v>
      </c>
      <c r="M26" s="139">
        <v>1</v>
      </c>
      <c r="N26" s="139">
        <v>1</v>
      </c>
      <c r="O26" s="10" t="s">
        <v>1199</v>
      </c>
      <c r="P26" s="41">
        <v>1</v>
      </c>
      <c r="Q26" s="97" t="s">
        <v>1564</v>
      </c>
    </row>
    <row r="27" spans="1:17" ht="80.25" customHeight="1">
      <c r="A27" s="17">
        <v>17</v>
      </c>
      <c r="B27" s="100" t="s">
        <v>1560</v>
      </c>
      <c r="C27" s="71">
        <v>43</v>
      </c>
      <c r="D27" s="102" t="s">
        <v>1565</v>
      </c>
      <c r="E27" s="162" t="s">
        <v>1566</v>
      </c>
      <c r="F27" s="20" t="s">
        <v>1567</v>
      </c>
      <c r="G27" s="10" t="s">
        <v>1185</v>
      </c>
      <c r="H27" s="67" t="s">
        <v>1265</v>
      </c>
      <c r="I27" s="20" t="s">
        <v>1568</v>
      </c>
      <c r="J27" s="151" t="s">
        <v>1557</v>
      </c>
      <c r="K27" s="151"/>
      <c r="L27" s="151"/>
      <c r="M27" s="151"/>
      <c r="N27" s="151" t="s">
        <v>1557</v>
      </c>
      <c r="O27" s="10" t="s">
        <v>1199</v>
      </c>
      <c r="P27" s="10" t="s">
        <v>1569</v>
      </c>
      <c r="Q27" s="119"/>
    </row>
    <row r="28" spans="1:17" ht="78">
      <c r="A28" s="112">
        <v>18</v>
      </c>
      <c r="B28" s="130" t="s">
        <v>1570</v>
      </c>
      <c r="C28" s="63">
        <v>44</v>
      </c>
      <c r="D28" s="103" t="s">
        <v>1571</v>
      </c>
      <c r="E28" s="151" t="s">
        <v>1572</v>
      </c>
      <c r="F28" s="175" t="s">
        <v>1573</v>
      </c>
      <c r="G28" s="20" t="s">
        <v>1185</v>
      </c>
      <c r="H28" s="109" t="s">
        <v>1265</v>
      </c>
      <c r="I28" s="109">
        <v>1</v>
      </c>
      <c r="J28" s="20">
        <v>1</v>
      </c>
      <c r="K28" s="20">
        <v>1</v>
      </c>
      <c r="L28" s="20">
        <v>0</v>
      </c>
      <c r="M28" s="20">
        <v>0</v>
      </c>
      <c r="N28" s="20">
        <v>0</v>
      </c>
      <c r="O28" s="10"/>
      <c r="P28" s="10"/>
      <c r="Q28" s="95"/>
    </row>
    <row r="29" spans="1:17" ht="105" customHeight="1">
      <c r="A29" s="16">
        <v>18</v>
      </c>
      <c r="B29" s="126" t="s">
        <v>1574</v>
      </c>
      <c r="C29" s="71">
        <v>45</v>
      </c>
      <c r="D29" s="103" t="s">
        <v>1575</v>
      </c>
      <c r="E29" s="151" t="s">
        <v>1576</v>
      </c>
      <c r="F29" s="175" t="s">
        <v>1577</v>
      </c>
      <c r="G29" s="20" t="s">
        <v>1185</v>
      </c>
      <c r="H29" s="109" t="s">
        <v>1265</v>
      </c>
      <c r="I29" s="109" t="s">
        <v>1578</v>
      </c>
      <c r="J29" s="20">
        <v>2</v>
      </c>
      <c r="K29" s="20">
        <v>0.5</v>
      </c>
      <c r="L29" s="20">
        <v>1</v>
      </c>
      <c r="M29" s="20">
        <v>1.5</v>
      </c>
      <c r="N29" s="20">
        <v>2</v>
      </c>
      <c r="O29" s="10"/>
      <c r="P29" s="10"/>
      <c r="Q29" s="95"/>
    </row>
    <row r="30" spans="1:17" ht="65">
      <c r="A30" s="16">
        <v>18</v>
      </c>
      <c r="B30" s="126" t="s">
        <v>1574</v>
      </c>
      <c r="C30" s="63">
        <v>46</v>
      </c>
      <c r="D30" s="103" t="s">
        <v>1579</v>
      </c>
      <c r="E30" s="151" t="s">
        <v>1580</v>
      </c>
      <c r="F30" s="87" t="s">
        <v>1581</v>
      </c>
      <c r="G30" s="20" t="s">
        <v>1185</v>
      </c>
      <c r="H30" s="109" t="s">
        <v>1265</v>
      </c>
      <c r="I30" s="109" t="s">
        <v>1582</v>
      </c>
      <c r="J30" s="20">
        <v>0</v>
      </c>
      <c r="K30" s="20">
        <v>1</v>
      </c>
      <c r="L30" s="20">
        <v>1</v>
      </c>
      <c r="M30" s="20">
        <v>1</v>
      </c>
      <c r="N30" s="20">
        <v>1</v>
      </c>
      <c r="O30" s="10"/>
      <c r="P30" s="10"/>
      <c r="Q30" s="95"/>
    </row>
    <row r="31" spans="1:17" ht="78">
      <c r="A31" s="16">
        <v>18</v>
      </c>
      <c r="B31" s="126" t="s">
        <v>1574</v>
      </c>
      <c r="C31" s="71">
        <v>47</v>
      </c>
      <c r="D31" s="103" t="s">
        <v>1583</v>
      </c>
      <c r="E31" s="151" t="s">
        <v>1584</v>
      </c>
      <c r="F31" s="87" t="s">
        <v>1585</v>
      </c>
      <c r="G31" s="15" t="s">
        <v>1185</v>
      </c>
      <c r="H31" s="115" t="s">
        <v>1265</v>
      </c>
      <c r="I31" s="176">
        <v>0.7</v>
      </c>
      <c r="J31" s="169">
        <v>0.5</v>
      </c>
      <c r="K31" s="169">
        <v>0.2</v>
      </c>
      <c r="L31" s="169">
        <v>0.3</v>
      </c>
      <c r="M31" s="169">
        <v>0.4</v>
      </c>
      <c r="N31" s="169">
        <v>0.5</v>
      </c>
      <c r="O31" s="10"/>
      <c r="P31" s="10"/>
      <c r="Q31" s="95"/>
    </row>
    <row r="32" spans="1:17" ht="65">
      <c r="A32" s="16">
        <v>18</v>
      </c>
      <c r="B32" s="126" t="s">
        <v>1574</v>
      </c>
      <c r="C32" s="63">
        <v>48</v>
      </c>
      <c r="D32" s="103" t="s">
        <v>1586</v>
      </c>
      <c r="E32" s="151" t="s">
        <v>1587</v>
      </c>
      <c r="F32" s="87" t="s">
        <v>1588</v>
      </c>
      <c r="G32" s="61" t="s">
        <v>1185</v>
      </c>
      <c r="H32" s="61" t="s">
        <v>1265</v>
      </c>
      <c r="I32" s="61" t="s">
        <v>1589</v>
      </c>
      <c r="J32" s="151">
        <v>2</v>
      </c>
      <c r="K32" s="151">
        <v>0.5</v>
      </c>
      <c r="L32" s="151">
        <v>1</v>
      </c>
      <c r="M32" s="151">
        <v>1.5</v>
      </c>
      <c r="N32" s="151">
        <v>2</v>
      </c>
      <c r="O32" s="10"/>
      <c r="P32" s="10"/>
      <c r="Q32" s="95"/>
    </row>
    <row r="33" spans="1:17" ht="65">
      <c r="A33" s="16">
        <v>18</v>
      </c>
      <c r="B33" s="126" t="s">
        <v>1574</v>
      </c>
      <c r="C33" s="71">
        <v>49</v>
      </c>
      <c r="D33" s="103" t="s">
        <v>1590</v>
      </c>
      <c r="E33" s="151" t="s">
        <v>1591</v>
      </c>
      <c r="F33" s="87" t="s">
        <v>1592</v>
      </c>
      <c r="G33" s="61" t="s">
        <v>1185</v>
      </c>
      <c r="H33" s="61" t="s">
        <v>1265</v>
      </c>
      <c r="I33" s="61" t="s">
        <v>1589</v>
      </c>
      <c r="J33" s="151">
        <v>2</v>
      </c>
      <c r="K33" s="151">
        <v>0</v>
      </c>
      <c r="L33" s="151">
        <v>2</v>
      </c>
      <c r="M33" s="151">
        <v>0</v>
      </c>
      <c r="N33" s="151">
        <v>0</v>
      </c>
      <c r="O33" s="10"/>
      <c r="P33" s="10"/>
      <c r="Q33" s="95"/>
    </row>
    <row r="34" spans="1:17" ht="65">
      <c r="A34" s="17">
        <v>18</v>
      </c>
      <c r="B34" s="127" t="s">
        <v>1574</v>
      </c>
      <c r="C34" s="63">
        <v>50</v>
      </c>
      <c r="D34" s="103" t="s">
        <v>1593</v>
      </c>
      <c r="E34" s="151" t="s">
        <v>1594</v>
      </c>
      <c r="F34" s="87" t="s">
        <v>1595</v>
      </c>
      <c r="G34" s="61" t="s">
        <v>1185</v>
      </c>
      <c r="H34" s="61" t="s">
        <v>1265</v>
      </c>
      <c r="I34" s="61" t="s">
        <v>1589</v>
      </c>
      <c r="J34" s="151">
        <v>2</v>
      </c>
      <c r="K34" s="151">
        <v>2</v>
      </c>
      <c r="L34" s="151">
        <v>2</v>
      </c>
      <c r="M34" s="151">
        <v>2</v>
      </c>
      <c r="N34" s="151">
        <v>2</v>
      </c>
      <c r="O34" s="10"/>
      <c r="P34" s="10"/>
      <c r="Q34" s="95"/>
    </row>
  </sheetData>
  <autoFilter ref="A3:Q34" xr:uid="{00000000-0009-0000-0000-000004000000}"/>
  <mergeCells count="1">
    <mergeCell ref="Q20:Q22"/>
  </mergeCells>
  <conditionalFormatting sqref="O11:P12 O15:O16 O4:P8 O17:P18 O14:P14 O20:P27">
    <cfRule type="cellIs" dxfId="636" priority="30" operator="equal">
      <formula>""</formula>
    </cfRule>
  </conditionalFormatting>
  <conditionalFormatting sqref="O10:P10">
    <cfRule type="cellIs" dxfId="635" priority="29" operator="equal">
      <formula>""</formula>
    </cfRule>
  </conditionalFormatting>
  <conditionalFormatting sqref="O13">
    <cfRule type="cellIs" dxfId="634" priority="26" operator="equal">
      <formula>""</formula>
    </cfRule>
  </conditionalFormatting>
  <conditionalFormatting sqref="P13">
    <cfRule type="cellIs" dxfId="633" priority="25" operator="equal">
      <formula>""</formula>
    </cfRule>
  </conditionalFormatting>
  <conditionalFormatting sqref="P15:P16">
    <cfRule type="cellIs" dxfId="632" priority="19" operator="equal">
      <formula>""</formula>
    </cfRule>
  </conditionalFormatting>
  <conditionalFormatting sqref="I15:I16">
    <cfRule type="cellIs" dxfId="631" priority="5" operator="equal">
      <formula>""</formula>
    </cfRule>
  </conditionalFormatting>
  <conditionalFormatting sqref="O9:P9">
    <cfRule type="cellIs" dxfId="630" priority="4" operator="equal">
      <formula>""</formula>
    </cfRule>
  </conditionalFormatting>
  <conditionalFormatting sqref="I13">
    <cfRule type="cellIs" dxfId="629" priority="2" operator="equal">
      <formula>""</formula>
    </cfRule>
  </conditionalFormatting>
  <conditionalFormatting sqref="O19:P19">
    <cfRule type="cellIs" dxfId="628" priority="1" operator="equal">
      <formula>""</formula>
    </cfRule>
  </conditionalFormatting>
  <printOptions horizontalCentered="1"/>
  <pageMargins left="0.19685039370078741" right="0.19685039370078741" top="0.59055118110236227" bottom="0.59055118110236227" header="0.19685039370078741" footer="0.19685039370078741"/>
  <pageSetup scale="59" fitToHeight="0" orientation="landscape" horizontalDpi="4294967294" verticalDpi="4294967294" r:id="rId1"/>
  <headerFooter>
    <oddHeader>&amp;CPGAR 2020-2031</oddHeader>
    <oddFooter>&amp;LPágina &amp;P de &amp;N</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tabColor rgb="FF00CC66"/>
    <pageSetUpPr fitToPage="1"/>
  </sheetPr>
  <dimension ref="A1:AV113"/>
  <sheetViews>
    <sheetView showGridLines="0" zoomScale="85" zoomScaleNormal="85" workbookViewId="0">
      <pane xSplit="6" ySplit="1" topLeftCell="G2" activePane="bottomRight" state="frozen"/>
      <selection pane="topRight" activeCell="G1" sqref="G1"/>
      <selection pane="bottomLeft" activeCell="A2" sqref="A2"/>
      <selection pane="bottomRight" activeCell="G21" sqref="G21"/>
    </sheetView>
  </sheetViews>
  <sheetFormatPr baseColWidth="10" defaultColWidth="10" defaultRowHeight="14.5" outlineLevelCol="1"/>
  <cols>
    <col min="1" max="1" width="24.5" style="785" customWidth="1"/>
    <col min="2" max="2" width="23.83203125" style="786" customWidth="1"/>
    <col min="3" max="3" width="5.08203125" style="787" customWidth="1"/>
    <col min="4" max="4" width="36.08203125" style="786" customWidth="1"/>
    <col min="5" max="5" width="30.75" style="772" customWidth="1"/>
    <col min="6" max="6" width="25.75" style="788" customWidth="1"/>
    <col min="7" max="7" width="12" style="788" customWidth="1"/>
    <col min="8" max="8" width="12.75" style="691" customWidth="1"/>
    <col min="9" max="9" width="12.75" style="789" customWidth="1"/>
    <col min="10" max="10" width="12.75" style="691" customWidth="1"/>
    <col min="11" max="11" width="12.75" style="790" customWidth="1"/>
    <col min="12" max="12" width="12.75" style="791" customWidth="1"/>
    <col min="13" max="13" width="16.08203125" style="791" customWidth="1"/>
    <col min="14" max="14" width="16.83203125" style="791" customWidth="1"/>
    <col min="15" max="16" width="11.83203125" style="791" customWidth="1"/>
    <col min="17" max="17" width="22.58203125" style="792" customWidth="1"/>
    <col min="18" max="22" width="16.08203125" style="792" customWidth="1"/>
    <col min="23" max="24" width="18.58203125" style="691" customWidth="1"/>
    <col min="25" max="25" width="21" style="691" customWidth="1"/>
    <col min="26" max="26" width="19.08203125" style="691" customWidth="1" outlineLevel="1"/>
    <col min="27" max="27" width="17.83203125" style="691" customWidth="1" outlineLevel="1"/>
    <col min="28" max="28" width="20.58203125" style="691" customWidth="1" outlineLevel="1"/>
    <col min="29" max="29" width="17.83203125" style="691" customWidth="1" outlineLevel="1"/>
    <col min="30" max="30" width="41.5" style="771" customWidth="1"/>
    <col min="31" max="31" width="44.75" style="691" customWidth="1"/>
    <col min="32" max="32" width="48" style="691" customWidth="1"/>
    <col min="33" max="33" width="39.83203125" style="772" customWidth="1" outlineLevel="1"/>
    <col min="34" max="34" width="39.33203125" style="691" customWidth="1" outlineLevel="1"/>
    <col min="35" max="36" width="39.83203125" style="691" customWidth="1" outlineLevel="1"/>
    <col min="37" max="37" width="64.25" style="691" customWidth="1"/>
    <col min="38" max="38" width="29.75" style="691" customWidth="1" outlineLevel="1"/>
    <col min="39" max="39" width="18.5" style="691" customWidth="1" outlineLevel="1"/>
    <col min="40" max="40" width="15.58203125" style="691" customWidth="1" outlineLevel="1"/>
    <col min="41" max="41" width="15" style="691" customWidth="1" outlineLevel="1"/>
    <col min="42" max="43" width="17.83203125" style="691" customWidth="1"/>
    <col min="44" max="44" width="30.58203125" style="691" customWidth="1"/>
    <col min="45" max="48" width="26" style="691" customWidth="1" outlineLevel="1"/>
    <col min="49" max="49" width="37.33203125" style="691" customWidth="1"/>
    <col min="50" max="50" width="36.33203125" style="691" customWidth="1"/>
    <col min="51" max="51" width="25.5" style="691" customWidth="1"/>
    <col min="52" max="55" width="21.5" style="691" customWidth="1"/>
    <col min="56" max="56" width="22.75" style="691" customWidth="1"/>
    <col min="57" max="57" width="34.58203125" style="691" customWidth="1"/>
    <col min="58" max="16384" width="10" style="691"/>
  </cols>
  <sheetData>
    <row r="1" spans="1:24" s="691" customFormat="1" ht="42">
      <c r="A1" s="681" t="s">
        <v>1596</v>
      </c>
      <c r="B1" s="681" t="s">
        <v>1597</v>
      </c>
      <c r="C1" s="682" t="s">
        <v>1598</v>
      </c>
      <c r="D1" s="683" t="s">
        <v>1599</v>
      </c>
      <c r="E1" s="684" t="s">
        <v>1600</v>
      </c>
      <c r="F1" s="685" t="s">
        <v>1601</v>
      </c>
      <c r="G1" s="681" t="s">
        <v>1602</v>
      </c>
      <c r="H1" s="681" t="s">
        <v>1603</v>
      </c>
      <c r="I1" s="681" t="s">
        <v>1604</v>
      </c>
      <c r="J1" s="681" t="s">
        <v>1605</v>
      </c>
      <c r="K1" s="681" t="s">
        <v>1606</v>
      </c>
      <c r="L1" s="681" t="s">
        <v>1607</v>
      </c>
      <c r="M1" s="685" t="s">
        <v>1608</v>
      </c>
      <c r="N1" s="686" t="s">
        <v>90</v>
      </c>
      <c r="O1" s="687" t="s">
        <v>1609</v>
      </c>
      <c r="P1" s="685" t="s">
        <v>1610</v>
      </c>
      <c r="Q1" s="685" t="s">
        <v>1611</v>
      </c>
      <c r="R1" s="688" t="s">
        <v>1612</v>
      </c>
      <c r="S1" s="688" t="s">
        <v>1613</v>
      </c>
      <c r="T1" s="688" t="s">
        <v>1614</v>
      </c>
      <c r="U1" s="688" t="s">
        <v>1615</v>
      </c>
      <c r="V1" s="688" t="s">
        <v>1616</v>
      </c>
      <c r="W1" s="689" t="s">
        <v>1617</v>
      </c>
      <c r="X1" s="690" t="s">
        <v>1618</v>
      </c>
    </row>
    <row r="2" spans="1:24" s="691" customFormat="1" ht="51">
      <c r="A2" s="692" t="s">
        <v>1619</v>
      </c>
      <c r="B2" s="693" t="s">
        <v>1620</v>
      </c>
      <c r="C2" s="694" t="s">
        <v>1621</v>
      </c>
      <c r="D2" s="663" t="s">
        <v>1622</v>
      </c>
      <c r="E2" s="695" t="str">
        <f t="shared" ref="E2:E34" si="0">CONCATENATE(" ",C2," ",D2)</f>
        <v xml:space="preserve"> 1.1.1. Declaración y o ampliación de áreas protegidas inscritas o a inscribir en el Registro Único Nacional de Áreas Protegidas – RUNAP</v>
      </c>
      <c r="F2" s="594" t="s">
        <v>1623</v>
      </c>
      <c r="G2" s="666">
        <v>542270</v>
      </c>
      <c r="H2" s="653">
        <f>SUM(Tabla3[[#This Row],[Meta 2024]:[Meta 2027]])</f>
        <v>15000</v>
      </c>
      <c r="I2" s="653">
        <v>0</v>
      </c>
      <c r="J2" s="666">
        <v>5000</v>
      </c>
      <c r="K2" s="666">
        <v>10000</v>
      </c>
      <c r="L2" s="653">
        <v>0</v>
      </c>
      <c r="M2" s="658" t="s">
        <v>1624</v>
      </c>
      <c r="N2" s="661" t="s">
        <v>185</v>
      </c>
      <c r="O2" s="680" t="s">
        <v>188</v>
      </c>
      <c r="P2" s="658" t="s">
        <v>165</v>
      </c>
      <c r="Q2" s="696"/>
      <c r="R2" s="697">
        <v>0</v>
      </c>
      <c r="S2" s="679">
        <v>100000000</v>
      </c>
      <c r="T2" s="679">
        <v>100000000</v>
      </c>
      <c r="U2" s="679">
        <v>0</v>
      </c>
      <c r="V2" s="679">
        <f>SUM(Tabla3[[#This Row],[Presupuesto 2024]:[Presupuesto 2027]])</f>
        <v>200000000</v>
      </c>
      <c r="W2" s="660">
        <f t="shared" ref="W2" si="1">SUM(V2:V20)</f>
        <v>32708519658.242638</v>
      </c>
      <c r="X2" s="660">
        <f>+Tabla3[[#This Row],[Presupuesto Total]]</f>
        <v>200000000</v>
      </c>
    </row>
    <row r="3" spans="1:24" s="691" customFormat="1" ht="87.5">
      <c r="A3" s="698" t="s">
        <v>1625</v>
      </c>
      <c r="B3" s="645" t="s">
        <v>1620</v>
      </c>
      <c r="C3" s="694" t="s">
        <v>1626</v>
      </c>
      <c r="D3" s="663" t="s">
        <v>1627</v>
      </c>
      <c r="E3" s="695" t="str">
        <f t="shared" si="0"/>
        <v xml:space="preserve"> 1.1.2. Recategorización de áreas protegidas inscritas en el Registro Único Nacional de Áreas Protegidas – RUNAP</v>
      </c>
      <c r="F3" s="594" t="s">
        <v>1628</v>
      </c>
      <c r="G3" s="653">
        <v>0</v>
      </c>
      <c r="H3" s="653">
        <f>SUM(Tabla3[[#This Row],[Meta 2024]:[Meta 2027]])</f>
        <v>2</v>
      </c>
      <c r="I3" s="653">
        <v>1</v>
      </c>
      <c r="J3" s="653">
        <v>0</v>
      </c>
      <c r="K3" s="653">
        <v>1</v>
      </c>
      <c r="L3" s="653">
        <v>0</v>
      </c>
      <c r="M3" s="658" t="s">
        <v>1629</v>
      </c>
      <c r="N3" s="661" t="s">
        <v>185</v>
      </c>
      <c r="O3" s="680" t="s">
        <v>188</v>
      </c>
      <c r="P3" s="658" t="s">
        <v>165</v>
      </c>
      <c r="Q3" s="696"/>
      <c r="R3" s="697">
        <v>50000000</v>
      </c>
      <c r="S3" s="660">
        <v>0</v>
      </c>
      <c r="T3" s="660">
        <v>60000000</v>
      </c>
      <c r="U3" s="679">
        <v>0</v>
      </c>
      <c r="V3" s="679">
        <f>SUM(Tabla3[[#This Row],[Presupuesto 2024]:[Presupuesto 2027]])</f>
        <v>110000000</v>
      </c>
      <c r="W3" s="660"/>
      <c r="X3" s="660">
        <f>+Tabla3[[#This Row],[Presupuesto Total]]</f>
        <v>110000000</v>
      </c>
    </row>
    <row r="4" spans="1:24" s="691" customFormat="1" ht="62.5">
      <c r="A4" s="698" t="s">
        <v>1625</v>
      </c>
      <c r="B4" s="645" t="s">
        <v>1620</v>
      </c>
      <c r="C4" s="699" t="s">
        <v>1630</v>
      </c>
      <c r="D4" s="649" t="s">
        <v>1631</v>
      </c>
      <c r="E4" s="700" t="str">
        <f t="shared" si="0"/>
        <v xml:space="preserve"> 1.1.3. Formulación y o actualización de planes de manejo de áreas Protegidas</v>
      </c>
      <c r="F4" s="594" t="s">
        <v>1632</v>
      </c>
      <c r="G4" s="653">
        <v>16</v>
      </c>
      <c r="H4" s="653">
        <f>Tabla3[[#This Row],[Línea Base]]+Tabla3[[#This Row],[Meta 2024]]+Tabla3[[#This Row],[Meta 2025]]+Tabla3[[#This Row],[Meta 2026]]+Tabla3[[#This Row],[Meta 2027]]</f>
        <v>20</v>
      </c>
      <c r="I4" s="653">
        <v>1</v>
      </c>
      <c r="J4" s="653">
        <v>2</v>
      </c>
      <c r="K4" s="653">
        <v>0</v>
      </c>
      <c r="L4" s="653">
        <v>1</v>
      </c>
      <c r="M4" s="701" t="s">
        <v>1633</v>
      </c>
      <c r="N4" s="661" t="s">
        <v>185</v>
      </c>
      <c r="O4" s="680" t="s">
        <v>188</v>
      </c>
      <c r="P4" s="658" t="s">
        <v>165</v>
      </c>
      <c r="Q4" s="696"/>
      <c r="R4" s="697">
        <v>838501299</v>
      </c>
      <c r="S4" s="660">
        <v>500000000</v>
      </c>
      <c r="T4" s="660">
        <v>0</v>
      </c>
      <c r="U4" s="679">
        <v>0</v>
      </c>
      <c r="V4" s="679">
        <f>SUM(Tabla3[[#This Row],[Presupuesto 2024]:[Presupuesto 2027]])</f>
        <v>1338501299</v>
      </c>
      <c r="W4" s="660"/>
      <c r="X4" s="660">
        <f>SUBTOTAL(109,V4:V5)</f>
        <v>1669501299</v>
      </c>
    </row>
    <row r="5" spans="1:24" s="691" customFormat="1" ht="62.5">
      <c r="A5" s="698" t="s">
        <v>1625</v>
      </c>
      <c r="B5" s="645" t="s">
        <v>1620</v>
      </c>
      <c r="C5" s="664" t="s">
        <v>1630</v>
      </c>
      <c r="D5" s="665" t="s">
        <v>1634</v>
      </c>
      <c r="E5" s="665" t="str">
        <f t="shared" si="0"/>
        <v xml:space="preserve"> 1.1.3. Administración y Gestión de áreas Protegidas
</v>
      </c>
      <c r="F5" s="594" t="s">
        <v>1635</v>
      </c>
      <c r="G5" s="653">
        <v>7</v>
      </c>
      <c r="H5" s="653">
        <f>SUM(Tabla3[[#This Row],[Meta 2024]:[Meta 2027]])</f>
        <v>4</v>
      </c>
      <c r="I5" s="653">
        <v>0</v>
      </c>
      <c r="J5" s="653">
        <v>1</v>
      </c>
      <c r="K5" s="653">
        <v>2</v>
      </c>
      <c r="L5" s="653">
        <v>1</v>
      </c>
      <c r="M5" s="701" t="s">
        <v>1633</v>
      </c>
      <c r="N5" s="661" t="s">
        <v>185</v>
      </c>
      <c r="O5" s="680" t="s">
        <v>188</v>
      </c>
      <c r="P5" s="658" t="s">
        <v>165</v>
      </c>
      <c r="Q5" s="696"/>
      <c r="R5" s="697">
        <v>0</v>
      </c>
      <c r="S5" s="660">
        <v>100000000</v>
      </c>
      <c r="T5" s="660">
        <v>110000000</v>
      </c>
      <c r="U5" s="679">
        <v>121000000</v>
      </c>
      <c r="V5" s="679">
        <f>SUM(Tabla3[[#This Row],[Presupuesto 2024]:[Presupuesto 2027]])</f>
        <v>331000000</v>
      </c>
      <c r="W5" s="660"/>
      <c r="X5" s="660"/>
    </row>
    <row r="6" spans="1:24" s="691" customFormat="1" ht="51">
      <c r="A6" s="698" t="s">
        <v>1625</v>
      </c>
      <c r="B6" s="645" t="s">
        <v>1620</v>
      </c>
      <c r="C6" s="699" t="s">
        <v>1636</v>
      </c>
      <c r="D6" s="649" t="s">
        <v>1634</v>
      </c>
      <c r="E6" s="700" t="str">
        <f t="shared" si="0"/>
        <v xml:space="preserve"> 1.1.4. Administración y Gestión de áreas Protegidas
</v>
      </c>
      <c r="F6" s="594" t="s">
        <v>1637</v>
      </c>
      <c r="G6" s="648">
        <v>1</v>
      </c>
      <c r="H6" s="648">
        <v>1</v>
      </c>
      <c r="I6" s="648">
        <v>1</v>
      </c>
      <c r="J6" s="648">
        <v>1</v>
      </c>
      <c r="K6" s="648">
        <v>1</v>
      </c>
      <c r="L6" s="648">
        <v>1</v>
      </c>
      <c r="M6" s="701" t="s">
        <v>1638</v>
      </c>
      <c r="N6" s="661" t="s">
        <v>185</v>
      </c>
      <c r="O6" s="702" t="s">
        <v>188</v>
      </c>
      <c r="P6" s="658" t="s">
        <v>165</v>
      </c>
      <c r="Q6" s="696"/>
      <c r="R6" s="697">
        <v>1497268602</v>
      </c>
      <c r="S6" s="660">
        <v>1124221993</v>
      </c>
      <c r="T6" s="660">
        <v>1788710438</v>
      </c>
      <c r="U6" s="679">
        <v>1955060509</v>
      </c>
      <c r="V6" s="679">
        <f>SUM(Tabla3[[#This Row],[Presupuesto 2024]:[Presupuesto 2027]])</f>
        <v>6365261542</v>
      </c>
      <c r="W6" s="660"/>
      <c r="X6" s="660">
        <f>SUBTOTAL(109,V6:V11)</f>
        <v>16969872678.24264</v>
      </c>
    </row>
    <row r="7" spans="1:24" s="691" customFormat="1" ht="51">
      <c r="A7" s="698" t="s">
        <v>1625</v>
      </c>
      <c r="B7" s="645" t="s">
        <v>1620</v>
      </c>
      <c r="C7" s="646" t="s">
        <v>1636</v>
      </c>
      <c r="D7" s="647" t="s">
        <v>1634</v>
      </c>
      <c r="E7" s="647" t="str">
        <f t="shared" si="0"/>
        <v xml:space="preserve"> 1.1.4. Administración y Gestión de áreas Protegidas
</v>
      </c>
      <c r="F7" s="594" t="s">
        <v>1639</v>
      </c>
      <c r="G7" s="648">
        <v>0.4</v>
      </c>
      <c r="H7" s="703">
        <f>Tabla3[[#This Row],[Línea Base]]+Tabla3[[#This Row],[Meta 2024]]+Tabla3[[#This Row],[Meta 2025]]+Tabla3[[#This Row],[Meta 2026]]+Tabla3[[#This Row],[Meta 2027]]</f>
        <v>0.75</v>
      </c>
      <c r="I7" s="648">
        <v>0.05</v>
      </c>
      <c r="J7" s="648">
        <v>0.1</v>
      </c>
      <c r="K7" s="648">
        <v>0.1</v>
      </c>
      <c r="L7" s="648">
        <v>0.1</v>
      </c>
      <c r="M7" s="658" t="s">
        <v>1640</v>
      </c>
      <c r="N7" s="661" t="s">
        <v>185</v>
      </c>
      <c r="O7" s="702" t="s">
        <v>188</v>
      </c>
      <c r="P7" s="658" t="s">
        <v>165</v>
      </c>
      <c r="Q7" s="696"/>
      <c r="R7" s="697">
        <v>1322132641</v>
      </c>
      <c r="S7" s="660">
        <v>1850985697.3999999</v>
      </c>
      <c r="T7" s="660">
        <v>1962044839.244</v>
      </c>
      <c r="U7" s="679">
        <v>3333762268.59864</v>
      </c>
      <c r="V7" s="679">
        <f>SUM(Tabla3[[#This Row],[Presupuesto 2024]:[Presupuesto 2027]])</f>
        <v>8468925446.2426395</v>
      </c>
      <c r="W7" s="660"/>
      <c r="X7" s="660"/>
    </row>
    <row r="8" spans="1:24" s="691" customFormat="1" ht="87.5">
      <c r="A8" s="698" t="s">
        <v>1625</v>
      </c>
      <c r="B8" s="645" t="s">
        <v>1620</v>
      </c>
      <c r="C8" s="704" t="s">
        <v>1636</v>
      </c>
      <c r="D8" s="705" t="s">
        <v>1634</v>
      </c>
      <c r="E8" s="705" t="str">
        <f t="shared" si="0"/>
        <v xml:space="preserve"> 1.1.4. Administración y Gestión de áreas Protegidas
</v>
      </c>
      <c r="F8" s="594" t="s">
        <v>1641</v>
      </c>
      <c r="G8" s="653">
        <v>0</v>
      </c>
      <c r="H8" s="653">
        <f>SUM(Tabla3[[#This Row],[Meta 2024]:[Meta 2027]])</f>
        <v>20</v>
      </c>
      <c r="I8" s="653">
        <v>5</v>
      </c>
      <c r="J8" s="653">
        <v>6</v>
      </c>
      <c r="K8" s="653">
        <v>6</v>
      </c>
      <c r="L8" s="653">
        <v>3</v>
      </c>
      <c r="M8" s="701" t="s">
        <v>1629</v>
      </c>
      <c r="N8" s="661" t="s">
        <v>185</v>
      </c>
      <c r="O8" s="702" t="s">
        <v>188</v>
      </c>
      <c r="P8" s="658" t="s">
        <v>165</v>
      </c>
      <c r="Q8" s="696"/>
      <c r="R8" s="697">
        <v>0</v>
      </c>
      <c r="S8" s="660">
        <v>80817000</v>
      </c>
      <c r="T8" s="660">
        <v>88898700</v>
      </c>
      <c r="U8" s="679">
        <v>97788570</v>
      </c>
      <c r="V8" s="679">
        <f>SUM(Tabla3[[#This Row],[Presupuesto 2024]:[Presupuesto 2027]])</f>
        <v>267504270</v>
      </c>
      <c r="W8" s="660"/>
      <c r="X8" s="660"/>
    </row>
    <row r="9" spans="1:24" s="691" customFormat="1" ht="51">
      <c r="A9" s="698" t="s">
        <v>1625</v>
      </c>
      <c r="B9" s="645" t="s">
        <v>1620</v>
      </c>
      <c r="C9" s="646" t="s">
        <v>1636</v>
      </c>
      <c r="D9" s="647" t="s">
        <v>1634</v>
      </c>
      <c r="E9" s="647" t="str">
        <f t="shared" si="0"/>
        <v xml:space="preserve"> 1.1.4. Administración y Gestión de áreas Protegidas
</v>
      </c>
      <c r="F9" s="594" t="s">
        <v>1642</v>
      </c>
      <c r="G9" s="653">
        <v>4</v>
      </c>
      <c r="H9" s="653">
        <f>SUM(Tabla3[[#This Row],[Meta 2024]:[Meta 2027]])</f>
        <v>4</v>
      </c>
      <c r="I9" s="653">
        <v>0</v>
      </c>
      <c r="J9" s="653">
        <v>1</v>
      </c>
      <c r="K9" s="653">
        <v>2</v>
      </c>
      <c r="L9" s="653">
        <v>1</v>
      </c>
      <c r="M9" s="701" t="s">
        <v>1640</v>
      </c>
      <c r="N9" s="661" t="s">
        <v>179</v>
      </c>
      <c r="O9" s="702" t="s">
        <v>188</v>
      </c>
      <c r="P9" s="658" t="s">
        <v>165</v>
      </c>
      <c r="Q9" s="696"/>
      <c r="R9" s="697">
        <v>0</v>
      </c>
      <c r="S9" s="660">
        <v>350000000</v>
      </c>
      <c r="T9" s="660">
        <v>382550000</v>
      </c>
      <c r="U9" s="679">
        <v>418127150</v>
      </c>
      <c r="V9" s="679">
        <f>SUM(Tabla3[[#This Row],[Presupuesto 2024]:[Presupuesto 2027]])</f>
        <v>1150677150</v>
      </c>
      <c r="W9" s="679"/>
      <c r="X9" s="660"/>
    </row>
    <row r="10" spans="1:24" s="691" customFormat="1" ht="87.5">
      <c r="A10" s="698" t="s">
        <v>1625</v>
      </c>
      <c r="B10" s="645" t="s">
        <v>1620</v>
      </c>
      <c r="C10" s="704" t="s">
        <v>1636</v>
      </c>
      <c r="D10" s="705" t="s">
        <v>1634</v>
      </c>
      <c r="E10" s="705" t="str">
        <f t="shared" si="0"/>
        <v xml:space="preserve"> 1.1.4. Administración y Gestión de áreas Protegidas
</v>
      </c>
      <c r="F10" s="594" t="s">
        <v>1643</v>
      </c>
      <c r="G10" s="648">
        <v>1</v>
      </c>
      <c r="H10" s="648">
        <v>1</v>
      </c>
      <c r="I10" s="648">
        <v>1</v>
      </c>
      <c r="J10" s="648">
        <v>1</v>
      </c>
      <c r="K10" s="648">
        <v>1</v>
      </c>
      <c r="L10" s="648">
        <v>1</v>
      </c>
      <c r="M10" s="701" t="s">
        <v>1629</v>
      </c>
      <c r="N10" s="661" t="s">
        <v>185</v>
      </c>
      <c r="O10" s="702" t="s">
        <v>143</v>
      </c>
      <c r="P10" s="658" t="s">
        <v>165</v>
      </c>
      <c r="Q10" s="696"/>
      <c r="R10" s="697">
        <v>0</v>
      </c>
      <c r="S10" s="679">
        <v>80817000</v>
      </c>
      <c r="T10" s="679">
        <v>88898700</v>
      </c>
      <c r="U10" s="679">
        <v>97788570</v>
      </c>
      <c r="V10" s="679">
        <f>SUM(Tabla3[[#This Row],[Presupuesto 2024]:[Presupuesto 2027]])</f>
        <v>267504270</v>
      </c>
      <c r="W10" s="679"/>
      <c r="X10" s="660"/>
    </row>
    <row r="11" spans="1:24" s="691" customFormat="1" ht="51">
      <c r="A11" s="698" t="s">
        <v>1625</v>
      </c>
      <c r="B11" s="645" t="s">
        <v>1620</v>
      </c>
      <c r="C11" s="664" t="s">
        <v>1636</v>
      </c>
      <c r="D11" s="665" t="s">
        <v>1634</v>
      </c>
      <c r="E11" s="665" t="str">
        <f t="shared" si="0"/>
        <v xml:space="preserve"> 1.1.4. Administración y Gestión de áreas Protegidas
</v>
      </c>
      <c r="F11" s="695" t="s">
        <v>1644</v>
      </c>
      <c r="G11" s="653">
        <v>0</v>
      </c>
      <c r="H11" s="653">
        <v>20</v>
      </c>
      <c r="I11" s="653">
        <v>5</v>
      </c>
      <c r="J11" s="653">
        <v>10</v>
      </c>
      <c r="K11" s="653">
        <v>15</v>
      </c>
      <c r="L11" s="653">
        <v>20</v>
      </c>
      <c r="M11" s="701" t="s">
        <v>1645</v>
      </c>
      <c r="N11" s="661" t="s">
        <v>185</v>
      </c>
      <c r="O11" s="702" t="s">
        <v>188</v>
      </c>
      <c r="P11" s="658" t="s">
        <v>165</v>
      </c>
      <c r="Q11" s="706" t="s">
        <v>1646</v>
      </c>
      <c r="R11" s="697">
        <v>0</v>
      </c>
      <c r="S11" s="679">
        <v>100000000</v>
      </c>
      <c r="T11" s="679">
        <v>150000000</v>
      </c>
      <c r="U11" s="679">
        <v>200000000</v>
      </c>
      <c r="V11" s="679">
        <f>SUM(Tabla3[[#This Row],[Presupuesto 2024]:[Presupuesto 2027]])</f>
        <v>450000000</v>
      </c>
      <c r="W11" s="679"/>
      <c r="X11" s="660"/>
    </row>
    <row r="12" spans="1:24" s="691" customFormat="1" ht="100">
      <c r="A12" s="698" t="s">
        <v>1625</v>
      </c>
      <c r="B12" s="645" t="s">
        <v>1620</v>
      </c>
      <c r="C12" s="699" t="s">
        <v>1647</v>
      </c>
      <c r="D12" s="649" t="s">
        <v>1648</v>
      </c>
      <c r="E12" s="700" t="str">
        <f t="shared" si="0"/>
        <v xml:space="preserve"> 1.1.5. Gestión de estrategias complementarias de conservación y ecosistemas estratégicos</v>
      </c>
      <c r="F12" s="594" t="s">
        <v>1649</v>
      </c>
      <c r="G12" s="653">
        <v>683946.33</v>
      </c>
      <c r="H12" s="653">
        <f>SUM(Tabla3[[#This Row],[Meta 2024]:[Meta 2027]])</f>
        <v>15000</v>
      </c>
      <c r="I12" s="653">
        <v>0</v>
      </c>
      <c r="J12" s="653">
        <v>5000</v>
      </c>
      <c r="K12" s="653">
        <v>5000</v>
      </c>
      <c r="L12" s="653">
        <v>5000</v>
      </c>
      <c r="M12" s="701" t="s">
        <v>1650</v>
      </c>
      <c r="N12" s="661" t="s">
        <v>185</v>
      </c>
      <c r="O12" s="702" t="s">
        <v>188</v>
      </c>
      <c r="P12" s="701" t="s">
        <v>171</v>
      </c>
      <c r="Q12" s="706"/>
      <c r="R12" s="697">
        <v>0</v>
      </c>
      <c r="S12" s="679">
        <v>300000000</v>
      </c>
      <c r="T12" s="679">
        <v>330000000</v>
      </c>
      <c r="U12" s="679">
        <v>360000000</v>
      </c>
      <c r="V12" s="679">
        <f>SUM(Tabla3[[#This Row],[Presupuesto 2024]:[Presupuesto 2027]])</f>
        <v>990000000</v>
      </c>
      <c r="W12" s="660"/>
      <c r="X12" s="660">
        <f>SUBTOTAL(109,V12:V20)</f>
        <v>13759145681</v>
      </c>
    </row>
    <row r="13" spans="1:24" s="691" customFormat="1" ht="75">
      <c r="A13" s="698" t="s">
        <v>1625</v>
      </c>
      <c r="B13" s="645" t="s">
        <v>1620</v>
      </c>
      <c r="C13" s="646" t="s">
        <v>1647</v>
      </c>
      <c r="D13" s="647" t="s">
        <v>1648</v>
      </c>
      <c r="E13" s="647" t="str">
        <f t="shared" si="0"/>
        <v xml:space="preserve"> 1.1.5. Gestión de estrategias complementarias de conservación y ecosistemas estratégicos</v>
      </c>
      <c r="F13" s="594" t="s">
        <v>1651</v>
      </c>
      <c r="G13" s="653" t="s">
        <v>1652</v>
      </c>
      <c r="H13" s="703">
        <f>SUM(Tabla3[[#This Row],[Meta 2024]:[Meta 2027]])</f>
        <v>0.75</v>
      </c>
      <c r="I13" s="707">
        <v>0</v>
      </c>
      <c r="J13" s="707">
        <v>0.2</v>
      </c>
      <c r="K13" s="707">
        <v>0.3</v>
      </c>
      <c r="L13" s="707">
        <v>0.25</v>
      </c>
      <c r="M13" s="701" t="s">
        <v>1653</v>
      </c>
      <c r="N13" s="661" t="s">
        <v>185</v>
      </c>
      <c r="O13" s="702" t="s">
        <v>188</v>
      </c>
      <c r="P13" s="658" t="s">
        <v>165</v>
      </c>
      <c r="Q13" s="706"/>
      <c r="R13" s="697">
        <v>0</v>
      </c>
      <c r="S13" s="660">
        <v>100000000</v>
      </c>
      <c r="T13" s="660">
        <v>150000000</v>
      </c>
      <c r="U13" s="679">
        <v>120000000</v>
      </c>
      <c r="V13" s="679">
        <f>SUM(Tabla3[[#This Row],[Presupuesto 2024]:[Presupuesto 2027]])</f>
        <v>370000000</v>
      </c>
      <c r="W13" s="660"/>
      <c r="X13" s="660"/>
    </row>
    <row r="14" spans="1:24" s="691" customFormat="1" ht="51">
      <c r="A14" s="698" t="s">
        <v>1625</v>
      </c>
      <c r="B14" s="645" t="s">
        <v>1620</v>
      </c>
      <c r="C14" s="704" t="s">
        <v>1647</v>
      </c>
      <c r="D14" s="705" t="s">
        <v>1648</v>
      </c>
      <c r="E14" s="705" t="str">
        <f t="shared" si="0"/>
        <v xml:space="preserve"> 1.1.5. Gestión de estrategias complementarias de conservación y ecosistemas estratégicos</v>
      </c>
      <c r="F14" s="594" t="s">
        <v>1654</v>
      </c>
      <c r="G14" s="666">
        <v>1348</v>
      </c>
      <c r="H14" s="662">
        <f>SUM(Tabla3[[#This Row],[Meta 2024]:[Meta 2027]])</f>
        <v>400</v>
      </c>
      <c r="I14" s="667">
        <v>0</v>
      </c>
      <c r="J14" s="662">
        <v>200</v>
      </c>
      <c r="K14" s="662">
        <v>200</v>
      </c>
      <c r="L14" s="667">
        <v>0</v>
      </c>
      <c r="M14" s="701" t="s">
        <v>1640</v>
      </c>
      <c r="N14" s="661" t="s">
        <v>185</v>
      </c>
      <c r="O14" s="702" t="s">
        <v>188</v>
      </c>
      <c r="P14" s="658" t="s">
        <v>165</v>
      </c>
      <c r="Q14" s="696"/>
      <c r="R14" s="697">
        <v>0</v>
      </c>
      <c r="S14" s="660">
        <v>200000000</v>
      </c>
      <c r="T14" s="660">
        <v>200000000</v>
      </c>
      <c r="U14" s="679">
        <v>0</v>
      </c>
      <c r="V14" s="679">
        <f>SUM(Tabla3[[#This Row],[Presupuesto 2024]:[Presupuesto 2027]])</f>
        <v>400000000</v>
      </c>
      <c r="W14" s="660"/>
      <c r="X14" s="660"/>
    </row>
    <row r="15" spans="1:24" s="691" customFormat="1" ht="51">
      <c r="A15" s="698" t="s">
        <v>1625</v>
      </c>
      <c r="B15" s="645" t="s">
        <v>1620</v>
      </c>
      <c r="C15" s="646" t="s">
        <v>1647</v>
      </c>
      <c r="D15" s="647" t="s">
        <v>1648</v>
      </c>
      <c r="E15" s="647" t="str">
        <f t="shared" si="0"/>
        <v xml:space="preserve"> 1.1.5. Gestión de estrategias complementarias de conservación y ecosistemas estratégicos</v>
      </c>
      <c r="F15" s="594" t="s">
        <v>1655</v>
      </c>
      <c r="G15" s="666">
        <v>1348</v>
      </c>
      <c r="H15" s="662">
        <f>SUM(Tabla3[[#This Row],[Meta 2024]:[Meta 2027]])</f>
        <v>400</v>
      </c>
      <c r="I15" s="667">
        <v>0</v>
      </c>
      <c r="J15" s="662">
        <v>200</v>
      </c>
      <c r="K15" s="662">
        <v>200</v>
      </c>
      <c r="L15" s="667">
        <v>0</v>
      </c>
      <c r="M15" s="701" t="s">
        <v>1640</v>
      </c>
      <c r="N15" s="661" t="s">
        <v>185</v>
      </c>
      <c r="O15" s="702" t="s">
        <v>188</v>
      </c>
      <c r="P15" s="658" t="s">
        <v>165</v>
      </c>
      <c r="Q15" s="696"/>
      <c r="R15" s="697">
        <v>0</v>
      </c>
      <c r="S15" s="660">
        <v>250000000</v>
      </c>
      <c r="T15" s="660">
        <v>250000000</v>
      </c>
      <c r="U15" s="679">
        <v>0</v>
      </c>
      <c r="V15" s="679">
        <f>SUM(Tabla3[[#This Row],[Presupuesto 2024]:[Presupuesto 2027]])</f>
        <v>500000000</v>
      </c>
      <c r="W15" s="660"/>
      <c r="X15" s="660"/>
    </row>
    <row r="16" spans="1:24" s="691" customFormat="1" ht="51">
      <c r="A16" s="698" t="s">
        <v>1625</v>
      </c>
      <c r="B16" s="645" t="s">
        <v>1620</v>
      </c>
      <c r="C16" s="704" t="s">
        <v>1647</v>
      </c>
      <c r="D16" s="705" t="s">
        <v>1648</v>
      </c>
      <c r="E16" s="705" t="str">
        <f t="shared" si="0"/>
        <v xml:space="preserve"> 1.1.5. Gestión de estrategias complementarias de conservación y ecosistemas estratégicos</v>
      </c>
      <c r="F16" s="708" t="s">
        <v>1656</v>
      </c>
      <c r="G16" s="653" t="s">
        <v>1652</v>
      </c>
      <c r="H16" s="707">
        <f>SUM(Tabla3[[#This Row],[Meta 2024]:[Meta 2027]])</f>
        <v>1</v>
      </c>
      <c r="I16" s="656">
        <v>0.25</v>
      </c>
      <c r="J16" s="656">
        <v>0.25</v>
      </c>
      <c r="K16" s="656">
        <v>0.25</v>
      </c>
      <c r="L16" s="656">
        <v>0.25</v>
      </c>
      <c r="M16" s="701" t="s">
        <v>1638</v>
      </c>
      <c r="N16" s="661" t="s">
        <v>185</v>
      </c>
      <c r="O16" s="702" t="s">
        <v>188</v>
      </c>
      <c r="P16" s="658" t="s">
        <v>165</v>
      </c>
      <c r="Q16" s="696"/>
      <c r="R16" s="697">
        <v>150000000</v>
      </c>
      <c r="S16" s="660">
        <v>163950000</v>
      </c>
      <c r="T16" s="660">
        <v>179197350</v>
      </c>
      <c r="U16" s="679">
        <v>195862704</v>
      </c>
      <c r="V16" s="679">
        <f>SUM(Tabla3[[#This Row],[Presupuesto 2024]:[Presupuesto 2027]])</f>
        <v>689010054</v>
      </c>
      <c r="W16" s="660"/>
      <c r="X16" s="660"/>
    </row>
    <row r="17" spans="1:24" s="691" customFormat="1" ht="51">
      <c r="A17" s="698" t="s">
        <v>1625</v>
      </c>
      <c r="B17" s="645" t="s">
        <v>1620</v>
      </c>
      <c r="C17" s="646" t="s">
        <v>1647</v>
      </c>
      <c r="D17" s="647" t="s">
        <v>1648</v>
      </c>
      <c r="E17" s="647" t="str">
        <f t="shared" si="0"/>
        <v xml:space="preserve"> 1.1.5. Gestión de estrategias complementarias de conservación y ecosistemas estratégicos</v>
      </c>
      <c r="F17" s="594" t="s">
        <v>1657</v>
      </c>
      <c r="G17" s="653">
        <v>0</v>
      </c>
      <c r="H17" s="662">
        <f>SUM(Tabla3[[#This Row],[Meta 2024]:[Meta 2027]])</f>
        <v>40</v>
      </c>
      <c r="I17" s="662">
        <v>4</v>
      </c>
      <c r="J17" s="662">
        <v>8</v>
      </c>
      <c r="K17" s="668">
        <v>12</v>
      </c>
      <c r="L17" s="662">
        <v>16</v>
      </c>
      <c r="M17" s="701" t="s">
        <v>1658</v>
      </c>
      <c r="N17" s="661" t="s">
        <v>185</v>
      </c>
      <c r="O17" s="702" t="s">
        <v>166</v>
      </c>
      <c r="P17" s="658" t="s">
        <v>165</v>
      </c>
      <c r="Q17" s="696"/>
      <c r="R17" s="697">
        <v>0</v>
      </c>
      <c r="S17" s="660">
        <v>50000000</v>
      </c>
      <c r="T17" s="660">
        <v>50000000</v>
      </c>
      <c r="U17" s="679">
        <v>50000000</v>
      </c>
      <c r="V17" s="679">
        <f>SUM(Tabla3[[#This Row],[Presupuesto 2024]:[Presupuesto 2027]])</f>
        <v>150000000</v>
      </c>
      <c r="W17" s="660"/>
      <c r="X17" s="660"/>
    </row>
    <row r="18" spans="1:24" s="691" customFormat="1" ht="51">
      <c r="A18" s="698" t="s">
        <v>1625</v>
      </c>
      <c r="B18" s="645" t="s">
        <v>1620</v>
      </c>
      <c r="C18" s="704" t="s">
        <v>1647</v>
      </c>
      <c r="D18" s="705" t="s">
        <v>1648</v>
      </c>
      <c r="E18" s="705" t="str">
        <f t="shared" si="0"/>
        <v xml:space="preserve"> 1.1.5. Gestión de estrategias complementarias de conservación y ecosistemas estratégicos</v>
      </c>
      <c r="F18" s="709" t="s">
        <v>1659</v>
      </c>
      <c r="G18" s="653" t="s">
        <v>1652</v>
      </c>
      <c r="H18" s="662">
        <f>SUM(Tabla3[[#This Row],[Meta 2024]:[Meta 2027]])</f>
        <v>4000</v>
      </c>
      <c r="I18" s="653">
        <v>1000</v>
      </c>
      <c r="J18" s="653">
        <v>1000</v>
      </c>
      <c r="K18" s="653">
        <v>1000</v>
      </c>
      <c r="L18" s="653">
        <v>1000</v>
      </c>
      <c r="M18" s="701" t="s">
        <v>1660</v>
      </c>
      <c r="N18" s="661" t="s">
        <v>185</v>
      </c>
      <c r="O18" s="702" t="s">
        <v>166</v>
      </c>
      <c r="P18" s="658" t="s">
        <v>165</v>
      </c>
      <c r="Q18" s="706"/>
      <c r="R18" s="697">
        <v>999410014</v>
      </c>
      <c r="S18" s="660">
        <v>907332784</v>
      </c>
      <c r="T18" s="660">
        <v>891223070</v>
      </c>
      <c r="U18" s="679">
        <v>962169759</v>
      </c>
      <c r="V18" s="679">
        <f>SUM(Tabla3[[#This Row],[Presupuesto 2024]:[Presupuesto 2027]])</f>
        <v>3760135627</v>
      </c>
      <c r="W18" s="660"/>
      <c r="X18" s="660"/>
    </row>
    <row r="19" spans="1:24" s="691" customFormat="1" ht="51">
      <c r="A19" s="698" t="s">
        <v>1625</v>
      </c>
      <c r="B19" s="645" t="s">
        <v>1620</v>
      </c>
      <c r="C19" s="646" t="s">
        <v>1647</v>
      </c>
      <c r="D19" s="647" t="s">
        <v>1648</v>
      </c>
      <c r="E19" s="647" t="str">
        <f t="shared" si="0"/>
        <v xml:space="preserve"> 1.1.5. Gestión de estrategias complementarias de conservación y ecosistemas estratégicos</v>
      </c>
      <c r="F19" s="709" t="s">
        <v>1661</v>
      </c>
      <c r="G19" s="653" t="s">
        <v>1662</v>
      </c>
      <c r="H19" s="662">
        <f>SUM(Tabla3[[#This Row],[Meta 2024]:[Meta 2027]])</f>
        <v>8000</v>
      </c>
      <c r="I19" s="662">
        <v>2000</v>
      </c>
      <c r="J19" s="662">
        <v>2000</v>
      </c>
      <c r="K19" s="662">
        <v>2000</v>
      </c>
      <c r="L19" s="662">
        <v>2000</v>
      </c>
      <c r="M19" s="701" t="s">
        <v>1640</v>
      </c>
      <c r="N19" s="661" t="s">
        <v>185</v>
      </c>
      <c r="O19" s="702" t="s">
        <v>166</v>
      </c>
      <c r="P19" s="658" t="s">
        <v>165</v>
      </c>
      <c r="Q19" s="706"/>
      <c r="R19" s="697">
        <v>1000000000</v>
      </c>
      <c r="S19" s="660">
        <v>1100000000</v>
      </c>
      <c r="T19" s="660">
        <v>1200000000</v>
      </c>
      <c r="U19" s="679">
        <v>1300000000</v>
      </c>
      <c r="V19" s="679">
        <f>SUM(Tabla3[[#This Row],[Presupuesto 2024]:[Presupuesto 2027]])</f>
        <v>4600000000</v>
      </c>
      <c r="W19" s="660"/>
      <c r="X19" s="660"/>
    </row>
    <row r="20" spans="1:24" s="691" customFormat="1" ht="51">
      <c r="A20" s="698" t="s">
        <v>1625</v>
      </c>
      <c r="B20" s="645" t="s">
        <v>1620</v>
      </c>
      <c r="C20" s="710" t="s">
        <v>1647</v>
      </c>
      <c r="D20" s="711" t="s">
        <v>1648</v>
      </c>
      <c r="E20" s="711" t="str">
        <f t="shared" si="0"/>
        <v xml:space="preserve"> 1.1.5. Gestión de estrategias complementarias de conservación y ecosistemas estratégicos</v>
      </c>
      <c r="F20" s="709" t="s">
        <v>1663</v>
      </c>
      <c r="G20" s="653" t="s">
        <v>1652</v>
      </c>
      <c r="H20" s="662">
        <f>SUM(Tabla3[[#This Row],[Meta 2024]:[Meta 2027]])</f>
        <v>4000</v>
      </c>
      <c r="I20" s="662">
        <v>1000</v>
      </c>
      <c r="J20" s="662">
        <v>1000</v>
      </c>
      <c r="K20" s="662">
        <v>1000</v>
      </c>
      <c r="L20" s="662">
        <v>1000</v>
      </c>
      <c r="M20" s="701" t="s">
        <v>1640</v>
      </c>
      <c r="N20" s="661" t="s">
        <v>185</v>
      </c>
      <c r="O20" s="702" t="s">
        <v>166</v>
      </c>
      <c r="P20" s="658" t="s">
        <v>165</v>
      </c>
      <c r="Q20" s="706"/>
      <c r="R20" s="697">
        <v>500000000</v>
      </c>
      <c r="S20" s="660">
        <v>550000000</v>
      </c>
      <c r="T20" s="660">
        <v>600000000</v>
      </c>
      <c r="U20" s="679">
        <v>650000000</v>
      </c>
      <c r="V20" s="679">
        <f>SUM(Tabla3[[#This Row],[Presupuesto 2024]:[Presupuesto 2027]])</f>
        <v>2300000000</v>
      </c>
      <c r="W20" s="660"/>
      <c r="X20" s="660"/>
    </row>
    <row r="21" spans="1:24" s="691" customFormat="1" ht="187.5">
      <c r="A21" s="698" t="s">
        <v>1625</v>
      </c>
      <c r="B21" s="669" t="s">
        <v>1664</v>
      </c>
      <c r="C21" s="694" t="s">
        <v>1665</v>
      </c>
      <c r="D21" s="663" t="s">
        <v>1666</v>
      </c>
      <c r="E21" s="695" t="str">
        <f t="shared" si="0"/>
        <v xml:space="preserve"> 1.2.1. Ejecución de acciones de conservación y manejo en especies priorizadas amenazadas e invasoras de fauna y flora</v>
      </c>
      <c r="F21" s="709" t="s">
        <v>1667</v>
      </c>
      <c r="G21" s="653" t="s">
        <v>1668</v>
      </c>
      <c r="H21" s="648">
        <v>1</v>
      </c>
      <c r="I21" s="648">
        <v>1</v>
      </c>
      <c r="J21" s="648">
        <v>1</v>
      </c>
      <c r="K21" s="648">
        <v>1</v>
      </c>
      <c r="L21" s="648">
        <v>1</v>
      </c>
      <c r="M21" s="701" t="s">
        <v>1669</v>
      </c>
      <c r="N21" s="712" t="s">
        <v>185</v>
      </c>
      <c r="O21" s="702" t="s">
        <v>166</v>
      </c>
      <c r="P21" s="658" t="s">
        <v>165</v>
      </c>
      <c r="Q21" s="696"/>
      <c r="R21" s="697">
        <v>5038899940</v>
      </c>
      <c r="S21" s="660">
        <v>5341933937</v>
      </c>
      <c r="T21" s="660">
        <v>5662449973.2200003</v>
      </c>
      <c r="U21" s="679">
        <v>6002196971.6132002</v>
      </c>
      <c r="V21" s="679">
        <f>SUM(Tabla3[[#This Row],[Presupuesto 2024]:[Presupuesto 2027]])</f>
        <v>22045480821.833202</v>
      </c>
      <c r="W21" s="660">
        <f>SUM(V21:V23)</f>
        <v>31132689532.726112</v>
      </c>
      <c r="X21" s="660">
        <f>SUBTOTAL(109,Tabla3[[#This Row],[Presupuesto Total]])</f>
        <v>22045480821.833202</v>
      </c>
    </row>
    <row r="22" spans="1:24" s="691" customFormat="1" ht="51">
      <c r="A22" s="698" t="s">
        <v>1625</v>
      </c>
      <c r="B22" s="645" t="s">
        <v>1670</v>
      </c>
      <c r="C22" s="694" t="s">
        <v>1671</v>
      </c>
      <c r="D22" s="652" t="s">
        <v>1672</v>
      </c>
      <c r="E22" s="695" t="str">
        <f t="shared" si="0"/>
        <v xml:space="preserve"> 1.2.2. Ecosistemas en restauración rehabilitación y recuperación bajo parámetros de conectividad en áreas y suelos degradados</v>
      </c>
      <c r="F22" s="713" t="s">
        <v>1673</v>
      </c>
      <c r="G22" s="653">
        <v>1.96</v>
      </c>
      <c r="H22" s="662">
        <f>SUM(Tabla3[[#This Row],[Meta 2024]:[Meta 2027]])</f>
        <v>3</v>
      </c>
      <c r="I22" s="662">
        <v>0.5</v>
      </c>
      <c r="J22" s="662">
        <v>1</v>
      </c>
      <c r="K22" s="662">
        <v>1</v>
      </c>
      <c r="L22" s="662">
        <v>0.5</v>
      </c>
      <c r="M22" s="701" t="s">
        <v>1674</v>
      </c>
      <c r="N22" s="661" t="s">
        <v>185</v>
      </c>
      <c r="O22" s="702" t="s">
        <v>166</v>
      </c>
      <c r="P22" s="658" t="s">
        <v>165</v>
      </c>
      <c r="Q22" s="696"/>
      <c r="R22" s="697">
        <v>1140033482</v>
      </c>
      <c r="S22" s="660">
        <v>1208435490.9200001</v>
      </c>
      <c r="T22" s="660">
        <v>1280941620.3752</v>
      </c>
      <c r="U22" s="679">
        <v>1357798117.597712</v>
      </c>
      <c r="V22" s="679">
        <f>SUM(Tabla3[[#This Row],[Presupuesto 2024]:[Presupuesto 2027]])</f>
        <v>4987208710.8929119</v>
      </c>
      <c r="W22" s="660"/>
      <c r="X22" s="660">
        <f>SUBTOTAL(109,Tabla3[[#This Row],[Presupuesto Total]])</f>
        <v>4987208710.8929119</v>
      </c>
    </row>
    <row r="23" spans="1:24" s="691" customFormat="1" ht="51">
      <c r="A23" s="698" t="s">
        <v>1625</v>
      </c>
      <c r="B23" s="645" t="s">
        <v>1670</v>
      </c>
      <c r="C23" s="694" t="s">
        <v>1675</v>
      </c>
      <c r="D23" s="663" t="s">
        <v>1676</v>
      </c>
      <c r="E23" s="695" t="str">
        <f>CONCATENATE(" ",C23," ",D23)</f>
        <v xml:space="preserve"> 1.2.3.  Gestión de la ordenación forestal para el aprovechamiento sostenible</v>
      </c>
      <c r="F23" s="709" t="s">
        <v>1677</v>
      </c>
      <c r="G23" s="648">
        <v>0.2</v>
      </c>
      <c r="H23" s="656">
        <f>Tabla3[[#This Row],[Línea Base]]+Tabla3[[#This Row],[Meta 2024]]+Tabla3[[#This Row],[Meta 2025]]+Tabla3[[#This Row],[Meta 2026]]+Tabla3[[#This Row],[Meta 2027]]</f>
        <v>0.49999999999999994</v>
      </c>
      <c r="I23" s="656">
        <v>0.05</v>
      </c>
      <c r="J23" s="656">
        <v>0.1</v>
      </c>
      <c r="K23" s="656">
        <v>0.1</v>
      </c>
      <c r="L23" s="656">
        <v>0.05</v>
      </c>
      <c r="M23" s="701" t="s">
        <v>1638</v>
      </c>
      <c r="N23" s="661" t="s">
        <v>179</v>
      </c>
      <c r="O23" s="702" t="s">
        <v>188</v>
      </c>
      <c r="P23" s="658" t="s">
        <v>165</v>
      </c>
      <c r="Q23" s="696"/>
      <c r="R23" s="697">
        <v>0</v>
      </c>
      <c r="S23" s="660">
        <v>1500000000</v>
      </c>
      <c r="T23" s="660">
        <v>1800000000</v>
      </c>
      <c r="U23" s="679">
        <v>800000000</v>
      </c>
      <c r="V23" s="679">
        <f>SUM(Tabla3[[#This Row],[Presupuesto 2024]:[Presupuesto 2027]])</f>
        <v>4100000000</v>
      </c>
      <c r="W23" s="660"/>
      <c r="X23" s="660">
        <f>SUBTOTAL(109,Tabla3[[#This Row],[Presupuesto Total]])</f>
        <v>4100000000</v>
      </c>
    </row>
    <row r="24" spans="1:24" s="691" customFormat="1" ht="125.25" customHeight="1">
      <c r="A24" s="698" t="s">
        <v>1625</v>
      </c>
      <c r="B24" s="669" t="s">
        <v>1678</v>
      </c>
      <c r="C24" s="699" t="s">
        <v>1679</v>
      </c>
      <c r="D24" s="649" t="s">
        <v>1680</v>
      </c>
      <c r="E24" s="700" t="str">
        <f t="shared" si="0"/>
        <v xml:space="preserve"> 1.3.1. Formulación o Actualización de Instrumentos de Planificación Hidrológica</v>
      </c>
      <c r="F24" s="709" t="s">
        <v>1681</v>
      </c>
      <c r="G24" s="648">
        <f>14/34</f>
        <v>0.41176470588235292</v>
      </c>
      <c r="H24" s="670" t="s">
        <v>1682</v>
      </c>
      <c r="I24" s="714">
        <f>15/34</f>
        <v>0.44117647058823528</v>
      </c>
      <c r="J24" s="714">
        <f>16/34</f>
        <v>0.47058823529411764</v>
      </c>
      <c r="K24" s="714">
        <f>17/34</f>
        <v>0.5</v>
      </c>
      <c r="L24" s="714">
        <f>18/34</f>
        <v>0.52941176470588236</v>
      </c>
      <c r="M24" s="701" t="s">
        <v>1683</v>
      </c>
      <c r="N24" s="661" t="s">
        <v>161</v>
      </c>
      <c r="O24" s="702" t="s">
        <v>188</v>
      </c>
      <c r="P24" s="658" t="s">
        <v>165</v>
      </c>
      <c r="Q24" s="696"/>
      <c r="R24" s="697">
        <v>0</v>
      </c>
      <c r="S24" s="660">
        <v>2000000000</v>
      </c>
      <c r="T24" s="660">
        <v>0</v>
      </c>
      <c r="U24" s="679">
        <v>0</v>
      </c>
      <c r="V24" s="679">
        <f>SUM(Tabla3[[#This Row],[Presupuesto 2024]:[Presupuesto 2027]])</f>
        <v>2000000000</v>
      </c>
      <c r="W24" s="660">
        <f>SUM(V24:V38)</f>
        <v>32215196225.444481</v>
      </c>
      <c r="X24" s="660">
        <f>SUBTOTAL(109,V24:V28)</f>
        <v>7118577200</v>
      </c>
    </row>
    <row r="25" spans="1:24" s="691" customFormat="1" ht="75">
      <c r="A25" s="698" t="s">
        <v>1625</v>
      </c>
      <c r="B25" s="645" t="s">
        <v>1678</v>
      </c>
      <c r="C25" s="646" t="s">
        <v>1679</v>
      </c>
      <c r="D25" s="647" t="s">
        <v>1680</v>
      </c>
      <c r="E25" s="647" t="str">
        <f t="shared" si="0"/>
        <v xml:space="preserve"> 1.3.1. Formulación o Actualización de Instrumentos de Planificación Hidrológica</v>
      </c>
      <c r="F25" s="594" t="s">
        <v>1684</v>
      </c>
      <c r="G25" s="653">
        <v>23</v>
      </c>
      <c r="H25" s="662">
        <f>SUM(Tabla3[[#This Row],[Meta 2024]:[Meta 2027]])</f>
        <v>3</v>
      </c>
      <c r="I25" s="662">
        <v>0</v>
      </c>
      <c r="J25" s="662">
        <v>1</v>
      </c>
      <c r="K25" s="662">
        <v>1</v>
      </c>
      <c r="L25" s="662">
        <v>1</v>
      </c>
      <c r="M25" s="701" t="s">
        <v>1685</v>
      </c>
      <c r="N25" s="661" t="s">
        <v>161</v>
      </c>
      <c r="O25" s="702" t="s">
        <v>188</v>
      </c>
      <c r="P25" s="658" t="s">
        <v>165</v>
      </c>
      <c r="Q25" s="696"/>
      <c r="R25" s="697">
        <v>0</v>
      </c>
      <c r="S25" s="660">
        <v>400000000</v>
      </c>
      <c r="T25" s="660">
        <v>450000000</v>
      </c>
      <c r="U25" s="679">
        <v>500000000</v>
      </c>
      <c r="V25" s="679">
        <f>SUM(Tabla3[[#This Row],[Presupuesto 2024]:[Presupuesto 2027]])</f>
        <v>1350000000</v>
      </c>
      <c r="W25" s="660"/>
      <c r="X25" s="660"/>
    </row>
    <row r="26" spans="1:24" s="691" customFormat="1" ht="51">
      <c r="A26" s="698" t="s">
        <v>1625</v>
      </c>
      <c r="B26" s="645" t="s">
        <v>1678</v>
      </c>
      <c r="C26" s="704" t="s">
        <v>1679</v>
      </c>
      <c r="D26" s="705" t="s">
        <v>1680</v>
      </c>
      <c r="E26" s="705" t="str">
        <f t="shared" si="0"/>
        <v xml:space="preserve"> 1.3.1. Formulación o Actualización de Instrumentos de Planificación Hidrológica</v>
      </c>
      <c r="F26" s="594" t="s">
        <v>1686</v>
      </c>
      <c r="G26" s="653">
        <v>3</v>
      </c>
      <c r="H26" s="662">
        <v>1</v>
      </c>
      <c r="I26" s="662">
        <v>0</v>
      </c>
      <c r="J26" s="662">
        <v>1</v>
      </c>
      <c r="K26" s="662">
        <v>0</v>
      </c>
      <c r="L26" s="662">
        <v>0</v>
      </c>
      <c r="M26" s="701" t="s">
        <v>1638</v>
      </c>
      <c r="N26" s="661" t="s">
        <v>161</v>
      </c>
      <c r="O26" s="702" t="s">
        <v>188</v>
      </c>
      <c r="P26" s="658" t="s">
        <v>165</v>
      </c>
      <c r="Q26" s="696"/>
      <c r="R26" s="697">
        <v>0</v>
      </c>
      <c r="S26" s="660">
        <v>0</v>
      </c>
      <c r="T26" s="660">
        <v>1200000000</v>
      </c>
      <c r="U26" s="679">
        <v>0</v>
      </c>
      <c r="V26" s="679">
        <f>SUM(Tabla3[[#This Row],[Presupuesto 2024]:[Presupuesto 2027]])</f>
        <v>1200000000</v>
      </c>
      <c r="W26" s="660"/>
      <c r="X26" s="660"/>
    </row>
    <row r="27" spans="1:24" s="691" customFormat="1" ht="62.5">
      <c r="A27" s="698" t="s">
        <v>1625</v>
      </c>
      <c r="B27" s="645" t="s">
        <v>1678</v>
      </c>
      <c r="C27" s="646" t="s">
        <v>1679</v>
      </c>
      <c r="D27" s="647" t="s">
        <v>1680</v>
      </c>
      <c r="E27" s="647" t="str">
        <f t="shared" si="0"/>
        <v xml:space="preserve"> 1.3.1. Formulación o Actualización de Instrumentos de Planificación Hidrológica</v>
      </c>
      <c r="F27" s="695" t="s">
        <v>1687</v>
      </c>
      <c r="G27" s="648">
        <v>0.99</v>
      </c>
      <c r="H27" s="656">
        <v>1</v>
      </c>
      <c r="I27" s="656">
        <v>0</v>
      </c>
      <c r="J27" s="656">
        <v>1</v>
      </c>
      <c r="K27" s="656">
        <v>0</v>
      </c>
      <c r="L27" s="656">
        <v>0</v>
      </c>
      <c r="M27" s="701" t="s">
        <v>1688</v>
      </c>
      <c r="N27" s="657" t="s">
        <v>161</v>
      </c>
      <c r="O27" s="702" t="s">
        <v>188</v>
      </c>
      <c r="P27" s="658" t="s">
        <v>165</v>
      </c>
      <c r="Q27" s="706"/>
      <c r="R27" s="697">
        <v>0</v>
      </c>
      <c r="S27" s="660">
        <v>600000000</v>
      </c>
      <c r="T27" s="660">
        <v>0</v>
      </c>
      <c r="U27" s="679">
        <v>0</v>
      </c>
      <c r="V27" s="679">
        <f>SUM(Tabla3[[#This Row],[Presupuesto 2024]:[Presupuesto 2027]])</f>
        <v>600000000</v>
      </c>
      <c r="W27" s="660"/>
      <c r="X27" s="660"/>
    </row>
    <row r="28" spans="1:24" s="691" customFormat="1" ht="51">
      <c r="A28" s="698" t="s">
        <v>1625</v>
      </c>
      <c r="B28" s="645" t="s">
        <v>1678</v>
      </c>
      <c r="C28" s="710" t="s">
        <v>1679</v>
      </c>
      <c r="D28" s="711" t="s">
        <v>1680</v>
      </c>
      <c r="E28" s="711" t="str">
        <f t="shared" si="0"/>
        <v xml:space="preserve"> 1.3.1. Formulación o Actualización de Instrumentos de Planificación Hidrológica</v>
      </c>
      <c r="F28" s="695" t="s">
        <v>1689</v>
      </c>
      <c r="G28" s="653">
        <v>0</v>
      </c>
      <c r="H28" s="662">
        <f>SUM(Tabla3[[#This Row],[Meta 2024]:[Meta 2027]])</f>
        <v>4</v>
      </c>
      <c r="I28" s="662">
        <v>1</v>
      </c>
      <c r="J28" s="662">
        <v>1</v>
      </c>
      <c r="K28" s="662">
        <v>1</v>
      </c>
      <c r="L28" s="662">
        <v>1</v>
      </c>
      <c r="M28" s="701" t="s">
        <v>1640</v>
      </c>
      <c r="N28" s="657" t="s">
        <v>161</v>
      </c>
      <c r="O28" s="702" t="s">
        <v>188</v>
      </c>
      <c r="P28" s="658" t="s">
        <v>165</v>
      </c>
      <c r="Q28" s="706"/>
      <c r="R28" s="697">
        <v>450000000</v>
      </c>
      <c r="S28" s="660">
        <v>477000000</v>
      </c>
      <c r="T28" s="660">
        <v>505620000</v>
      </c>
      <c r="U28" s="679">
        <v>535957200</v>
      </c>
      <c r="V28" s="679">
        <f>SUM(Tabla3[[#This Row],[Presupuesto 2024]:[Presupuesto 2027]])</f>
        <v>1968577200</v>
      </c>
      <c r="W28" s="660"/>
      <c r="X28" s="660"/>
    </row>
    <row r="29" spans="1:24" s="691" customFormat="1" ht="75">
      <c r="A29" s="698" t="s">
        <v>1625</v>
      </c>
      <c r="B29" s="645" t="s">
        <v>1678</v>
      </c>
      <c r="C29" s="715" t="s">
        <v>1690</v>
      </c>
      <c r="D29" s="649" t="s">
        <v>1691</v>
      </c>
      <c r="E29" s="649" t="str">
        <f t="shared" si="0"/>
        <v xml:space="preserve"> 1.3.2. Ejecución y Seguimiento de los Instrumentos de Planificación Hidrológica</v>
      </c>
      <c r="F29" s="594" t="s">
        <v>1692</v>
      </c>
      <c r="G29" s="650" t="s">
        <v>1652</v>
      </c>
      <c r="H29" s="656">
        <v>1</v>
      </c>
      <c r="I29" s="656">
        <v>1</v>
      </c>
      <c r="J29" s="656">
        <v>1</v>
      </c>
      <c r="K29" s="656">
        <v>1</v>
      </c>
      <c r="L29" s="656">
        <v>1</v>
      </c>
      <c r="M29" s="701" t="s">
        <v>1693</v>
      </c>
      <c r="N29" s="657" t="s">
        <v>161</v>
      </c>
      <c r="O29" s="702" t="s">
        <v>188</v>
      </c>
      <c r="P29" s="658" t="s">
        <v>165</v>
      </c>
      <c r="Q29" s="706"/>
      <c r="R29" s="697">
        <v>800000000</v>
      </c>
      <c r="S29" s="660">
        <v>950000000</v>
      </c>
      <c r="T29" s="660">
        <v>1100000000</v>
      </c>
      <c r="U29" s="679">
        <v>1250000000</v>
      </c>
      <c r="V29" s="679">
        <f>SUM(Tabla3[[#This Row],[Presupuesto 2024]:[Presupuesto 2027]])</f>
        <v>4100000000</v>
      </c>
      <c r="W29" s="660"/>
      <c r="X29" s="660">
        <f>SUBTOTAL(109,V29:V32)</f>
        <v>11500000000</v>
      </c>
    </row>
    <row r="30" spans="1:24" s="691" customFormat="1" ht="51">
      <c r="A30" s="698" t="s">
        <v>1625</v>
      </c>
      <c r="B30" s="645" t="s">
        <v>1678</v>
      </c>
      <c r="C30" s="704" t="s">
        <v>1690</v>
      </c>
      <c r="D30" s="705" t="s">
        <v>1691</v>
      </c>
      <c r="E30" s="705" t="str">
        <f t="shared" si="0"/>
        <v xml:space="preserve"> 1.3.2. Ejecución y Seguimiento de los Instrumentos de Planificación Hidrológica</v>
      </c>
      <c r="F30" s="594" t="s">
        <v>1694</v>
      </c>
      <c r="G30" s="651" t="s">
        <v>1652</v>
      </c>
      <c r="H30" s="656">
        <v>1</v>
      </c>
      <c r="I30" s="656">
        <v>1</v>
      </c>
      <c r="J30" s="656">
        <v>1</v>
      </c>
      <c r="K30" s="656">
        <v>1</v>
      </c>
      <c r="L30" s="656">
        <v>1</v>
      </c>
      <c r="M30" s="716" t="s">
        <v>1695</v>
      </c>
      <c r="N30" s="661" t="s">
        <v>161</v>
      </c>
      <c r="O30" s="702" t="s">
        <v>188</v>
      </c>
      <c r="P30" s="658" t="s">
        <v>165</v>
      </c>
      <c r="Q30" s="706"/>
      <c r="R30" s="697">
        <v>700000000</v>
      </c>
      <c r="S30" s="660">
        <v>700000000</v>
      </c>
      <c r="T30" s="660">
        <v>700000000</v>
      </c>
      <c r="U30" s="679">
        <v>700000000</v>
      </c>
      <c r="V30" s="679">
        <f>SUM(Tabla3[[#This Row],[Presupuesto 2024]:[Presupuesto 2027]])</f>
        <v>2800000000</v>
      </c>
      <c r="W30" s="660"/>
      <c r="X30" s="660"/>
    </row>
    <row r="31" spans="1:24" s="691" customFormat="1" ht="62.5">
      <c r="A31" s="698" t="s">
        <v>1625</v>
      </c>
      <c r="B31" s="645" t="s">
        <v>1678</v>
      </c>
      <c r="C31" s="646" t="s">
        <v>1690</v>
      </c>
      <c r="D31" s="647" t="s">
        <v>1691</v>
      </c>
      <c r="E31" s="647" t="str">
        <f t="shared" si="0"/>
        <v xml:space="preserve"> 1.3.2. Ejecución y Seguimiento de los Instrumentos de Planificación Hidrológica</v>
      </c>
      <c r="F31" s="594" t="s">
        <v>1696</v>
      </c>
      <c r="G31" s="651" t="s">
        <v>1652</v>
      </c>
      <c r="H31" s="656">
        <v>1</v>
      </c>
      <c r="I31" s="656">
        <v>0</v>
      </c>
      <c r="J31" s="656">
        <v>0</v>
      </c>
      <c r="K31" s="656">
        <v>1</v>
      </c>
      <c r="L31" s="656">
        <v>1</v>
      </c>
      <c r="M31" s="717" t="s">
        <v>1688</v>
      </c>
      <c r="N31" s="661" t="s">
        <v>161</v>
      </c>
      <c r="O31" s="702" t="s">
        <v>188</v>
      </c>
      <c r="P31" s="658" t="s">
        <v>165</v>
      </c>
      <c r="Q31" s="706"/>
      <c r="R31" s="697">
        <v>0</v>
      </c>
      <c r="S31" s="660"/>
      <c r="T31" s="660">
        <v>100000000</v>
      </c>
      <c r="U31" s="679">
        <v>100000000</v>
      </c>
      <c r="V31" s="679">
        <f>SUM(Tabla3[[#This Row],[Presupuesto 2024]:[Presupuesto 2027]])</f>
        <v>200000000</v>
      </c>
      <c r="W31" s="660"/>
      <c r="X31" s="660"/>
    </row>
    <row r="32" spans="1:24" s="691" customFormat="1" ht="51">
      <c r="A32" s="698" t="s">
        <v>1625</v>
      </c>
      <c r="B32" s="645" t="s">
        <v>1678</v>
      </c>
      <c r="C32" s="710" t="s">
        <v>1690</v>
      </c>
      <c r="D32" s="711" t="s">
        <v>1691</v>
      </c>
      <c r="E32" s="711" t="str">
        <f t="shared" si="0"/>
        <v xml:space="preserve"> 1.3.2. Ejecución y Seguimiento de los Instrumentos de Planificación Hidrológica</v>
      </c>
      <c r="F32" s="594" t="s">
        <v>1697</v>
      </c>
      <c r="G32" s="651" t="s">
        <v>1652</v>
      </c>
      <c r="H32" s="656">
        <v>1</v>
      </c>
      <c r="I32" s="656">
        <v>1</v>
      </c>
      <c r="J32" s="656">
        <v>1</v>
      </c>
      <c r="K32" s="656">
        <v>1</v>
      </c>
      <c r="L32" s="656">
        <v>1</v>
      </c>
      <c r="M32" s="701" t="s">
        <v>1638</v>
      </c>
      <c r="N32" s="661" t="s">
        <v>161</v>
      </c>
      <c r="O32" s="702" t="s">
        <v>188</v>
      </c>
      <c r="P32" s="658" t="s">
        <v>165</v>
      </c>
      <c r="Q32" s="706"/>
      <c r="R32" s="697">
        <v>1000000000</v>
      </c>
      <c r="S32" s="660">
        <v>1100000000</v>
      </c>
      <c r="T32" s="660">
        <v>1100000000</v>
      </c>
      <c r="U32" s="679">
        <v>1200000000</v>
      </c>
      <c r="V32" s="679">
        <f>SUM(Tabla3[[#This Row],[Presupuesto 2024]:[Presupuesto 2027]])</f>
        <v>4400000000</v>
      </c>
      <c r="W32" s="660"/>
      <c r="X32" s="660"/>
    </row>
    <row r="33" spans="1:24" s="691" customFormat="1" ht="100">
      <c r="A33" s="698" t="s">
        <v>1625</v>
      </c>
      <c r="B33" s="645" t="s">
        <v>1678</v>
      </c>
      <c r="C33" s="694" t="s">
        <v>1698</v>
      </c>
      <c r="D33" s="652" t="s">
        <v>1699</v>
      </c>
      <c r="E33" s="695" t="str">
        <f t="shared" si="0"/>
        <v xml:space="preserve"> 1.3.3.  Asesoría en la incorporación del componente ambiental en los instrumentos de Ordenamiento Territorial Municipal</v>
      </c>
      <c r="F33" s="594" t="s">
        <v>1700</v>
      </c>
      <c r="G33" s="648">
        <v>1</v>
      </c>
      <c r="H33" s="656">
        <f>SUM(Tabla3[[#This Row],[Meta 2024]:[Meta 2027]])</f>
        <v>1</v>
      </c>
      <c r="I33" s="656">
        <v>0.1</v>
      </c>
      <c r="J33" s="656">
        <v>0.3</v>
      </c>
      <c r="K33" s="656">
        <v>0.3</v>
      </c>
      <c r="L33" s="656">
        <v>0.3</v>
      </c>
      <c r="M33" s="701" t="s">
        <v>1701</v>
      </c>
      <c r="N33" s="661" t="s">
        <v>176</v>
      </c>
      <c r="O33" s="702" t="s">
        <v>188</v>
      </c>
      <c r="P33" s="658" t="s">
        <v>165</v>
      </c>
      <c r="Q33" s="706"/>
      <c r="R33" s="697">
        <v>125333082</v>
      </c>
      <c r="S33" s="660">
        <v>501600000</v>
      </c>
      <c r="T33" s="660">
        <v>531696000</v>
      </c>
      <c r="U33" s="679">
        <v>563597760</v>
      </c>
      <c r="V33" s="679">
        <f>SUM(Tabla3[[#This Row],[Presupuesto 2024]:[Presupuesto 2027]])</f>
        <v>1722226842</v>
      </c>
      <c r="W33" s="660"/>
      <c r="X33" s="660">
        <f>SUBTOTAL(109,V33)</f>
        <v>1722226842</v>
      </c>
    </row>
    <row r="34" spans="1:24" s="691" customFormat="1" ht="85.5" customHeight="1">
      <c r="A34" s="698" t="s">
        <v>1625</v>
      </c>
      <c r="B34" s="645" t="s">
        <v>1678</v>
      </c>
      <c r="C34" s="718" t="s">
        <v>1698</v>
      </c>
      <c r="D34" s="719" t="s">
        <v>1699</v>
      </c>
      <c r="E34" s="720" t="str">
        <f t="shared" si="0"/>
        <v xml:space="preserve"> 1.3.3.  Asesoría en la incorporación del componente ambiental en los instrumentos de Ordenamiento Territorial Municipal</v>
      </c>
      <c r="F34" s="594" t="s">
        <v>1702</v>
      </c>
      <c r="G34" s="648">
        <v>1</v>
      </c>
      <c r="H34" s="656">
        <v>1</v>
      </c>
      <c r="I34" s="656">
        <v>1</v>
      </c>
      <c r="J34" s="656">
        <v>1</v>
      </c>
      <c r="K34" s="656">
        <v>1</v>
      </c>
      <c r="L34" s="656">
        <v>1</v>
      </c>
      <c r="M34" s="701" t="s">
        <v>1703</v>
      </c>
      <c r="N34" s="661"/>
      <c r="O34" s="702" t="s">
        <v>166</v>
      </c>
      <c r="P34" s="701" t="s">
        <v>168</v>
      </c>
      <c r="Q34" s="706"/>
      <c r="R34" s="697">
        <v>0</v>
      </c>
      <c r="S34" s="697">
        <v>0</v>
      </c>
      <c r="T34" s="697">
        <v>0</v>
      </c>
      <c r="U34" s="697">
        <v>0</v>
      </c>
      <c r="V34" s="679">
        <f>SUM(Tabla3[[#This Row],[Presupuesto 2024]:[Presupuesto 2027]])</f>
        <v>0</v>
      </c>
      <c r="W34" s="660"/>
      <c r="X34" s="660">
        <f>+Tabla3[[#This Row],[Presupuesto Total]]</f>
        <v>0</v>
      </c>
    </row>
    <row r="35" spans="1:24" s="691" customFormat="1" ht="109.5" customHeight="1">
      <c r="A35" s="698" t="s">
        <v>1625</v>
      </c>
      <c r="B35" s="645" t="s">
        <v>1678</v>
      </c>
      <c r="C35" s="699" t="s">
        <v>1704</v>
      </c>
      <c r="D35" s="649" t="s">
        <v>1705</v>
      </c>
      <c r="E35" s="649" t="str">
        <f t="shared" ref="E35:E66" si="2">CONCATENATE(" ",C35," ",D35)</f>
        <v xml:space="preserve"> 1.3.4. Implementación interinstitucional de medidas para el conocimiento y reducción del riesgo de desastres con participación de las comunidades</v>
      </c>
      <c r="F35" s="721" t="s">
        <v>1706</v>
      </c>
      <c r="G35" s="653">
        <v>3</v>
      </c>
      <c r="H35" s="662">
        <f>SUM(Tabla3[[#This Row],[Meta 2024]:[Meta 2027]])</f>
        <v>6</v>
      </c>
      <c r="I35" s="662">
        <v>3</v>
      </c>
      <c r="J35" s="662">
        <v>1</v>
      </c>
      <c r="K35" s="662">
        <v>1</v>
      </c>
      <c r="L35" s="662">
        <v>1</v>
      </c>
      <c r="M35" s="701" t="s">
        <v>1638</v>
      </c>
      <c r="N35" s="657" t="s">
        <v>181</v>
      </c>
      <c r="O35" s="702" t="s">
        <v>188</v>
      </c>
      <c r="P35" s="658" t="s">
        <v>165</v>
      </c>
      <c r="Q35" s="706"/>
      <c r="R35" s="697">
        <v>0</v>
      </c>
      <c r="S35" s="660">
        <v>0</v>
      </c>
      <c r="T35" s="660">
        <v>0</v>
      </c>
      <c r="U35" s="679">
        <v>0</v>
      </c>
      <c r="V35" s="679">
        <f>SUM(Tabla3[[#This Row],[Presupuesto 2024]:[Presupuesto 2027]])</f>
        <v>0</v>
      </c>
      <c r="W35" s="660"/>
      <c r="X35" s="660">
        <f>SUBTOTAL(109,V35:V38)</f>
        <v>11874392183.444481</v>
      </c>
    </row>
    <row r="36" spans="1:24" s="691" customFormat="1" ht="51">
      <c r="A36" s="698" t="s">
        <v>1625</v>
      </c>
      <c r="B36" s="645" t="s">
        <v>1678</v>
      </c>
      <c r="C36" s="704" t="s">
        <v>1704</v>
      </c>
      <c r="D36" s="705" t="s">
        <v>1705</v>
      </c>
      <c r="E36" s="705" t="str">
        <f t="shared" si="2"/>
        <v xml:space="preserve"> 1.3.4. Implementación interinstitucional de medidas para el conocimiento y reducción del riesgo de desastres con participación de las comunidades</v>
      </c>
      <c r="F36" s="695" t="s">
        <v>1707</v>
      </c>
      <c r="G36" s="653">
        <v>13</v>
      </c>
      <c r="H36" s="662">
        <f>15+15+15+15</f>
        <v>60</v>
      </c>
      <c r="I36" s="662">
        <v>15</v>
      </c>
      <c r="J36" s="662">
        <v>15</v>
      </c>
      <c r="K36" s="662">
        <v>15</v>
      </c>
      <c r="L36" s="662">
        <v>15</v>
      </c>
      <c r="M36" s="701" t="s">
        <v>1708</v>
      </c>
      <c r="N36" s="661" t="s">
        <v>181</v>
      </c>
      <c r="O36" s="702" t="s">
        <v>166</v>
      </c>
      <c r="P36" s="658" t="s">
        <v>165</v>
      </c>
      <c r="Q36" s="706"/>
      <c r="R36" s="697">
        <v>470000000</v>
      </c>
      <c r="S36" s="660">
        <v>598200000</v>
      </c>
      <c r="T36" s="660">
        <v>634092000</v>
      </c>
      <c r="U36" s="679">
        <v>672137520</v>
      </c>
      <c r="V36" s="679">
        <f>SUM(Tabla3[[#This Row],[Presupuesto 2024]:[Presupuesto 2027]])</f>
        <v>2374429520</v>
      </c>
      <c r="W36" s="660"/>
      <c r="X36" s="660"/>
    </row>
    <row r="37" spans="1:24" s="691" customFormat="1" ht="51">
      <c r="A37" s="698" t="s">
        <v>1625</v>
      </c>
      <c r="B37" s="645" t="s">
        <v>1678</v>
      </c>
      <c r="C37" s="722" t="s">
        <v>1704</v>
      </c>
      <c r="D37" s="654" t="s">
        <v>1705</v>
      </c>
      <c r="E37" s="654" t="str">
        <f t="shared" si="2"/>
        <v xml:space="preserve"> 1.3.4. Implementación interinstitucional de medidas para el conocimiento y reducción del riesgo de desastres con participación de las comunidades</v>
      </c>
      <c r="F37" s="695" t="s">
        <v>1709</v>
      </c>
      <c r="G37" s="653">
        <v>19</v>
      </c>
      <c r="H37" s="662">
        <f>SUM(Tabla3[[#This Row],[Meta 2024]:[Meta 2027]])</f>
        <v>8</v>
      </c>
      <c r="I37" s="662">
        <v>2</v>
      </c>
      <c r="J37" s="662">
        <v>2</v>
      </c>
      <c r="K37" s="662">
        <v>2</v>
      </c>
      <c r="L37" s="662">
        <v>2</v>
      </c>
      <c r="M37" s="701" t="s">
        <v>1708</v>
      </c>
      <c r="N37" s="661" t="s">
        <v>181</v>
      </c>
      <c r="O37" s="702" t="s">
        <v>166</v>
      </c>
      <c r="P37" s="658" t="s">
        <v>165</v>
      </c>
      <c r="Q37" s="706"/>
      <c r="R37" s="697">
        <v>788897280</v>
      </c>
      <c r="S37" s="660">
        <v>936231116.80000007</v>
      </c>
      <c r="T37" s="660">
        <v>992404983.80800009</v>
      </c>
      <c r="U37" s="679">
        <v>1051949282.8364801</v>
      </c>
      <c r="V37" s="679">
        <f>SUM(Tabla3[[#This Row],[Presupuesto 2024]:[Presupuesto 2027]])</f>
        <v>3769482663.4444804</v>
      </c>
      <c r="W37" s="660"/>
      <c r="X37" s="660"/>
    </row>
    <row r="38" spans="1:24" s="691" customFormat="1" ht="62.5">
      <c r="A38" s="723" t="s">
        <v>1625</v>
      </c>
      <c r="B38" s="655" t="s">
        <v>1678</v>
      </c>
      <c r="C38" s="710" t="s">
        <v>1704</v>
      </c>
      <c r="D38" s="711" t="s">
        <v>1705</v>
      </c>
      <c r="E38" s="711" t="str">
        <f t="shared" si="2"/>
        <v xml:space="preserve"> 1.3.4. Implementación interinstitucional de medidas para el conocimiento y reducción del riesgo de desastres con participación de las comunidades</v>
      </c>
      <c r="F38" s="721" t="s">
        <v>1710</v>
      </c>
      <c r="G38" s="653">
        <v>1</v>
      </c>
      <c r="H38" s="662">
        <f>SUM(Tabla3[[#This Row],[Meta 2024]:[Meta 2027]])</f>
        <v>4</v>
      </c>
      <c r="I38" s="662">
        <v>1</v>
      </c>
      <c r="J38" s="662">
        <v>1</v>
      </c>
      <c r="K38" s="662">
        <v>1</v>
      </c>
      <c r="L38" s="662">
        <v>1</v>
      </c>
      <c r="M38" s="701" t="s">
        <v>1711</v>
      </c>
      <c r="N38" s="661" t="s">
        <v>176</v>
      </c>
      <c r="O38" s="702" t="s">
        <v>188</v>
      </c>
      <c r="P38" s="658" t="s">
        <v>165</v>
      </c>
      <c r="Q38" s="706"/>
      <c r="R38" s="697">
        <v>0</v>
      </c>
      <c r="S38" s="660">
        <v>1800000000</v>
      </c>
      <c r="T38" s="660">
        <v>1908000000</v>
      </c>
      <c r="U38" s="679">
        <v>2022480000</v>
      </c>
      <c r="V38" s="679">
        <f>SUM(Tabla3[[#This Row],[Presupuesto 2024]:[Presupuesto 2027]])</f>
        <v>5730480000</v>
      </c>
      <c r="W38" s="660"/>
      <c r="X38" s="660"/>
    </row>
    <row r="39" spans="1:24" s="691" customFormat="1" ht="62.5">
      <c r="A39" s="671" t="s">
        <v>1712</v>
      </c>
      <c r="B39" s="672" t="s">
        <v>1713</v>
      </c>
      <c r="C39" s="699" t="s">
        <v>1714</v>
      </c>
      <c r="D39" s="649" t="s">
        <v>1715</v>
      </c>
      <c r="E39" s="649" t="str">
        <f t="shared" si="2"/>
        <v xml:space="preserve"> 2.1.1. Acompañamiento en la formación y formalización de actores y o sectores estratégicos</v>
      </c>
      <c r="F39" s="724" t="s">
        <v>1716</v>
      </c>
      <c r="G39" s="653">
        <v>0</v>
      </c>
      <c r="H39" s="656">
        <v>1</v>
      </c>
      <c r="I39" s="656">
        <v>1</v>
      </c>
      <c r="J39" s="656">
        <v>1</v>
      </c>
      <c r="K39" s="656">
        <v>1</v>
      </c>
      <c r="L39" s="656">
        <v>1</v>
      </c>
      <c r="M39" s="701" t="s">
        <v>1703</v>
      </c>
      <c r="N39" s="661" t="s">
        <v>179</v>
      </c>
      <c r="O39" s="702" t="s">
        <v>143</v>
      </c>
      <c r="P39" s="658" t="s">
        <v>165</v>
      </c>
      <c r="Q39" s="706"/>
      <c r="R39" s="697">
        <v>117552000</v>
      </c>
      <c r="S39" s="660">
        <v>192691238.40000001</v>
      </c>
      <c r="T39" s="660">
        <v>210572985.32352</v>
      </c>
      <c r="U39" s="679">
        <v>230114158.36154199</v>
      </c>
      <c r="V39" s="679">
        <f>SUM(Tabla3[[#This Row],[Presupuesto 2024]:[Presupuesto 2027]])</f>
        <v>750930382.08506203</v>
      </c>
      <c r="W39" s="660">
        <f>SUM(V39:V42)</f>
        <v>1126395573.1275933</v>
      </c>
      <c r="X39" s="660">
        <f>SUBTOTAL(109,V39:V40)</f>
        <v>1126395573.1275933</v>
      </c>
    </row>
    <row r="40" spans="1:24" s="691" customFormat="1" ht="112.5">
      <c r="A40" s="673" t="s">
        <v>1717</v>
      </c>
      <c r="B40" s="674" t="s">
        <v>1713</v>
      </c>
      <c r="C40" s="710" t="s">
        <v>1714</v>
      </c>
      <c r="D40" s="711" t="s">
        <v>1705</v>
      </c>
      <c r="E40" s="711" t="str">
        <f t="shared" si="2"/>
        <v xml:space="preserve"> 2.1.1. Implementación interinstitucional de medidas para el conocimiento y reducción del riesgo de desastres con participación de las comunidades</v>
      </c>
      <c r="F40" s="708" t="s">
        <v>1718</v>
      </c>
      <c r="G40" s="651" t="s">
        <v>1652</v>
      </c>
      <c r="H40" s="662">
        <f>SUM(Tabla3[[#This Row],[Meta 2024]:[Meta 2027]])</f>
        <v>4</v>
      </c>
      <c r="I40" s="662">
        <v>1</v>
      </c>
      <c r="J40" s="662">
        <v>1</v>
      </c>
      <c r="K40" s="662">
        <v>1</v>
      </c>
      <c r="L40" s="662">
        <v>1</v>
      </c>
      <c r="M40" s="701" t="s">
        <v>1719</v>
      </c>
      <c r="N40" s="712" t="s">
        <v>167</v>
      </c>
      <c r="O40" s="702" t="s">
        <v>143</v>
      </c>
      <c r="P40" s="658" t="s">
        <v>165</v>
      </c>
      <c r="Q40" s="706"/>
      <c r="R40" s="697">
        <v>58776000</v>
      </c>
      <c r="S40" s="660">
        <v>96345619.199999988</v>
      </c>
      <c r="T40" s="660">
        <v>105286492.66175999</v>
      </c>
      <c r="U40" s="679">
        <v>115057079.18077132</v>
      </c>
      <c r="V40" s="679">
        <f>SUM(Tabla3[[#This Row],[Presupuesto 2024]:[Presupuesto 2027]])</f>
        <v>375465191.04253125</v>
      </c>
      <c r="W40" s="660"/>
      <c r="X40" s="660"/>
    </row>
    <row r="41" spans="1:24" s="691" customFormat="1" ht="62.5">
      <c r="A41" s="673" t="s">
        <v>1717</v>
      </c>
      <c r="B41" s="674" t="s">
        <v>1713</v>
      </c>
      <c r="C41" s="699" t="s">
        <v>1720</v>
      </c>
      <c r="D41" s="649" t="s">
        <v>1721</v>
      </c>
      <c r="E41" s="649" t="str">
        <f t="shared" si="2"/>
        <v xml:space="preserve"> 2.1.2. Articulación Interinstitucional para la atención de situaciones críticas en lo ambiental</v>
      </c>
      <c r="F41" s="700" t="s">
        <v>1722</v>
      </c>
      <c r="G41" s="653">
        <v>0</v>
      </c>
      <c r="H41" s="662">
        <v>1</v>
      </c>
      <c r="I41" s="662">
        <v>1</v>
      </c>
      <c r="J41" s="662">
        <v>1</v>
      </c>
      <c r="K41" s="662">
        <v>1</v>
      </c>
      <c r="L41" s="662">
        <v>1</v>
      </c>
      <c r="M41" s="701" t="s">
        <v>1703</v>
      </c>
      <c r="N41" s="661" t="s">
        <v>189</v>
      </c>
      <c r="O41" s="702" t="s">
        <v>143</v>
      </c>
      <c r="P41" s="658" t="s">
        <v>165</v>
      </c>
      <c r="Q41" s="706"/>
      <c r="R41" s="697">
        <v>0</v>
      </c>
      <c r="S41" s="660">
        <v>0</v>
      </c>
      <c r="T41" s="660">
        <v>0</v>
      </c>
      <c r="U41" s="679">
        <v>0</v>
      </c>
      <c r="V41" s="679">
        <f>SUM(Tabla3[[#This Row],[Presupuesto 2024]:[Presupuesto 2027]])</f>
        <v>0</v>
      </c>
      <c r="W41" s="660"/>
      <c r="X41" s="660">
        <f>SUBTOTAL(109,V41:V42)</f>
        <v>0</v>
      </c>
    </row>
    <row r="42" spans="1:24" s="691" customFormat="1" ht="62.5">
      <c r="A42" s="673" t="s">
        <v>1717</v>
      </c>
      <c r="B42" s="675" t="s">
        <v>1713</v>
      </c>
      <c r="C42" s="710" t="s">
        <v>1720</v>
      </c>
      <c r="D42" s="711" t="s">
        <v>1721</v>
      </c>
      <c r="E42" s="711" t="str">
        <f t="shared" si="2"/>
        <v xml:space="preserve"> 2.1.2. Articulación Interinstitucional para la atención de situaciones críticas en lo ambiental</v>
      </c>
      <c r="F42" s="695" t="s">
        <v>1723</v>
      </c>
      <c r="G42" s="653">
        <v>0</v>
      </c>
      <c r="H42" s="656">
        <v>1</v>
      </c>
      <c r="I42" s="656">
        <v>1</v>
      </c>
      <c r="J42" s="656">
        <v>1</v>
      </c>
      <c r="K42" s="656">
        <v>1</v>
      </c>
      <c r="L42" s="656">
        <v>1</v>
      </c>
      <c r="M42" s="701" t="s">
        <v>1724</v>
      </c>
      <c r="N42" s="661" t="s">
        <v>189</v>
      </c>
      <c r="O42" s="702" t="s">
        <v>143</v>
      </c>
      <c r="P42" s="658" t="s">
        <v>165</v>
      </c>
      <c r="Q42" s="706"/>
      <c r="R42" s="697">
        <v>0</v>
      </c>
      <c r="S42" s="660">
        <v>0</v>
      </c>
      <c r="T42" s="660">
        <v>0</v>
      </c>
      <c r="U42" s="679">
        <v>0</v>
      </c>
      <c r="V42" s="679">
        <f>SUM(Tabla3[[#This Row],[Presupuesto 2024]:[Presupuesto 2027]])</f>
        <v>0</v>
      </c>
      <c r="W42" s="660"/>
      <c r="X42" s="660"/>
    </row>
    <row r="43" spans="1:24" s="691" customFormat="1" ht="62.5">
      <c r="A43" s="676" t="s">
        <v>1717</v>
      </c>
      <c r="B43" s="672" t="s">
        <v>1725</v>
      </c>
      <c r="C43" s="699" t="s">
        <v>1726</v>
      </c>
      <c r="D43" s="649" t="s">
        <v>1727</v>
      </c>
      <c r="E43" s="649" t="str">
        <f t="shared" si="2"/>
        <v xml:space="preserve"> 2.2.1. Formulación y o actualización de Reglamentación de corrientes y o vertimientos</v>
      </c>
      <c r="F43" s="594" t="s">
        <v>1728</v>
      </c>
      <c r="G43" s="653">
        <v>47</v>
      </c>
      <c r="H43" s="677">
        <v>1</v>
      </c>
      <c r="I43" s="714">
        <v>0</v>
      </c>
      <c r="J43" s="656">
        <v>0.5</v>
      </c>
      <c r="K43" s="648">
        <v>1</v>
      </c>
      <c r="L43" s="714">
        <v>0</v>
      </c>
      <c r="M43" s="701" t="s">
        <v>1683</v>
      </c>
      <c r="N43" s="661" t="s">
        <v>161</v>
      </c>
      <c r="O43" s="702" t="s">
        <v>188</v>
      </c>
      <c r="P43" s="658" t="s">
        <v>165</v>
      </c>
      <c r="Q43" s="706"/>
      <c r="R43" s="697">
        <v>0</v>
      </c>
      <c r="S43" s="660">
        <v>776237696</v>
      </c>
      <c r="T43" s="660">
        <v>848272554.18879998</v>
      </c>
      <c r="U43" s="679">
        <v>0</v>
      </c>
      <c r="V43" s="679">
        <f>SUM(Tabla3[[#This Row],[Presupuesto 2024]:[Presupuesto 2027]])</f>
        <v>1624510250.1887999</v>
      </c>
      <c r="W43" s="660">
        <f>SUM(V43:V59)</f>
        <v>26497467988.745396</v>
      </c>
      <c r="X43" s="660">
        <f>SUBTOTAL(109,V43:V44)</f>
        <v>1886031408.0038092</v>
      </c>
    </row>
    <row r="44" spans="1:24" s="691" customFormat="1" ht="100">
      <c r="A44" s="676" t="s">
        <v>1717</v>
      </c>
      <c r="B44" s="674" t="s">
        <v>1725</v>
      </c>
      <c r="C44" s="710" t="s">
        <v>1726</v>
      </c>
      <c r="D44" s="711" t="s">
        <v>1727</v>
      </c>
      <c r="E44" s="711" t="str">
        <f t="shared" si="2"/>
        <v xml:space="preserve"> 2.2.1. Formulación y o actualización de Reglamentación de corrientes y o vertimientos</v>
      </c>
      <c r="F44" s="594" t="s">
        <v>1729</v>
      </c>
      <c r="G44" s="678">
        <v>0</v>
      </c>
      <c r="H44" s="656">
        <v>1</v>
      </c>
      <c r="I44" s="662">
        <v>0</v>
      </c>
      <c r="J44" s="656">
        <v>0.25</v>
      </c>
      <c r="K44" s="656">
        <v>0.5</v>
      </c>
      <c r="L44" s="656">
        <v>1</v>
      </c>
      <c r="M44" s="701" t="s">
        <v>1730</v>
      </c>
      <c r="N44" s="661" t="s">
        <v>161</v>
      </c>
      <c r="O44" s="702" t="s">
        <v>143</v>
      </c>
      <c r="P44" s="658" t="s">
        <v>165</v>
      </c>
      <c r="Q44" s="706"/>
      <c r="R44" s="697">
        <v>0</v>
      </c>
      <c r="S44" s="660">
        <v>59710592</v>
      </c>
      <c r="T44" s="660">
        <v>130503469.8752</v>
      </c>
      <c r="U44" s="679">
        <v>71307095.939809278</v>
      </c>
      <c r="V44" s="679">
        <f>SUM(Tabla3[[#This Row],[Presupuesto 2024]:[Presupuesto 2027]])</f>
        <v>261521157.8150093</v>
      </c>
      <c r="W44" s="660"/>
      <c r="X44" s="660"/>
    </row>
    <row r="45" spans="1:24" s="691" customFormat="1" ht="84" customHeight="1">
      <c r="A45" s="676" t="s">
        <v>1717</v>
      </c>
      <c r="B45" s="674" t="s">
        <v>1725</v>
      </c>
      <c r="C45" s="715" t="s">
        <v>1731</v>
      </c>
      <c r="D45" s="649" t="s">
        <v>1732</v>
      </c>
      <c r="E45" s="649" t="str">
        <f t="shared" si="2"/>
        <v xml:space="preserve"> 2.2.2. Evaluación de los trámites ambientales y otros instrumentos de manejo y control en articulación con la administración por unidades territoriales</v>
      </c>
      <c r="F45" s="594" t="s">
        <v>1733</v>
      </c>
      <c r="G45" s="651" t="s">
        <v>1652</v>
      </c>
      <c r="H45" s="653">
        <v>90</v>
      </c>
      <c r="I45" s="653">
        <v>90</v>
      </c>
      <c r="J45" s="653">
        <v>90</v>
      </c>
      <c r="K45" s="653">
        <v>90</v>
      </c>
      <c r="L45" s="653">
        <v>90</v>
      </c>
      <c r="M45" s="701" t="s">
        <v>1734</v>
      </c>
      <c r="N45" s="661" t="s">
        <v>187</v>
      </c>
      <c r="O45" s="702" t="s">
        <v>143</v>
      </c>
      <c r="P45" s="701" t="s">
        <v>177</v>
      </c>
      <c r="Q45" s="706"/>
      <c r="R45" s="697">
        <v>1918958927</v>
      </c>
      <c r="S45" s="660">
        <v>3349720442</v>
      </c>
      <c r="T45" s="660">
        <v>3550703668.52</v>
      </c>
      <c r="U45" s="679">
        <v>3763745888.6312003</v>
      </c>
      <c r="V45" s="679">
        <f>SUM(Tabla3[[#This Row],[Presupuesto 2024]:[Presupuesto 2027]])</f>
        <v>12583128926.151201</v>
      </c>
      <c r="W45" s="660"/>
      <c r="X45" s="660">
        <f>SUBTOTAL(109,V45:V50)</f>
        <v>13402232897.245167</v>
      </c>
    </row>
    <row r="46" spans="1:24" s="691" customFormat="1" ht="62.5">
      <c r="A46" s="676" t="s">
        <v>1717</v>
      </c>
      <c r="B46" s="674" t="s">
        <v>1725</v>
      </c>
      <c r="C46" s="704" t="s">
        <v>1731</v>
      </c>
      <c r="D46" s="705" t="s">
        <v>1732</v>
      </c>
      <c r="E46" s="705" t="str">
        <f t="shared" si="2"/>
        <v xml:space="preserve"> 2.2.2. Evaluación de los trámites ambientales y otros instrumentos de manejo y control en articulación con la administración por unidades territoriales</v>
      </c>
      <c r="F46" s="594" t="s">
        <v>1735</v>
      </c>
      <c r="G46" s="653">
        <v>0</v>
      </c>
      <c r="H46" s="653">
        <f>SUM(Tabla3[[#This Row],[Meta 2024]:[Meta 2027]])</f>
        <v>1</v>
      </c>
      <c r="I46" s="653">
        <v>1</v>
      </c>
      <c r="J46" s="653">
        <v>0</v>
      </c>
      <c r="K46" s="653">
        <v>0</v>
      </c>
      <c r="L46" s="653">
        <v>0</v>
      </c>
      <c r="M46" s="701" t="s">
        <v>1736</v>
      </c>
      <c r="N46" s="657" t="s">
        <v>187</v>
      </c>
      <c r="O46" s="702" t="s">
        <v>1737</v>
      </c>
      <c r="P46" s="701" t="s">
        <v>177</v>
      </c>
      <c r="Q46" s="706"/>
      <c r="R46" s="697">
        <v>58776000</v>
      </c>
      <c r="S46" s="660">
        <v>96345619.199999988</v>
      </c>
      <c r="T46" s="660">
        <v>105286492.66175999</v>
      </c>
      <c r="U46" s="679">
        <v>115057079.18077132</v>
      </c>
      <c r="V46" s="679">
        <f>SUM(Tabla3[[#This Row],[Presupuesto 2024]:[Presupuesto 2027]])</f>
        <v>375465191.04253125</v>
      </c>
      <c r="W46" s="660"/>
      <c r="X46" s="660"/>
    </row>
    <row r="47" spans="1:24" s="691" customFormat="1" ht="62.5">
      <c r="A47" s="676" t="s">
        <v>1717</v>
      </c>
      <c r="B47" s="674" t="s">
        <v>1725</v>
      </c>
      <c r="C47" s="722" t="s">
        <v>1731</v>
      </c>
      <c r="D47" s="654" t="s">
        <v>1732</v>
      </c>
      <c r="E47" s="654" t="str">
        <f t="shared" si="2"/>
        <v xml:space="preserve"> 2.2.2. Evaluación de los trámites ambientales y otros instrumentos de manejo y control en articulación con la administración por unidades territoriales</v>
      </c>
      <c r="F47" s="594" t="s">
        <v>1738</v>
      </c>
      <c r="G47" s="653">
        <v>0</v>
      </c>
      <c r="H47" s="653">
        <f>SUM(Tabla3[[#This Row],[Meta 2024]:[Meta 2027]])</f>
        <v>1</v>
      </c>
      <c r="I47" s="653">
        <v>0</v>
      </c>
      <c r="J47" s="653">
        <v>1</v>
      </c>
      <c r="K47" s="653">
        <v>0</v>
      </c>
      <c r="L47" s="653">
        <v>0</v>
      </c>
      <c r="M47" s="701" t="s">
        <v>1703</v>
      </c>
      <c r="N47" s="661" t="s">
        <v>187</v>
      </c>
      <c r="O47" s="702" t="s">
        <v>1737</v>
      </c>
      <c r="P47" s="701" t="s">
        <v>177</v>
      </c>
      <c r="Q47" s="706"/>
      <c r="R47" s="697">
        <v>58776000</v>
      </c>
      <c r="S47" s="660">
        <v>96345619.199999988</v>
      </c>
      <c r="T47" s="660">
        <v>105286492.66175999</v>
      </c>
      <c r="U47" s="679">
        <v>115057079.18077132</v>
      </c>
      <c r="V47" s="679">
        <f>SUM(Tabla3[[#This Row],[Presupuesto 2024]:[Presupuesto 2027]])</f>
        <v>375465191.04253125</v>
      </c>
      <c r="W47" s="660"/>
      <c r="X47" s="660"/>
    </row>
    <row r="48" spans="1:24" s="691" customFormat="1" ht="62.5">
      <c r="A48" s="676" t="s">
        <v>1717</v>
      </c>
      <c r="B48" s="674" t="s">
        <v>1725</v>
      </c>
      <c r="C48" s="704" t="s">
        <v>1731</v>
      </c>
      <c r="D48" s="705" t="s">
        <v>1732</v>
      </c>
      <c r="E48" s="705" t="str">
        <f t="shared" si="2"/>
        <v xml:space="preserve"> 2.2.2. Evaluación de los trámites ambientales y otros instrumentos de manejo y control en articulación con la administración por unidades territoriales</v>
      </c>
      <c r="F48" s="594" t="s">
        <v>1739</v>
      </c>
      <c r="G48" s="653">
        <v>0</v>
      </c>
      <c r="H48" s="653">
        <f>SUM(Tabla3[[#This Row],[Meta 2024]:[Meta 2027]])</f>
        <v>1</v>
      </c>
      <c r="I48" s="653">
        <v>0</v>
      </c>
      <c r="J48" s="653">
        <v>0</v>
      </c>
      <c r="K48" s="653">
        <v>1</v>
      </c>
      <c r="L48" s="653">
        <v>0</v>
      </c>
      <c r="M48" s="701" t="s">
        <v>1703</v>
      </c>
      <c r="N48" s="661" t="s">
        <v>187</v>
      </c>
      <c r="O48" s="702" t="s">
        <v>1737</v>
      </c>
      <c r="P48" s="701" t="s">
        <v>177</v>
      </c>
      <c r="Q48" s="706"/>
      <c r="R48" s="697">
        <v>7027218</v>
      </c>
      <c r="S48" s="660">
        <v>7679343.8304000003</v>
      </c>
      <c r="T48" s="660">
        <v>16783973.875722241</v>
      </c>
      <c r="U48" s="679">
        <v>36683053.302778527</v>
      </c>
      <c r="V48" s="679">
        <f>SUM(Tabla3[[#This Row],[Presupuesto 2024]:[Presupuesto 2027]])</f>
        <v>68173589.008900762</v>
      </c>
      <c r="W48" s="660"/>
      <c r="X48" s="660"/>
    </row>
    <row r="49" spans="1:24" s="691" customFormat="1" ht="62.5">
      <c r="A49" s="676" t="s">
        <v>1717</v>
      </c>
      <c r="B49" s="674" t="s">
        <v>1725</v>
      </c>
      <c r="C49" s="722" t="s">
        <v>1731</v>
      </c>
      <c r="D49" s="654" t="s">
        <v>1732</v>
      </c>
      <c r="E49" s="654" t="str">
        <f t="shared" si="2"/>
        <v xml:space="preserve"> 2.2.2. Evaluación de los trámites ambientales y otros instrumentos de manejo y control en articulación con la administración por unidades territoriales</v>
      </c>
      <c r="F49" s="594" t="s">
        <v>1740</v>
      </c>
      <c r="G49" s="653">
        <v>0</v>
      </c>
      <c r="H49" s="648">
        <v>1</v>
      </c>
      <c r="I49" s="648">
        <v>0.2</v>
      </c>
      <c r="J49" s="648">
        <v>0.8</v>
      </c>
      <c r="K49" s="648">
        <v>1</v>
      </c>
      <c r="L49" s="648">
        <v>1</v>
      </c>
      <c r="M49" s="701" t="s">
        <v>1703</v>
      </c>
      <c r="N49" s="661" t="s">
        <v>187</v>
      </c>
      <c r="O49" s="702" t="s">
        <v>143</v>
      </c>
      <c r="P49" s="701" t="s">
        <v>177</v>
      </c>
      <c r="Q49" s="706"/>
      <c r="R49" s="697">
        <v>0</v>
      </c>
      <c r="S49" s="660">
        <v>0</v>
      </c>
      <c r="T49" s="660">
        <v>0</v>
      </c>
      <c r="U49" s="679">
        <v>0</v>
      </c>
      <c r="V49" s="679">
        <f>SUM(Tabla3[[#This Row],[Presupuesto 2024]:[Presupuesto 2027]])</f>
        <v>0</v>
      </c>
      <c r="W49" s="660"/>
      <c r="X49" s="660"/>
    </row>
    <row r="50" spans="1:24" s="691" customFormat="1" ht="62.5">
      <c r="A50" s="676" t="s">
        <v>1717</v>
      </c>
      <c r="B50" s="674" t="s">
        <v>1725</v>
      </c>
      <c r="C50" s="710" t="s">
        <v>1731</v>
      </c>
      <c r="D50" s="711" t="s">
        <v>1732</v>
      </c>
      <c r="E50" s="711" t="str">
        <f t="shared" si="2"/>
        <v xml:space="preserve"> 2.2.2. Evaluación de los trámites ambientales y otros instrumentos de manejo y control en articulación con la administración por unidades territoriales</v>
      </c>
      <c r="F50" s="725" t="s">
        <v>1741</v>
      </c>
      <c r="G50" s="653">
        <v>0</v>
      </c>
      <c r="H50" s="653">
        <f>SUM(Tabla3[[#This Row],[Meta 2024]:[Meta 2027]])</f>
        <v>2</v>
      </c>
      <c r="I50" s="653">
        <v>1</v>
      </c>
      <c r="J50" s="653">
        <v>1</v>
      </c>
      <c r="K50" s="653">
        <v>0</v>
      </c>
      <c r="L50" s="653">
        <v>0</v>
      </c>
      <c r="M50" s="701" t="s">
        <v>1703</v>
      </c>
      <c r="N50" s="661" t="s">
        <v>187</v>
      </c>
      <c r="O50" s="702" t="s">
        <v>143</v>
      </c>
      <c r="P50" s="701" t="s">
        <v>177</v>
      </c>
      <c r="Q50" s="706"/>
      <c r="R50" s="697">
        <v>0</v>
      </c>
      <c r="S50" s="660">
        <v>0</v>
      </c>
      <c r="T50" s="660">
        <v>0</v>
      </c>
      <c r="U50" s="679">
        <v>0</v>
      </c>
      <c r="V50" s="679">
        <f>SUM(Tabla3[[#This Row],[Presupuesto 2024]:[Presupuesto 2027]])</f>
        <v>0</v>
      </c>
      <c r="W50" s="660"/>
      <c r="X50" s="660"/>
    </row>
    <row r="51" spans="1:24" s="691" customFormat="1" ht="62.5">
      <c r="A51" s="676" t="s">
        <v>1717</v>
      </c>
      <c r="B51" s="674" t="s">
        <v>1725</v>
      </c>
      <c r="C51" s="715" t="s">
        <v>1742</v>
      </c>
      <c r="D51" s="649" t="s">
        <v>1743</v>
      </c>
      <c r="E51" s="649" t="str">
        <f t="shared" si="2"/>
        <v xml:space="preserve"> 2.2.3. Control y seguimiento a los recursos naturales trámites ambientales y otros instrumentos de manejo y control</v>
      </c>
      <c r="F51" s="594" t="s">
        <v>1744</v>
      </c>
      <c r="G51" s="653">
        <v>70</v>
      </c>
      <c r="H51" s="653">
        <v>70</v>
      </c>
      <c r="I51" s="653">
        <v>70</v>
      </c>
      <c r="J51" s="653">
        <v>70</v>
      </c>
      <c r="K51" s="653">
        <v>70</v>
      </c>
      <c r="L51" s="653">
        <v>70</v>
      </c>
      <c r="M51" s="701" t="s">
        <v>1638</v>
      </c>
      <c r="N51" s="661" t="s">
        <v>161</v>
      </c>
      <c r="O51" s="702" t="s">
        <v>143</v>
      </c>
      <c r="P51" s="658" t="s">
        <v>165</v>
      </c>
      <c r="Q51" s="706"/>
      <c r="R51" s="697">
        <v>836825270.92799997</v>
      </c>
      <c r="S51" s="660">
        <v>914482656.07011843</v>
      </c>
      <c r="T51" s="660">
        <v>999346646.55342543</v>
      </c>
      <c r="U51" s="679">
        <v>1092086015.3535833</v>
      </c>
      <c r="V51" s="679">
        <f>SUM(Tabla3[[#This Row],[Presupuesto 2024]:[Presupuesto 2027]])</f>
        <v>3842740588.905127</v>
      </c>
      <c r="W51" s="660"/>
      <c r="X51" s="660">
        <f>SUBTOTAL(109,V51:V57)</f>
        <v>4218205779.9476585</v>
      </c>
    </row>
    <row r="52" spans="1:24" s="691" customFormat="1" ht="62.5">
      <c r="A52" s="673" t="s">
        <v>1717</v>
      </c>
      <c r="B52" s="674" t="s">
        <v>1725</v>
      </c>
      <c r="C52" s="704" t="s">
        <v>1742</v>
      </c>
      <c r="D52" s="705" t="s">
        <v>1743</v>
      </c>
      <c r="E52" s="705" t="str">
        <f t="shared" si="2"/>
        <v xml:space="preserve"> 2.2.3. Control y seguimiento a los recursos naturales trámites ambientales y otros instrumentos de manejo y control</v>
      </c>
      <c r="F52" s="726" t="s">
        <v>1745</v>
      </c>
      <c r="G52" s="651">
        <v>717</v>
      </c>
      <c r="H52" s="656">
        <v>1</v>
      </c>
      <c r="I52" s="656">
        <v>1</v>
      </c>
      <c r="J52" s="656">
        <v>1</v>
      </c>
      <c r="K52" s="656">
        <v>1</v>
      </c>
      <c r="L52" s="656">
        <v>1</v>
      </c>
      <c r="M52" s="701" t="s">
        <v>1638</v>
      </c>
      <c r="N52" s="661" t="s">
        <v>161</v>
      </c>
      <c r="O52" s="702" t="s">
        <v>143</v>
      </c>
      <c r="P52" s="658" t="s">
        <v>165</v>
      </c>
      <c r="Q52" s="706"/>
      <c r="R52" s="697">
        <v>0</v>
      </c>
      <c r="S52" s="660">
        <v>0</v>
      </c>
      <c r="T52" s="660">
        <v>0</v>
      </c>
      <c r="U52" s="679">
        <v>0</v>
      </c>
      <c r="V52" s="679">
        <f>SUM(Tabla3[[#This Row],[Presupuesto 2024]:[Presupuesto 2027]])</f>
        <v>0</v>
      </c>
      <c r="W52" s="660"/>
      <c r="X52" s="660"/>
    </row>
    <row r="53" spans="1:24" s="691" customFormat="1" ht="62.5">
      <c r="A53" s="673" t="s">
        <v>1717</v>
      </c>
      <c r="B53" s="674" t="s">
        <v>1725</v>
      </c>
      <c r="C53" s="646" t="s">
        <v>1742</v>
      </c>
      <c r="D53" s="647" t="s">
        <v>1743</v>
      </c>
      <c r="E53" s="647" t="str">
        <f t="shared" si="2"/>
        <v xml:space="preserve"> 2.2.3. Control y seguimiento a los recursos naturales trámites ambientales y otros instrumentos de manejo y control</v>
      </c>
      <c r="F53" s="594" t="s">
        <v>1746</v>
      </c>
      <c r="G53" s="651" t="s">
        <v>1652</v>
      </c>
      <c r="H53" s="656">
        <v>1</v>
      </c>
      <c r="I53" s="656">
        <v>1</v>
      </c>
      <c r="J53" s="656">
        <v>1</v>
      </c>
      <c r="K53" s="656">
        <v>1</v>
      </c>
      <c r="L53" s="656">
        <v>1</v>
      </c>
      <c r="M53" s="701" t="s">
        <v>1734</v>
      </c>
      <c r="N53" s="661" t="s">
        <v>187</v>
      </c>
      <c r="O53" s="702" t="s">
        <v>143</v>
      </c>
      <c r="P53" s="658" t="s">
        <v>165</v>
      </c>
      <c r="Q53" s="706"/>
      <c r="R53" s="697">
        <v>0</v>
      </c>
      <c r="S53" s="660">
        <v>0</v>
      </c>
      <c r="T53" s="660">
        <v>0</v>
      </c>
      <c r="U53" s="679">
        <v>0</v>
      </c>
      <c r="V53" s="679">
        <f>SUM(Tabla3[[#This Row],[Presupuesto 2024]:[Presupuesto 2027]])</f>
        <v>0</v>
      </c>
      <c r="W53" s="660"/>
      <c r="X53" s="660"/>
    </row>
    <row r="54" spans="1:24" s="691" customFormat="1" ht="62.5">
      <c r="A54" s="673" t="s">
        <v>1717</v>
      </c>
      <c r="B54" s="674" t="s">
        <v>1725</v>
      </c>
      <c r="C54" s="704" t="s">
        <v>1742</v>
      </c>
      <c r="D54" s="705" t="s">
        <v>1743</v>
      </c>
      <c r="E54" s="705" t="str">
        <f t="shared" si="2"/>
        <v xml:space="preserve"> 2.2.3. Control y seguimiento a los recursos naturales trámites ambientales y otros instrumentos de manejo y control</v>
      </c>
      <c r="F54" s="594" t="s">
        <v>1747</v>
      </c>
      <c r="G54" s="653">
        <v>0</v>
      </c>
      <c r="H54" s="727">
        <v>1</v>
      </c>
      <c r="I54" s="727">
        <v>0.2</v>
      </c>
      <c r="J54" s="727">
        <v>0.4</v>
      </c>
      <c r="K54" s="727">
        <v>0.6</v>
      </c>
      <c r="L54" s="727">
        <v>1</v>
      </c>
      <c r="M54" s="701" t="s">
        <v>1703</v>
      </c>
      <c r="N54" s="661" t="s">
        <v>187</v>
      </c>
      <c r="O54" s="702" t="s">
        <v>143</v>
      </c>
      <c r="P54" s="658" t="s">
        <v>165</v>
      </c>
      <c r="Q54" s="706"/>
      <c r="R54" s="697">
        <v>58776000</v>
      </c>
      <c r="S54" s="660">
        <v>96345619.199999988</v>
      </c>
      <c r="T54" s="660">
        <v>105286492.66175999</v>
      </c>
      <c r="U54" s="679">
        <v>115057079.18077132</v>
      </c>
      <c r="V54" s="679">
        <f>SUM(Tabla3[[#This Row],[Presupuesto 2024]:[Presupuesto 2027]])</f>
        <v>375465191.04253125</v>
      </c>
      <c r="W54" s="660"/>
      <c r="X54" s="660"/>
    </row>
    <row r="55" spans="1:24" s="691" customFormat="1" ht="62.5">
      <c r="A55" s="673" t="s">
        <v>1717</v>
      </c>
      <c r="B55" s="674" t="s">
        <v>1725</v>
      </c>
      <c r="C55" s="646" t="s">
        <v>1742</v>
      </c>
      <c r="D55" s="647" t="s">
        <v>1743</v>
      </c>
      <c r="E55" s="647" t="str">
        <f t="shared" si="2"/>
        <v xml:space="preserve"> 2.2.3. Control y seguimiento a los recursos naturales trámites ambientales y otros instrumentos de manejo y control</v>
      </c>
      <c r="F55" s="695" t="s">
        <v>1748</v>
      </c>
      <c r="G55" s="653">
        <v>0</v>
      </c>
      <c r="H55" s="727">
        <v>1</v>
      </c>
      <c r="I55" s="727">
        <v>0.1</v>
      </c>
      <c r="J55" s="727">
        <v>0.3</v>
      </c>
      <c r="K55" s="727">
        <v>0.5</v>
      </c>
      <c r="L55" s="727">
        <v>1</v>
      </c>
      <c r="M55" s="701" t="s">
        <v>1703</v>
      </c>
      <c r="N55" s="661" t="s">
        <v>187</v>
      </c>
      <c r="O55" s="702" t="s">
        <v>143</v>
      </c>
      <c r="P55" s="658" t="s">
        <v>165</v>
      </c>
      <c r="Q55" s="706"/>
      <c r="R55" s="697">
        <v>0</v>
      </c>
      <c r="S55" s="660">
        <v>0</v>
      </c>
      <c r="T55" s="660">
        <v>0</v>
      </c>
      <c r="U55" s="679">
        <v>0</v>
      </c>
      <c r="V55" s="679">
        <f>SUM(Tabla3[[#This Row],[Presupuesto 2024]:[Presupuesto 2027]])</f>
        <v>0</v>
      </c>
      <c r="W55" s="660"/>
      <c r="X55" s="660"/>
    </row>
    <row r="56" spans="1:24" s="691" customFormat="1" ht="62.5">
      <c r="A56" s="673" t="s">
        <v>1717</v>
      </c>
      <c r="B56" s="674" t="s">
        <v>1725</v>
      </c>
      <c r="C56" s="704" t="s">
        <v>1742</v>
      </c>
      <c r="D56" s="705" t="s">
        <v>1743</v>
      </c>
      <c r="E56" s="705" t="str">
        <f t="shared" si="2"/>
        <v xml:space="preserve"> 2.2.3. Control y seguimiento a los recursos naturales trámites ambientales y otros instrumentos de manejo y control</v>
      </c>
      <c r="F56" s="594" t="s">
        <v>1749</v>
      </c>
      <c r="G56" s="728">
        <f>10/10</f>
        <v>1</v>
      </c>
      <c r="H56" s="656">
        <v>1</v>
      </c>
      <c r="I56" s="656">
        <v>1</v>
      </c>
      <c r="J56" s="656">
        <v>1</v>
      </c>
      <c r="K56" s="656">
        <v>1</v>
      </c>
      <c r="L56" s="656">
        <v>1</v>
      </c>
      <c r="M56" s="701" t="s">
        <v>1640</v>
      </c>
      <c r="N56" s="661" t="s">
        <v>185</v>
      </c>
      <c r="O56" s="702" t="s">
        <v>143</v>
      </c>
      <c r="P56" s="658" t="s">
        <v>165</v>
      </c>
      <c r="Q56" s="706"/>
      <c r="R56" s="697">
        <v>0</v>
      </c>
      <c r="S56" s="660">
        <v>0</v>
      </c>
      <c r="T56" s="660">
        <v>0</v>
      </c>
      <c r="U56" s="679">
        <v>0</v>
      </c>
      <c r="V56" s="679">
        <f>SUM(Tabla3[[#This Row],[Presupuesto 2024]:[Presupuesto 2027]])</f>
        <v>0</v>
      </c>
      <c r="W56" s="660"/>
      <c r="X56" s="660"/>
    </row>
    <row r="57" spans="1:24" s="691" customFormat="1" ht="62.5">
      <c r="A57" s="673" t="s">
        <v>1717</v>
      </c>
      <c r="B57" s="674" t="s">
        <v>1725</v>
      </c>
      <c r="C57" s="664" t="s">
        <v>1742</v>
      </c>
      <c r="D57" s="665" t="s">
        <v>1743</v>
      </c>
      <c r="E57" s="665" t="str">
        <f t="shared" si="2"/>
        <v xml:space="preserve"> 2.2.3. Control y seguimiento a los recursos naturales trámites ambientales y otros instrumentos de manejo y control</v>
      </c>
      <c r="F57" s="594" t="s">
        <v>1750</v>
      </c>
      <c r="G57" s="653">
        <v>0</v>
      </c>
      <c r="H57" s="653">
        <f>SUM(Tabla3[[#This Row],[Meta 2024]:[Meta 2027]])</f>
        <v>2</v>
      </c>
      <c r="I57" s="667">
        <v>0</v>
      </c>
      <c r="J57" s="667">
        <v>0</v>
      </c>
      <c r="K57" s="667">
        <v>1</v>
      </c>
      <c r="L57" s="667">
        <v>1</v>
      </c>
      <c r="M57" s="701" t="s">
        <v>1703</v>
      </c>
      <c r="N57" s="661" t="s">
        <v>187</v>
      </c>
      <c r="O57" s="702" t="s">
        <v>169</v>
      </c>
      <c r="P57" s="701" t="s">
        <v>162</v>
      </c>
      <c r="Q57" s="706"/>
      <c r="R57" s="697">
        <v>0</v>
      </c>
      <c r="S57" s="660">
        <v>0</v>
      </c>
      <c r="T57" s="660">
        <v>0</v>
      </c>
      <c r="U57" s="679">
        <v>0</v>
      </c>
      <c r="V57" s="679">
        <f>SUM(Tabla3[[#This Row],[Presupuesto 2024]:[Presupuesto 2027]])</f>
        <v>0</v>
      </c>
      <c r="W57" s="660"/>
      <c r="X57" s="660"/>
    </row>
    <row r="58" spans="1:24" s="691" customFormat="1" ht="62.5">
      <c r="A58" s="673" t="s">
        <v>1717</v>
      </c>
      <c r="B58" s="674" t="s">
        <v>1725</v>
      </c>
      <c r="C58" s="694" t="s">
        <v>1751</v>
      </c>
      <c r="D58" s="663" t="s">
        <v>1752</v>
      </c>
      <c r="E58" s="663" t="str">
        <f t="shared" si="2"/>
        <v xml:space="preserve"> 2.2.4. Aplicación seguimiento y control de los procesos sancionatorios</v>
      </c>
      <c r="F58" s="721" t="s">
        <v>1753</v>
      </c>
      <c r="G58" s="651" t="s">
        <v>1652</v>
      </c>
      <c r="H58" s="656">
        <v>0.4</v>
      </c>
      <c r="I58" s="656">
        <v>0.2</v>
      </c>
      <c r="J58" s="656">
        <v>0.3</v>
      </c>
      <c r="K58" s="656">
        <v>0.35</v>
      </c>
      <c r="L58" s="656">
        <v>0.4</v>
      </c>
      <c r="M58" s="701" t="s">
        <v>1734</v>
      </c>
      <c r="N58" s="661" t="s">
        <v>179</v>
      </c>
      <c r="O58" s="702" t="s">
        <v>143</v>
      </c>
      <c r="P58" s="701" t="s">
        <v>177</v>
      </c>
      <c r="Q58" s="706"/>
      <c r="R58" s="697">
        <v>1522414427.7616</v>
      </c>
      <c r="S58" s="660">
        <v>1663694486.6578765</v>
      </c>
      <c r="T58" s="660">
        <v>1818085335.0197275</v>
      </c>
      <c r="U58" s="679">
        <v>1986803654.1095581</v>
      </c>
      <c r="V58" s="679">
        <f>SUM(Tabla3[[#This Row],[Presupuesto 2024]:[Presupuesto 2027]])</f>
        <v>6990997903.5487623</v>
      </c>
      <c r="W58" s="660"/>
      <c r="X58" s="660">
        <f>SUBTOTAL(109,V58)</f>
        <v>6990997903.5487623</v>
      </c>
    </row>
    <row r="59" spans="1:24" s="691" customFormat="1" ht="62.5">
      <c r="A59" s="729" t="s">
        <v>1717</v>
      </c>
      <c r="B59" s="674" t="s">
        <v>1725</v>
      </c>
      <c r="C59" s="694" t="s">
        <v>1754</v>
      </c>
      <c r="D59" s="663" t="s">
        <v>1755</v>
      </c>
      <c r="E59" s="663" t="str">
        <f t="shared" si="2"/>
        <v xml:space="preserve"> 2.2.5. Identificación y gestión de pasivos ambientales</v>
      </c>
      <c r="F59" s="594" t="s">
        <v>1756</v>
      </c>
      <c r="G59" s="653">
        <v>0</v>
      </c>
      <c r="H59" s="653">
        <f>SUM(Tabla3[[#This Row],[Meta 2024]:[Meta 2027]])</f>
        <v>3</v>
      </c>
      <c r="I59" s="662">
        <v>0</v>
      </c>
      <c r="J59" s="662">
        <v>1</v>
      </c>
      <c r="K59" s="662">
        <v>1</v>
      </c>
      <c r="L59" s="662">
        <v>1</v>
      </c>
      <c r="M59" s="701" t="s">
        <v>1757</v>
      </c>
      <c r="N59" s="661" t="s">
        <v>185</v>
      </c>
      <c r="O59" s="702" t="s">
        <v>166</v>
      </c>
      <c r="P59" s="658" t="s">
        <v>168</v>
      </c>
      <c r="Q59" s="706"/>
      <c r="R59" s="697">
        <v>0</v>
      </c>
      <c r="S59" s="660">
        <v>0</v>
      </c>
      <c r="T59" s="660">
        <v>0</v>
      </c>
      <c r="U59" s="679">
        <v>0</v>
      </c>
      <c r="V59" s="679">
        <f>SUM(Tabla3[[#This Row],[Presupuesto 2024]:[Presupuesto 2027]])</f>
        <v>0</v>
      </c>
      <c r="W59" s="660"/>
      <c r="X59" s="660">
        <f>SUBTOTAL(109,V59)</f>
        <v>0</v>
      </c>
    </row>
    <row r="60" spans="1:24" s="691" customFormat="1" ht="75">
      <c r="A60" s="730" t="s">
        <v>1758</v>
      </c>
      <c r="B60" s="731" t="s">
        <v>1759</v>
      </c>
      <c r="C60" s="699" t="s">
        <v>1760</v>
      </c>
      <c r="D60" s="649" t="s">
        <v>1761</v>
      </c>
      <c r="E60" s="649" t="str">
        <f>CONCATENATE(" ",C60," ",D60)</f>
        <v xml:space="preserve"> 3.1.1. Aportar a la implementación interinstitucional del PIGCCT de Antioquia en articulación con el Plan de Acción con las entidades territoriales y otros actores</v>
      </c>
      <c r="F60" s="695" t="s">
        <v>1762</v>
      </c>
      <c r="G60" s="653">
        <v>0</v>
      </c>
      <c r="H60" s="656">
        <v>1</v>
      </c>
      <c r="I60" s="656">
        <v>0.8</v>
      </c>
      <c r="J60" s="656">
        <v>0.85</v>
      </c>
      <c r="K60" s="656">
        <v>0.9</v>
      </c>
      <c r="L60" s="656">
        <v>1</v>
      </c>
      <c r="M60" s="701" t="s">
        <v>1763</v>
      </c>
      <c r="N60" s="701" t="s">
        <v>1764</v>
      </c>
      <c r="O60" s="702" t="s">
        <v>166</v>
      </c>
      <c r="P60" s="658" t="s">
        <v>165</v>
      </c>
      <c r="Q60" s="706"/>
      <c r="R60" s="697">
        <v>434221150</v>
      </c>
      <c r="S60" s="660">
        <v>500000000</v>
      </c>
      <c r="T60" s="660">
        <v>550000000</v>
      </c>
      <c r="U60" s="679">
        <v>610000000</v>
      </c>
      <c r="V60" s="679">
        <f>SUM(Tabla3[[#This Row],[Presupuesto 2024]:[Presupuesto 2027]])</f>
        <v>2094221150</v>
      </c>
      <c r="W60" s="660">
        <f>SUM(V60:V62)</f>
        <v>2767823790</v>
      </c>
      <c r="X60" s="660">
        <f>SUBTOTAL(109,V60:V62)</f>
        <v>2767823790</v>
      </c>
    </row>
    <row r="61" spans="1:24" s="691" customFormat="1" ht="87.5">
      <c r="A61" s="732" t="s">
        <v>1765</v>
      </c>
      <c r="B61" s="733" t="s">
        <v>1759</v>
      </c>
      <c r="C61" s="734" t="s">
        <v>1760</v>
      </c>
      <c r="D61" s="647" t="s">
        <v>1766</v>
      </c>
      <c r="E61" s="647" t="str">
        <f t="shared" si="2"/>
        <v xml:space="preserve"> 3.1.1. Aportar a la implementación interinstitucional del PIGCCT de Antioquia en articulación con el Plan de Acción con las entidades territoriales el sector productivo y otros actores</v>
      </c>
      <c r="F61" s="695" t="s">
        <v>1767</v>
      </c>
      <c r="G61" s="653">
        <v>80</v>
      </c>
      <c r="H61" s="653">
        <f>SUM(Tabla3[[#This Row],[Meta 2024]:[Meta 2027]])</f>
        <v>80</v>
      </c>
      <c r="I61" s="662">
        <v>20</v>
      </c>
      <c r="J61" s="662">
        <v>20</v>
      </c>
      <c r="K61" s="662">
        <v>20</v>
      </c>
      <c r="L61" s="662">
        <v>20</v>
      </c>
      <c r="M61" s="701" t="s">
        <v>1768</v>
      </c>
      <c r="N61" s="735" t="s">
        <v>181</v>
      </c>
      <c r="O61" s="702" t="s">
        <v>166</v>
      </c>
      <c r="P61" s="658" t="s">
        <v>165</v>
      </c>
      <c r="Q61" s="706"/>
      <c r="R61" s="697">
        <v>73602640</v>
      </c>
      <c r="S61" s="660">
        <v>180000000</v>
      </c>
      <c r="T61" s="660">
        <v>200000000</v>
      </c>
      <c r="U61" s="679">
        <v>220000000</v>
      </c>
      <c r="V61" s="679">
        <f>SUM(Tabla3[[#This Row],[Presupuesto 2024]:[Presupuesto 2027]])</f>
        <v>673602640</v>
      </c>
      <c r="W61" s="660"/>
      <c r="X61" s="660"/>
    </row>
    <row r="62" spans="1:24" s="691" customFormat="1" ht="100">
      <c r="A62" s="732" t="s">
        <v>1765</v>
      </c>
      <c r="B62" s="733" t="s">
        <v>1759</v>
      </c>
      <c r="C62" s="736" t="s">
        <v>1760</v>
      </c>
      <c r="D62" s="705" t="s">
        <v>1766</v>
      </c>
      <c r="E62" s="711" t="str">
        <f t="shared" si="2"/>
        <v xml:space="preserve"> 3.1.1. Aportar a la implementación interinstitucional del PIGCCT de Antioquia en articulación con el Plan de Acción con las entidades territoriales el sector productivo y otros actores</v>
      </c>
      <c r="F62" s="695" t="s">
        <v>1769</v>
      </c>
      <c r="G62" s="651" t="s">
        <v>1652</v>
      </c>
      <c r="H62" s="656">
        <f>SUM(Tabla3[[#This Row],[Meta 2024]:[Meta 2027]])</f>
        <v>1</v>
      </c>
      <c r="I62" s="656">
        <v>0.1</v>
      </c>
      <c r="J62" s="656">
        <v>0.3</v>
      </c>
      <c r="K62" s="656">
        <v>0.3</v>
      </c>
      <c r="L62" s="656">
        <v>0.3</v>
      </c>
      <c r="M62" s="701" t="s">
        <v>1638</v>
      </c>
      <c r="N62" s="661" t="s">
        <v>176</v>
      </c>
      <c r="O62" s="702" t="s">
        <v>188</v>
      </c>
      <c r="P62" s="658" t="s">
        <v>165</v>
      </c>
      <c r="Q62" s="696"/>
      <c r="R62" s="697">
        <v>0</v>
      </c>
      <c r="S62" s="660">
        <v>0</v>
      </c>
      <c r="T62" s="660">
        <v>0</v>
      </c>
      <c r="U62" s="679">
        <v>0</v>
      </c>
      <c r="V62" s="679">
        <f>SUM(Tabla3[[#This Row],[Presupuesto 2024]:[Presupuesto 2027]])</f>
        <v>0</v>
      </c>
      <c r="W62" s="660"/>
      <c r="X62" s="660"/>
    </row>
    <row r="63" spans="1:24" s="691" customFormat="1" ht="162.5">
      <c r="A63" s="732" t="s">
        <v>1765</v>
      </c>
      <c r="B63" s="731" t="s">
        <v>1770</v>
      </c>
      <c r="C63" s="715" t="s">
        <v>1771</v>
      </c>
      <c r="D63" s="649" t="s">
        <v>1772</v>
      </c>
      <c r="E63" s="649" t="str">
        <f t="shared" si="2"/>
        <v xml:space="preserve"> 3.2.1. Fomento a la aplicación de prácticas sostenibles y soluciones creativas e innovadoras con los sectores productivos y otros actores del territorio</v>
      </c>
      <c r="F63" s="695" t="s">
        <v>1773</v>
      </c>
      <c r="G63" s="648">
        <v>1</v>
      </c>
      <c r="H63" s="648">
        <v>1</v>
      </c>
      <c r="I63" s="648">
        <v>1</v>
      </c>
      <c r="J63" s="648">
        <v>1</v>
      </c>
      <c r="K63" s="648">
        <v>1</v>
      </c>
      <c r="L63" s="648">
        <v>1</v>
      </c>
      <c r="M63" s="701" t="s">
        <v>1774</v>
      </c>
      <c r="N63" s="712" t="s">
        <v>164</v>
      </c>
      <c r="O63" s="702" t="s">
        <v>166</v>
      </c>
      <c r="P63" s="701" t="s">
        <v>168</v>
      </c>
      <c r="Q63" s="696"/>
      <c r="R63" s="697">
        <v>350000000</v>
      </c>
      <c r="S63" s="660">
        <v>371000000</v>
      </c>
      <c r="T63" s="660">
        <v>393260000</v>
      </c>
      <c r="U63" s="679">
        <v>416855600</v>
      </c>
      <c r="V63" s="679">
        <f>SUM(Tabla3[[#This Row],[Presupuesto 2024]:[Presupuesto 2027]])</f>
        <v>1531115600</v>
      </c>
      <c r="W63" s="660">
        <f>SUM(V63:V76)</f>
        <v>62067731136</v>
      </c>
      <c r="X63" s="660">
        <f>SUBTOTAL(109,V63:V68)</f>
        <v>8312435720</v>
      </c>
    </row>
    <row r="64" spans="1:24" s="691" customFormat="1" ht="62.5">
      <c r="A64" s="732" t="s">
        <v>1765</v>
      </c>
      <c r="B64" s="733" t="s">
        <v>1770</v>
      </c>
      <c r="C64" s="704" t="s">
        <v>1771</v>
      </c>
      <c r="D64" s="705" t="s">
        <v>1772</v>
      </c>
      <c r="E64" s="705" t="str">
        <f t="shared" si="2"/>
        <v xml:space="preserve"> 3.2.1. Fomento a la aplicación de prácticas sostenibles y soluciones creativas e innovadoras con los sectores productivos y otros actores del territorio</v>
      </c>
      <c r="F64" s="594" t="s">
        <v>1775</v>
      </c>
      <c r="G64" s="648">
        <v>1</v>
      </c>
      <c r="H64" s="648">
        <v>1</v>
      </c>
      <c r="I64" s="648">
        <v>1</v>
      </c>
      <c r="J64" s="648">
        <v>1</v>
      </c>
      <c r="K64" s="648">
        <v>1</v>
      </c>
      <c r="L64" s="648">
        <v>1</v>
      </c>
      <c r="M64" s="701" t="s">
        <v>1638</v>
      </c>
      <c r="N64" s="661" t="s">
        <v>179</v>
      </c>
      <c r="O64" s="702" t="s">
        <v>166</v>
      </c>
      <c r="P64" s="658" t="s">
        <v>165</v>
      </c>
      <c r="Q64" s="706"/>
      <c r="R64" s="697">
        <v>445000000</v>
      </c>
      <c r="S64" s="660">
        <v>471700000</v>
      </c>
      <c r="T64" s="660">
        <v>500002000</v>
      </c>
      <c r="U64" s="679">
        <v>530002120</v>
      </c>
      <c r="V64" s="679">
        <f>SUM(Tabla3[[#This Row],[Presupuesto 2024]:[Presupuesto 2027]])</f>
        <v>1946704120</v>
      </c>
      <c r="W64" s="660"/>
      <c r="X64" s="660"/>
    </row>
    <row r="65" spans="1:24" s="691" customFormat="1" ht="62.5">
      <c r="A65" s="732" t="s">
        <v>1765</v>
      </c>
      <c r="B65" s="733" t="s">
        <v>1770</v>
      </c>
      <c r="C65" s="646" t="s">
        <v>1771</v>
      </c>
      <c r="D65" s="647" t="s">
        <v>1772</v>
      </c>
      <c r="E65" s="647" t="str">
        <f t="shared" si="2"/>
        <v xml:space="preserve"> 3.2.1. Fomento a la aplicación de prácticas sostenibles y soluciones creativas e innovadoras con los sectores productivos y otros actores del territorio</v>
      </c>
      <c r="F65" s="594" t="s">
        <v>1776</v>
      </c>
      <c r="G65" s="653">
        <v>157</v>
      </c>
      <c r="H65" s="653">
        <v>94</v>
      </c>
      <c r="I65" s="653">
        <v>22</v>
      </c>
      <c r="J65" s="653">
        <v>22</v>
      </c>
      <c r="K65" s="653">
        <v>24</v>
      </c>
      <c r="L65" s="653">
        <v>26</v>
      </c>
      <c r="M65" s="701" t="s">
        <v>1777</v>
      </c>
      <c r="N65" s="661" t="s">
        <v>179</v>
      </c>
      <c r="O65" s="702" t="s">
        <v>166</v>
      </c>
      <c r="P65" s="658" t="s">
        <v>165</v>
      </c>
      <c r="Q65" s="706"/>
      <c r="R65" s="697">
        <v>300000000</v>
      </c>
      <c r="S65" s="660">
        <v>318000000</v>
      </c>
      <c r="T65" s="660">
        <v>337080000</v>
      </c>
      <c r="U65" s="679">
        <v>357304800</v>
      </c>
      <c r="V65" s="679">
        <f>SUM(Tabla3[[#This Row],[Presupuesto 2024]:[Presupuesto 2027]])</f>
        <v>1312384800</v>
      </c>
      <c r="W65" s="679"/>
      <c r="X65" s="660"/>
    </row>
    <row r="66" spans="1:24" s="691" customFormat="1" ht="212.5">
      <c r="A66" s="732" t="s">
        <v>1765</v>
      </c>
      <c r="B66" s="733" t="s">
        <v>1770</v>
      </c>
      <c r="C66" s="704" t="s">
        <v>1771</v>
      </c>
      <c r="D66" s="705" t="s">
        <v>1772</v>
      </c>
      <c r="E66" s="705" t="str">
        <f t="shared" si="2"/>
        <v xml:space="preserve"> 3.2.1. Fomento a la aplicación de prácticas sostenibles y soluciones creativas e innovadoras con los sectores productivos y otros actores del territorio</v>
      </c>
      <c r="F66" s="695" t="s">
        <v>1778</v>
      </c>
      <c r="G66" s="648">
        <v>1</v>
      </c>
      <c r="H66" s="648">
        <v>1</v>
      </c>
      <c r="I66" s="648">
        <v>1</v>
      </c>
      <c r="J66" s="648">
        <v>1</v>
      </c>
      <c r="K66" s="648">
        <v>1</v>
      </c>
      <c r="L66" s="648">
        <v>1</v>
      </c>
      <c r="M66" s="701" t="s">
        <v>1779</v>
      </c>
      <c r="N66" s="712" t="s">
        <v>179</v>
      </c>
      <c r="O66" s="702" t="s">
        <v>166</v>
      </c>
      <c r="P66" s="701" t="s">
        <v>168</v>
      </c>
      <c r="Q66" s="706"/>
      <c r="R66" s="697">
        <v>250000000</v>
      </c>
      <c r="S66" s="660">
        <v>265000000</v>
      </c>
      <c r="T66" s="660">
        <v>280900000</v>
      </c>
      <c r="U66" s="679">
        <v>297754000</v>
      </c>
      <c r="V66" s="679">
        <f>SUM(Tabla3[[#This Row],[Presupuesto 2024]:[Presupuesto 2027]])</f>
        <v>1093654000</v>
      </c>
      <c r="W66" s="660"/>
      <c r="X66" s="660"/>
    </row>
    <row r="67" spans="1:24" s="691" customFormat="1" ht="75">
      <c r="A67" s="732" t="s">
        <v>1765</v>
      </c>
      <c r="B67" s="733" t="s">
        <v>1770</v>
      </c>
      <c r="C67" s="646" t="s">
        <v>1771</v>
      </c>
      <c r="D67" s="647" t="s">
        <v>1772</v>
      </c>
      <c r="E67" s="647" t="str">
        <f t="shared" ref="E67:E97" si="3">CONCATENATE(" ",C67," ",D67)</f>
        <v xml:space="preserve"> 3.2.1. Fomento a la aplicación de prácticas sostenibles y soluciones creativas e innovadoras con los sectores productivos y otros actores del territorio</v>
      </c>
      <c r="F67" s="594" t="s">
        <v>1780</v>
      </c>
      <c r="G67" s="653">
        <v>4</v>
      </c>
      <c r="H67" s="653">
        <f>4+1+1+1+1</f>
        <v>8</v>
      </c>
      <c r="I67" s="653">
        <v>1</v>
      </c>
      <c r="J67" s="653">
        <v>1</v>
      </c>
      <c r="K67" s="653">
        <v>1</v>
      </c>
      <c r="L67" s="653">
        <v>1</v>
      </c>
      <c r="M67" s="701" t="s">
        <v>1640</v>
      </c>
      <c r="N67" s="661" t="s">
        <v>179</v>
      </c>
      <c r="O67" s="702" t="s">
        <v>166</v>
      </c>
      <c r="P67" s="701" t="s">
        <v>171</v>
      </c>
      <c r="Q67" s="706"/>
      <c r="R67" s="697">
        <v>450000000</v>
      </c>
      <c r="S67" s="660">
        <v>477000000</v>
      </c>
      <c r="T67" s="660">
        <v>505620000</v>
      </c>
      <c r="U67" s="679">
        <v>535957200</v>
      </c>
      <c r="V67" s="679">
        <f>SUM(Tabla3[[#This Row],[Presupuesto 2024]:[Presupuesto 2027]])</f>
        <v>1968577200</v>
      </c>
      <c r="W67" s="660"/>
      <c r="X67" s="660"/>
    </row>
    <row r="68" spans="1:24" s="691" customFormat="1" ht="62.5">
      <c r="A68" s="732" t="s">
        <v>1765</v>
      </c>
      <c r="B68" s="733" t="s">
        <v>1770</v>
      </c>
      <c r="C68" s="710" t="s">
        <v>1771</v>
      </c>
      <c r="D68" s="711" t="s">
        <v>1772</v>
      </c>
      <c r="E68" s="711" t="str">
        <f t="shared" si="3"/>
        <v xml:space="preserve"> 3.2.1. Fomento a la aplicación de prácticas sostenibles y soluciones creativas e innovadoras con los sectores productivos y otros actores del territorio</v>
      </c>
      <c r="F68" s="594" t="s">
        <v>1781</v>
      </c>
      <c r="G68" s="653">
        <v>22</v>
      </c>
      <c r="H68" s="653">
        <v>15</v>
      </c>
      <c r="I68" s="653">
        <v>0</v>
      </c>
      <c r="J68" s="653">
        <v>7</v>
      </c>
      <c r="K68" s="653">
        <v>8</v>
      </c>
      <c r="L68" s="653">
        <v>0</v>
      </c>
      <c r="M68" s="701" t="s">
        <v>1640</v>
      </c>
      <c r="N68" s="661" t="s">
        <v>179</v>
      </c>
      <c r="O68" s="702" t="s">
        <v>166</v>
      </c>
      <c r="P68" s="701" t="s">
        <v>168</v>
      </c>
      <c r="Q68" s="706"/>
      <c r="R68" s="697">
        <v>0</v>
      </c>
      <c r="S68" s="660">
        <v>220000000</v>
      </c>
      <c r="T68" s="660">
        <v>240000000</v>
      </c>
      <c r="U68" s="679">
        <v>0</v>
      </c>
      <c r="V68" s="679">
        <f>SUM(Tabla3[[#This Row],[Presupuesto 2024]:[Presupuesto 2027]])</f>
        <v>460000000</v>
      </c>
      <c r="W68" s="660"/>
      <c r="X68" s="660"/>
    </row>
    <row r="69" spans="1:24" s="691" customFormat="1" ht="75">
      <c r="A69" s="732" t="s">
        <v>1765</v>
      </c>
      <c r="B69" s="733" t="s">
        <v>1770</v>
      </c>
      <c r="C69" s="699" t="s">
        <v>1782</v>
      </c>
      <c r="D69" s="649" t="s">
        <v>1783</v>
      </c>
      <c r="E69" s="649" t="str">
        <f t="shared" si="3"/>
        <v xml:space="preserve"> 3.2.2. Implementación de estrategias de saneamiento para la descontaminación del recurso hídrico</v>
      </c>
      <c r="F69" s="594" t="s">
        <v>1784</v>
      </c>
      <c r="G69" s="651" t="s">
        <v>1652</v>
      </c>
      <c r="H69" s="653">
        <f>SUM(Tabla3[[#This Row],[Meta 2024]:[Meta 2027]])</f>
        <v>1600</v>
      </c>
      <c r="I69" s="653">
        <v>400</v>
      </c>
      <c r="J69" s="653">
        <f>800-400</f>
        <v>400</v>
      </c>
      <c r="K69" s="653">
        <f t="shared" ref="K69:L69" si="4">800-400</f>
        <v>400</v>
      </c>
      <c r="L69" s="653">
        <f t="shared" si="4"/>
        <v>400</v>
      </c>
      <c r="M69" s="701" t="s">
        <v>1785</v>
      </c>
      <c r="N69" s="661" t="s">
        <v>161</v>
      </c>
      <c r="O69" s="702" t="s">
        <v>166</v>
      </c>
      <c r="P69" s="701" t="s">
        <v>168</v>
      </c>
      <c r="Q69" s="706"/>
      <c r="R69" s="697">
        <v>6655141016</v>
      </c>
      <c r="S69" s="660">
        <v>7000000000</v>
      </c>
      <c r="T69" s="660">
        <v>7420000000</v>
      </c>
      <c r="U69" s="679">
        <v>7865200000</v>
      </c>
      <c r="V69" s="679">
        <f>SUM(Tabla3[[#This Row],[Presupuesto 2024]:[Presupuesto 2027]])</f>
        <v>28940341016</v>
      </c>
      <c r="W69" s="660"/>
      <c r="X69" s="660">
        <f>SUBTOTAL(109,V69:V72)</f>
        <v>45318141016</v>
      </c>
    </row>
    <row r="70" spans="1:24" s="691" customFormat="1" ht="75">
      <c r="A70" s="732" t="s">
        <v>1765</v>
      </c>
      <c r="B70" s="733" t="s">
        <v>1770</v>
      </c>
      <c r="C70" s="704" t="s">
        <v>1782</v>
      </c>
      <c r="D70" s="705" t="s">
        <v>1783</v>
      </c>
      <c r="E70" s="705" t="str">
        <f t="shared" si="3"/>
        <v xml:space="preserve"> 3.2.2. Implementación de estrategias de saneamiento para la descontaminación del recurso hídrico</v>
      </c>
      <c r="F70" s="695" t="s">
        <v>1786</v>
      </c>
      <c r="G70" s="653" t="s">
        <v>1652</v>
      </c>
      <c r="H70" s="648">
        <f>SUM(Tabla3[[#This Row],[Meta 2024]:[Meta 2027]])</f>
        <v>1</v>
      </c>
      <c r="I70" s="648">
        <v>0.2</v>
      </c>
      <c r="J70" s="648">
        <v>0.3</v>
      </c>
      <c r="K70" s="648">
        <v>0.3</v>
      </c>
      <c r="L70" s="648">
        <v>0.2</v>
      </c>
      <c r="M70" s="701" t="s">
        <v>1785</v>
      </c>
      <c r="N70" s="661" t="s">
        <v>161</v>
      </c>
      <c r="O70" s="702" t="s">
        <v>166</v>
      </c>
      <c r="P70" s="701" t="s">
        <v>168</v>
      </c>
      <c r="Q70" s="706"/>
      <c r="R70" s="697">
        <v>1877000000</v>
      </c>
      <c r="S70" s="660">
        <v>1000000000</v>
      </c>
      <c r="T70" s="660">
        <v>1060000000</v>
      </c>
      <c r="U70" s="679">
        <v>2123600000</v>
      </c>
      <c r="V70" s="679">
        <f>SUM(Tabla3[[#This Row],[Presupuesto 2024]:[Presupuesto 2027]])</f>
        <v>6060600000</v>
      </c>
      <c r="W70" s="660"/>
      <c r="X70" s="660"/>
    </row>
    <row r="71" spans="1:24" s="691" customFormat="1" ht="87.5">
      <c r="A71" s="732" t="s">
        <v>1765</v>
      </c>
      <c r="B71" s="733" t="s">
        <v>1770</v>
      </c>
      <c r="C71" s="646" t="s">
        <v>1782</v>
      </c>
      <c r="D71" s="647" t="s">
        <v>1783</v>
      </c>
      <c r="E71" s="647" t="str">
        <f t="shared" si="3"/>
        <v xml:space="preserve"> 3.2.2. Implementación de estrategias de saneamiento para la descontaminación del recurso hídrico</v>
      </c>
      <c r="F71" s="737" t="s">
        <v>1787</v>
      </c>
      <c r="G71" s="651">
        <v>3</v>
      </c>
      <c r="H71" s="648">
        <f>SUM(Tabla3[[#This Row],[Meta 2024]:[Meta 2027]])</f>
        <v>1</v>
      </c>
      <c r="I71" s="648">
        <v>0</v>
      </c>
      <c r="J71" s="648">
        <v>0.5</v>
      </c>
      <c r="K71" s="648">
        <v>0.5</v>
      </c>
      <c r="L71" s="648">
        <v>0</v>
      </c>
      <c r="M71" s="701" t="s">
        <v>1788</v>
      </c>
      <c r="N71" s="661" t="s">
        <v>161</v>
      </c>
      <c r="O71" s="702" t="s">
        <v>166</v>
      </c>
      <c r="P71" s="701" t="s">
        <v>168</v>
      </c>
      <c r="Q71" s="706"/>
      <c r="R71" s="697">
        <v>0</v>
      </c>
      <c r="S71" s="660">
        <v>700000000</v>
      </c>
      <c r="T71" s="660">
        <v>750000000</v>
      </c>
      <c r="U71" s="679">
        <v>0</v>
      </c>
      <c r="V71" s="679">
        <f>SUM(Tabla3[[#This Row],[Presupuesto 2024]:[Presupuesto 2027]])</f>
        <v>1450000000</v>
      </c>
      <c r="W71" s="660"/>
      <c r="X71" s="660"/>
    </row>
    <row r="72" spans="1:24" s="691" customFormat="1" ht="75">
      <c r="A72" s="732" t="s">
        <v>1765</v>
      </c>
      <c r="B72" s="733" t="s">
        <v>1770</v>
      </c>
      <c r="C72" s="710" t="s">
        <v>1782</v>
      </c>
      <c r="D72" s="711" t="s">
        <v>1783</v>
      </c>
      <c r="E72" s="711" t="str">
        <f t="shared" si="3"/>
        <v xml:space="preserve"> 3.2.2. Implementación de estrategias de saneamiento para la descontaminación del recurso hídrico</v>
      </c>
      <c r="F72" s="695" t="s">
        <v>1789</v>
      </c>
      <c r="G72" s="653" t="s">
        <v>1652</v>
      </c>
      <c r="H72" s="648">
        <v>0.9</v>
      </c>
      <c r="I72" s="648">
        <v>0.7</v>
      </c>
      <c r="J72" s="648">
        <v>0.8</v>
      </c>
      <c r="K72" s="648">
        <v>0.9</v>
      </c>
      <c r="L72" s="648">
        <v>0.9</v>
      </c>
      <c r="M72" s="701" t="s">
        <v>1790</v>
      </c>
      <c r="N72" s="712" t="s">
        <v>161</v>
      </c>
      <c r="O72" s="702" t="s">
        <v>166</v>
      </c>
      <c r="P72" s="701" t="s">
        <v>168</v>
      </c>
      <c r="Q72" s="706"/>
      <c r="R72" s="697">
        <v>2500000000</v>
      </c>
      <c r="S72" s="660">
        <v>2000000000</v>
      </c>
      <c r="T72" s="660">
        <v>2120000000</v>
      </c>
      <c r="U72" s="679">
        <v>2247200000</v>
      </c>
      <c r="V72" s="679">
        <f>SUM(Tabla3[[#This Row],[Presupuesto 2024]:[Presupuesto 2027]])</f>
        <v>8867200000</v>
      </c>
      <c r="W72" s="660"/>
      <c r="X72" s="660"/>
    </row>
    <row r="73" spans="1:24" s="691" customFormat="1" ht="50">
      <c r="A73" s="732" t="s">
        <v>1765</v>
      </c>
      <c r="B73" s="733" t="s">
        <v>1770</v>
      </c>
      <c r="C73" s="699" t="s">
        <v>1791</v>
      </c>
      <c r="D73" s="649" t="s">
        <v>1792</v>
      </c>
      <c r="E73" s="649" t="str">
        <f t="shared" si="3"/>
        <v xml:space="preserve"> 3.2.3. Fortalecimiento en la gestión integral de residuos en articulación con los PGIRS y el Plan RESPEL corporativo</v>
      </c>
      <c r="F73" s="594" t="s">
        <v>1793</v>
      </c>
      <c r="G73" s="648">
        <v>1</v>
      </c>
      <c r="H73" s="648">
        <v>1</v>
      </c>
      <c r="I73" s="648">
        <v>1</v>
      </c>
      <c r="J73" s="648">
        <v>1</v>
      </c>
      <c r="K73" s="648">
        <v>1</v>
      </c>
      <c r="L73" s="648">
        <v>1</v>
      </c>
      <c r="M73" s="701" t="s">
        <v>1638</v>
      </c>
      <c r="N73" s="661" t="s">
        <v>161</v>
      </c>
      <c r="O73" s="702" t="s">
        <v>166</v>
      </c>
      <c r="P73" s="658" t="s">
        <v>168</v>
      </c>
      <c r="Q73" s="696"/>
      <c r="R73" s="697">
        <v>300000000</v>
      </c>
      <c r="S73" s="660">
        <v>318000000</v>
      </c>
      <c r="T73" s="660">
        <v>337080000</v>
      </c>
      <c r="U73" s="679">
        <v>357304800</v>
      </c>
      <c r="V73" s="679">
        <f>SUM(Tabla3[[#This Row],[Presupuesto 2024]:[Presupuesto 2027]])</f>
        <v>1312384800</v>
      </c>
      <c r="W73" s="660"/>
      <c r="X73" s="660">
        <f>SUBTOTAL(109,V73:V75)</f>
        <v>3937154400</v>
      </c>
    </row>
    <row r="74" spans="1:24" s="691" customFormat="1" ht="62.5">
      <c r="A74" s="732" t="s">
        <v>1765</v>
      </c>
      <c r="B74" s="733" t="s">
        <v>1770</v>
      </c>
      <c r="C74" s="704" t="s">
        <v>1791</v>
      </c>
      <c r="D74" s="705" t="s">
        <v>1792</v>
      </c>
      <c r="E74" s="705" t="str">
        <f t="shared" si="3"/>
        <v xml:space="preserve"> 3.2.3. Fortalecimiento en la gestión integral de residuos en articulación con los PGIRS y el Plan RESPEL corporativo</v>
      </c>
      <c r="F74" s="594" t="s">
        <v>1794</v>
      </c>
      <c r="G74" s="648">
        <v>0</v>
      </c>
      <c r="H74" s="648">
        <f>SUM(Tabla3[[#This Row],[Meta 2024]:[Meta 2027]])</f>
        <v>0.6</v>
      </c>
      <c r="I74" s="648">
        <v>0.15</v>
      </c>
      <c r="J74" s="648">
        <v>0.15</v>
      </c>
      <c r="K74" s="648">
        <v>0.15</v>
      </c>
      <c r="L74" s="648">
        <v>0.15</v>
      </c>
      <c r="M74" s="701" t="s">
        <v>1356</v>
      </c>
      <c r="N74" s="661" t="s">
        <v>161</v>
      </c>
      <c r="O74" s="702" t="s">
        <v>188</v>
      </c>
      <c r="P74" s="701" t="s">
        <v>168</v>
      </c>
      <c r="Q74" s="706"/>
      <c r="R74" s="697">
        <v>300000000</v>
      </c>
      <c r="S74" s="660">
        <v>318000000</v>
      </c>
      <c r="T74" s="660">
        <v>337080000</v>
      </c>
      <c r="U74" s="679">
        <v>357304800</v>
      </c>
      <c r="V74" s="679">
        <f>SUM(Tabla3[[#This Row],[Presupuesto 2024]:[Presupuesto 2027]])</f>
        <v>1312384800</v>
      </c>
      <c r="W74" s="660"/>
      <c r="X74" s="660"/>
    </row>
    <row r="75" spans="1:24" s="691" customFormat="1" ht="75">
      <c r="A75" s="732" t="s">
        <v>1765</v>
      </c>
      <c r="B75" s="733" t="s">
        <v>1770</v>
      </c>
      <c r="C75" s="664" t="s">
        <v>1791</v>
      </c>
      <c r="D75" s="665" t="s">
        <v>1792</v>
      </c>
      <c r="E75" s="665" t="str">
        <f t="shared" si="3"/>
        <v xml:space="preserve"> 3.2.3. Fortalecimiento en la gestión integral de residuos en articulación con los PGIRS y el Plan RESPEL corporativo</v>
      </c>
      <c r="F75" s="594" t="s">
        <v>1795</v>
      </c>
      <c r="G75" s="653">
        <v>0</v>
      </c>
      <c r="H75" s="653">
        <f>SUM(Tabla3[[#This Row],[Meta 2024]:[Meta 2027]])</f>
        <v>12</v>
      </c>
      <c r="I75" s="653">
        <v>3</v>
      </c>
      <c r="J75" s="653">
        <v>3</v>
      </c>
      <c r="K75" s="653">
        <v>3</v>
      </c>
      <c r="L75" s="653">
        <v>3</v>
      </c>
      <c r="M75" s="701" t="s">
        <v>1356</v>
      </c>
      <c r="N75" s="661" t="s">
        <v>161</v>
      </c>
      <c r="O75" s="702" t="s">
        <v>166</v>
      </c>
      <c r="P75" s="701" t="s">
        <v>168</v>
      </c>
      <c r="Q75" s="706"/>
      <c r="R75" s="697">
        <v>300000000</v>
      </c>
      <c r="S75" s="660">
        <v>318000000</v>
      </c>
      <c r="T75" s="660">
        <v>337080000</v>
      </c>
      <c r="U75" s="679">
        <v>357304800</v>
      </c>
      <c r="V75" s="679">
        <f>SUM(Tabla3[[#This Row],[Presupuesto 2024]:[Presupuesto 2027]])</f>
        <v>1312384800</v>
      </c>
      <c r="W75" s="660"/>
      <c r="X75" s="660"/>
    </row>
    <row r="76" spans="1:24" s="691" customFormat="1" ht="150">
      <c r="A76" s="738" t="s">
        <v>1765</v>
      </c>
      <c r="B76" s="739" t="s">
        <v>1770</v>
      </c>
      <c r="C76" s="740" t="s">
        <v>1796</v>
      </c>
      <c r="D76" s="663" t="s">
        <v>1797</v>
      </c>
      <c r="E76" s="663" t="str">
        <f t="shared" si="3"/>
        <v xml:space="preserve"> 3.2.4. Socialización Implementación y seguimiento al Plan más Aire Puro articulado al control y seguimiento a las fuentes de contaminación</v>
      </c>
      <c r="F76" s="695" t="s">
        <v>1798</v>
      </c>
      <c r="G76" s="648">
        <v>1</v>
      </c>
      <c r="H76" s="648">
        <v>1</v>
      </c>
      <c r="I76" s="648">
        <v>1</v>
      </c>
      <c r="J76" s="648">
        <v>1</v>
      </c>
      <c r="K76" s="648">
        <v>1</v>
      </c>
      <c r="L76" s="648">
        <v>1</v>
      </c>
      <c r="M76" s="701" t="s">
        <v>1799</v>
      </c>
      <c r="N76" s="712" t="s">
        <v>176</v>
      </c>
      <c r="O76" s="702" t="s">
        <v>188</v>
      </c>
      <c r="P76" s="701" t="s">
        <v>168</v>
      </c>
      <c r="Q76" s="706"/>
      <c r="R76" s="697">
        <v>800000000</v>
      </c>
      <c r="S76" s="660">
        <v>1000000000</v>
      </c>
      <c r="T76" s="660">
        <v>1200000000</v>
      </c>
      <c r="U76" s="679">
        <v>1500000000</v>
      </c>
      <c r="V76" s="679">
        <f>SUM(Tabla3[[#This Row],[Presupuesto 2024]:[Presupuesto 2027]])</f>
        <v>4500000000</v>
      </c>
      <c r="W76" s="660"/>
      <c r="X76" s="660">
        <f>SUBTOTAL(109,V76)</f>
        <v>4500000000</v>
      </c>
    </row>
    <row r="77" spans="1:24" s="691" customFormat="1" ht="62.5">
      <c r="A77" s="741" t="s">
        <v>1800</v>
      </c>
      <c r="B77" s="742" t="s">
        <v>1801</v>
      </c>
      <c r="C77" s="715" t="s">
        <v>1802</v>
      </c>
      <c r="D77" s="743" t="s">
        <v>1803</v>
      </c>
      <c r="E77" s="743" t="str">
        <f t="shared" si="3"/>
        <v xml:space="preserve"> 4.1.1. Fortalecimiento de las capacidades de gestión ambiental de las comunidades étnicas y campesinas acorde con las características de cada territorio</v>
      </c>
      <c r="F77" s="594" t="s">
        <v>1804</v>
      </c>
      <c r="G77" s="653">
        <v>2</v>
      </c>
      <c r="H77" s="662">
        <v>2</v>
      </c>
      <c r="I77" s="662">
        <v>2</v>
      </c>
      <c r="J77" s="662">
        <v>2</v>
      </c>
      <c r="K77" s="662">
        <v>2</v>
      </c>
      <c r="L77" s="662">
        <v>2</v>
      </c>
      <c r="M77" s="701" t="s">
        <v>1703</v>
      </c>
      <c r="N77" s="661" t="s">
        <v>176</v>
      </c>
      <c r="O77" s="702" t="s">
        <v>186</v>
      </c>
      <c r="P77" s="701" t="s">
        <v>171</v>
      </c>
      <c r="Q77" s="706"/>
      <c r="R77" s="697">
        <v>2189533341.4843202</v>
      </c>
      <c r="S77" s="660">
        <v>1909936812.1333795</v>
      </c>
      <c r="T77" s="660">
        <v>2036923215.8613822</v>
      </c>
      <c r="U77" s="679">
        <v>2172697942.8130651</v>
      </c>
      <c r="V77" s="679">
        <f>SUM(Tabla3[[#This Row],[Presupuesto 2024]:[Presupuesto 2027]])</f>
        <v>8309091312.2921467</v>
      </c>
      <c r="W77" s="660">
        <f>SUM(V77:V82)</f>
        <v>23454071502.785362</v>
      </c>
      <c r="X77" s="660">
        <f>SUBTOTAL(109,V77:V79)</f>
        <v>18376179896.921257</v>
      </c>
    </row>
    <row r="78" spans="1:24" s="691" customFormat="1" ht="100">
      <c r="A78" s="744" t="s">
        <v>1805</v>
      </c>
      <c r="B78" s="745" t="s">
        <v>1801</v>
      </c>
      <c r="C78" s="704" t="s">
        <v>1802</v>
      </c>
      <c r="D78" s="746" t="s">
        <v>1803</v>
      </c>
      <c r="E78" s="746" t="str">
        <f t="shared" si="3"/>
        <v xml:space="preserve"> 4.1.1. Fortalecimiento de las capacidades de gestión ambiental de las comunidades étnicas y campesinas acorde con las características de cada territorio</v>
      </c>
      <c r="F78" s="594" t="s">
        <v>1806</v>
      </c>
      <c r="G78" s="653" t="s">
        <v>1652</v>
      </c>
      <c r="H78" s="662" t="s">
        <v>1807</v>
      </c>
      <c r="I78" s="662">
        <v>8</v>
      </c>
      <c r="J78" s="662">
        <v>8</v>
      </c>
      <c r="K78" s="662">
        <v>8</v>
      </c>
      <c r="L78" s="662">
        <v>8</v>
      </c>
      <c r="M78" s="701" t="s">
        <v>1808</v>
      </c>
      <c r="N78" s="661" t="s">
        <v>176</v>
      </c>
      <c r="O78" s="702" t="s">
        <v>186</v>
      </c>
      <c r="P78" s="701" t="s">
        <v>171</v>
      </c>
      <c r="Q78" s="706"/>
      <c r="R78" s="697">
        <v>1094191906.3040001</v>
      </c>
      <c r="S78" s="660">
        <v>1197046617.8713601</v>
      </c>
      <c r="T78" s="660">
        <v>1309571308.4797826</v>
      </c>
      <c r="U78" s="679">
        <v>1432675252.2429631</v>
      </c>
      <c r="V78" s="679">
        <f>SUM(Tabla3[[#This Row],[Presupuesto 2024]:[Presupuesto 2027]])</f>
        <v>5033485084.8981056</v>
      </c>
      <c r="W78" s="660"/>
      <c r="X78" s="660"/>
    </row>
    <row r="79" spans="1:24" s="691" customFormat="1" ht="100">
      <c r="A79" s="744" t="s">
        <v>1805</v>
      </c>
      <c r="B79" s="745" t="s">
        <v>1801</v>
      </c>
      <c r="C79" s="664" t="s">
        <v>1802</v>
      </c>
      <c r="D79" s="747" t="s">
        <v>1803</v>
      </c>
      <c r="E79" s="747" t="str">
        <f>CONCATENATE(" ",C79," ",D79)</f>
        <v xml:space="preserve"> 4.1.1. Fortalecimiento de las capacidades de gestión ambiental de las comunidades étnicas y campesinas acorde con las características de cada territorio</v>
      </c>
      <c r="F79" s="594" t="s">
        <v>1809</v>
      </c>
      <c r="G79" s="653">
        <v>2</v>
      </c>
      <c r="H79" s="662">
        <v>2</v>
      </c>
      <c r="I79" s="662">
        <v>2</v>
      </c>
      <c r="J79" s="662">
        <v>2</v>
      </c>
      <c r="K79" s="662">
        <v>2</v>
      </c>
      <c r="L79" s="662">
        <v>2</v>
      </c>
      <c r="M79" s="701" t="s">
        <v>1640</v>
      </c>
      <c r="N79" s="661" t="s">
        <v>176</v>
      </c>
      <c r="O79" s="702" t="s">
        <v>143</v>
      </c>
      <c r="P79" s="701" t="s">
        <v>177</v>
      </c>
      <c r="Q79" s="706"/>
      <c r="R79" s="697">
        <v>1094191906.3040001</v>
      </c>
      <c r="S79" s="660">
        <v>1197064126.8713601</v>
      </c>
      <c r="T79" s="660">
        <v>1309609555.2897825</v>
      </c>
      <c r="U79" s="679">
        <v>1432737911.2658629</v>
      </c>
      <c r="V79" s="679">
        <f>SUM(Tabla3[[#This Row],[Presupuesto 2024]:[Presupuesto 2027]])</f>
        <v>5033603499.7310057</v>
      </c>
      <c r="W79" s="660"/>
      <c r="X79" s="660"/>
    </row>
    <row r="80" spans="1:24" s="691" customFormat="1" ht="62.5">
      <c r="A80" s="744" t="s">
        <v>1805</v>
      </c>
      <c r="B80" s="745" t="s">
        <v>1801</v>
      </c>
      <c r="C80" s="699" t="s">
        <v>1810</v>
      </c>
      <c r="D80" s="649" t="s">
        <v>1811</v>
      </c>
      <c r="E80" s="649" t="str">
        <f t="shared" si="3"/>
        <v xml:space="preserve"> 4.1.2. Implementación de prácticas ambientales y de economía propia en territorios étnicos y campesinos en articulación con los demás programas del Plan de Acción y los planes étnicos</v>
      </c>
      <c r="F80" s="695" t="s">
        <v>1812</v>
      </c>
      <c r="G80" s="653">
        <v>3</v>
      </c>
      <c r="H80" s="662">
        <v>3</v>
      </c>
      <c r="I80" s="662">
        <v>3</v>
      </c>
      <c r="J80" s="662">
        <v>3</v>
      </c>
      <c r="K80" s="662">
        <v>3</v>
      </c>
      <c r="L80" s="662">
        <v>3</v>
      </c>
      <c r="M80" s="701" t="s">
        <v>1640</v>
      </c>
      <c r="N80" s="661" t="s">
        <v>179</v>
      </c>
      <c r="O80" s="702" t="s">
        <v>166</v>
      </c>
      <c r="P80" s="701" t="s">
        <v>168</v>
      </c>
      <c r="Q80" s="706"/>
      <c r="R80" s="697">
        <v>1094191906.3040001</v>
      </c>
      <c r="S80" s="660">
        <v>1203612777.8713601</v>
      </c>
      <c r="T80" s="660">
        <v>1323914165.8797824</v>
      </c>
      <c r="U80" s="679">
        <v>1456172755.8089628</v>
      </c>
      <c r="V80" s="679">
        <f>SUM(Tabla3[[#This Row],[Presupuesto 2024]:[Presupuesto 2027]])</f>
        <v>5077891605.8641052</v>
      </c>
      <c r="W80" s="660"/>
      <c r="X80" s="660">
        <f>SUBTOTAL(109,V80:V82)</f>
        <v>5077891605.8641052</v>
      </c>
    </row>
    <row r="81" spans="1:24" s="691" customFormat="1" ht="62.5">
      <c r="A81" s="744" t="s">
        <v>1805</v>
      </c>
      <c r="B81" s="745" t="s">
        <v>1801</v>
      </c>
      <c r="C81" s="646" t="s">
        <v>1810</v>
      </c>
      <c r="D81" s="647" t="s">
        <v>1811</v>
      </c>
      <c r="E81" s="647" t="str">
        <f t="shared" si="3"/>
        <v xml:space="preserve"> 4.1.2. Implementación de prácticas ambientales y de economía propia en territorios étnicos y campesinos en articulación con los demás programas del Plan de Acción y los planes étnicos</v>
      </c>
      <c r="F81" s="594" t="s">
        <v>1813</v>
      </c>
      <c r="G81" s="653" t="s">
        <v>1652</v>
      </c>
      <c r="H81" s="662">
        <v>2</v>
      </c>
      <c r="I81" s="662">
        <v>2</v>
      </c>
      <c r="J81" s="662">
        <v>2</v>
      </c>
      <c r="K81" s="662">
        <v>2</v>
      </c>
      <c r="L81" s="662">
        <v>2</v>
      </c>
      <c r="M81" s="701" t="s">
        <v>1703</v>
      </c>
      <c r="N81" s="661" t="s">
        <v>179</v>
      </c>
      <c r="O81" s="702" t="s">
        <v>166</v>
      </c>
      <c r="P81" s="701" t="s">
        <v>168</v>
      </c>
      <c r="Q81" s="706"/>
      <c r="R81" s="697">
        <v>0</v>
      </c>
      <c r="S81" s="660">
        <v>0</v>
      </c>
      <c r="T81" s="660">
        <v>0</v>
      </c>
      <c r="U81" s="679">
        <v>0</v>
      </c>
      <c r="V81" s="679">
        <f>SUM(Tabla3[[#This Row],[Presupuesto 2024]:[Presupuesto 2027]])</f>
        <v>0</v>
      </c>
      <c r="W81" s="660"/>
      <c r="X81" s="660"/>
    </row>
    <row r="82" spans="1:24" s="691" customFormat="1" ht="100">
      <c r="A82" s="744" t="s">
        <v>1805</v>
      </c>
      <c r="B82" s="745" t="s">
        <v>1801</v>
      </c>
      <c r="C82" s="710" t="s">
        <v>1810</v>
      </c>
      <c r="D82" s="711" t="s">
        <v>1811</v>
      </c>
      <c r="E82" s="711" t="str">
        <f t="shared" si="3"/>
        <v xml:space="preserve"> 4.1.2. Implementación de prácticas ambientales y de economía propia en territorios étnicos y campesinos en articulación con los demás programas del Plan de Acción y los planes étnicos</v>
      </c>
      <c r="F82" s="594" t="s">
        <v>1814</v>
      </c>
      <c r="G82" s="653" t="s">
        <v>1652</v>
      </c>
      <c r="H82" s="662">
        <f>SUM(Tabla3[[#This Row],[Meta 2024]:[Meta 2027]])</f>
        <v>4</v>
      </c>
      <c r="I82" s="662">
        <v>1</v>
      </c>
      <c r="J82" s="662">
        <v>1</v>
      </c>
      <c r="K82" s="662">
        <v>1</v>
      </c>
      <c r="L82" s="662">
        <v>1</v>
      </c>
      <c r="M82" s="701" t="s">
        <v>1808</v>
      </c>
      <c r="N82" s="661" t="s">
        <v>179</v>
      </c>
      <c r="O82" s="702" t="s">
        <v>166</v>
      </c>
      <c r="P82" s="701" t="s">
        <v>168</v>
      </c>
      <c r="Q82" s="706"/>
      <c r="R82" s="697">
        <v>0</v>
      </c>
      <c r="S82" s="660">
        <v>0</v>
      </c>
      <c r="T82" s="660">
        <v>0</v>
      </c>
      <c r="U82" s="679">
        <v>0</v>
      </c>
      <c r="V82" s="679">
        <f>SUM(Tabla3[[#This Row],[Presupuesto 2024]:[Presupuesto 2027]])</f>
        <v>0</v>
      </c>
      <c r="W82" s="660"/>
      <c r="X82" s="660"/>
    </row>
    <row r="83" spans="1:24" s="691" customFormat="1" ht="162.5">
      <c r="A83" s="744" t="s">
        <v>1805</v>
      </c>
      <c r="B83" s="742" t="s">
        <v>1815</v>
      </c>
      <c r="C83" s="748" t="s">
        <v>1816</v>
      </c>
      <c r="D83" s="663" t="s">
        <v>1817</v>
      </c>
      <c r="E83" s="663" t="str">
        <f t="shared" si="3"/>
        <v xml:space="preserve"> 4.2.1. Fortalecimiento y articulación de la gobernanza ambiental desde la corresponsabilidad</v>
      </c>
      <c r="F83" s="695" t="s">
        <v>1818</v>
      </c>
      <c r="G83" s="653">
        <v>5</v>
      </c>
      <c r="H83" s="662">
        <f>SUM(Tabla3[[#This Row],[Meta 2024]:[Meta 2027]])</f>
        <v>20</v>
      </c>
      <c r="I83" s="662">
        <v>5</v>
      </c>
      <c r="J83" s="662">
        <v>5</v>
      </c>
      <c r="K83" s="662">
        <v>5</v>
      </c>
      <c r="L83" s="662">
        <v>5</v>
      </c>
      <c r="M83" s="701" t="s">
        <v>1819</v>
      </c>
      <c r="N83" s="661" t="s">
        <v>189</v>
      </c>
      <c r="O83" s="702" t="s">
        <v>186</v>
      </c>
      <c r="P83" s="701" t="s">
        <v>171</v>
      </c>
      <c r="Q83" s="706"/>
      <c r="R83" s="697">
        <v>3230945514.9523602</v>
      </c>
      <c r="S83" s="660">
        <v>3869513978.6895018</v>
      </c>
      <c r="T83" s="660">
        <v>4126221833.410872</v>
      </c>
      <c r="U83" s="679">
        <v>4370000000</v>
      </c>
      <c r="V83" s="679">
        <f>SUM(Tabla3[[#This Row],[Presupuesto 2024]:[Presupuesto 2027]])</f>
        <v>15596681327.052734</v>
      </c>
      <c r="W83" s="660">
        <f>SUM(V83:V88)</f>
        <v>29581297025.139999</v>
      </c>
      <c r="X83" s="660">
        <f>SUBTOTAL(109,Tabla3[[#This Row],[Presupuesto Total]])</f>
        <v>15596681327.052734</v>
      </c>
    </row>
    <row r="84" spans="1:24" s="691" customFormat="1" ht="75">
      <c r="A84" s="744" t="s">
        <v>1805</v>
      </c>
      <c r="B84" s="745" t="s">
        <v>1815</v>
      </c>
      <c r="C84" s="699" t="s">
        <v>1820</v>
      </c>
      <c r="D84" s="649" t="s">
        <v>1821</v>
      </c>
      <c r="E84" s="649" t="str">
        <f t="shared" si="3"/>
        <v xml:space="preserve"> 4.2.2. Implementación evaluación y seguimiento de procesos de educación ambiental a través de los programas y proyectos corporativos para el fortalecimiento de la gestión ambiental desde la corresponsabilidad</v>
      </c>
      <c r="F84" s="695" t="s">
        <v>1822</v>
      </c>
      <c r="G84" s="653">
        <v>4</v>
      </c>
      <c r="H84" s="662">
        <v>4</v>
      </c>
      <c r="I84" s="662">
        <v>4</v>
      </c>
      <c r="J84" s="662">
        <v>4</v>
      </c>
      <c r="K84" s="662">
        <v>4</v>
      </c>
      <c r="L84" s="662">
        <v>4</v>
      </c>
      <c r="M84" s="701" t="s">
        <v>1640</v>
      </c>
      <c r="N84" s="661" t="s">
        <v>176</v>
      </c>
      <c r="O84" s="702" t="s">
        <v>186</v>
      </c>
      <c r="P84" s="701" t="s">
        <v>171</v>
      </c>
      <c r="Q84" s="706"/>
      <c r="R84" s="697">
        <v>0</v>
      </c>
      <c r="S84" s="660">
        <v>0</v>
      </c>
      <c r="T84" s="660">
        <v>0</v>
      </c>
      <c r="U84" s="679">
        <v>0</v>
      </c>
      <c r="V84" s="679">
        <f>SUM(Tabla3[[#This Row],[Presupuesto 2024]:[Presupuesto 2027]])</f>
        <v>0</v>
      </c>
      <c r="W84" s="660"/>
      <c r="X84" s="660">
        <f>SUBTOTAL(109,V84:V85)</f>
        <v>0</v>
      </c>
    </row>
    <row r="85" spans="1:24" s="691" customFormat="1" ht="75">
      <c r="A85" s="744" t="s">
        <v>1805</v>
      </c>
      <c r="B85" s="745" t="s">
        <v>1815</v>
      </c>
      <c r="C85" s="664" t="s">
        <v>1820</v>
      </c>
      <c r="D85" s="665" t="s">
        <v>1821</v>
      </c>
      <c r="E85" s="665" t="str">
        <f t="shared" si="3"/>
        <v xml:space="preserve"> 4.2.2. Implementación evaluación y seguimiento de procesos de educación ambiental a través de los programas y proyectos corporativos para el fortalecimiento de la gestión ambiental desde la corresponsabilidad</v>
      </c>
      <c r="F85" s="594" t="s">
        <v>1823</v>
      </c>
      <c r="G85" s="653">
        <v>5</v>
      </c>
      <c r="H85" s="653">
        <v>5</v>
      </c>
      <c r="I85" s="653">
        <v>5</v>
      </c>
      <c r="J85" s="653">
        <v>5</v>
      </c>
      <c r="K85" s="653">
        <v>5</v>
      </c>
      <c r="L85" s="653">
        <v>5</v>
      </c>
      <c r="M85" s="701" t="s">
        <v>1824</v>
      </c>
      <c r="N85" s="661" t="s">
        <v>176</v>
      </c>
      <c r="O85" s="702" t="s">
        <v>186</v>
      </c>
      <c r="P85" s="701" t="s">
        <v>171</v>
      </c>
      <c r="Q85" s="706"/>
      <c r="R85" s="697">
        <v>0</v>
      </c>
      <c r="S85" s="660">
        <v>0</v>
      </c>
      <c r="T85" s="660">
        <v>0</v>
      </c>
      <c r="U85" s="679">
        <v>0</v>
      </c>
      <c r="V85" s="679">
        <f>SUM(Tabla3[[#This Row],[Presupuesto 2024]:[Presupuesto 2027]])</f>
        <v>0</v>
      </c>
      <c r="W85" s="660"/>
      <c r="X85" s="660"/>
    </row>
    <row r="86" spans="1:24" s="691" customFormat="1" ht="50">
      <c r="A86" s="744" t="s">
        <v>1805</v>
      </c>
      <c r="B86" s="745" t="s">
        <v>1815</v>
      </c>
      <c r="C86" s="694" t="s">
        <v>1825</v>
      </c>
      <c r="D86" s="663" t="s">
        <v>1826</v>
      </c>
      <c r="E86" s="663" t="str">
        <f t="shared" si="3"/>
        <v xml:space="preserve"> 4.2.3. Ejecución evaluación y seguimiento de procesos de educación ambiental para el fortalecimiento de la cultura y la gestión</v>
      </c>
      <c r="F86" s="695" t="s">
        <v>1827</v>
      </c>
      <c r="G86" s="651">
        <v>5</v>
      </c>
      <c r="H86" s="662" t="s">
        <v>1828</v>
      </c>
      <c r="I86" s="662">
        <v>5</v>
      </c>
      <c r="J86" s="662">
        <v>5</v>
      </c>
      <c r="K86" s="662">
        <v>5</v>
      </c>
      <c r="L86" s="662">
        <v>5</v>
      </c>
      <c r="M86" s="701" t="s">
        <v>1638</v>
      </c>
      <c r="N86" s="661" t="s">
        <v>176</v>
      </c>
      <c r="O86" s="702" t="s">
        <v>186</v>
      </c>
      <c r="P86" s="701" t="s">
        <v>171</v>
      </c>
      <c r="Q86" s="706"/>
      <c r="R86" s="697">
        <v>2043048144.4868002</v>
      </c>
      <c r="S86" s="660">
        <v>2178981938.1560082</v>
      </c>
      <c r="T86" s="660">
        <v>2324331550.4453688</v>
      </c>
      <c r="U86" s="679">
        <v>2479780805.4720907</v>
      </c>
      <c r="V86" s="679">
        <f>SUM(Tabla3[[#This Row],[Presupuesto 2024]:[Presupuesto 2027]])</f>
        <v>9026142438.5602684</v>
      </c>
      <c r="W86" s="660"/>
      <c r="X86" s="660">
        <f>SUBTOTAL(109,V86)</f>
        <v>9026142438.5602684</v>
      </c>
    </row>
    <row r="87" spans="1:24" s="691" customFormat="1" ht="75">
      <c r="A87" s="744" t="s">
        <v>1805</v>
      </c>
      <c r="B87" s="745" t="s">
        <v>1815</v>
      </c>
      <c r="C87" s="699" t="s">
        <v>1829</v>
      </c>
      <c r="D87" s="649" t="s">
        <v>1830</v>
      </c>
      <c r="E87" s="649" t="str">
        <f t="shared" si="3"/>
        <v xml:space="preserve"> 4.2.4. Ejecución evaluación y seguimiento del proceso de comunicación y educomunicación ambiental a través de los programas y proyectos corporativos para el fortalecimiento de la gestión ambiental</v>
      </c>
      <c r="F87" s="695" t="s">
        <v>1831</v>
      </c>
      <c r="G87" s="648">
        <v>1</v>
      </c>
      <c r="H87" s="656">
        <f>SUM(Tabla3[[#This Row],[Meta 2024]:[Meta 2027]])</f>
        <v>1</v>
      </c>
      <c r="I87" s="656">
        <v>0.2</v>
      </c>
      <c r="J87" s="656">
        <v>0.3</v>
      </c>
      <c r="K87" s="656">
        <v>0.25</v>
      </c>
      <c r="L87" s="656">
        <v>0.25</v>
      </c>
      <c r="M87" s="701" t="s">
        <v>1703</v>
      </c>
      <c r="N87" s="661" t="s">
        <v>187</v>
      </c>
      <c r="O87" s="702" t="s">
        <v>163</v>
      </c>
      <c r="P87" s="701" t="s">
        <v>146</v>
      </c>
      <c r="Q87" s="706"/>
      <c r="R87" s="697">
        <v>110924271</v>
      </c>
      <c r="S87" s="660">
        <v>854214735</v>
      </c>
      <c r="T87" s="660">
        <v>944181693.14999998</v>
      </c>
      <c r="U87" s="679">
        <v>1043480627.5335</v>
      </c>
      <c r="V87" s="679">
        <f>SUM(Tabla3[[#This Row],[Presupuesto 2024]:[Presupuesto 2027]])</f>
        <v>2952801326.6835003</v>
      </c>
      <c r="W87" s="660"/>
      <c r="X87" s="660">
        <f>SUBTOTAL(109,V87:V88)</f>
        <v>4958473259.5270004</v>
      </c>
    </row>
    <row r="88" spans="1:24" s="691" customFormat="1" ht="75">
      <c r="A88" s="744" t="s">
        <v>1805</v>
      </c>
      <c r="B88" s="745" t="s">
        <v>1815</v>
      </c>
      <c r="C88" s="710" t="s">
        <v>1829</v>
      </c>
      <c r="D88" s="711" t="s">
        <v>1830</v>
      </c>
      <c r="E88" s="711" t="str">
        <f t="shared" si="3"/>
        <v xml:space="preserve"> 4.2.4. Ejecución evaluación y seguimiento del proceso de comunicación y educomunicación ambiental a través de los programas y proyectos corporativos para el fortalecimiento de la gestión ambiental</v>
      </c>
      <c r="F88" s="695" t="s">
        <v>1832</v>
      </c>
      <c r="G88" s="653">
        <v>5</v>
      </c>
      <c r="H88" s="662">
        <v>5</v>
      </c>
      <c r="I88" s="662">
        <v>5</v>
      </c>
      <c r="J88" s="662">
        <v>5</v>
      </c>
      <c r="K88" s="662">
        <v>5</v>
      </c>
      <c r="L88" s="662">
        <v>5</v>
      </c>
      <c r="M88" s="701" t="s">
        <v>1703</v>
      </c>
      <c r="N88" s="661" t="s">
        <v>176</v>
      </c>
      <c r="O88" s="702" t="s">
        <v>163</v>
      </c>
      <c r="P88" s="701" t="s">
        <v>146</v>
      </c>
      <c r="Q88" s="706"/>
      <c r="R88" s="697">
        <v>75029000</v>
      </c>
      <c r="S88" s="660">
        <v>579266635</v>
      </c>
      <c r="T88" s="660">
        <v>641370917.14999998</v>
      </c>
      <c r="U88" s="679">
        <v>710005380.69349992</v>
      </c>
      <c r="V88" s="679">
        <f>SUM(Tabla3[[#This Row],[Presupuesto 2024]:[Presupuesto 2027]])</f>
        <v>2005671932.8435001</v>
      </c>
      <c r="W88" s="660"/>
      <c r="X88" s="660"/>
    </row>
    <row r="89" spans="1:24" s="691" customFormat="1" ht="50">
      <c r="A89" s="749" t="s">
        <v>1833</v>
      </c>
      <c r="B89" s="750" t="s">
        <v>1834</v>
      </c>
      <c r="C89" s="694" t="s">
        <v>1835</v>
      </c>
      <c r="D89" s="663" t="s">
        <v>1836</v>
      </c>
      <c r="E89" s="663" t="str">
        <f t="shared" si="3"/>
        <v xml:space="preserve"> 5.1.1. Formulación Ejecución y Seguimiento del Plan Estratégico del Talento Humano</v>
      </c>
      <c r="F89" s="695" t="s">
        <v>1837</v>
      </c>
      <c r="G89" s="648">
        <v>1</v>
      </c>
      <c r="H89" s="656">
        <v>1</v>
      </c>
      <c r="I89" s="656">
        <v>1</v>
      </c>
      <c r="J89" s="656">
        <v>1</v>
      </c>
      <c r="K89" s="656">
        <v>1</v>
      </c>
      <c r="L89" s="656">
        <v>1</v>
      </c>
      <c r="M89" s="701" t="s">
        <v>1838</v>
      </c>
      <c r="N89" s="661" t="s">
        <v>187</v>
      </c>
      <c r="O89" s="702" t="s">
        <v>175</v>
      </c>
      <c r="P89" s="701" t="s">
        <v>162</v>
      </c>
      <c r="Q89" s="706"/>
      <c r="R89" s="697">
        <v>1132128000</v>
      </c>
      <c r="S89" s="660">
        <v>3344596964.3000002</v>
      </c>
      <c r="T89" s="660">
        <v>3545272782.1580005</v>
      </c>
      <c r="U89" s="679">
        <v>3757989149.0874805</v>
      </c>
      <c r="V89" s="679">
        <f>SUM(Tabla3[[#This Row],[Presupuesto 2024]:[Presupuesto 2027]])</f>
        <v>11779986895.545481</v>
      </c>
      <c r="W89" s="660">
        <f>Tabla3[[#This Row],[Presupuesto Total]]</f>
        <v>11779986895.545481</v>
      </c>
      <c r="X89" s="660">
        <f>SUBTOTAL(109,V89)</f>
        <v>11779986895.545481</v>
      </c>
    </row>
    <row r="90" spans="1:24" s="691" customFormat="1" ht="117" customHeight="1">
      <c r="A90" s="751" t="s">
        <v>1833</v>
      </c>
      <c r="B90" s="750" t="s">
        <v>1839</v>
      </c>
      <c r="C90" s="699" t="s">
        <v>1840</v>
      </c>
      <c r="D90" s="743" t="s">
        <v>1841</v>
      </c>
      <c r="E90" s="743" t="str">
        <f>CONCATENATE(" ",C90," ",D90)</f>
        <v xml:space="preserve"> 5.2.1. Revisión ajuste implementación y seguimiento a la articulación y mejoramiento continuo de la estructura organizacional la planta de cargos y el manual de funciones para facilitar la ejecución del Plan de Acción y del PGAR</v>
      </c>
      <c r="F90" s="594" t="s">
        <v>1842</v>
      </c>
      <c r="G90" s="653" t="s">
        <v>1652</v>
      </c>
      <c r="H90" s="656">
        <v>1</v>
      </c>
      <c r="I90" s="656">
        <v>1</v>
      </c>
      <c r="J90" s="656">
        <v>1</v>
      </c>
      <c r="K90" s="656">
        <v>1</v>
      </c>
      <c r="L90" s="656">
        <v>1</v>
      </c>
      <c r="M90" s="701" t="s">
        <v>1843</v>
      </c>
      <c r="N90" s="661" t="s">
        <v>187</v>
      </c>
      <c r="O90" s="702" t="s">
        <v>190</v>
      </c>
      <c r="P90" s="701" t="s">
        <v>162</v>
      </c>
      <c r="Q90" s="706"/>
      <c r="R90" s="659">
        <v>150000000</v>
      </c>
      <c r="S90" s="660">
        <v>0</v>
      </c>
      <c r="T90" s="660">
        <v>0</v>
      </c>
      <c r="U90" s="679">
        <v>0</v>
      </c>
      <c r="V90" s="679">
        <f>SUM(Tabla3[[#This Row],[Presupuesto 2024]:[Presupuesto 2027]])</f>
        <v>150000000</v>
      </c>
      <c r="W90" s="660">
        <f>SUM(V90:V101)</f>
        <v>60185472502.099266</v>
      </c>
      <c r="X90" s="660">
        <f>SUBTOTAL(109,V90:V90)</f>
        <v>150000000</v>
      </c>
    </row>
    <row r="91" spans="1:24" s="691" customFormat="1" ht="75">
      <c r="A91" s="751" t="s">
        <v>1833</v>
      </c>
      <c r="B91" s="752" t="s">
        <v>1839</v>
      </c>
      <c r="C91" s="699" t="s">
        <v>1844</v>
      </c>
      <c r="D91" s="743" t="s">
        <v>1845</v>
      </c>
      <c r="E91" s="743" t="str">
        <f t="shared" si="3"/>
        <v xml:space="preserve"> 5.2.2. Administración de los bienes y servicios modernización de la infraestructura y equipamiento de los centros de trabajo siendo referentes en seguridad confort tecnologías y prácticas ambientales</v>
      </c>
      <c r="F91" s="594" t="s">
        <v>1846</v>
      </c>
      <c r="G91" s="653" t="s">
        <v>1652</v>
      </c>
      <c r="H91" s="656">
        <v>1</v>
      </c>
      <c r="I91" s="656">
        <v>1</v>
      </c>
      <c r="J91" s="656">
        <v>1</v>
      </c>
      <c r="K91" s="656">
        <v>1</v>
      </c>
      <c r="L91" s="656">
        <v>1</v>
      </c>
      <c r="M91" s="701" t="s">
        <v>1703</v>
      </c>
      <c r="N91" s="661" t="s">
        <v>187</v>
      </c>
      <c r="O91" s="702" t="s">
        <v>157</v>
      </c>
      <c r="P91" s="701" t="s">
        <v>168</v>
      </c>
      <c r="Q91" s="706"/>
      <c r="R91" s="697">
        <v>800000000</v>
      </c>
      <c r="S91" s="660">
        <v>1484000000</v>
      </c>
      <c r="T91" s="660">
        <v>1573040000</v>
      </c>
      <c r="U91" s="679">
        <v>1667422400</v>
      </c>
      <c r="V91" s="679">
        <f>SUM(Tabla3[[#This Row],[Presupuesto 2024]:[Presupuesto 2027]])</f>
        <v>5524462400</v>
      </c>
      <c r="W91" s="660"/>
      <c r="X91" s="660">
        <f>SUBTOTAL(109,V91:V92)</f>
        <v>56777514238</v>
      </c>
    </row>
    <row r="92" spans="1:24" s="691" customFormat="1" ht="75">
      <c r="A92" s="751" t="s">
        <v>1833</v>
      </c>
      <c r="B92" s="752" t="s">
        <v>1839</v>
      </c>
      <c r="C92" s="710" t="s">
        <v>1844</v>
      </c>
      <c r="D92" s="753" t="s">
        <v>1845</v>
      </c>
      <c r="E92" s="753" t="str">
        <f t="shared" si="3"/>
        <v xml:space="preserve"> 5.2.2. Administración de los bienes y servicios modernización de la infraestructura y equipamiento de los centros de trabajo siendo referentes en seguridad confort tecnologías y prácticas ambientales</v>
      </c>
      <c r="F92" s="594" t="s">
        <v>1847</v>
      </c>
      <c r="G92" s="653" t="s">
        <v>1652</v>
      </c>
      <c r="H92" s="656">
        <v>1</v>
      </c>
      <c r="I92" s="656">
        <v>1</v>
      </c>
      <c r="J92" s="656">
        <v>1</v>
      </c>
      <c r="K92" s="656">
        <v>1</v>
      </c>
      <c r="L92" s="656">
        <v>1</v>
      </c>
      <c r="M92" s="701" t="s">
        <v>1703</v>
      </c>
      <c r="N92" s="661" t="s">
        <v>187</v>
      </c>
      <c r="O92" s="702" t="s">
        <v>157</v>
      </c>
      <c r="P92" s="701" t="s">
        <v>162</v>
      </c>
      <c r="Q92" s="706"/>
      <c r="R92" s="697">
        <v>4197227846</v>
      </c>
      <c r="S92" s="660">
        <v>14780696065</v>
      </c>
      <c r="T92" s="660">
        <v>15667537829</v>
      </c>
      <c r="U92" s="679">
        <v>16607590098</v>
      </c>
      <c r="V92" s="679">
        <f>SUM(Tabla3[[#This Row],[Presupuesto 2024]:[Presupuesto 2027]])</f>
        <v>51253051838</v>
      </c>
      <c r="W92" s="660"/>
      <c r="X92" s="660"/>
    </row>
    <row r="93" spans="1:24" s="691" customFormat="1" ht="62.5">
      <c r="A93" s="751" t="s">
        <v>1833</v>
      </c>
      <c r="B93" s="752" t="s">
        <v>1839</v>
      </c>
      <c r="C93" s="694" t="s">
        <v>1848</v>
      </c>
      <c r="D93" s="652" t="s">
        <v>1849</v>
      </c>
      <c r="E93" s="652" t="str">
        <f t="shared" si="3"/>
        <v xml:space="preserve"> 5.2.3. Fortalecimiento y aplicación de los ingresos corporativos propios y gestionados</v>
      </c>
      <c r="F93" s="695" t="s">
        <v>1850</v>
      </c>
      <c r="G93" s="653" t="s">
        <v>1652</v>
      </c>
      <c r="H93" s="656">
        <v>1</v>
      </c>
      <c r="I93" s="656">
        <v>1</v>
      </c>
      <c r="J93" s="656">
        <v>0</v>
      </c>
      <c r="K93" s="656">
        <v>0</v>
      </c>
      <c r="L93" s="656">
        <v>0</v>
      </c>
      <c r="M93" s="701" t="s">
        <v>1851</v>
      </c>
      <c r="N93" s="661" t="s">
        <v>187</v>
      </c>
      <c r="O93" s="702" t="s">
        <v>178</v>
      </c>
      <c r="P93" s="701" t="s">
        <v>162</v>
      </c>
      <c r="Q93" s="706"/>
      <c r="R93" s="697">
        <v>0</v>
      </c>
      <c r="S93" s="660">
        <v>0</v>
      </c>
      <c r="T93" s="660">
        <v>0</v>
      </c>
      <c r="U93" s="679">
        <v>0</v>
      </c>
      <c r="V93" s="679">
        <f>SUM(Tabla3[[#This Row],[Presupuesto 2024]:[Presupuesto 2027]])</f>
        <v>0</v>
      </c>
      <c r="W93" s="660"/>
      <c r="X93" s="660">
        <f>SUBTOTAL(109,V93:V96)</f>
        <v>954046468.40016007</v>
      </c>
    </row>
    <row r="94" spans="1:24" s="691" customFormat="1" ht="50">
      <c r="A94" s="751" t="s">
        <v>1833</v>
      </c>
      <c r="B94" s="752" t="s">
        <v>1839</v>
      </c>
      <c r="C94" s="754" t="s">
        <v>1848</v>
      </c>
      <c r="D94" s="755" t="s">
        <v>1849</v>
      </c>
      <c r="E94" s="755" t="str">
        <f t="shared" si="3"/>
        <v xml:space="preserve"> 5.2.3. Fortalecimiento y aplicación de los ingresos corporativos propios y gestionados</v>
      </c>
      <c r="F94" s="695" t="s">
        <v>1852</v>
      </c>
      <c r="G94" s="651">
        <v>1</v>
      </c>
      <c r="H94" s="656">
        <v>1</v>
      </c>
      <c r="I94" s="656">
        <v>1</v>
      </c>
      <c r="J94" s="656">
        <v>1</v>
      </c>
      <c r="K94" s="656">
        <v>1</v>
      </c>
      <c r="L94" s="656">
        <v>1</v>
      </c>
      <c r="M94" s="701" t="s">
        <v>1853</v>
      </c>
      <c r="N94" s="712" t="s">
        <v>189</v>
      </c>
      <c r="O94" s="702" t="s">
        <v>188</v>
      </c>
      <c r="P94" s="701" t="s">
        <v>174</v>
      </c>
      <c r="Q94" s="706"/>
      <c r="R94" s="697">
        <v>88034760</v>
      </c>
      <c r="S94" s="660">
        <v>272022775.60000002</v>
      </c>
      <c r="T94" s="660">
        <v>288344142.13600004</v>
      </c>
      <c r="U94" s="679">
        <v>305644790.66416007</v>
      </c>
      <c r="V94" s="679">
        <f>SUM(Tabla3[[#This Row],[Presupuesto 2024]:[Presupuesto 2027]])</f>
        <v>954046468.40016007</v>
      </c>
      <c r="W94" s="660"/>
      <c r="X94" s="660"/>
    </row>
    <row r="95" spans="1:24" s="691" customFormat="1" ht="87.5">
      <c r="A95" s="751" t="s">
        <v>1833</v>
      </c>
      <c r="B95" s="752" t="s">
        <v>1839</v>
      </c>
      <c r="C95" s="646" t="s">
        <v>1848</v>
      </c>
      <c r="D95" s="647" t="s">
        <v>1849</v>
      </c>
      <c r="E95" s="647" t="str">
        <f t="shared" si="3"/>
        <v xml:space="preserve"> 5.2.3. Fortalecimiento y aplicación de los ingresos corporativos propios y gestionados</v>
      </c>
      <c r="F95" s="695" t="s">
        <v>1854</v>
      </c>
      <c r="G95" s="653" t="s">
        <v>1652</v>
      </c>
      <c r="H95" s="662">
        <f>SUM(Tabla3[[#This Row],[Meta 2024]:[Meta 2027]])</f>
        <v>5</v>
      </c>
      <c r="I95" s="662">
        <v>1</v>
      </c>
      <c r="J95" s="662">
        <v>1</v>
      </c>
      <c r="K95" s="662">
        <v>1</v>
      </c>
      <c r="L95" s="662">
        <v>2</v>
      </c>
      <c r="M95" s="701" t="s">
        <v>1640</v>
      </c>
      <c r="N95" s="661" t="s">
        <v>176</v>
      </c>
      <c r="O95" s="702" t="s">
        <v>188</v>
      </c>
      <c r="P95" s="701" t="s">
        <v>174</v>
      </c>
      <c r="Q95" s="706"/>
      <c r="R95" s="697">
        <v>0</v>
      </c>
      <c r="S95" s="660">
        <v>0</v>
      </c>
      <c r="T95" s="660">
        <v>0</v>
      </c>
      <c r="U95" s="679">
        <v>0</v>
      </c>
      <c r="V95" s="679">
        <f>SUM(Tabla3[[#This Row],[Presupuesto 2024]:[Presupuesto 2027]])</f>
        <v>0</v>
      </c>
      <c r="W95" s="660"/>
      <c r="X95" s="660"/>
    </row>
    <row r="96" spans="1:24" s="691" customFormat="1" ht="87.5">
      <c r="A96" s="751" t="s">
        <v>1833</v>
      </c>
      <c r="B96" s="752" t="s">
        <v>1839</v>
      </c>
      <c r="C96" s="754" t="s">
        <v>1848</v>
      </c>
      <c r="D96" s="755" t="s">
        <v>1849</v>
      </c>
      <c r="E96" s="755" t="str">
        <f t="shared" si="3"/>
        <v xml:space="preserve"> 5.2.3. Fortalecimiento y aplicación de los ingresos corporativos propios y gestionados</v>
      </c>
      <c r="F96" s="695" t="s">
        <v>1855</v>
      </c>
      <c r="G96" s="648">
        <f>81/81</f>
        <v>1</v>
      </c>
      <c r="H96" s="707">
        <f>81/81</f>
        <v>1</v>
      </c>
      <c r="I96" s="707">
        <f>81/81</f>
        <v>1</v>
      </c>
      <c r="J96" s="656">
        <v>0</v>
      </c>
      <c r="K96" s="656">
        <v>0</v>
      </c>
      <c r="L96" s="656">
        <v>0</v>
      </c>
      <c r="M96" s="701" t="s">
        <v>1640</v>
      </c>
      <c r="N96" s="661" t="s">
        <v>176</v>
      </c>
      <c r="O96" s="702" t="s">
        <v>188</v>
      </c>
      <c r="P96" s="701" t="s">
        <v>174</v>
      </c>
      <c r="Q96" s="706"/>
      <c r="R96" s="697">
        <v>0</v>
      </c>
      <c r="S96" s="660">
        <v>0</v>
      </c>
      <c r="T96" s="660">
        <v>0</v>
      </c>
      <c r="U96" s="679">
        <v>0</v>
      </c>
      <c r="V96" s="679">
        <f>SUM(Tabla3[[#This Row],[Presupuesto 2024]:[Presupuesto 2027]])</f>
        <v>0</v>
      </c>
      <c r="W96" s="660"/>
      <c r="X96" s="660"/>
    </row>
    <row r="97" spans="1:33" ht="100">
      <c r="A97" s="751" t="s">
        <v>1833</v>
      </c>
      <c r="B97" s="752" t="s">
        <v>1839</v>
      </c>
      <c r="C97" s="699" t="s">
        <v>1856</v>
      </c>
      <c r="D97" s="649" t="s">
        <v>1857</v>
      </c>
      <c r="E97" s="649" t="str">
        <f t="shared" si="3"/>
        <v xml:space="preserve"> 5.2.4. Fortalecimiento del Sistema de Gestión Integral SGI y su Modelo Integrado de Planificación y Gestión Integral MIPG para facilitar la ejecución del Plan de Acción y del Plan de Gestión Ambiental Regional
</v>
      </c>
      <c r="F97" s="594" t="s">
        <v>1858</v>
      </c>
      <c r="G97" s="648">
        <v>0.9</v>
      </c>
      <c r="H97" s="656">
        <f>Tabla3[[#This Row],[Línea Base]]+Tabla3[[#This Row],[Meta 2024]]+Tabla3[[#This Row],[Meta 2025]]+Tabla3[[#This Row],[Meta 2026]]+Tabla3[[#This Row],[Meta 2027]]</f>
        <v>0.98000000000000009</v>
      </c>
      <c r="I97" s="656">
        <v>0.02</v>
      </c>
      <c r="J97" s="656">
        <v>0.02</v>
      </c>
      <c r="K97" s="656">
        <v>0.01</v>
      </c>
      <c r="L97" s="656">
        <v>0.03</v>
      </c>
      <c r="M97" s="701" t="s">
        <v>1859</v>
      </c>
      <c r="N97" s="661" t="s">
        <v>187</v>
      </c>
      <c r="O97" s="702" t="s">
        <v>190</v>
      </c>
      <c r="P97" s="701" t="s">
        <v>174</v>
      </c>
      <c r="Q97" s="706"/>
      <c r="R97" s="697">
        <v>114710508</v>
      </c>
      <c r="S97" s="660">
        <v>687649606.63999999</v>
      </c>
      <c r="T97" s="660">
        <v>728908583.03840005</v>
      </c>
      <c r="U97" s="679">
        <v>772643098.02070415</v>
      </c>
      <c r="V97" s="679">
        <f>SUM(Tabla3[[#This Row],[Presupuesto 2024]:[Presupuesto 2027]])</f>
        <v>2303911795.6991043</v>
      </c>
      <c r="W97" s="660"/>
      <c r="X97" s="660">
        <f>SUBTOTAL(109,V97:V101)</f>
        <v>2303911795.6991043</v>
      </c>
      <c r="AD97" s="691"/>
      <c r="AG97" s="691"/>
    </row>
    <row r="98" spans="1:33" ht="100">
      <c r="A98" s="751" t="s">
        <v>1833</v>
      </c>
      <c r="B98" s="752" t="s">
        <v>1839</v>
      </c>
      <c r="C98" s="704" t="s">
        <v>1856</v>
      </c>
      <c r="D98" s="705" t="s">
        <v>1857</v>
      </c>
      <c r="E98" s="705" t="str">
        <f t="shared" ref="E98:E113" si="5">CONCATENATE(" ",C98," ",D98)</f>
        <v xml:space="preserve"> 5.2.4. Fortalecimiento del Sistema de Gestión Integral SGI y su Modelo Integrado de Planificación y Gestión Integral MIPG para facilitar la ejecución del Plan de Acción y del Plan de Gestión Ambiental Regional
</v>
      </c>
      <c r="F98" s="695" t="s">
        <v>1860</v>
      </c>
      <c r="G98" s="653" t="s">
        <v>1652</v>
      </c>
      <c r="H98" s="656">
        <v>1</v>
      </c>
      <c r="I98" s="656">
        <v>1</v>
      </c>
      <c r="J98" s="656">
        <v>1</v>
      </c>
      <c r="K98" s="656">
        <v>1</v>
      </c>
      <c r="L98" s="656">
        <v>1</v>
      </c>
      <c r="M98" s="701" t="s">
        <v>1703</v>
      </c>
      <c r="N98" s="661" t="s">
        <v>187</v>
      </c>
      <c r="O98" s="702" t="s">
        <v>190</v>
      </c>
      <c r="P98" s="701" t="s">
        <v>174</v>
      </c>
      <c r="Q98" s="706"/>
      <c r="R98" s="697">
        <v>0</v>
      </c>
      <c r="S98" s="660">
        <v>0</v>
      </c>
      <c r="T98" s="660">
        <v>0</v>
      </c>
      <c r="U98" s="679">
        <v>0</v>
      </c>
      <c r="V98" s="679">
        <f>SUM(Tabla3[[#This Row],[Presupuesto 2024]:[Presupuesto 2027]])</f>
        <v>0</v>
      </c>
      <c r="W98" s="660"/>
      <c r="X98" s="660"/>
      <c r="AD98" s="691"/>
      <c r="AG98" s="691"/>
    </row>
    <row r="99" spans="1:33" ht="100">
      <c r="A99" s="751" t="s">
        <v>1833</v>
      </c>
      <c r="B99" s="752" t="s">
        <v>1839</v>
      </c>
      <c r="C99" s="646" t="s">
        <v>1856</v>
      </c>
      <c r="D99" s="647" t="s">
        <v>1857</v>
      </c>
      <c r="E99" s="756" t="str">
        <f>CONCATENATE(" ",C99," ",D99)</f>
        <v xml:space="preserve"> 5.2.4. Fortalecimiento del Sistema de Gestión Integral SGI y su Modelo Integrado de Planificación y Gestión Integral MIPG para facilitar la ejecución del Plan de Acción y del Plan de Gestión Ambiental Regional
</v>
      </c>
      <c r="F99" s="594" t="s">
        <v>1861</v>
      </c>
      <c r="G99" s="648">
        <v>0.86</v>
      </c>
      <c r="H99" s="656">
        <v>1</v>
      </c>
      <c r="I99" s="656">
        <v>1</v>
      </c>
      <c r="J99" s="656">
        <v>1</v>
      </c>
      <c r="K99" s="656">
        <v>1</v>
      </c>
      <c r="L99" s="656">
        <v>1</v>
      </c>
      <c r="M99" s="701" t="s">
        <v>1862</v>
      </c>
      <c r="N99" s="661" t="s">
        <v>187</v>
      </c>
      <c r="O99" s="702" t="s">
        <v>190</v>
      </c>
      <c r="P99" s="701" t="s">
        <v>174</v>
      </c>
      <c r="Q99" s="706"/>
      <c r="R99" s="697">
        <v>0</v>
      </c>
      <c r="S99" s="660">
        <v>0</v>
      </c>
      <c r="T99" s="660">
        <v>0</v>
      </c>
      <c r="U99" s="679">
        <v>0</v>
      </c>
      <c r="V99" s="679">
        <f>SUM(Tabla3[[#This Row],[Presupuesto 2024]:[Presupuesto 2027]])</f>
        <v>0</v>
      </c>
      <c r="W99" s="660"/>
      <c r="X99" s="660">
        <f>+Tabla3[[#This Row],[Presupuesto Total]]</f>
        <v>0</v>
      </c>
      <c r="AD99" s="691"/>
      <c r="AG99" s="691"/>
    </row>
    <row r="100" spans="1:33" ht="100">
      <c r="A100" s="751" t="s">
        <v>1833</v>
      </c>
      <c r="B100" s="752" t="s">
        <v>1839</v>
      </c>
      <c r="C100" s="704" t="s">
        <v>1856</v>
      </c>
      <c r="D100" s="705" t="s">
        <v>1857</v>
      </c>
      <c r="E100" s="757" t="str">
        <f>CONCATENATE(" ",C100," ",D100)</f>
        <v xml:space="preserve"> 5.2.4. Fortalecimiento del Sistema de Gestión Integral SGI y su Modelo Integrado de Planificación y Gestión Integral MIPG para facilitar la ejecución del Plan de Acción y del Plan de Gestión Ambiental Regional
</v>
      </c>
      <c r="F100" s="594" t="s">
        <v>1863</v>
      </c>
      <c r="G100" s="648">
        <v>1</v>
      </c>
      <c r="H100" s="656">
        <v>1</v>
      </c>
      <c r="I100" s="656">
        <v>1</v>
      </c>
      <c r="J100" s="656">
        <v>1</v>
      </c>
      <c r="K100" s="656">
        <v>1</v>
      </c>
      <c r="L100" s="656">
        <v>1</v>
      </c>
      <c r="M100" s="701" t="s">
        <v>1862</v>
      </c>
      <c r="N100" s="661" t="s">
        <v>187</v>
      </c>
      <c r="O100" s="702" t="s">
        <v>154</v>
      </c>
      <c r="P100" s="701" t="s">
        <v>162</v>
      </c>
      <c r="Q100" s="706"/>
      <c r="R100" s="697">
        <v>0</v>
      </c>
      <c r="S100" s="660">
        <v>0</v>
      </c>
      <c r="T100" s="660">
        <v>0</v>
      </c>
      <c r="U100" s="679">
        <v>0</v>
      </c>
      <c r="V100" s="679">
        <f>SUM(Tabla3[[#This Row],[Presupuesto 2024]:[Presupuesto 2027]])</f>
        <v>0</v>
      </c>
      <c r="W100" s="660"/>
      <c r="X100" s="660">
        <f>+Tabla3[[#This Row],[Presupuesto Total]]</f>
        <v>0</v>
      </c>
      <c r="AD100" s="691"/>
      <c r="AG100" s="691"/>
    </row>
    <row r="101" spans="1:33" ht="100">
      <c r="A101" s="751" t="s">
        <v>1833</v>
      </c>
      <c r="B101" s="752" t="s">
        <v>1839</v>
      </c>
      <c r="C101" s="664" t="s">
        <v>1856</v>
      </c>
      <c r="D101" s="665" t="s">
        <v>1857</v>
      </c>
      <c r="E101" s="665" t="str">
        <f t="shared" si="5"/>
        <v xml:space="preserve"> 5.2.4. Fortalecimiento del Sistema de Gestión Integral SGI y su Modelo Integrado de Planificación y Gestión Integral MIPG para facilitar la ejecución del Plan de Acción y del Plan de Gestión Ambiental Regional
</v>
      </c>
      <c r="F101" s="695" t="s">
        <v>1864</v>
      </c>
      <c r="G101" s="648">
        <v>0.89</v>
      </c>
      <c r="H101" s="656">
        <v>1</v>
      </c>
      <c r="I101" s="656">
        <v>1</v>
      </c>
      <c r="J101" s="656">
        <v>1</v>
      </c>
      <c r="K101" s="656">
        <v>1</v>
      </c>
      <c r="L101" s="656">
        <v>1</v>
      </c>
      <c r="M101" s="701" t="s">
        <v>1838</v>
      </c>
      <c r="N101" s="661" t="s">
        <v>187</v>
      </c>
      <c r="O101" s="702" t="s">
        <v>147</v>
      </c>
      <c r="P101" s="701" t="s">
        <v>177</v>
      </c>
      <c r="Q101" s="706"/>
      <c r="R101" s="697">
        <v>0</v>
      </c>
      <c r="S101" s="660">
        <v>0</v>
      </c>
      <c r="T101" s="660">
        <v>0</v>
      </c>
      <c r="U101" s="679">
        <v>0</v>
      </c>
      <c r="V101" s="679">
        <f>SUM(Tabla3[[#This Row],[Presupuesto 2024]:[Presupuesto 2027]])</f>
        <v>0</v>
      </c>
      <c r="W101" s="660"/>
      <c r="X101" s="660"/>
      <c r="AD101" s="691"/>
      <c r="AG101" s="691"/>
    </row>
    <row r="102" spans="1:33" ht="46.5" customHeight="1">
      <c r="A102" s="751" t="s">
        <v>1833</v>
      </c>
      <c r="B102" s="750" t="s">
        <v>1865</v>
      </c>
      <c r="C102" s="694" t="s">
        <v>1866</v>
      </c>
      <c r="D102" s="663" t="s">
        <v>1867</v>
      </c>
      <c r="E102" s="663" t="str">
        <f t="shared" si="5"/>
        <v xml:space="preserve"> 5.3.1.  Diseño del Centro de Monitoreo para la administración integral del territorio con énfasis en el recurso agua</v>
      </c>
      <c r="F102" s="594" t="s">
        <v>1868</v>
      </c>
      <c r="G102" s="653" t="s">
        <v>1652</v>
      </c>
      <c r="H102" s="656">
        <v>1</v>
      </c>
      <c r="I102" s="656">
        <v>1</v>
      </c>
      <c r="J102" s="656">
        <v>0</v>
      </c>
      <c r="K102" s="656">
        <v>0</v>
      </c>
      <c r="L102" s="656">
        <v>0</v>
      </c>
      <c r="M102" s="701" t="s">
        <v>1869</v>
      </c>
      <c r="N102" s="661" t="s">
        <v>187</v>
      </c>
      <c r="O102" s="702" t="s">
        <v>172</v>
      </c>
      <c r="P102" s="701" t="s">
        <v>168</v>
      </c>
      <c r="Q102" s="706"/>
      <c r="R102" s="697">
        <v>1500000000</v>
      </c>
      <c r="S102" s="660">
        <v>0</v>
      </c>
      <c r="T102" s="660">
        <v>0</v>
      </c>
      <c r="U102" s="679">
        <v>0</v>
      </c>
      <c r="V102" s="679">
        <f>SUM(Tabla3[[#This Row],[Presupuesto 2024]:[Presupuesto 2027]])</f>
        <v>1500000000</v>
      </c>
      <c r="W102" s="660">
        <f>SUM(V102:V113)</f>
        <v>70879737534.386398</v>
      </c>
      <c r="X102" s="660">
        <f>SUBTOTAL(109,V102)</f>
        <v>1500000000</v>
      </c>
      <c r="AD102" s="691"/>
      <c r="AG102" s="691"/>
    </row>
    <row r="103" spans="1:33" ht="62.5">
      <c r="A103" s="751" t="s">
        <v>1833</v>
      </c>
      <c r="B103" s="752" t="s">
        <v>1865</v>
      </c>
      <c r="C103" s="699" t="s">
        <v>1870</v>
      </c>
      <c r="D103" s="649" t="s">
        <v>1871</v>
      </c>
      <c r="E103" s="649" t="str">
        <f t="shared" si="5"/>
        <v xml:space="preserve"> 5.3.2.  Implementación del Centro de Monitoreo para la administración integral del territorio con énfasis en el recurso agua</v>
      </c>
      <c r="F103" s="695" t="s">
        <v>1872</v>
      </c>
      <c r="G103" s="653" t="s">
        <v>1652</v>
      </c>
      <c r="H103" s="656">
        <v>1</v>
      </c>
      <c r="I103" s="656">
        <v>1</v>
      </c>
      <c r="J103" s="656">
        <v>1</v>
      </c>
      <c r="K103" s="656">
        <v>1</v>
      </c>
      <c r="L103" s="656">
        <v>1</v>
      </c>
      <c r="M103" s="701" t="s">
        <v>1869</v>
      </c>
      <c r="N103" s="661" t="s">
        <v>187</v>
      </c>
      <c r="O103" s="702" t="s">
        <v>172</v>
      </c>
      <c r="P103" s="701" t="s">
        <v>174</v>
      </c>
      <c r="Q103" s="706"/>
      <c r="R103" s="697">
        <f>4800000000+276555000</f>
        <v>5076555000</v>
      </c>
      <c r="S103" s="660">
        <v>5000000000</v>
      </c>
      <c r="T103" s="660">
        <v>7172780701</v>
      </c>
      <c r="U103" s="679">
        <v>8820515761.0600014</v>
      </c>
      <c r="V103" s="679">
        <f>SUM(Tabla3[[#This Row],[Presupuesto 2024]:[Presupuesto 2027]])</f>
        <v>26069851462.060001</v>
      </c>
      <c r="W103" s="660"/>
      <c r="X103" s="660">
        <f>SUBTOTAL(109,V103:V111)</f>
        <v>64861541402.386398</v>
      </c>
      <c r="AD103" s="691"/>
      <c r="AG103" s="691"/>
    </row>
    <row r="104" spans="1:33" ht="75">
      <c r="A104" s="751" t="s">
        <v>1833</v>
      </c>
      <c r="B104" s="752" t="s">
        <v>1865</v>
      </c>
      <c r="C104" s="704" t="s">
        <v>1870</v>
      </c>
      <c r="D104" s="705" t="s">
        <v>1871</v>
      </c>
      <c r="E104" s="705" t="str">
        <f t="shared" si="5"/>
        <v xml:space="preserve"> 5.3.2.  Implementación del Centro de Monitoreo para la administración integral del territorio con énfasis en el recurso agua</v>
      </c>
      <c r="F104" s="594" t="s">
        <v>1873</v>
      </c>
      <c r="G104" s="653" t="s">
        <v>1652</v>
      </c>
      <c r="H104" s="656">
        <v>1</v>
      </c>
      <c r="I104" s="656">
        <v>1</v>
      </c>
      <c r="J104" s="656">
        <v>1</v>
      </c>
      <c r="K104" s="656">
        <v>1</v>
      </c>
      <c r="L104" s="656">
        <v>1</v>
      </c>
      <c r="M104" s="701" t="s">
        <v>1703</v>
      </c>
      <c r="N104" s="661" t="s">
        <v>187</v>
      </c>
      <c r="O104" s="702" t="s">
        <v>160</v>
      </c>
      <c r="P104" s="701" t="s">
        <v>162</v>
      </c>
      <c r="Q104" s="706"/>
      <c r="R104" s="697">
        <v>499564056</v>
      </c>
      <c r="S104" s="660">
        <v>1047143133.86</v>
      </c>
      <c r="T104" s="660">
        <v>1109971721.8916001</v>
      </c>
      <c r="U104" s="679">
        <v>1176570025.2050962</v>
      </c>
      <c r="V104" s="679">
        <f>SUM(Tabla3[[#This Row],[Presupuesto 2024]:[Presupuesto 2027]])</f>
        <v>3833248936.9566965</v>
      </c>
      <c r="W104" s="660"/>
      <c r="X104" s="660"/>
      <c r="AD104" s="691"/>
      <c r="AG104" s="691"/>
    </row>
    <row r="105" spans="1:33" ht="62.5">
      <c r="A105" s="751" t="s">
        <v>1833</v>
      </c>
      <c r="B105" s="752" t="s">
        <v>1865</v>
      </c>
      <c r="C105" s="704" t="s">
        <v>1870</v>
      </c>
      <c r="D105" s="647" t="s">
        <v>1871</v>
      </c>
      <c r="E105" s="647" t="str">
        <f t="shared" si="5"/>
        <v xml:space="preserve"> 5.3.2.  Implementación del Centro de Monitoreo para la administración integral del territorio con énfasis en el recurso agua</v>
      </c>
      <c r="F105" s="695" t="s">
        <v>1874</v>
      </c>
      <c r="G105" s="653" t="s">
        <v>1652</v>
      </c>
      <c r="H105" s="758">
        <v>1</v>
      </c>
      <c r="I105" s="758">
        <v>1</v>
      </c>
      <c r="J105" s="758">
        <v>1</v>
      </c>
      <c r="K105" s="758">
        <v>1</v>
      </c>
      <c r="L105" s="758">
        <v>1</v>
      </c>
      <c r="M105" s="701" t="s">
        <v>1638</v>
      </c>
      <c r="N105" s="661" t="s">
        <v>187</v>
      </c>
      <c r="O105" s="702" t="s">
        <v>169</v>
      </c>
      <c r="P105" s="701" t="s">
        <v>162</v>
      </c>
      <c r="Q105" s="706"/>
      <c r="R105" s="697">
        <v>123430000</v>
      </c>
      <c r="S105" s="660">
        <v>294380550</v>
      </c>
      <c r="T105" s="660">
        <v>312043383</v>
      </c>
      <c r="U105" s="679">
        <v>330765985.98000002</v>
      </c>
      <c r="V105" s="679">
        <f>SUM(Tabla3[[#This Row],[Presupuesto 2024]:[Presupuesto 2027]])</f>
        <v>1060619918.98</v>
      </c>
      <c r="W105" s="660"/>
      <c r="X105" s="660"/>
      <c r="AD105" s="691"/>
      <c r="AG105" s="691"/>
    </row>
    <row r="106" spans="1:33" ht="50">
      <c r="A106" s="751" t="s">
        <v>1833</v>
      </c>
      <c r="B106" s="752" t="s">
        <v>1865</v>
      </c>
      <c r="C106" s="704" t="s">
        <v>1870</v>
      </c>
      <c r="D106" s="705" t="s">
        <v>1871</v>
      </c>
      <c r="E106" s="705" t="str">
        <f t="shared" si="5"/>
        <v xml:space="preserve"> 5.3.2.  Implementación del Centro de Monitoreo para la administración integral del territorio con énfasis en el recurso agua</v>
      </c>
      <c r="F106" s="594" t="s">
        <v>1875</v>
      </c>
      <c r="G106" s="653" t="s">
        <v>1652</v>
      </c>
      <c r="H106" s="758">
        <v>1</v>
      </c>
      <c r="I106" s="758">
        <v>1</v>
      </c>
      <c r="J106" s="758">
        <v>1</v>
      </c>
      <c r="K106" s="758">
        <v>1</v>
      </c>
      <c r="L106" s="758">
        <v>1</v>
      </c>
      <c r="M106" s="701" t="s">
        <v>1638</v>
      </c>
      <c r="N106" s="661" t="s">
        <v>187</v>
      </c>
      <c r="O106" s="702" t="s">
        <v>169</v>
      </c>
      <c r="P106" s="701" t="s">
        <v>162</v>
      </c>
      <c r="Q106" s="706"/>
      <c r="R106" s="697">
        <v>0</v>
      </c>
      <c r="S106" s="697">
        <v>0</v>
      </c>
      <c r="T106" s="697">
        <v>0</v>
      </c>
      <c r="U106" s="697">
        <v>0</v>
      </c>
      <c r="V106" s="660">
        <f>SUM(Tabla3[[#This Row],[Presupuesto 2024]:[Presupuesto 2027]])</f>
        <v>0</v>
      </c>
      <c r="W106" s="660"/>
      <c r="X106" s="660">
        <f>+Tabla3[[#This Row],[Presupuesto Total]]</f>
        <v>0</v>
      </c>
      <c r="AD106" s="691"/>
      <c r="AG106" s="691"/>
    </row>
    <row r="107" spans="1:33" ht="75">
      <c r="A107" s="751" t="s">
        <v>1833</v>
      </c>
      <c r="B107" s="752" t="s">
        <v>1865</v>
      </c>
      <c r="C107" s="646" t="s">
        <v>1870</v>
      </c>
      <c r="D107" s="647" t="s">
        <v>1871</v>
      </c>
      <c r="E107" s="647" t="str">
        <f t="shared" si="5"/>
        <v xml:space="preserve"> 5.3.2.  Implementación del Centro de Monitoreo para la administración integral del territorio con énfasis en el recurso agua</v>
      </c>
      <c r="F107" s="695" t="s">
        <v>1876</v>
      </c>
      <c r="G107" s="648">
        <v>1</v>
      </c>
      <c r="H107" s="758">
        <v>1</v>
      </c>
      <c r="I107" s="758">
        <v>1</v>
      </c>
      <c r="J107" s="758">
        <v>1</v>
      </c>
      <c r="K107" s="758">
        <v>1</v>
      </c>
      <c r="L107" s="758">
        <v>1</v>
      </c>
      <c r="M107" s="701" t="s">
        <v>1838</v>
      </c>
      <c r="N107" s="661" t="s">
        <v>187</v>
      </c>
      <c r="O107" s="702" t="s">
        <v>169</v>
      </c>
      <c r="P107" s="701" t="s">
        <v>162</v>
      </c>
      <c r="Q107" s="706"/>
      <c r="R107" s="697">
        <v>3155979120</v>
      </c>
      <c r="S107" s="660">
        <v>6777685851.3600006</v>
      </c>
      <c r="T107" s="660">
        <v>7184347002.4416008</v>
      </c>
      <c r="U107" s="679">
        <v>7615407822.5880976</v>
      </c>
      <c r="V107" s="679">
        <f>SUM(Tabla3[[#This Row],[Presupuesto 2024]:[Presupuesto 2027]])</f>
        <v>24733419796.389698</v>
      </c>
      <c r="W107" s="660"/>
      <c r="X107" s="660"/>
      <c r="AD107" s="691"/>
      <c r="AG107" s="691"/>
    </row>
    <row r="108" spans="1:33" ht="62.5">
      <c r="A108" s="751" t="s">
        <v>1833</v>
      </c>
      <c r="B108" s="752" t="s">
        <v>1865</v>
      </c>
      <c r="C108" s="704" t="s">
        <v>1870</v>
      </c>
      <c r="D108" s="705" t="s">
        <v>1871</v>
      </c>
      <c r="E108" s="757" t="str">
        <f>CONCATENATE(" ",C108," ",D108)</f>
        <v xml:space="preserve"> 5.3.2.  Implementación del Centro de Monitoreo para la administración integral del territorio con énfasis en el recurso agua</v>
      </c>
      <c r="F108" s="594" t="s">
        <v>1877</v>
      </c>
      <c r="G108" s="678">
        <v>1</v>
      </c>
      <c r="H108" s="758">
        <v>1</v>
      </c>
      <c r="I108" s="758">
        <v>1</v>
      </c>
      <c r="J108" s="758">
        <v>1</v>
      </c>
      <c r="K108" s="758">
        <v>1</v>
      </c>
      <c r="L108" s="758">
        <v>1</v>
      </c>
      <c r="M108" s="701" t="s">
        <v>1862</v>
      </c>
      <c r="N108" s="661" t="s">
        <v>187</v>
      </c>
      <c r="O108" s="702" t="s">
        <v>169</v>
      </c>
      <c r="P108" s="701" t="s">
        <v>162</v>
      </c>
      <c r="Q108" s="706"/>
      <c r="R108" s="697">
        <v>0</v>
      </c>
      <c r="S108" s="660">
        <v>0</v>
      </c>
      <c r="T108" s="660">
        <v>0</v>
      </c>
      <c r="U108" s="679">
        <v>0</v>
      </c>
      <c r="V108" s="660">
        <f>SUM(Tabla3[[#This Row],[Presupuesto 2024]:[Presupuesto 2027]])</f>
        <v>0</v>
      </c>
      <c r="W108" s="660"/>
      <c r="X108" s="660">
        <f>+Tabla3[[#This Row],[Presupuesto Total]]</f>
        <v>0</v>
      </c>
      <c r="AD108" s="691"/>
      <c r="AG108" s="691"/>
    </row>
    <row r="109" spans="1:33" ht="50">
      <c r="A109" s="759" t="s">
        <v>1833</v>
      </c>
      <c r="B109" s="752" t="s">
        <v>1865</v>
      </c>
      <c r="C109" s="646" t="s">
        <v>1870</v>
      </c>
      <c r="D109" s="647" t="s">
        <v>1871</v>
      </c>
      <c r="E109" s="756" t="str">
        <f>CONCATENATE(" ",C109," ",D109)</f>
        <v xml:space="preserve"> 5.3.2.  Implementación del Centro de Monitoreo para la administración integral del territorio con énfasis en el recurso agua</v>
      </c>
      <c r="F109" s="594" t="s">
        <v>1878</v>
      </c>
      <c r="G109" s="678">
        <v>1</v>
      </c>
      <c r="H109" s="758">
        <v>1</v>
      </c>
      <c r="I109" s="758">
        <v>1</v>
      </c>
      <c r="J109" s="758">
        <v>1</v>
      </c>
      <c r="K109" s="758">
        <v>1</v>
      </c>
      <c r="L109" s="758">
        <v>1</v>
      </c>
      <c r="M109" s="701" t="s">
        <v>1862</v>
      </c>
      <c r="N109" s="661" t="s">
        <v>187</v>
      </c>
      <c r="O109" s="702" t="s">
        <v>169</v>
      </c>
      <c r="P109" s="701" t="s">
        <v>162</v>
      </c>
      <c r="Q109" s="706"/>
      <c r="R109" s="697">
        <v>0</v>
      </c>
      <c r="S109" s="660">
        <v>0</v>
      </c>
      <c r="T109" s="660">
        <v>0</v>
      </c>
      <c r="U109" s="679">
        <v>0</v>
      </c>
      <c r="V109" s="660">
        <f>SUM(Tabla3[[#This Row],[Presupuesto 2024]:[Presupuesto 2027]])</f>
        <v>0</v>
      </c>
      <c r="W109" s="660"/>
      <c r="X109" s="660">
        <f>+Tabla3[[#This Row],[Presupuesto Total]]</f>
        <v>0</v>
      </c>
      <c r="AD109" s="691"/>
      <c r="AG109" s="691"/>
    </row>
    <row r="110" spans="1:33" ht="62.5">
      <c r="A110" s="759" t="s">
        <v>1833</v>
      </c>
      <c r="B110" s="752" t="s">
        <v>1865</v>
      </c>
      <c r="C110" s="704" t="s">
        <v>1870</v>
      </c>
      <c r="D110" s="705" t="s">
        <v>1871</v>
      </c>
      <c r="E110" s="705" t="str">
        <f t="shared" si="5"/>
        <v xml:space="preserve"> 5.3.2.  Implementación del Centro de Monitoreo para la administración integral del territorio con énfasis en el recurso agua</v>
      </c>
      <c r="F110" s="700" t="s">
        <v>1879</v>
      </c>
      <c r="G110" s="760" t="s">
        <v>1652</v>
      </c>
      <c r="H110" s="761">
        <v>1</v>
      </c>
      <c r="I110" s="761">
        <v>1</v>
      </c>
      <c r="J110" s="761">
        <v>1</v>
      </c>
      <c r="K110" s="761">
        <v>1</v>
      </c>
      <c r="L110" s="761">
        <v>1</v>
      </c>
      <c r="M110" s="762" t="s">
        <v>1838</v>
      </c>
      <c r="N110" s="763" t="s">
        <v>187</v>
      </c>
      <c r="O110" s="764" t="s">
        <v>169</v>
      </c>
      <c r="P110" s="762" t="s">
        <v>162</v>
      </c>
      <c r="Q110" s="765"/>
      <c r="R110" s="766">
        <v>62000000</v>
      </c>
      <c r="S110" s="767">
        <v>98580000</v>
      </c>
      <c r="T110" s="767">
        <v>104494800</v>
      </c>
      <c r="U110" s="768">
        <v>110764488</v>
      </c>
      <c r="V110" s="768">
        <f>SUM(Tabla3[[#This Row],[Presupuesto 2024]:[Presupuesto 2027]])</f>
        <v>375839288</v>
      </c>
      <c r="W110" s="767"/>
      <c r="X110" s="767"/>
      <c r="AD110" s="691"/>
      <c r="AG110" s="691"/>
    </row>
    <row r="111" spans="1:33" ht="50">
      <c r="A111" s="759" t="s">
        <v>1833</v>
      </c>
      <c r="B111" s="752" t="s">
        <v>1865</v>
      </c>
      <c r="C111" s="646" t="s">
        <v>1870</v>
      </c>
      <c r="D111" s="647" t="s">
        <v>1871</v>
      </c>
      <c r="E111" s="647" t="str">
        <f t="shared" si="5"/>
        <v xml:space="preserve"> 5.3.2.  Implementación del Centro de Monitoreo para la administración integral del territorio con énfasis en el recurso agua</v>
      </c>
      <c r="F111" s="695" t="s">
        <v>1880</v>
      </c>
      <c r="G111" s="769">
        <v>0.9</v>
      </c>
      <c r="H111" s="770">
        <v>0.9</v>
      </c>
      <c r="I111" s="770">
        <v>0.9</v>
      </c>
      <c r="J111" s="770">
        <v>0.9</v>
      </c>
      <c r="K111" s="770">
        <v>0.9</v>
      </c>
      <c r="L111" s="770">
        <v>0.9</v>
      </c>
      <c r="M111" s="701" t="s">
        <v>1838</v>
      </c>
      <c r="N111" s="661" t="s">
        <v>176</v>
      </c>
      <c r="O111" s="702" t="s">
        <v>1881</v>
      </c>
      <c r="P111" s="701" t="s">
        <v>168</v>
      </c>
      <c r="Q111" s="706"/>
      <c r="R111" s="697">
        <v>2000000000</v>
      </c>
      <c r="S111" s="660">
        <v>2045000000</v>
      </c>
      <c r="T111" s="660">
        <v>2302700000</v>
      </c>
      <c r="U111" s="679">
        <v>2440862000</v>
      </c>
      <c r="V111" s="679">
        <f>SUM(Tabla3[[#This Row],[Presupuesto 2024]:[Presupuesto 2027]])</f>
        <v>8788562000</v>
      </c>
      <c r="W111" s="660"/>
      <c r="X111" s="660"/>
    </row>
    <row r="112" spans="1:33" ht="62.5">
      <c r="A112" s="751" t="s">
        <v>1833</v>
      </c>
      <c r="B112" s="752" t="s">
        <v>1865</v>
      </c>
      <c r="C112" s="773" t="s">
        <v>1882</v>
      </c>
      <c r="D112" s="774" t="s">
        <v>1883</v>
      </c>
      <c r="E112" s="774" t="str">
        <f t="shared" si="5"/>
        <v xml:space="preserve"> 5.3.3. Articulación del Centro de Monitoreo con otras entidades del Sistema Nacional Ambiental SINA en el marco del Sistema de Información Ambiental Colombiano SIAC</v>
      </c>
      <c r="F112" s="775" t="s">
        <v>1884</v>
      </c>
      <c r="G112" s="776" t="s">
        <v>1652</v>
      </c>
      <c r="H112" s="777">
        <v>1</v>
      </c>
      <c r="I112" s="777">
        <v>1</v>
      </c>
      <c r="J112" s="777">
        <v>1</v>
      </c>
      <c r="K112" s="777">
        <v>1</v>
      </c>
      <c r="L112" s="777">
        <v>1</v>
      </c>
      <c r="M112" s="778" t="s">
        <v>1869</v>
      </c>
      <c r="N112" s="779" t="s">
        <v>187</v>
      </c>
      <c r="O112" s="780" t="s">
        <v>169</v>
      </c>
      <c r="P112" s="778" t="s">
        <v>162</v>
      </c>
      <c r="Q112" s="781"/>
      <c r="R112" s="782">
        <v>0</v>
      </c>
      <c r="S112" s="783">
        <v>250800000</v>
      </c>
      <c r="T112" s="783">
        <v>265848000</v>
      </c>
      <c r="U112" s="784">
        <v>281798880</v>
      </c>
      <c r="V112" s="784">
        <f>SUM(Tabla3[[#This Row],[Presupuesto 2024]:[Presupuesto 2027]])</f>
        <v>798446880</v>
      </c>
      <c r="W112" s="783"/>
      <c r="X112" s="783">
        <f>SUBTOTAL(109,V112:V113)</f>
        <v>4518196132</v>
      </c>
    </row>
    <row r="113" spans="1:24" ht="62.5">
      <c r="A113" s="751" t="s">
        <v>1833</v>
      </c>
      <c r="B113" s="752" t="s">
        <v>1865</v>
      </c>
      <c r="C113" s="646" t="s">
        <v>1882</v>
      </c>
      <c r="D113" s="647" t="s">
        <v>1883</v>
      </c>
      <c r="E113" s="647" t="str">
        <f t="shared" si="5"/>
        <v xml:space="preserve"> 5.3.3. Articulación del Centro de Monitoreo con otras entidades del Sistema Nacional Ambiental SINA en el marco del Sistema de Información Ambiental Colombiano SIAC</v>
      </c>
      <c r="F113" s="695" t="s">
        <v>1884</v>
      </c>
      <c r="G113" s="653" t="s">
        <v>1652</v>
      </c>
      <c r="H113" s="656">
        <v>1</v>
      </c>
      <c r="I113" s="648">
        <v>1</v>
      </c>
      <c r="J113" s="656">
        <v>1</v>
      </c>
      <c r="K113" s="656">
        <v>1</v>
      </c>
      <c r="L113" s="656">
        <v>1</v>
      </c>
      <c r="M113" s="701">
        <v>1</v>
      </c>
      <c r="N113" s="661" t="s">
        <v>187</v>
      </c>
      <c r="O113" s="702" t="s">
        <v>172</v>
      </c>
      <c r="P113" s="701" t="s">
        <v>174</v>
      </c>
      <c r="Q113" s="706"/>
      <c r="R113" s="697">
        <v>600000000</v>
      </c>
      <c r="S113" s="660">
        <v>729749252</v>
      </c>
      <c r="T113" s="660">
        <v>1140000000</v>
      </c>
      <c r="U113" s="679">
        <v>1250000000</v>
      </c>
      <c r="V113" s="679">
        <f>SUM(Tabla3[[#This Row],[Presupuesto 2024]:[Presupuesto 2027]])</f>
        <v>3719749252</v>
      </c>
      <c r="W113" s="660"/>
      <c r="X113" s="660"/>
    </row>
  </sheetData>
  <sheetProtection sort="0" autoFilter="0" pivotTables="0"/>
  <phoneticPr fontId="109" type="noConversion"/>
  <dataValidations count="2">
    <dataValidation type="list" allowBlank="1" showInputMessage="1" showErrorMessage="1" sqref="O1" xr:uid="{2AEF6605-A60F-4A3E-9F5F-3B7A62338F25}"/>
    <dataValidation type="list" allowBlank="1" showInputMessage="1" showErrorMessage="1" sqref="P2:P113" xr:uid="{98AC5FD9-DD87-4DC2-841B-87DA05171B53}">
      <formula1>Dependencias</formula1>
    </dataValidation>
  </dataValidations>
  <hyperlinks>
    <hyperlink ref="Q47:R47" location="Acciones_étnicas!A1" display="#Acciones_étnicas!A1" xr:uid="{00000000-0004-0000-0500-000009000000}"/>
    <hyperlink ref="Q26:R26" location="Acciones_étnicas!A1" display="#Acciones_étnicas!A1" xr:uid="{00000000-0004-0000-0500-000007000000}"/>
    <hyperlink ref="Q90:R90" location="Acciones_étnicas!A1" display="#Acciones_étnicas!A1" xr:uid="{00000000-0004-0000-0500-000005000000}"/>
    <hyperlink ref="Q89:R89" location="Acciones_étnicas!A1" display="#Acciones_étnicas!A1" xr:uid="{00000000-0004-0000-0500-000003000000}"/>
    <hyperlink ref="Q48:R48" location="Acciones_étnicas!A1" display="#Acciones_étnicas!A1" xr:uid="{00000000-0004-0000-0500-000001000000}"/>
  </hyperlinks>
  <printOptions horizontalCentered="1"/>
  <pageMargins left="0.19685039370078741" right="0.19685039370078741" top="0.39370078740157483" bottom="0.39370078740157483" header="0.19685039370078741" footer="0.19685039370078741"/>
  <pageSetup scale="45" fitToHeight="0" orientation="landscape" verticalDpi="4294967294" r:id="rId1"/>
  <headerFooter>
    <oddFooter>&amp;LPágina &amp;P de &amp;N&amp;C&amp;D&amp;RSubdirección de Planeación</oddFooter>
  </headerFooter>
  <drawing r:id="rId2"/>
  <legacyDrawing r:id="rId3"/>
  <tableParts count="1">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r:uid="{2F5B6F6B-B329-4B28-81FD-0D2DF3D7E3C1}">
          <x14:formula1>
            <xm:f>Parámetros!$B$2:$B$19</xm:f>
          </x14:formula1>
          <xm:sqref>O2:O113</xm:sqref>
        </x14:dataValidation>
        <x14:dataValidation type="list" allowBlank="1" showInputMessage="1" showErrorMessage="1" xr:uid="{6AA322C6-7760-4223-82AD-A7F3D93FF525}">
          <x14:formula1>
            <xm:f>Parámetros!$C$2:$C$18</xm:f>
          </x14:formula1>
          <xm:sqref>N2:N113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20">
    <tabColor rgb="FF00B050"/>
  </sheetPr>
  <dimension ref="A1:E103"/>
  <sheetViews>
    <sheetView showGridLines="0" zoomScale="70" zoomScaleNormal="70" workbookViewId="0">
      <pane ySplit="1" topLeftCell="A2" activePane="bottomLeft" state="frozen"/>
      <selection activeCell="D6" sqref="D6"/>
      <selection pane="bottomLeft" activeCell="D6" sqref="D6"/>
    </sheetView>
  </sheetViews>
  <sheetFormatPr baseColWidth="10" defaultColWidth="10" defaultRowHeight="23.25" customHeight="1"/>
  <cols>
    <col min="1" max="1" width="48.5" style="270" customWidth="1"/>
    <col min="2" max="2" width="31.75" style="270" customWidth="1"/>
    <col min="3" max="3" width="20.25" style="279" customWidth="1"/>
    <col min="4" max="4" width="57" style="270" customWidth="1"/>
    <col min="5" max="5" width="47.75" style="270" customWidth="1"/>
    <col min="6" max="16384" width="10" style="270"/>
  </cols>
  <sheetData>
    <row r="1" spans="1:5" s="267" customFormat="1" ht="23.25" customHeight="1">
      <c r="A1" s="266" t="s">
        <v>1885</v>
      </c>
      <c r="B1" s="266" t="s">
        <v>227</v>
      </c>
      <c r="C1" s="266" t="s">
        <v>1886</v>
      </c>
      <c r="D1" s="266" t="s">
        <v>1887</v>
      </c>
      <c r="E1" s="266" t="s">
        <v>1888</v>
      </c>
    </row>
    <row r="2" spans="1:5" ht="23.25" customHeight="1">
      <c r="A2" s="268" t="s">
        <v>1889</v>
      </c>
      <c r="B2" s="268" t="s">
        <v>1890</v>
      </c>
      <c r="C2" s="268" t="s">
        <v>1891</v>
      </c>
      <c r="D2" s="269" t="s">
        <v>1892</v>
      </c>
      <c r="E2" s="268" t="s">
        <v>1893</v>
      </c>
    </row>
    <row r="3" spans="1:5" ht="23.25" customHeight="1">
      <c r="A3" s="268" t="s">
        <v>1889</v>
      </c>
      <c r="B3" s="268" t="s">
        <v>1890</v>
      </c>
      <c r="C3" s="268" t="s">
        <v>1891</v>
      </c>
      <c r="D3" s="271" t="s">
        <v>1894</v>
      </c>
      <c r="E3" s="268" t="s">
        <v>1893</v>
      </c>
    </row>
    <row r="4" spans="1:5" ht="23.25" customHeight="1">
      <c r="A4" s="268" t="s">
        <v>1889</v>
      </c>
      <c r="B4" s="268" t="s">
        <v>1890</v>
      </c>
      <c r="C4" s="268" t="s">
        <v>1891</v>
      </c>
      <c r="D4" s="271" t="s">
        <v>1895</v>
      </c>
      <c r="E4" s="268" t="s">
        <v>1893</v>
      </c>
    </row>
    <row r="5" spans="1:5" ht="23.25" customHeight="1">
      <c r="A5" s="268" t="s">
        <v>1889</v>
      </c>
      <c r="B5" s="268" t="s">
        <v>1890</v>
      </c>
      <c r="C5" s="268" t="s">
        <v>1891</v>
      </c>
      <c r="D5" s="271" t="s">
        <v>1896</v>
      </c>
      <c r="E5" s="268" t="s">
        <v>1893</v>
      </c>
    </row>
    <row r="6" spans="1:5" ht="23.25" customHeight="1">
      <c r="A6" s="268" t="s">
        <v>1889</v>
      </c>
      <c r="B6" s="268" t="s">
        <v>1890</v>
      </c>
      <c r="C6" s="268" t="s">
        <v>1897</v>
      </c>
      <c r="D6" s="271" t="s">
        <v>1898</v>
      </c>
      <c r="E6" s="271" t="s">
        <v>1893</v>
      </c>
    </row>
    <row r="7" spans="1:5" ht="23.25" customHeight="1">
      <c r="A7" s="268" t="s">
        <v>1889</v>
      </c>
      <c r="B7" s="268" t="s">
        <v>1890</v>
      </c>
      <c r="C7" s="268" t="s">
        <v>1897</v>
      </c>
      <c r="D7" s="271" t="s">
        <v>1899</v>
      </c>
      <c r="E7" s="268" t="s">
        <v>1900</v>
      </c>
    </row>
    <row r="8" spans="1:5" ht="23.25" customHeight="1">
      <c r="A8" s="268" t="s">
        <v>1889</v>
      </c>
      <c r="B8" s="268" t="s">
        <v>1890</v>
      </c>
      <c r="C8" s="268" t="s">
        <v>1897</v>
      </c>
      <c r="D8" s="271" t="s">
        <v>1901</v>
      </c>
      <c r="E8" s="268" t="s">
        <v>1900</v>
      </c>
    </row>
    <row r="9" spans="1:5" ht="23.25" customHeight="1">
      <c r="A9" s="268" t="s">
        <v>1889</v>
      </c>
      <c r="B9" s="268" t="s">
        <v>1890</v>
      </c>
      <c r="C9" s="268" t="s">
        <v>1897</v>
      </c>
      <c r="D9" s="271" t="s">
        <v>1902</v>
      </c>
      <c r="E9" s="268" t="s">
        <v>1900</v>
      </c>
    </row>
    <row r="10" spans="1:5" ht="23.25" customHeight="1">
      <c r="A10" s="268" t="s">
        <v>1889</v>
      </c>
      <c r="B10" s="268" t="s">
        <v>1890</v>
      </c>
      <c r="C10" s="268" t="s">
        <v>1903</v>
      </c>
      <c r="D10" s="271" t="s">
        <v>1904</v>
      </c>
      <c r="E10" s="268" t="s">
        <v>1905</v>
      </c>
    </row>
    <row r="11" spans="1:5" ht="23.25" customHeight="1">
      <c r="A11" s="268" t="s">
        <v>1889</v>
      </c>
      <c r="B11" s="268" t="s">
        <v>1890</v>
      </c>
      <c r="C11" s="268" t="s">
        <v>1903</v>
      </c>
      <c r="D11" s="271" t="s">
        <v>1906</v>
      </c>
      <c r="E11" s="268" t="s">
        <v>1905</v>
      </c>
    </row>
    <row r="12" spans="1:5" ht="23.25" customHeight="1">
      <c r="A12" s="268" t="s">
        <v>1889</v>
      </c>
      <c r="B12" s="268" t="s">
        <v>1890</v>
      </c>
      <c r="C12" s="268" t="s">
        <v>1903</v>
      </c>
      <c r="D12" s="271" t="s">
        <v>1907</v>
      </c>
      <c r="E12" s="268" t="s">
        <v>1905</v>
      </c>
    </row>
    <row r="13" spans="1:5" ht="23.25" customHeight="1">
      <c r="A13" s="268" t="s">
        <v>1889</v>
      </c>
      <c r="B13" s="268" t="s">
        <v>1890</v>
      </c>
      <c r="C13" s="268" t="s">
        <v>1908</v>
      </c>
      <c r="D13" s="271" t="s">
        <v>1909</v>
      </c>
      <c r="E13" s="268" t="s">
        <v>1910</v>
      </c>
    </row>
    <row r="14" spans="1:5" ht="23.25" customHeight="1">
      <c r="A14" s="268" t="s">
        <v>1889</v>
      </c>
      <c r="B14" s="268" t="s">
        <v>1890</v>
      </c>
      <c r="C14" s="268" t="s">
        <v>1908</v>
      </c>
      <c r="D14" s="271" t="s">
        <v>1911</v>
      </c>
      <c r="E14" s="268" t="s">
        <v>1910</v>
      </c>
    </row>
    <row r="15" spans="1:5" ht="23.25" customHeight="1">
      <c r="A15" s="268" t="s">
        <v>1889</v>
      </c>
      <c r="B15" s="268" t="s">
        <v>1890</v>
      </c>
      <c r="C15" s="268" t="s">
        <v>1908</v>
      </c>
      <c r="D15" s="271" t="s">
        <v>1912</v>
      </c>
      <c r="E15" s="268" t="s">
        <v>1910</v>
      </c>
    </row>
    <row r="16" spans="1:5" ht="23.25" customHeight="1">
      <c r="A16" s="268" t="s">
        <v>1889</v>
      </c>
      <c r="B16" s="268" t="s">
        <v>1890</v>
      </c>
      <c r="C16" s="268" t="s">
        <v>1908</v>
      </c>
      <c r="D16" s="271" t="s">
        <v>1913</v>
      </c>
      <c r="E16" s="268" t="s">
        <v>1910</v>
      </c>
    </row>
    <row r="17" spans="1:5" ht="23.25" customHeight="1">
      <c r="A17" s="268" t="s">
        <v>1889</v>
      </c>
      <c r="B17" s="268" t="s">
        <v>1890</v>
      </c>
      <c r="C17" s="268" t="s">
        <v>1908</v>
      </c>
      <c r="D17" s="271" t="s">
        <v>1914</v>
      </c>
      <c r="E17" s="268" t="s">
        <v>1910</v>
      </c>
    </row>
    <row r="18" spans="1:5" ht="23.25" customHeight="1">
      <c r="A18" s="268" t="s">
        <v>1889</v>
      </c>
      <c r="B18" s="268" t="s">
        <v>1890</v>
      </c>
      <c r="C18" s="268" t="s">
        <v>1908</v>
      </c>
      <c r="D18" s="281" t="s">
        <v>1915</v>
      </c>
      <c r="E18" s="271" t="s">
        <v>1910</v>
      </c>
    </row>
    <row r="19" spans="1:5" ht="23.25" customHeight="1">
      <c r="A19" s="268" t="s">
        <v>1889</v>
      </c>
      <c r="B19" s="268" t="s">
        <v>1916</v>
      </c>
      <c r="C19" s="272" t="s">
        <v>1917</v>
      </c>
      <c r="D19" s="273" t="s">
        <v>1918</v>
      </c>
      <c r="E19" s="268" t="s">
        <v>1919</v>
      </c>
    </row>
    <row r="20" spans="1:5" ht="23.25" customHeight="1">
      <c r="A20" s="268" t="s">
        <v>1889</v>
      </c>
      <c r="B20" s="268" t="s">
        <v>1916</v>
      </c>
      <c r="C20" s="272" t="s">
        <v>1917</v>
      </c>
      <c r="D20" s="271" t="s">
        <v>1920</v>
      </c>
      <c r="E20" s="268" t="s">
        <v>1919</v>
      </c>
    </row>
    <row r="21" spans="1:5" ht="23.25" customHeight="1">
      <c r="A21" s="268" t="s">
        <v>1889</v>
      </c>
      <c r="B21" s="268" t="s">
        <v>1916</v>
      </c>
      <c r="C21" s="272" t="s">
        <v>1917</v>
      </c>
      <c r="D21" s="271" t="s">
        <v>1921</v>
      </c>
      <c r="E21" s="268" t="s">
        <v>1919</v>
      </c>
    </row>
    <row r="22" spans="1:5" ht="23.25" customHeight="1">
      <c r="A22" s="268" t="s">
        <v>1889</v>
      </c>
      <c r="B22" s="268" t="s">
        <v>1916</v>
      </c>
      <c r="C22" s="272" t="s">
        <v>1917</v>
      </c>
      <c r="D22" s="271" t="s">
        <v>1922</v>
      </c>
      <c r="E22" s="268" t="s">
        <v>1919</v>
      </c>
    </row>
    <row r="23" spans="1:5" ht="23.25" customHeight="1">
      <c r="A23" s="268" t="s">
        <v>1889</v>
      </c>
      <c r="B23" s="268" t="s">
        <v>1916</v>
      </c>
      <c r="C23" s="272" t="s">
        <v>1917</v>
      </c>
      <c r="D23" s="271" t="s">
        <v>1923</v>
      </c>
      <c r="E23" s="268" t="s">
        <v>1919</v>
      </c>
    </row>
    <row r="24" spans="1:5" ht="23.25" customHeight="1">
      <c r="A24" s="268" t="s">
        <v>1889</v>
      </c>
      <c r="B24" s="268" t="s">
        <v>1916</v>
      </c>
      <c r="C24" s="272" t="s">
        <v>1917</v>
      </c>
      <c r="D24" s="271" t="s">
        <v>1924</v>
      </c>
      <c r="E24" s="268" t="s">
        <v>1919</v>
      </c>
    </row>
    <row r="25" spans="1:5" ht="23.25" customHeight="1">
      <c r="A25" s="268" t="s">
        <v>1889</v>
      </c>
      <c r="B25" s="268" t="s">
        <v>1916</v>
      </c>
      <c r="C25" s="268" t="s">
        <v>1925</v>
      </c>
      <c r="D25" s="268" t="s">
        <v>1926</v>
      </c>
      <c r="E25" s="268" t="s">
        <v>1927</v>
      </c>
    </row>
    <row r="26" spans="1:5" ht="23.25" customHeight="1">
      <c r="A26" s="268" t="s">
        <v>1889</v>
      </c>
      <c r="B26" s="268" t="s">
        <v>1916</v>
      </c>
      <c r="C26" s="268" t="s">
        <v>1925</v>
      </c>
      <c r="D26" s="268" t="s">
        <v>1928</v>
      </c>
      <c r="E26" s="268" t="s">
        <v>1927</v>
      </c>
    </row>
    <row r="27" spans="1:5" ht="23.25" customHeight="1">
      <c r="A27" s="268" t="s">
        <v>1889</v>
      </c>
      <c r="B27" s="268" t="s">
        <v>1916</v>
      </c>
      <c r="C27" s="268" t="s">
        <v>1929</v>
      </c>
      <c r="D27" s="271" t="s">
        <v>1930</v>
      </c>
      <c r="E27" s="268" t="s">
        <v>1931</v>
      </c>
    </row>
    <row r="28" spans="1:5" ht="23.25" customHeight="1">
      <c r="A28" s="268" t="s">
        <v>1889</v>
      </c>
      <c r="B28" s="268" t="s">
        <v>1916</v>
      </c>
      <c r="C28" s="268" t="s">
        <v>1929</v>
      </c>
      <c r="D28" s="271" t="s">
        <v>1932</v>
      </c>
      <c r="E28" s="268" t="s">
        <v>1931</v>
      </c>
    </row>
    <row r="29" spans="1:5" ht="23.25" customHeight="1">
      <c r="A29" s="268" t="s">
        <v>1889</v>
      </c>
      <c r="B29" s="268" t="s">
        <v>1916</v>
      </c>
      <c r="C29" s="268" t="s">
        <v>1929</v>
      </c>
      <c r="D29" s="271" t="s">
        <v>1933</v>
      </c>
      <c r="E29" s="268" t="s">
        <v>1931</v>
      </c>
    </row>
    <row r="30" spans="1:5" ht="23.25" customHeight="1">
      <c r="A30" s="268" t="s">
        <v>1889</v>
      </c>
      <c r="B30" s="268" t="s">
        <v>1916</v>
      </c>
      <c r="C30" s="274" t="s">
        <v>1934</v>
      </c>
      <c r="D30" s="275" t="s">
        <v>1935</v>
      </c>
      <c r="E30" s="276" t="s">
        <v>1936</v>
      </c>
    </row>
    <row r="31" spans="1:5" ht="23.25" customHeight="1">
      <c r="A31" s="268" t="s">
        <v>1889</v>
      </c>
      <c r="B31" s="268" t="s">
        <v>1937</v>
      </c>
      <c r="C31" s="268" t="s">
        <v>1938</v>
      </c>
      <c r="D31" s="271" t="s">
        <v>1939</v>
      </c>
      <c r="E31" s="268" t="s">
        <v>1940</v>
      </c>
    </row>
    <row r="32" spans="1:5" ht="23.25" customHeight="1">
      <c r="A32" s="268" t="s">
        <v>1889</v>
      </c>
      <c r="B32" s="268" t="s">
        <v>1937</v>
      </c>
      <c r="C32" s="268" t="s">
        <v>1938</v>
      </c>
      <c r="D32" s="271" t="s">
        <v>1941</v>
      </c>
      <c r="E32" s="268" t="s">
        <v>1940</v>
      </c>
    </row>
    <row r="33" spans="1:5" ht="23.25" customHeight="1">
      <c r="A33" s="268" t="s">
        <v>1889</v>
      </c>
      <c r="B33" s="268" t="s">
        <v>1937</v>
      </c>
      <c r="C33" s="268" t="s">
        <v>1938</v>
      </c>
      <c r="D33" s="271" t="s">
        <v>1942</v>
      </c>
      <c r="E33" s="268" t="s">
        <v>1940</v>
      </c>
    </row>
    <row r="34" spans="1:5" ht="23.25" customHeight="1">
      <c r="A34" s="268" t="s">
        <v>1889</v>
      </c>
      <c r="B34" s="268" t="s">
        <v>1937</v>
      </c>
      <c r="C34" s="268" t="s">
        <v>1938</v>
      </c>
      <c r="D34" s="271" t="s">
        <v>1943</v>
      </c>
      <c r="E34" s="268" t="s">
        <v>1940</v>
      </c>
    </row>
    <row r="35" spans="1:5" ht="23.25" customHeight="1">
      <c r="A35" s="268" t="s">
        <v>1889</v>
      </c>
      <c r="B35" s="268" t="s">
        <v>1937</v>
      </c>
      <c r="C35" s="268" t="s">
        <v>1944</v>
      </c>
      <c r="D35" s="271" t="s">
        <v>1945</v>
      </c>
      <c r="E35" s="268" t="s">
        <v>1946</v>
      </c>
    </row>
    <row r="36" spans="1:5" ht="23.25" customHeight="1">
      <c r="A36" s="268" t="s">
        <v>1889</v>
      </c>
      <c r="B36" s="268" t="s">
        <v>1937</v>
      </c>
      <c r="C36" s="268" t="s">
        <v>1944</v>
      </c>
      <c r="D36" s="271" t="s">
        <v>1947</v>
      </c>
      <c r="E36" s="268" t="s">
        <v>1946</v>
      </c>
    </row>
    <row r="37" spans="1:5" ht="23.25" customHeight="1">
      <c r="A37" s="268" t="s">
        <v>1889</v>
      </c>
      <c r="B37" s="268" t="s">
        <v>1937</v>
      </c>
      <c r="C37" s="276" t="s">
        <v>1948</v>
      </c>
      <c r="D37" s="271" t="s">
        <v>1949</v>
      </c>
      <c r="E37" s="276" t="s">
        <v>1950</v>
      </c>
    </row>
    <row r="38" spans="1:5" ht="23.25" customHeight="1">
      <c r="A38" s="268" t="s">
        <v>1889</v>
      </c>
      <c r="B38" s="268" t="s">
        <v>1951</v>
      </c>
      <c r="C38" s="268" t="s">
        <v>1952</v>
      </c>
      <c r="D38" s="258" t="s">
        <v>1953</v>
      </c>
      <c r="E38" s="268" t="s">
        <v>1954</v>
      </c>
    </row>
    <row r="39" spans="1:5" ht="23.25" customHeight="1">
      <c r="A39" s="268" t="s">
        <v>1889</v>
      </c>
      <c r="B39" s="268" t="s">
        <v>1951</v>
      </c>
      <c r="C39" s="268" t="s">
        <v>1952</v>
      </c>
      <c r="D39" s="258" t="s">
        <v>1955</v>
      </c>
      <c r="E39" s="268" t="s">
        <v>1954</v>
      </c>
    </row>
    <row r="40" spans="1:5" ht="23.25" customHeight="1">
      <c r="A40" s="268" t="s">
        <v>1889</v>
      </c>
      <c r="B40" s="268" t="s">
        <v>1951</v>
      </c>
      <c r="C40" s="268" t="s">
        <v>1952</v>
      </c>
      <c r="D40" s="258" t="s">
        <v>1956</v>
      </c>
      <c r="E40" s="268" t="s">
        <v>1954</v>
      </c>
    </row>
    <row r="41" spans="1:5" ht="23.25" customHeight="1">
      <c r="A41" s="268" t="s">
        <v>1889</v>
      </c>
      <c r="B41" s="268" t="s">
        <v>1951</v>
      </c>
      <c r="C41" s="268" t="s">
        <v>1952</v>
      </c>
      <c r="D41" s="258" t="s">
        <v>1957</v>
      </c>
      <c r="E41" s="268" t="s">
        <v>1954</v>
      </c>
    </row>
    <row r="42" spans="1:5" ht="23.25" customHeight="1">
      <c r="A42" s="268" t="s">
        <v>1889</v>
      </c>
      <c r="B42" s="268" t="s">
        <v>1951</v>
      </c>
      <c r="C42" s="268" t="s">
        <v>1952</v>
      </c>
      <c r="D42" s="258" t="s">
        <v>1958</v>
      </c>
      <c r="E42" s="268" t="s">
        <v>1954</v>
      </c>
    </row>
    <row r="43" spans="1:5" ht="23.25" customHeight="1">
      <c r="A43" s="268" t="s">
        <v>1889</v>
      </c>
      <c r="B43" s="268" t="s">
        <v>1951</v>
      </c>
      <c r="C43" s="268" t="s">
        <v>1952</v>
      </c>
      <c r="D43" s="258" t="s">
        <v>1959</v>
      </c>
      <c r="E43" s="268" t="s">
        <v>1954</v>
      </c>
    </row>
    <row r="44" spans="1:5" ht="23.25" customHeight="1">
      <c r="A44" s="268" t="s">
        <v>1889</v>
      </c>
      <c r="B44" s="268" t="s">
        <v>1951</v>
      </c>
      <c r="C44" s="268" t="s">
        <v>1952</v>
      </c>
      <c r="D44" s="258" t="s">
        <v>1960</v>
      </c>
      <c r="E44" s="268" t="s">
        <v>1954</v>
      </c>
    </row>
    <row r="45" spans="1:5" ht="23.25" customHeight="1">
      <c r="A45" s="268" t="s">
        <v>1889</v>
      </c>
      <c r="B45" s="268" t="s">
        <v>1951</v>
      </c>
      <c r="C45" s="268" t="s">
        <v>1961</v>
      </c>
      <c r="D45" s="271" t="s">
        <v>1962</v>
      </c>
      <c r="E45" s="268" t="s">
        <v>1940</v>
      </c>
    </row>
    <row r="46" spans="1:5" ht="23.25" customHeight="1">
      <c r="A46" s="268" t="s">
        <v>1889</v>
      </c>
      <c r="B46" s="268" t="s">
        <v>1951</v>
      </c>
      <c r="C46" s="268" t="s">
        <v>1961</v>
      </c>
      <c r="D46" s="273" t="s">
        <v>1963</v>
      </c>
      <c r="E46" s="268" t="s">
        <v>1940</v>
      </c>
    </row>
    <row r="47" spans="1:5" ht="23.25" customHeight="1">
      <c r="A47" s="268" t="s">
        <v>1889</v>
      </c>
      <c r="B47" s="268" t="s">
        <v>1951</v>
      </c>
      <c r="C47" s="268" t="s">
        <v>1961</v>
      </c>
      <c r="D47" s="271" t="s">
        <v>1964</v>
      </c>
      <c r="E47" s="268" t="s">
        <v>1940</v>
      </c>
    </row>
    <row r="48" spans="1:5" ht="23.25" customHeight="1">
      <c r="A48" s="268" t="s">
        <v>1889</v>
      </c>
      <c r="B48" s="268" t="s">
        <v>1951</v>
      </c>
      <c r="C48" s="268" t="s">
        <v>1965</v>
      </c>
      <c r="D48" s="271" t="s">
        <v>1966</v>
      </c>
      <c r="E48" s="268" t="s">
        <v>1967</v>
      </c>
    </row>
    <row r="49" spans="1:5" ht="23.25" customHeight="1">
      <c r="A49" s="268" t="s">
        <v>1889</v>
      </c>
      <c r="B49" s="268" t="s">
        <v>1951</v>
      </c>
      <c r="C49" s="268" t="s">
        <v>1965</v>
      </c>
      <c r="D49" s="271" t="s">
        <v>1968</v>
      </c>
      <c r="E49" s="268" t="s">
        <v>1967</v>
      </c>
    </row>
    <row r="50" spans="1:5" ht="23.25" customHeight="1">
      <c r="A50" s="268" t="s">
        <v>1889</v>
      </c>
      <c r="B50" s="268" t="s">
        <v>1951</v>
      </c>
      <c r="C50" s="268" t="s">
        <v>1965</v>
      </c>
      <c r="D50" s="271" t="s">
        <v>1969</v>
      </c>
      <c r="E50" s="268" t="s">
        <v>1967</v>
      </c>
    </row>
    <row r="51" spans="1:5" ht="23.25" customHeight="1">
      <c r="A51" s="268" t="s">
        <v>1889</v>
      </c>
      <c r="B51" s="268" t="s">
        <v>1951</v>
      </c>
      <c r="C51" s="268" t="s">
        <v>1970</v>
      </c>
      <c r="D51" s="277" t="s">
        <v>1971</v>
      </c>
      <c r="E51" s="268" t="s">
        <v>1972</v>
      </c>
    </row>
    <row r="52" spans="1:5" ht="23.25" customHeight="1">
      <c r="A52" s="268" t="s">
        <v>1889</v>
      </c>
      <c r="B52" s="268" t="s">
        <v>1951</v>
      </c>
      <c r="C52" s="268" t="s">
        <v>1970</v>
      </c>
      <c r="D52" s="268" t="s">
        <v>1973</v>
      </c>
      <c r="E52" s="268" t="s">
        <v>1972</v>
      </c>
    </row>
    <row r="53" spans="1:5" ht="23.25" customHeight="1">
      <c r="A53" s="268" t="s">
        <v>1889</v>
      </c>
      <c r="B53" s="268" t="s">
        <v>1951</v>
      </c>
      <c r="C53" s="268" t="s">
        <v>1974</v>
      </c>
      <c r="D53" s="268" t="s">
        <v>1975</v>
      </c>
      <c r="E53" s="268" t="s">
        <v>1976</v>
      </c>
    </row>
    <row r="54" spans="1:5" ht="23.25" customHeight="1">
      <c r="A54" s="268" t="s">
        <v>1889</v>
      </c>
      <c r="B54" s="268" t="s">
        <v>1951</v>
      </c>
      <c r="C54" s="268" t="s">
        <v>1974</v>
      </c>
      <c r="D54" s="277" t="s">
        <v>1977</v>
      </c>
      <c r="E54" s="268" t="s">
        <v>1976</v>
      </c>
    </row>
    <row r="55" spans="1:5" ht="23.25" customHeight="1">
      <c r="A55" s="268" t="s">
        <v>1889</v>
      </c>
      <c r="B55" s="268" t="s">
        <v>1951</v>
      </c>
      <c r="C55" s="268" t="s">
        <v>1974</v>
      </c>
      <c r="D55" s="277" t="s">
        <v>1978</v>
      </c>
      <c r="E55" s="268" t="s">
        <v>1976</v>
      </c>
    </row>
    <row r="56" spans="1:5" ht="23.25" customHeight="1">
      <c r="A56" s="268" t="s">
        <v>1979</v>
      </c>
      <c r="B56" s="268" t="s">
        <v>1980</v>
      </c>
      <c r="C56" s="268" t="s">
        <v>1981</v>
      </c>
      <c r="D56" s="277" t="s">
        <v>1982</v>
      </c>
      <c r="E56" s="268" t="s">
        <v>1940</v>
      </c>
    </row>
    <row r="57" spans="1:5" ht="23.25" customHeight="1">
      <c r="A57" s="268" t="s">
        <v>1979</v>
      </c>
      <c r="B57" s="268" t="s">
        <v>1980</v>
      </c>
      <c r="C57" s="268" t="s">
        <v>1981</v>
      </c>
      <c r="D57" s="277" t="s">
        <v>1983</v>
      </c>
      <c r="E57" s="268" t="s">
        <v>1940</v>
      </c>
    </row>
    <row r="58" spans="1:5" ht="23.25" customHeight="1">
      <c r="A58" s="268" t="s">
        <v>1979</v>
      </c>
      <c r="B58" s="268" t="s">
        <v>1980</v>
      </c>
      <c r="C58" s="268" t="s">
        <v>1981</v>
      </c>
      <c r="D58" s="277" t="s">
        <v>1984</v>
      </c>
      <c r="E58" s="268" t="s">
        <v>1940</v>
      </c>
    </row>
    <row r="59" spans="1:5" ht="23.25" customHeight="1">
      <c r="A59" s="268" t="s">
        <v>1979</v>
      </c>
      <c r="B59" s="268" t="s">
        <v>1980</v>
      </c>
      <c r="C59" s="268" t="s">
        <v>1981</v>
      </c>
      <c r="D59" s="277" t="s">
        <v>1985</v>
      </c>
      <c r="E59" s="268" t="s">
        <v>1940</v>
      </c>
    </row>
    <row r="60" spans="1:5" ht="23.25" customHeight="1">
      <c r="A60" s="268" t="s">
        <v>1979</v>
      </c>
      <c r="B60" s="268" t="s">
        <v>1980</v>
      </c>
      <c r="C60" s="268" t="s">
        <v>1981</v>
      </c>
      <c r="D60" s="277" t="s">
        <v>1986</v>
      </c>
      <c r="E60" s="271" t="s">
        <v>1940</v>
      </c>
    </row>
    <row r="61" spans="1:5" ht="23.25" customHeight="1">
      <c r="A61" s="268" t="s">
        <v>1979</v>
      </c>
      <c r="B61" s="268" t="s">
        <v>1987</v>
      </c>
      <c r="C61" s="268" t="s">
        <v>1988</v>
      </c>
      <c r="D61" s="277" t="s">
        <v>1989</v>
      </c>
      <c r="E61" s="268" t="s">
        <v>1990</v>
      </c>
    </row>
    <row r="62" spans="1:5" ht="23.25" customHeight="1">
      <c r="A62" s="268" t="s">
        <v>1979</v>
      </c>
      <c r="B62" s="268" t="s">
        <v>1987</v>
      </c>
      <c r="C62" s="268" t="s">
        <v>1988</v>
      </c>
      <c r="D62" s="277" t="s">
        <v>1991</v>
      </c>
      <c r="E62" s="268" t="s">
        <v>1990</v>
      </c>
    </row>
    <row r="63" spans="1:5" ht="23.25" customHeight="1">
      <c r="A63" s="268" t="s">
        <v>1979</v>
      </c>
      <c r="B63" s="268" t="s">
        <v>1987</v>
      </c>
      <c r="C63" s="268" t="s">
        <v>1988</v>
      </c>
      <c r="D63" s="277" t="s">
        <v>1992</v>
      </c>
      <c r="E63" s="268" t="s">
        <v>1990</v>
      </c>
    </row>
    <row r="64" spans="1:5" ht="23.25" customHeight="1">
      <c r="A64" s="268" t="s">
        <v>1979</v>
      </c>
      <c r="B64" s="268" t="s">
        <v>1987</v>
      </c>
      <c r="C64" s="268" t="s">
        <v>1988</v>
      </c>
      <c r="D64" s="277" t="s">
        <v>1993</v>
      </c>
      <c r="E64" s="268" t="s">
        <v>1990</v>
      </c>
    </row>
    <row r="65" spans="1:5" ht="23.25" customHeight="1">
      <c r="A65" s="268" t="s">
        <v>1979</v>
      </c>
      <c r="B65" s="268" t="s">
        <v>1987</v>
      </c>
      <c r="C65" s="268" t="s">
        <v>1988</v>
      </c>
      <c r="D65" s="277" t="s">
        <v>1994</v>
      </c>
      <c r="E65" s="268" t="s">
        <v>1990</v>
      </c>
    </row>
    <row r="66" spans="1:5" ht="23.25" customHeight="1">
      <c r="A66" s="268" t="s">
        <v>1979</v>
      </c>
      <c r="B66" s="268" t="s">
        <v>1987</v>
      </c>
      <c r="C66" s="268" t="s">
        <v>1995</v>
      </c>
      <c r="D66" s="277" t="s">
        <v>1996</v>
      </c>
      <c r="E66" s="268" t="s">
        <v>1990</v>
      </c>
    </row>
    <row r="67" spans="1:5" ht="23.25" customHeight="1">
      <c r="A67" s="268" t="s">
        <v>1979</v>
      </c>
      <c r="B67" s="268" t="s">
        <v>1987</v>
      </c>
      <c r="C67" s="268" t="s">
        <v>1995</v>
      </c>
      <c r="D67" s="277" t="s">
        <v>1997</v>
      </c>
      <c r="E67" s="268" t="s">
        <v>1990</v>
      </c>
    </row>
    <row r="68" spans="1:5" ht="23.25" customHeight="1">
      <c r="A68" s="268" t="s">
        <v>1979</v>
      </c>
      <c r="B68" s="268" t="s">
        <v>1987</v>
      </c>
      <c r="C68" s="268" t="s">
        <v>1995</v>
      </c>
      <c r="D68" s="277" t="s">
        <v>1998</v>
      </c>
      <c r="E68" s="268" t="s">
        <v>1990</v>
      </c>
    </row>
    <row r="69" spans="1:5" ht="23.25" customHeight="1">
      <c r="A69" s="268" t="s">
        <v>1999</v>
      </c>
      <c r="B69" s="268" t="s">
        <v>2000</v>
      </c>
      <c r="C69" s="268" t="s">
        <v>2001</v>
      </c>
      <c r="D69" s="277" t="s">
        <v>2002</v>
      </c>
      <c r="E69" s="268" t="s">
        <v>2003</v>
      </c>
    </row>
    <row r="70" spans="1:5" ht="23.25" customHeight="1">
      <c r="A70" s="268" t="s">
        <v>1999</v>
      </c>
      <c r="B70" s="268" t="s">
        <v>2000</v>
      </c>
      <c r="C70" s="268" t="s">
        <v>2001</v>
      </c>
      <c r="D70" s="277" t="s">
        <v>2004</v>
      </c>
      <c r="E70" s="268" t="s">
        <v>2003</v>
      </c>
    </row>
    <row r="71" spans="1:5" ht="23.25" customHeight="1">
      <c r="A71" s="268" t="s">
        <v>1999</v>
      </c>
      <c r="B71" s="268" t="s">
        <v>2000</v>
      </c>
      <c r="C71" s="268" t="s">
        <v>2005</v>
      </c>
      <c r="D71" s="277" t="s">
        <v>2006</v>
      </c>
      <c r="E71" s="268" t="s">
        <v>2003</v>
      </c>
    </row>
    <row r="72" spans="1:5" ht="23.25" customHeight="1">
      <c r="A72" s="268" t="s">
        <v>2007</v>
      </c>
      <c r="B72" s="268" t="s">
        <v>2008</v>
      </c>
      <c r="C72" s="276" t="s">
        <v>2009</v>
      </c>
      <c r="D72" s="275" t="s">
        <v>2010</v>
      </c>
      <c r="E72" s="276" t="s">
        <v>2011</v>
      </c>
    </row>
    <row r="73" spans="1:5" ht="23.25" customHeight="1">
      <c r="A73" s="268" t="s">
        <v>2007</v>
      </c>
      <c r="B73" s="268" t="s">
        <v>2008</v>
      </c>
      <c r="C73" s="268" t="s">
        <v>2012</v>
      </c>
      <c r="D73" s="273" t="s">
        <v>2013</v>
      </c>
      <c r="E73" s="268" t="s">
        <v>2011</v>
      </c>
    </row>
    <row r="74" spans="1:5" ht="23.25" customHeight="1">
      <c r="A74" s="268" t="s">
        <v>2007</v>
      </c>
      <c r="B74" s="268" t="s">
        <v>2008</v>
      </c>
      <c r="C74" s="268" t="s">
        <v>2012</v>
      </c>
      <c r="D74" s="273" t="s">
        <v>2014</v>
      </c>
      <c r="E74" s="268" t="s">
        <v>2011</v>
      </c>
    </row>
    <row r="75" spans="1:5" ht="23.25" customHeight="1">
      <c r="A75" s="268" t="s">
        <v>2007</v>
      </c>
      <c r="B75" s="268" t="s">
        <v>2008</v>
      </c>
      <c r="C75" s="268" t="s">
        <v>2015</v>
      </c>
      <c r="D75" s="268" t="s">
        <v>2016</v>
      </c>
      <c r="E75" s="268" t="s">
        <v>2011</v>
      </c>
    </row>
    <row r="76" spans="1:5" ht="23.25" customHeight="1">
      <c r="A76" s="268" t="s">
        <v>2007</v>
      </c>
      <c r="B76" s="268" t="s">
        <v>2008</v>
      </c>
      <c r="C76" s="268" t="s">
        <v>2015</v>
      </c>
      <c r="D76" s="268" t="s">
        <v>2017</v>
      </c>
      <c r="E76" s="268" t="s">
        <v>2011</v>
      </c>
    </row>
    <row r="77" spans="1:5" ht="23.25" customHeight="1">
      <c r="A77" s="260" t="s">
        <v>2018</v>
      </c>
      <c r="B77" s="261" t="s">
        <v>2019</v>
      </c>
      <c r="C77" s="263" t="s">
        <v>2020</v>
      </c>
      <c r="D77" s="259" t="s">
        <v>2021</v>
      </c>
      <c r="E77" s="268" t="s">
        <v>2022</v>
      </c>
    </row>
    <row r="78" spans="1:5" ht="23.25" customHeight="1">
      <c r="A78" s="260" t="s">
        <v>2018</v>
      </c>
      <c r="B78" s="261" t="s">
        <v>2019</v>
      </c>
      <c r="C78" s="263" t="s">
        <v>2020</v>
      </c>
      <c r="D78" s="259" t="s">
        <v>2023</v>
      </c>
      <c r="E78" s="268" t="s">
        <v>2022</v>
      </c>
    </row>
    <row r="79" spans="1:5" ht="23.25" customHeight="1">
      <c r="A79" s="260" t="s">
        <v>2018</v>
      </c>
      <c r="B79" s="261" t="s">
        <v>2019</v>
      </c>
      <c r="C79" s="263" t="s">
        <v>2020</v>
      </c>
      <c r="D79" s="259" t="s">
        <v>2024</v>
      </c>
      <c r="E79" s="268" t="s">
        <v>2022</v>
      </c>
    </row>
    <row r="80" spans="1:5" ht="23.25" customHeight="1">
      <c r="A80" s="260" t="s">
        <v>2018</v>
      </c>
      <c r="B80" s="261" t="s">
        <v>2019</v>
      </c>
      <c r="C80" s="262" t="s">
        <v>2025</v>
      </c>
      <c r="D80" s="259" t="s">
        <v>2026</v>
      </c>
      <c r="E80" s="276" t="s">
        <v>2027</v>
      </c>
    </row>
    <row r="81" spans="1:5" ht="23.25" customHeight="1">
      <c r="A81" s="260" t="s">
        <v>2018</v>
      </c>
      <c r="B81" s="261" t="s">
        <v>2019</v>
      </c>
      <c r="C81" s="261" t="s">
        <v>2028</v>
      </c>
      <c r="D81" s="259" t="s">
        <v>2029</v>
      </c>
      <c r="E81" s="268" t="s">
        <v>2030</v>
      </c>
    </row>
    <row r="82" spans="1:5" ht="23.25" customHeight="1">
      <c r="A82" s="260" t="s">
        <v>2018</v>
      </c>
      <c r="B82" s="261" t="s">
        <v>2019</v>
      </c>
      <c r="C82" s="261" t="s">
        <v>2028</v>
      </c>
      <c r="D82" s="259" t="s">
        <v>2031</v>
      </c>
      <c r="E82" s="268" t="s">
        <v>2030</v>
      </c>
    </row>
    <row r="83" spans="1:5" ht="23.25" customHeight="1">
      <c r="A83" s="260" t="s">
        <v>2018</v>
      </c>
      <c r="B83" s="261" t="s">
        <v>2019</v>
      </c>
      <c r="C83" s="261" t="s">
        <v>2028</v>
      </c>
      <c r="D83" s="259" t="s">
        <v>2032</v>
      </c>
      <c r="E83" s="268" t="s">
        <v>2030</v>
      </c>
    </row>
    <row r="84" spans="1:5" ht="23.25" customHeight="1">
      <c r="A84" s="260" t="s">
        <v>2018</v>
      </c>
      <c r="B84" s="261" t="s">
        <v>2019</v>
      </c>
      <c r="C84" s="261" t="s">
        <v>2028</v>
      </c>
      <c r="D84" s="259" t="s">
        <v>2033</v>
      </c>
      <c r="E84" s="268" t="s">
        <v>2030</v>
      </c>
    </row>
    <row r="85" spans="1:5" ht="23.25" customHeight="1">
      <c r="A85" s="260" t="s">
        <v>2018</v>
      </c>
      <c r="B85" s="261" t="s">
        <v>2019</v>
      </c>
      <c r="C85" s="261" t="s">
        <v>2028</v>
      </c>
      <c r="D85" s="259" t="s">
        <v>2034</v>
      </c>
      <c r="E85" s="268" t="s">
        <v>2030</v>
      </c>
    </row>
    <row r="86" spans="1:5" ht="23.25" customHeight="1">
      <c r="A86" s="260" t="s">
        <v>2018</v>
      </c>
      <c r="B86" s="261" t="s">
        <v>2019</v>
      </c>
      <c r="C86" s="263" t="s">
        <v>2035</v>
      </c>
      <c r="D86" s="259" t="s">
        <v>2036</v>
      </c>
      <c r="E86" s="268" t="s">
        <v>2037</v>
      </c>
    </row>
    <row r="87" spans="1:5" ht="23.25" customHeight="1">
      <c r="A87" s="260" t="s">
        <v>2018</v>
      </c>
      <c r="B87" s="261" t="s">
        <v>2019</v>
      </c>
      <c r="C87" s="263" t="s">
        <v>2035</v>
      </c>
      <c r="D87" s="259" t="s">
        <v>2038</v>
      </c>
      <c r="E87" s="268" t="s">
        <v>2037</v>
      </c>
    </row>
    <row r="88" spans="1:5" ht="23.25" customHeight="1">
      <c r="A88" s="260" t="s">
        <v>2039</v>
      </c>
      <c r="B88" s="261" t="s">
        <v>2040</v>
      </c>
      <c r="C88" s="268" t="s">
        <v>2041</v>
      </c>
      <c r="D88" s="278" t="s">
        <v>2042</v>
      </c>
      <c r="E88" s="268" t="s">
        <v>2043</v>
      </c>
    </row>
    <row r="89" spans="1:5" ht="23.25" customHeight="1">
      <c r="A89" s="260" t="s">
        <v>2039</v>
      </c>
      <c r="B89" s="261" t="s">
        <v>2040</v>
      </c>
      <c r="C89" s="268" t="s">
        <v>2041</v>
      </c>
      <c r="D89" s="268" t="s">
        <v>2044</v>
      </c>
      <c r="E89" s="268" t="s">
        <v>2043</v>
      </c>
    </row>
    <row r="90" spans="1:5" ht="23.25" customHeight="1">
      <c r="A90" s="260" t="s">
        <v>2039</v>
      </c>
      <c r="B90" s="261" t="s">
        <v>2040</v>
      </c>
      <c r="C90" s="268" t="s">
        <v>2041</v>
      </c>
      <c r="D90" s="278" t="s">
        <v>2045</v>
      </c>
      <c r="E90" s="268" t="s">
        <v>2043</v>
      </c>
    </row>
    <row r="91" spans="1:5" ht="23.25" customHeight="1">
      <c r="A91" s="260" t="s">
        <v>2039</v>
      </c>
      <c r="B91" s="261" t="s">
        <v>2040</v>
      </c>
      <c r="C91" s="268" t="s">
        <v>2041</v>
      </c>
      <c r="D91" s="271" t="s">
        <v>2046</v>
      </c>
      <c r="E91" s="268" t="s">
        <v>2043</v>
      </c>
    </row>
    <row r="92" spans="1:5" ht="23.25" customHeight="1">
      <c r="A92" s="260" t="s">
        <v>2039</v>
      </c>
      <c r="B92" s="261" t="s">
        <v>2040</v>
      </c>
      <c r="C92" s="268" t="s">
        <v>2041</v>
      </c>
      <c r="D92" s="278" t="s">
        <v>2047</v>
      </c>
      <c r="E92" s="268" t="s">
        <v>2043</v>
      </c>
    </row>
    <row r="93" spans="1:5" ht="23.25" customHeight="1">
      <c r="A93" s="268" t="s">
        <v>2039</v>
      </c>
      <c r="B93" s="268" t="s">
        <v>2048</v>
      </c>
      <c r="C93" s="268" t="s">
        <v>2049</v>
      </c>
      <c r="D93" s="277" t="s">
        <v>2050</v>
      </c>
      <c r="E93" s="268" t="s">
        <v>2051</v>
      </c>
    </row>
    <row r="94" spans="1:5" ht="23.25" customHeight="1">
      <c r="A94" s="268" t="s">
        <v>2039</v>
      </c>
      <c r="B94" s="268" t="s">
        <v>2048</v>
      </c>
      <c r="C94" s="268" t="s">
        <v>2049</v>
      </c>
      <c r="D94" s="277" t="s">
        <v>2052</v>
      </c>
      <c r="E94" s="268" t="s">
        <v>2051</v>
      </c>
    </row>
    <row r="95" spans="1:5" ht="23.25" customHeight="1">
      <c r="A95" s="268" t="s">
        <v>2039</v>
      </c>
      <c r="B95" s="268" t="s">
        <v>2048</v>
      </c>
      <c r="C95" s="268" t="s">
        <v>2049</v>
      </c>
      <c r="D95" s="277" t="s">
        <v>2053</v>
      </c>
      <c r="E95" s="268" t="s">
        <v>2051</v>
      </c>
    </row>
    <row r="96" spans="1:5" ht="23.25" customHeight="1">
      <c r="A96" s="268" t="s">
        <v>2039</v>
      </c>
      <c r="B96" s="268" t="s">
        <v>2048</v>
      </c>
      <c r="C96" s="268" t="s">
        <v>2049</v>
      </c>
      <c r="D96" s="277" t="s">
        <v>2054</v>
      </c>
      <c r="E96" s="268" t="s">
        <v>2051</v>
      </c>
    </row>
    <row r="97" spans="1:5" ht="23.25" customHeight="1">
      <c r="A97" s="268" t="s">
        <v>2055</v>
      </c>
      <c r="B97" s="268" t="s">
        <v>2048</v>
      </c>
      <c r="C97" s="268" t="s">
        <v>2049</v>
      </c>
      <c r="D97" s="264" t="s">
        <v>2050</v>
      </c>
      <c r="E97" s="265" t="s">
        <v>2051</v>
      </c>
    </row>
    <row r="98" spans="1:5" ht="23.25" customHeight="1">
      <c r="A98" s="268" t="s">
        <v>2055</v>
      </c>
      <c r="B98" s="268" t="s">
        <v>2048</v>
      </c>
      <c r="C98" s="268" t="s">
        <v>2049</v>
      </c>
      <c r="D98" s="264" t="s">
        <v>2052</v>
      </c>
      <c r="E98" s="265" t="s">
        <v>2051</v>
      </c>
    </row>
    <row r="99" spans="1:5" ht="23.25" customHeight="1">
      <c r="A99" s="268" t="s">
        <v>2055</v>
      </c>
      <c r="B99" s="268" t="s">
        <v>2048</v>
      </c>
      <c r="C99" s="268" t="s">
        <v>2049</v>
      </c>
      <c r="D99" s="264" t="s">
        <v>2053</v>
      </c>
      <c r="E99" s="265" t="s">
        <v>2051</v>
      </c>
    </row>
    <row r="100" spans="1:5" ht="23.25" customHeight="1">
      <c r="A100" s="268" t="s">
        <v>2055</v>
      </c>
      <c r="B100" s="268" t="s">
        <v>2048</v>
      </c>
      <c r="C100" s="268" t="s">
        <v>2049</v>
      </c>
      <c r="D100" s="264" t="s">
        <v>2054</v>
      </c>
      <c r="E100" s="265" t="s">
        <v>2051</v>
      </c>
    </row>
    <row r="103" spans="1:5" ht="23.25" customHeight="1">
      <c r="D103" s="406"/>
    </row>
  </sheetData>
  <autoFilter ref="A1:E100" xr:uid="{00000000-0009-0000-0000-000006000000}"/>
  <conditionalFormatting sqref="D18">
    <cfRule type="cellIs" dxfId="599" priority="2" operator="equal">
      <formula>""</formula>
    </cfRule>
  </conditionalFormatting>
  <pageMargins left="0.70866141732283472" right="0.70866141732283472" top="0.74803149606299213" bottom="0.74803149606299213" header="0.31496062992125984" footer="0.31496062992125984"/>
  <pageSetup scale="44" fitToHeight="7"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22">
    <tabColor rgb="FF00B050"/>
  </sheetPr>
  <dimension ref="A1:E388"/>
  <sheetViews>
    <sheetView showGridLines="0" zoomScale="90" zoomScaleNormal="90" workbookViewId="0">
      <pane ySplit="1" topLeftCell="A374" activePane="bottomLeft" state="frozen"/>
      <selection activeCell="D6" sqref="D6"/>
      <selection pane="bottomLeft" activeCell="D6" sqref="D6"/>
    </sheetView>
  </sheetViews>
  <sheetFormatPr baseColWidth="10" defaultColWidth="10" defaultRowHeight="17.25" customHeight="1"/>
  <cols>
    <col min="1" max="1" width="26.33203125" style="314" customWidth="1"/>
    <col min="2" max="2" width="40.25" style="315" customWidth="1"/>
    <col min="3" max="3" width="51.25" style="315" customWidth="1"/>
    <col min="4" max="4" width="47.83203125" style="314" customWidth="1"/>
    <col min="5" max="5" width="35.83203125" style="314" customWidth="1"/>
    <col min="6" max="16384" width="10" style="310"/>
  </cols>
  <sheetData>
    <row r="1" spans="1:5" s="308" customFormat="1" ht="17.25" customHeight="1">
      <c r="A1" s="306" t="s">
        <v>2056</v>
      </c>
      <c r="B1" s="306" t="s">
        <v>2057</v>
      </c>
      <c r="C1" s="306" t="s">
        <v>2058</v>
      </c>
      <c r="D1" s="306" t="s">
        <v>2059</v>
      </c>
      <c r="E1" s="307" t="s">
        <v>3</v>
      </c>
    </row>
    <row r="2" spans="1:5" ht="17.25" customHeight="1">
      <c r="A2" s="309" t="s">
        <v>2060</v>
      </c>
      <c r="B2" s="309" t="s">
        <v>2061</v>
      </c>
      <c r="C2" s="309" t="s">
        <v>2062</v>
      </c>
      <c r="D2" s="309" t="s">
        <v>2063</v>
      </c>
      <c r="E2" s="309" t="s">
        <v>1668</v>
      </c>
    </row>
    <row r="3" spans="1:5" ht="17.25" customHeight="1">
      <c r="A3" s="309" t="s">
        <v>2060</v>
      </c>
      <c r="B3" s="309" t="s">
        <v>2061</v>
      </c>
      <c r="C3" s="309" t="s">
        <v>2062</v>
      </c>
      <c r="D3" s="309" t="s">
        <v>2064</v>
      </c>
      <c r="E3" s="309" t="s">
        <v>1668</v>
      </c>
    </row>
    <row r="4" spans="1:5" ht="17.25" customHeight="1">
      <c r="A4" s="309" t="s">
        <v>2060</v>
      </c>
      <c r="B4" s="309" t="s">
        <v>2061</v>
      </c>
      <c r="C4" s="309" t="s">
        <v>2065</v>
      </c>
      <c r="D4" s="309" t="s">
        <v>2066</v>
      </c>
      <c r="E4" s="309" t="s">
        <v>1668</v>
      </c>
    </row>
    <row r="5" spans="1:5" ht="17.25" customHeight="1">
      <c r="A5" s="309" t="s">
        <v>2060</v>
      </c>
      <c r="B5" s="309" t="s">
        <v>2061</v>
      </c>
      <c r="C5" s="309" t="s">
        <v>2065</v>
      </c>
      <c r="D5" s="309" t="s">
        <v>2067</v>
      </c>
      <c r="E5" s="309" t="s">
        <v>1668</v>
      </c>
    </row>
    <row r="6" spans="1:5" ht="17.25" customHeight="1">
      <c r="A6" s="309" t="s">
        <v>2060</v>
      </c>
      <c r="B6" s="309" t="s">
        <v>2061</v>
      </c>
      <c r="C6" s="309" t="s">
        <v>2065</v>
      </c>
      <c r="D6" s="309" t="s">
        <v>2068</v>
      </c>
      <c r="E6" s="309" t="s">
        <v>1668</v>
      </c>
    </row>
    <row r="7" spans="1:5" ht="17.25" customHeight="1">
      <c r="A7" s="309" t="s">
        <v>2060</v>
      </c>
      <c r="B7" s="309" t="s">
        <v>2061</v>
      </c>
      <c r="C7" s="309" t="s">
        <v>2065</v>
      </c>
      <c r="D7" s="309" t="s">
        <v>2069</v>
      </c>
      <c r="E7" s="309" t="s">
        <v>1668</v>
      </c>
    </row>
    <row r="8" spans="1:5" ht="17.25" customHeight="1">
      <c r="A8" s="309" t="s">
        <v>2060</v>
      </c>
      <c r="B8" s="309" t="s">
        <v>2070</v>
      </c>
      <c r="C8" s="309" t="s">
        <v>2071</v>
      </c>
      <c r="D8" s="309" t="s">
        <v>2072</v>
      </c>
      <c r="E8" s="309" t="s">
        <v>1668</v>
      </c>
    </row>
    <row r="9" spans="1:5" ht="17.25" customHeight="1">
      <c r="A9" s="309" t="s">
        <v>2060</v>
      </c>
      <c r="B9" s="309" t="s">
        <v>2073</v>
      </c>
      <c r="C9" s="309" t="s">
        <v>2074</v>
      </c>
      <c r="D9" s="309" t="s">
        <v>2075</v>
      </c>
      <c r="E9" s="309" t="s">
        <v>1668</v>
      </c>
    </row>
    <row r="10" spans="1:5" ht="17.25" customHeight="1">
      <c r="A10" s="309" t="s">
        <v>2060</v>
      </c>
      <c r="B10" s="309" t="s">
        <v>2073</v>
      </c>
      <c r="C10" s="309" t="s">
        <v>2074</v>
      </c>
      <c r="D10" s="309" t="s">
        <v>2076</v>
      </c>
      <c r="E10" s="309" t="s">
        <v>1668</v>
      </c>
    </row>
    <row r="11" spans="1:5" ht="17.25" customHeight="1">
      <c r="A11" s="309" t="s">
        <v>2060</v>
      </c>
      <c r="B11" s="309" t="s">
        <v>2073</v>
      </c>
      <c r="C11" s="309" t="s">
        <v>2074</v>
      </c>
      <c r="D11" s="309" t="s">
        <v>2077</v>
      </c>
      <c r="E11" s="309" t="s">
        <v>1668</v>
      </c>
    </row>
    <row r="12" spans="1:5" ht="17.25" customHeight="1">
      <c r="A12" s="309" t="s">
        <v>2060</v>
      </c>
      <c r="B12" s="309" t="s">
        <v>2073</v>
      </c>
      <c r="C12" s="309" t="s">
        <v>2078</v>
      </c>
      <c r="D12" s="309" t="s">
        <v>2079</v>
      </c>
      <c r="E12" s="309" t="s">
        <v>1668</v>
      </c>
    </row>
    <row r="13" spans="1:5" ht="17.25" customHeight="1">
      <c r="A13" s="309" t="s">
        <v>2060</v>
      </c>
      <c r="B13" s="309" t="s">
        <v>2073</v>
      </c>
      <c r="C13" s="309" t="s">
        <v>2078</v>
      </c>
      <c r="D13" s="309" t="s">
        <v>2080</v>
      </c>
      <c r="E13" s="309" t="s">
        <v>1668</v>
      </c>
    </row>
    <row r="14" spans="1:5" ht="17.25" customHeight="1">
      <c r="A14" s="309" t="s">
        <v>2060</v>
      </c>
      <c r="B14" s="309" t="s">
        <v>2073</v>
      </c>
      <c r="C14" s="309" t="s">
        <v>2078</v>
      </c>
      <c r="D14" s="309" t="s">
        <v>2081</v>
      </c>
      <c r="E14" s="309" t="s">
        <v>1668</v>
      </c>
    </row>
    <row r="15" spans="1:5" ht="17.25" customHeight="1">
      <c r="A15" s="309" t="s">
        <v>2060</v>
      </c>
      <c r="B15" s="309" t="s">
        <v>2073</v>
      </c>
      <c r="C15" s="309" t="s">
        <v>2078</v>
      </c>
      <c r="D15" s="309" t="s">
        <v>2082</v>
      </c>
      <c r="E15" s="309" t="s">
        <v>1668</v>
      </c>
    </row>
    <row r="16" spans="1:5" ht="17.25" customHeight="1">
      <c r="A16" s="309" t="s">
        <v>2060</v>
      </c>
      <c r="B16" s="309" t="s">
        <v>2083</v>
      </c>
      <c r="C16" s="309" t="s">
        <v>2084</v>
      </c>
      <c r="D16" s="309" t="s">
        <v>2085</v>
      </c>
      <c r="E16" s="309" t="s">
        <v>1668</v>
      </c>
    </row>
    <row r="17" spans="1:5" ht="17.25" customHeight="1">
      <c r="A17" s="309" t="s">
        <v>2060</v>
      </c>
      <c r="B17" s="309" t="s">
        <v>2083</v>
      </c>
      <c r="C17" s="309" t="s">
        <v>2084</v>
      </c>
      <c r="D17" s="309" t="s">
        <v>2086</v>
      </c>
      <c r="E17" s="309" t="s">
        <v>1668</v>
      </c>
    </row>
    <row r="18" spans="1:5" ht="17.25" customHeight="1">
      <c r="A18" s="309" t="s">
        <v>2060</v>
      </c>
      <c r="B18" s="309" t="s">
        <v>2083</v>
      </c>
      <c r="C18" s="309" t="s">
        <v>2087</v>
      </c>
      <c r="D18" s="309" t="s">
        <v>2088</v>
      </c>
      <c r="E18" s="309" t="s">
        <v>1668</v>
      </c>
    </row>
    <row r="19" spans="1:5" ht="17.25" customHeight="1">
      <c r="A19" s="309" t="s">
        <v>2060</v>
      </c>
      <c r="B19" s="309" t="s">
        <v>2083</v>
      </c>
      <c r="C19" s="309" t="s">
        <v>2087</v>
      </c>
      <c r="D19" s="309" t="s">
        <v>2089</v>
      </c>
      <c r="E19" s="309" t="s">
        <v>1668</v>
      </c>
    </row>
    <row r="20" spans="1:5" ht="17.25" customHeight="1">
      <c r="A20" s="309" t="s">
        <v>2060</v>
      </c>
      <c r="B20" s="309" t="s">
        <v>2083</v>
      </c>
      <c r="C20" s="309" t="s">
        <v>2087</v>
      </c>
      <c r="D20" s="309" t="s">
        <v>2090</v>
      </c>
      <c r="E20" s="309" t="s">
        <v>1668</v>
      </c>
    </row>
    <row r="21" spans="1:5" ht="17.25" customHeight="1">
      <c r="A21" s="309" t="s">
        <v>2060</v>
      </c>
      <c r="B21" s="309" t="s">
        <v>2091</v>
      </c>
      <c r="C21" s="309" t="s">
        <v>2092</v>
      </c>
      <c r="D21" s="309" t="s">
        <v>2093</v>
      </c>
      <c r="E21" s="309" t="s">
        <v>1668</v>
      </c>
    </row>
    <row r="22" spans="1:5" ht="17.25" customHeight="1">
      <c r="A22" s="309" t="s">
        <v>2060</v>
      </c>
      <c r="B22" s="309" t="s">
        <v>2091</v>
      </c>
      <c r="C22" s="309" t="s">
        <v>2092</v>
      </c>
      <c r="D22" s="309" t="s">
        <v>2094</v>
      </c>
      <c r="E22" s="309" t="s">
        <v>1668</v>
      </c>
    </row>
    <row r="23" spans="1:5" ht="17.25" customHeight="1">
      <c r="A23" s="309" t="s">
        <v>2060</v>
      </c>
      <c r="B23" s="309" t="s">
        <v>2091</v>
      </c>
      <c r="C23" s="309" t="s">
        <v>2092</v>
      </c>
      <c r="D23" s="309" t="s">
        <v>2095</v>
      </c>
      <c r="E23" s="309" t="s">
        <v>1668</v>
      </c>
    </row>
    <row r="24" spans="1:5" ht="17.25" customHeight="1">
      <c r="A24" s="309" t="s">
        <v>2096</v>
      </c>
      <c r="B24" s="309" t="s">
        <v>2097</v>
      </c>
      <c r="C24" s="309" t="s">
        <v>2098</v>
      </c>
      <c r="D24" s="309" t="s">
        <v>2099</v>
      </c>
      <c r="E24" s="311" t="s">
        <v>2100</v>
      </c>
    </row>
    <row r="25" spans="1:5" ht="17.25" customHeight="1">
      <c r="A25" s="309" t="s">
        <v>2096</v>
      </c>
      <c r="B25" s="309" t="s">
        <v>2097</v>
      </c>
      <c r="C25" s="309" t="s">
        <v>2098</v>
      </c>
      <c r="D25" s="309" t="s">
        <v>2099</v>
      </c>
      <c r="E25" s="311" t="s">
        <v>2101</v>
      </c>
    </row>
    <row r="26" spans="1:5" ht="17.25" customHeight="1">
      <c r="A26" s="309" t="s">
        <v>2096</v>
      </c>
      <c r="B26" s="309" t="s">
        <v>2097</v>
      </c>
      <c r="C26" s="309" t="s">
        <v>2098</v>
      </c>
      <c r="D26" s="309" t="s">
        <v>2099</v>
      </c>
      <c r="E26" s="311" t="s">
        <v>2102</v>
      </c>
    </row>
    <row r="27" spans="1:5" ht="17.25" customHeight="1">
      <c r="A27" s="309" t="s">
        <v>2096</v>
      </c>
      <c r="B27" s="309" t="s">
        <v>2097</v>
      </c>
      <c r="C27" s="309" t="s">
        <v>2098</v>
      </c>
      <c r="D27" s="309" t="s">
        <v>2103</v>
      </c>
      <c r="E27" s="309" t="s">
        <v>2104</v>
      </c>
    </row>
    <row r="28" spans="1:5" ht="17.25" customHeight="1">
      <c r="A28" s="309" t="s">
        <v>2096</v>
      </c>
      <c r="B28" s="309" t="s">
        <v>2097</v>
      </c>
      <c r="C28" s="309" t="s">
        <v>2098</v>
      </c>
      <c r="D28" s="309" t="s">
        <v>2103</v>
      </c>
      <c r="E28" s="311" t="s">
        <v>2105</v>
      </c>
    </row>
    <row r="29" spans="1:5" ht="17.25" customHeight="1">
      <c r="A29" s="309" t="s">
        <v>2096</v>
      </c>
      <c r="B29" s="309" t="s">
        <v>2097</v>
      </c>
      <c r="C29" s="309" t="s">
        <v>2098</v>
      </c>
      <c r="D29" s="309" t="s">
        <v>2103</v>
      </c>
      <c r="E29" s="309" t="s">
        <v>2106</v>
      </c>
    </row>
    <row r="30" spans="1:5" ht="17.25" customHeight="1">
      <c r="A30" s="309" t="s">
        <v>2096</v>
      </c>
      <c r="B30" s="309" t="s">
        <v>2107</v>
      </c>
      <c r="C30" s="309" t="s">
        <v>2108</v>
      </c>
      <c r="D30" s="309" t="s">
        <v>2109</v>
      </c>
      <c r="E30" s="309" t="s">
        <v>2110</v>
      </c>
    </row>
    <row r="31" spans="1:5" ht="17.25" customHeight="1">
      <c r="A31" s="309" t="s">
        <v>2096</v>
      </c>
      <c r="B31" s="309" t="s">
        <v>2107</v>
      </c>
      <c r="C31" s="309" t="s">
        <v>2108</v>
      </c>
      <c r="D31" s="309" t="s">
        <v>2109</v>
      </c>
      <c r="E31" s="309" t="s">
        <v>2111</v>
      </c>
    </row>
    <row r="32" spans="1:5" ht="17.25" customHeight="1">
      <c r="A32" s="309" t="s">
        <v>2096</v>
      </c>
      <c r="B32" s="309" t="s">
        <v>2107</v>
      </c>
      <c r="C32" s="309" t="s">
        <v>2108</v>
      </c>
      <c r="D32" s="309" t="s">
        <v>2109</v>
      </c>
      <c r="E32" s="309" t="s">
        <v>2112</v>
      </c>
    </row>
    <row r="33" spans="1:5" ht="17.25" customHeight="1">
      <c r="A33" s="309" t="s">
        <v>2096</v>
      </c>
      <c r="B33" s="309" t="s">
        <v>2107</v>
      </c>
      <c r="C33" s="309" t="s">
        <v>2108</v>
      </c>
      <c r="D33" s="309" t="s">
        <v>2109</v>
      </c>
      <c r="E33" s="309" t="s">
        <v>2113</v>
      </c>
    </row>
    <row r="34" spans="1:5" ht="17.25" customHeight="1">
      <c r="A34" s="309" t="s">
        <v>2096</v>
      </c>
      <c r="B34" s="309" t="s">
        <v>2107</v>
      </c>
      <c r="C34" s="309" t="s">
        <v>2108</v>
      </c>
      <c r="D34" s="309" t="s">
        <v>2109</v>
      </c>
      <c r="E34" s="309" t="s">
        <v>2114</v>
      </c>
    </row>
    <row r="35" spans="1:5" ht="17.25" customHeight="1">
      <c r="A35" s="309" t="s">
        <v>2096</v>
      </c>
      <c r="B35" s="309" t="s">
        <v>2107</v>
      </c>
      <c r="C35" s="309" t="s">
        <v>2108</v>
      </c>
      <c r="D35" s="309" t="s">
        <v>2109</v>
      </c>
      <c r="E35" s="309" t="s">
        <v>2115</v>
      </c>
    </row>
    <row r="36" spans="1:5" ht="17.25" customHeight="1">
      <c r="A36" s="309" t="s">
        <v>2096</v>
      </c>
      <c r="B36" s="309" t="s">
        <v>2107</v>
      </c>
      <c r="C36" s="309" t="s">
        <v>2108</v>
      </c>
      <c r="D36" s="309" t="s">
        <v>2109</v>
      </c>
      <c r="E36" s="309" t="s">
        <v>2116</v>
      </c>
    </row>
    <row r="37" spans="1:5" ht="17.25" customHeight="1">
      <c r="A37" s="309" t="s">
        <v>2096</v>
      </c>
      <c r="B37" s="309" t="s">
        <v>2107</v>
      </c>
      <c r="C37" s="309" t="s">
        <v>2108</v>
      </c>
      <c r="D37" s="309" t="s">
        <v>2109</v>
      </c>
      <c r="E37" s="309" t="s">
        <v>2117</v>
      </c>
    </row>
    <row r="38" spans="1:5" ht="17.25" customHeight="1">
      <c r="A38" s="309" t="s">
        <v>2096</v>
      </c>
      <c r="B38" s="309" t="s">
        <v>2107</v>
      </c>
      <c r="C38" s="309" t="s">
        <v>2108</v>
      </c>
      <c r="D38" s="309" t="s">
        <v>2109</v>
      </c>
      <c r="E38" s="309" t="s">
        <v>2118</v>
      </c>
    </row>
    <row r="39" spans="1:5" ht="17.25" customHeight="1">
      <c r="A39" s="309" t="s">
        <v>2096</v>
      </c>
      <c r="B39" s="309" t="s">
        <v>2107</v>
      </c>
      <c r="C39" s="309" t="s">
        <v>2108</v>
      </c>
      <c r="D39" s="309" t="s">
        <v>2109</v>
      </c>
      <c r="E39" s="309" t="s">
        <v>2119</v>
      </c>
    </row>
    <row r="40" spans="1:5" ht="17.25" customHeight="1">
      <c r="A40" s="309" t="s">
        <v>2096</v>
      </c>
      <c r="B40" s="309" t="s">
        <v>2107</v>
      </c>
      <c r="C40" s="309" t="s">
        <v>2108</v>
      </c>
      <c r="D40" s="309" t="s">
        <v>2120</v>
      </c>
      <c r="E40" s="309" t="s">
        <v>2121</v>
      </c>
    </row>
    <row r="41" spans="1:5" ht="17.25" customHeight="1">
      <c r="A41" s="309" t="s">
        <v>2096</v>
      </c>
      <c r="B41" s="309" t="s">
        <v>2107</v>
      </c>
      <c r="C41" s="309" t="s">
        <v>2108</v>
      </c>
      <c r="D41" s="309" t="s">
        <v>2120</v>
      </c>
      <c r="E41" s="309" t="s">
        <v>2122</v>
      </c>
    </row>
    <row r="42" spans="1:5" ht="17.25" customHeight="1">
      <c r="A42" s="309" t="s">
        <v>2096</v>
      </c>
      <c r="B42" s="309" t="s">
        <v>2107</v>
      </c>
      <c r="C42" s="309" t="s">
        <v>2108</v>
      </c>
      <c r="D42" s="309" t="s">
        <v>2120</v>
      </c>
      <c r="E42" s="309" t="s">
        <v>2123</v>
      </c>
    </row>
    <row r="43" spans="1:5" ht="17.25" customHeight="1">
      <c r="A43" s="309" t="s">
        <v>2096</v>
      </c>
      <c r="B43" s="309" t="s">
        <v>2107</v>
      </c>
      <c r="C43" s="309" t="s">
        <v>2108</v>
      </c>
      <c r="D43" s="309" t="s">
        <v>2120</v>
      </c>
      <c r="E43" s="309" t="s">
        <v>2124</v>
      </c>
    </row>
    <row r="44" spans="1:5" ht="17.25" customHeight="1">
      <c r="A44" s="309" t="s">
        <v>2096</v>
      </c>
      <c r="B44" s="309" t="s">
        <v>2107</v>
      </c>
      <c r="C44" s="309" t="s">
        <v>2108</v>
      </c>
      <c r="D44" s="309" t="s">
        <v>2125</v>
      </c>
      <c r="E44" s="309" t="s">
        <v>2126</v>
      </c>
    </row>
    <row r="45" spans="1:5" ht="17.25" customHeight="1">
      <c r="A45" s="309" t="s">
        <v>2096</v>
      </c>
      <c r="B45" s="309" t="s">
        <v>2107</v>
      </c>
      <c r="C45" s="309" t="s">
        <v>2108</v>
      </c>
      <c r="D45" s="309" t="s">
        <v>2125</v>
      </c>
      <c r="E45" s="309" t="s">
        <v>2127</v>
      </c>
    </row>
    <row r="46" spans="1:5" ht="17.25" customHeight="1">
      <c r="A46" s="309" t="s">
        <v>2096</v>
      </c>
      <c r="B46" s="309" t="s">
        <v>2107</v>
      </c>
      <c r="C46" s="309" t="s">
        <v>2108</v>
      </c>
      <c r="D46" s="309" t="s">
        <v>2125</v>
      </c>
      <c r="E46" s="309" t="s">
        <v>2128</v>
      </c>
    </row>
    <row r="47" spans="1:5" ht="17.25" customHeight="1">
      <c r="A47" s="309" t="s">
        <v>2096</v>
      </c>
      <c r="B47" s="309" t="s">
        <v>2107</v>
      </c>
      <c r="C47" s="309" t="s">
        <v>2108</v>
      </c>
      <c r="D47" s="309" t="s">
        <v>2125</v>
      </c>
      <c r="E47" s="309" t="s">
        <v>2129</v>
      </c>
    </row>
    <row r="48" spans="1:5" ht="17.25" customHeight="1">
      <c r="A48" s="309" t="s">
        <v>2096</v>
      </c>
      <c r="B48" s="309" t="s">
        <v>2130</v>
      </c>
      <c r="C48" s="309" t="s">
        <v>2131</v>
      </c>
      <c r="D48" s="309" t="s">
        <v>2132</v>
      </c>
      <c r="E48" s="309" t="s">
        <v>2133</v>
      </c>
    </row>
    <row r="49" spans="1:5" ht="17.25" customHeight="1">
      <c r="A49" s="309" t="s">
        <v>2096</v>
      </c>
      <c r="B49" s="309" t="s">
        <v>2130</v>
      </c>
      <c r="C49" s="309" t="s">
        <v>2131</v>
      </c>
      <c r="D49" s="309" t="s">
        <v>2132</v>
      </c>
      <c r="E49" s="309" t="s">
        <v>2134</v>
      </c>
    </row>
    <row r="50" spans="1:5" ht="17.25" customHeight="1">
      <c r="A50" s="309" t="s">
        <v>2096</v>
      </c>
      <c r="B50" s="309" t="s">
        <v>2130</v>
      </c>
      <c r="C50" s="309" t="s">
        <v>2131</v>
      </c>
      <c r="D50" s="309" t="s">
        <v>2132</v>
      </c>
      <c r="E50" s="309" t="s">
        <v>2135</v>
      </c>
    </row>
    <row r="51" spans="1:5" ht="17.25" customHeight="1">
      <c r="A51" s="309" t="s">
        <v>2096</v>
      </c>
      <c r="B51" s="309" t="s">
        <v>2130</v>
      </c>
      <c r="C51" s="309" t="s">
        <v>2131</v>
      </c>
      <c r="D51" s="309" t="s">
        <v>2132</v>
      </c>
      <c r="E51" s="311" t="s">
        <v>2136</v>
      </c>
    </row>
    <row r="52" spans="1:5" ht="17.25" customHeight="1">
      <c r="A52" s="309" t="s">
        <v>2096</v>
      </c>
      <c r="B52" s="309" t="s">
        <v>2130</v>
      </c>
      <c r="C52" s="309" t="s">
        <v>2131</v>
      </c>
      <c r="D52" s="309" t="s">
        <v>2132</v>
      </c>
      <c r="E52" s="309" t="s">
        <v>2137</v>
      </c>
    </row>
    <row r="53" spans="1:5" ht="17.25" customHeight="1">
      <c r="A53" s="309" t="s">
        <v>2096</v>
      </c>
      <c r="B53" s="309" t="s">
        <v>2130</v>
      </c>
      <c r="C53" s="309" t="s">
        <v>2131</v>
      </c>
      <c r="D53" s="309" t="s">
        <v>2132</v>
      </c>
      <c r="E53" s="309" t="s">
        <v>2138</v>
      </c>
    </row>
    <row r="54" spans="1:5" ht="17.25" customHeight="1">
      <c r="A54" s="309" t="s">
        <v>2096</v>
      </c>
      <c r="B54" s="309" t="s">
        <v>2130</v>
      </c>
      <c r="C54" s="309" t="s">
        <v>2131</v>
      </c>
      <c r="D54" s="309" t="s">
        <v>2132</v>
      </c>
      <c r="E54" s="309" t="s">
        <v>2139</v>
      </c>
    </row>
    <row r="55" spans="1:5" ht="17.25" customHeight="1">
      <c r="A55" s="309" t="s">
        <v>2096</v>
      </c>
      <c r="B55" s="309" t="s">
        <v>2130</v>
      </c>
      <c r="C55" s="309" t="s">
        <v>2131</v>
      </c>
      <c r="D55" s="309" t="s">
        <v>2132</v>
      </c>
      <c r="E55" s="309" t="s">
        <v>2140</v>
      </c>
    </row>
    <row r="56" spans="1:5" ht="17.25" customHeight="1">
      <c r="A56" s="309" t="s">
        <v>2096</v>
      </c>
      <c r="B56" s="309" t="s">
        <v>2130</v>
      </c>
      <c r="C56" s="309" t="s">
        <v>2131</v>
      </c>
      <c r="D56" s="309" t="s">
        <v>2141</v>
      </c>
      <c r="E56" s="309" t="s">
        <v>2142</v>
      </c>
    </row>
    <row r="57" spans="1:5" ht="17.25" customHeight="1">
      <c r="A57" s="309" t="s">
        <v>2096</v>
      </c>
      <c r="B57" s="309" t="s">
        <v>2130</v>
      </c>
      <c r="C57" s="309" t="s">
        <v>2131</v>
      </c>
      <c r="D57" s="309" t="s">
        <v>2141</v>
      </c>
      <c r="E57" s="309" t="s">
        <v>2143</v>
      </c>
    </row>
    <row r="58" spans="1:5" ht="17.25" customHeight="1">
      <c r="A58" s="309" t="s">
        <v>2096</v>
      </c>
      <c r="B58" s="309" t="s">
        <v>2130</v>
      </c>
      <c r="C58" s="309" t="s">
        <v>2131</v>
      </c>
      <c r="D58" s="309" t="s">
        <v>2141</v>
      </c>
      <c r="E58" s="309" t="s">
        <v>2144</v>
      </c>
    </row>
    <row r="59" spans="1:5" ht="17.25" customHeight="1">
      <c r="A59" s="309" t="s">
        <v>2096</v>
      </c>
      <c r="B59" s="309" t="s">
        <v>2145</v>
      </c>
      <c r="C59" s="309" t="s">
        <v>2146</v>
      </c>
      <c r="D59" s="309" t="s">
        <v>2147</v>
      </c>
      <c r="E59" s="309" t="s">
        <v>2148</v>
      </c>
    </row>
    <row r="60" spans="1:5" ht="17.25" customHeight="1">
      <c r="A60" s="309" t="s">
        <v>2096</v>
      </c>
      <c r="B60" s="309" t="s">
        <v>2145</v>
      </c>
      <c r="C60" s="309" t="s">
        <v>2146</v>
      </c>
      <c r="D60" s="309" t="s">
        <v>2147</v>
      </c>
      <c r="E60" s="309" t="s">
        <v>2149</v>
      </c>
    </row>
    <row r="61" spans="1:5" ht="17.25" customHeight="1">
      <c r="A61" s="309" t="s">
        <v>2096</v>
      </c>
      <c r="B61" s="309" t="s">
        <v>2145</v>
      </c>
      <c r="C61" s="309" t="s">
        <v>2146</v>
      </c>
      <c r="D61" s="309" t="s">
        <v>2147</v>
      </c>
      <c r="E61" s="309" t="s">
        <v>2150</v>
      </c>
    </row>
    <row r="62" spans="1:5" ht="17.25" customHeight="1">
      <c r="A62" s="309" t="s">
        <v>2096</v>
      </c>
      <c r="B62" s="309" t="s">
        <v>2145</v>
      </c>
      <c r="C62" s="309" t="s">
        <v>2146</v>
      </c>
      <c r="D62" s="309" t="s">
        <v>2147</v>
      </c>
      <c r="E62" s="309" t="s">
        <v>2151</v>
      </c>
    </row>
    <row r="63" spans="1:5" ht="17.25" customHeight="1">
      <c r="A63" s="309" t="s">
        <v>2096</v>
      </c>
      <c r="B63" s="309" t="s">
        <v>2145</v>
      </c>
      <c r="C63" s="309" t="s">
        <v>2146</v>
      </c>
      <c r="D63" s="309" t="s">
        <v>2152</v>
      </c>
      <c r="E63" s="309" t="s">
        <v>2153</v>
      </c>
    </row>
    <row r="64" spans="1:5" ht="17.25" customHeight="1">
      <c r="A64" s="309" t="s">
        <v>2096</v>
      </c>
      <c r="B64" s="309" t="s">
        <v>2145</v>
      </c>
      <c r="C64" s="309" t="s">
        <v>2146</v>
      </c>
      <c r="D64" s="309" t="s">
        <v>2152</v>
      </c>
      <c r="E64" s="309" t="s">
        <v>2154</v>
      </c>
    </row>
    <row r="65" spans="1:5" ht="17.25" customHeight="1">
      <c r="A65" s="309" t="s">
        <v>2096</v>
      </c>
      <c r="B65" s="309" t="s">
        <v>2145</v>
      </c>
      <c r="C65" s="309" t="s">
        <v>2146</v>
      </c>
      <c r="D65" s="309" t="s">
        <v>2152</v>
      </c>
      <c r="E65" s="309" t="s">
        <v>2155</v>
      </c>
    </row>
    <row r="66" spans="1:5" ht="17.25" customHeight="1">
      <c r="A66" s="309" t="s">
        <v>2096</v>
      </c>
      <c r="B66" s="309" t="s">
        <v>2145</v>
      </c>
      <c r="C66" s="309" t="s">
        <v>2146</v>
      </c>
      <c r="D66" s="309" t="s">
        <v>2152</v>
      </c>
      <c r="E66" s="309" t="s">
        <v>2156</v>
      </c>
    </row>
    <row r="67" spans="1:5" ht="17.25" customHeight="1">
      <c r="A67" s="309" t="s">
        <v>2096</v>
      </c>
      <c r="B67" s="309" t="s">
        <v>2145</v>
      </c>
      <c r="C67" s="309" t="s">
        <v>2146</v>
      </c>
      <c r="D67" s="309" t="s">
        <v>2152</v>
      </c>
      <c r="E67" s="309" t="s">
        <v>2157</v>
      </c>
    </row>
    <row r="68" spans="1:5" ht="17.25" customHeight="1">
      <c r="A68" s="309" t="s">
        <v>2096</v>
      </c>
      <c r="B68" s="309" t="s">
        <v>2145</v>
      </c>
      <c r="C68" s="309" t="s">
        <v>2146</v>
      </c>
      <c r="D68" s="309" t="s">
        <v>2152</v>
      </c>
      <c r="E68" s="309" t="s">
        <v>2158</v>
      </c>
    </row>
    <row r="69" spans="1:5" ht="17.25" customHeight="1">
      <c r="A69" s="309" t="s">
        <v>2096</v>
      </c>
      <c r="B69" s="309" t="s">
        <v>2145</v>
      </c>
      <c r="C69" s="309" t="s">
        <v>2146</v>
      </c>
      <c r="D69" s="309" t="s">
        <v>2152</v>
      </c>
      <c r="E69" s="309" t="s">
        <v>2159</v>
      </c>
    </row>
    <row r="70" spans="1:5" ht="17.25" customHeight="1">
      <c r="A70" s="309" t="s">
        <v>2096</v>
      </c>
      <c r="B70" s="309" t="s">
        <v>2160</v>
      </c>
      <c r="C70" s="309" t="s">
        <v>2161</v>
      </c>
      <c r="D70" s="309" t="s">
        <v>2162</v>
      </c>
      <c r="E70" s="309" t="s">
        <v>2163</v>
      </c>
    </row>
    <row r="71" spans="1:5" ht="17.25" customHeight="1">
      <c r="A71" s="309" t="s">
        <v>2096</v>
      </c>
      <c r="B71" s="309" t="s">
        <v>2160</v>
      </c>
      <c r="C71" s="309" t="s">
        <v>2161</v>
      </c>
      <c r="D71" s="309" t="s">
        <v>2162</v>
      </c>
      <c r="E71" s="309" t="s">
        <v>2164</v>
      </c>
    </row>
    <row r="72" spans="1:5" ht="17.25" customHeight="1">
      <c r="A72" s="309" t="s">
        <v>2096</v>
      </c>
      <c r="B72" s="309" t="s">
        <v>2160</v>
      </c>
      <c r="C72" s="309" t="s">
        <v>2161</v>
      </c>
      <c r="D72" s="309" t="s">
        <v>2162</v>
      </c>
      <c r="E72" s="309" t="s">
        <v>2165</v>
      </c>
    </row>
    <row r="73" spans="1:5" ht="17.25" customHeight="1">
      <c r="A73" s="309" t="s">
        <v>2096</v>
      </c>
      <c r="B73" s="309" t="s">
        <v>2160</v>
      </c>
      <c r="C73" s="309" t="s">
        <v>2161</v>
      </c>
      <c r="D73" s="309" t="s">
        <v>2162</v>
      </c>
      <c r="E73" s="309" t="s">
        <v>2166</v>
      </c>
    </row>
    <row r="74" spans="1:5" ht="17.25" customHeight="1">
      <c r="A74" s="309" t="s">
        <v>2096</v>
      </c>
      <c r="B74" s="309" t="s">
        <v>2160</v>
      </c>
      <c r="C74" s="309" t="s">
        <v>2161</v>
      </c>
      <c r="D74" s="309" t="s">
        <v>2162</v>
      </c>
      <c r="E74" s="309" t="s">
        <v>2167</v>
      </c>
    </row>
    <row r="75" spans="1:5" ht="17.25" customHeight="1">
      <c r="A75" s="309" t="s">
        <v>2096</v>
      </c>
      <c r="B75" s="309" t="s">
        <v>2160</v>
      </c>
      <c r="C75" s="309" t="s">
        <v>2161</v>
      </c>
      <c r="D75" s="309" t="s">
        <v>2162</v>
      </c>
      <c r="E75" s="309" t="s">
        <v>2168</v>
      </c>
    </row>
    <row r="76" spans="1:5" ht="17.25" customHeight="1">
      <c r="A76" s="309" t="s">
        <v>2096</v>
      </c>
      <c r="B76" s="309" t="s">
        <v>2160</v>
      </c>
      <c r="C76" s="309" t="s">
        <v>2161</v>
      </c>
      <c r="D76" s="309" t="s">
        <v>2162</v>
      </c>
      <c r="E76" s="309" t="s">
        <v>2169</v>
      </c>
    </row>
    <row r="77" spans="1:5" ht="17.25" customHeight="1">
      <c r="A77" s="309" t="s">
        <v>2096</v>
      </c>
      <c r="B77" s="309" t="s">
        <v>2160</v>
      </c>
      <c r="C77" s="309" t="s">
        <v>2161</v>
      </c>
      <c r="D77" s="309" t="s">
        <v>2162</v>
      </c>
      <c r="E77" s="309" t="s">
        <v>2170</v>
      </c>
    </row>
    <row r="78" spans="1:5" ht="17.25" customHeight="1">
      <c r="A78" s="309" t="s">
        <v>2096</v>
      </c>
      <c r="B78" s="309" t="s">
        <v>2160</v>
      </c>
      <c r="C78" s="309" t="s">
        <v>2161</v>
      </c>
      <c r="D78" s="309" t="s">
        <v>2162</v>
      </c>
      <c r="E78" s="309" t="s">
        <v>2171</v>
      </c>
    </row>
    <row r="79" spans="1:5" ht="17.25" customHeight="1">
      <c r="A79" s="309" t="s">
        <v>2096</v>
      </c>
      <c r="B79" s="309" t="s">
        <v>2160</v>
      </c>
      <c r="C79" s="309" t="s">
        <v>2161</v>
      </c>
      <c r="D79" s="309" t="s">
        <v>2172</v>
      </c>
      <c r="E79" s="309" t="s">
        <v>2173</v>
      </c>
    </row>
    <row r="80" spans="1:5" ht="17.25" customHeight="1">
      <c r="A80" s="309" t="s">
        <v>2096</v>
      </c>
      <c r="B80" s="309" t="s">
        <v>2160</v>
      </c>
      <c r="C80" s="309" t="s">
        <v>2161</v>
      </c>
      <c r="D80" s="309" t="s">
        <v>2172</v>
      </c>
      <c r="E80" s="309" t="s">
        <v>2174</v>
      </c>
    </row>
    <row r="81" spans="1:5" ht="17.25" customHeight="1">
      <c r="A81" s="309" t="s">
        <v>2096</v>
      </c>
      <c r="B81" s="309" t="s">
        <v>2160</v>
      </c>
      <c r="C81" s="309" t="s">
        <v>2161</v>
      </c>
      <c r="D81" s="309" t="s">
        <v>2172</v>
      </c>
      <c r="E81" s="309" t="s">
        <v>2175</v>
      </c>
    </row>
    <row r="82" spans="1:5" ht="17.25" customHeight="1">
      <c r="A82" s="309" t="s">
        <v>2096</v>
      </c>
      <c r="B82" s="309" t="s">
        <v>2160</v>
      </c>
      <c r="C82" s="309" t="s">
        <v>2161</v>
      </c>
      <c r="D82" s="309" t="s">
        <v>2172</v>
      </c>
      <c r="E82" s="309" t="s">
        <v>2176</v>
      </c>
    </row>
    <row r="83" spans="1:5" ht="17.25" customHeight="1">
      <c r="A83" s="309" t="s">
        <v>2096</v>
      </c>
      <c r="B83" s="309" t="s">
        <v>2160</v>
      </c>
      <c r="C83" s="309" t="s">
        <v>2161</v>
      </c>
      <c r="D83" s="309" t="s">
        <v>2177</v>
      </c>
      <c r="E83" s="309" t="s">
        <v>2178</v>
      </c>
    </row>
    <row r="84" spans="1:5" ht="17.25" customHeight="1">
      <c r="A84" s="309" t="s">
        <v>2096</v>
      </c>
      <c r="B84" s="309" t="s">
        <v>2160</v>
      </c>
      <c r="C84" s="309" t="s">
        <v>2161</v>
      </c>
      <c r="D84" s="309" t="s">
        <v>2177</v>
      </c>
      <c r="E84" s="309" t="s">
        <v>2179</v>
      </c>
    </row>
    <row r="85" spans="1:5" ht="17.25" customHeight="1">
      <c r="A85" s="309" t="s">
        <v>2180</v>
      </c>
      <c r="B85" s="312" t="s">
        <v>2181</v>
      </c>
      <c r="C85" s="312" t="s">
        <v>2182</v>
      </c>
      <c r="D85" s="312" t="s">
        <v>2183</v>
      </c>
      <c r="E85" s="309" t="s">
        <v>1668</v>
      </c>
    </row>
    <row r="86" spans="1:5" ht="17.25" customHeight="1">
      <c r="A86" s="309" t="s">
        <v>2180</v>
      </c>
      <c r="B86" s="312" t="s">
        <v>2181</v>
      </c>
      <c r="C86" s="312" t="s">
        <v>2182</v>
      </c>
      <c r="D86" s="312" t="s">
        <v>2184</v>
      </c>
      <c r="E86" s="309" t="s">
        <v>1668</v>
      </c>
    </row>
    <row r="87" spans="1:5" ht="17.25" customHeight="1">
      <c r="A87" s="309" t="s">
        <v>2180</v>
      </c>
      <c r="B87" s="309" t="s">
        <v>2185</v>
      </c>
      <c r="C87" s="309" t="s">
        <v>2186</v>
      </c>
      <c r="D87" s="309" t="s">
        <v>2187</v>
      </c>
      <c r="E87" s="309" t="s">
        <v>1668</v>
      </c>
    </row>
    <row r="88" spans="1:5" ht="17.25" customHeight="1">
      <c r="A88" s="309" t="s">
        <v>2180</v>
      </c>
      <c r="B88" s="309" t="s">
        <v>2185</v>
      </c>
      <c r="C88" s="309" t="s">
        <v>2186</v>
      </c>
      <c r="D88" s="309" t="s">
        <v>2188</v>
      </c>
      <c r="E88" s="309" t="s">
        <v>1668</v>
      </c>
    </row>
    <row r="89" spans="1:5" ht="17.25" customHeight="1">
      <c r="A89" s="309" t="s">
        <v>2180</v>
      </c>
      <c r="B89" s="309" t="s">
        <v>2185</v>
      </c>
      <c r="C89" s="309" t="s">
        <v>2186</v>
      </c>
      <c r="D89" s="309" t="s">
        <v>2189</v>
      </c>
      <c r="E89" s="309" t="s">
        <v>1668</v>
      </c>
    </row>
    <row r="90" spans="1:5" ht="17.25" customHeight="1">
      <c r="A90" s="309" t="s">
        <v>2180</v>
      </c>
      <c r="B90" s="309" t="s">
        <v>2190</v>
      </c>
      <c r="C90" s="309" t="s">
        <v>2191</v>
      </c>
      <c r="D90" s="309" t="s">
        <v>2192</v>
      </c>
      <c r="E90" s="309" t="s">
        <v>1668</v>
      </c>
    </row>
    <row r="91" spans="1:5" ht="17.25" customHeight="1">
      <c r="A91" s="309" t="s">
        <v>2180</v>
      </c>
      <c r="B91" s="309" t="s">
        <v>2190</v>
      </c>
      <c r="C91" s="309" t="s">
        <v>2191</v>
      </c>
      <c r="D91" s="309" t="s">
        <v>2193</v>
      </c>
      <c r="E91" s="309" t="s">
        <v>1668</v>
      </c>
    </row>
    <row r="92" spans="1:5" ht="17.25" customHeight="1">
      <c r="A92" s="309" t="s">
        <v>2180</v>
      </c>
      <c r="B92" s="309" t="s">
        <v>2190</v>
      </c>
      <c r="C92" s="309" t="s">
        <v>2194</v>
      </c>
      <c r="D92" s="309" t="s">
        <v>2195</v>
      </c>
      <c r="E92" s="309" t="s">
        <v>1668</v>
      </c>
    </row>
    <row r="93" spans="1:5" ht="17.25" customHeight="1">
      <c r="A93" s="309" t="s">
        <v>2180</v>
      </c>
      <c r="B93" s="309" t="s">
        <v>2196</v>
      </c>
      <c r="C93" s="309" t="s">
        <v>2197</v>
      </c>
      <c r="D93" s="309" t="s">
        <v>2198</v>
      </c>
      <c r="E93" s="309" t="s">
        <v>1668</v>
      </c>
    </row>
    <row r="94" spans="1:5" ht="17.25" customHeight="1">
      <c r="A94" s="309" t="s">
        <v>2180</v>
      </c>
      <c r="B94" s="309" t="s">
        <v>2196</v>
      </c>
      <c r="C94" s="309" t="s">
        <v>2199</v>
      </c>
      <c r="D94" s="309" t="s">
        <v>2200</v>
      </c>
      <c r="E94" s="309" t="s">
        <v>1668</v>
      </c>
    </row>
    <row r="95" spans="1:5" ht="17.25" customHeight="1">
      <c r="A95" s="309" t="s">
        <v>2180</v>
      </c>
      <c r="B95" s="309" t="s">
        <v>2201</v>
      </c>
      <c r="C95" s="309" t="s">
        <v>2202</v>
      </c>
      <c r="D95" s="309" t="s">
        <v>2203</v>
      </c>
      <c r="E95" s="309" t="s">
        <v>1668</v>
      </c>
    </row>
    <row r="96" spans="1:5" ht="17.25" customHeight="1">
      <c r="A96" s="309" t="s">
        <v>2180</v>
      </c>
      <c r="B96" s="309" t="s">
        <v>2201</v>
      </c>
      <c r="C96" s="309" t="s">
        <v>2204</v>
      </c>
      <c r="D96" s="309" t="s">
        <v>2205</v>
      </c>
      <c r="E96" s="309" t="s">
        <v>1668</v>
      </c>
    </row>
    <row r="97" spans="1:5" ht="17.25" customHeight="1">
      <c r="A97" s="309" t="s">
        <v>2180</v>
      </c>
      <c r="B97" s="309" t="s">
        <v>2201</v>
      </c>
      <c r="C97" s="309" t="s">
        <v>2204</v>
      </c>
      <c r="D97" s="309" t="s">
        <v>2206</v>
      </c>
      <c r="E97" s="309" t="s">
        <v>1668</v>
      </c>
    </row>
    <row r="98" spans="1:5" ht="17.25" customHeight="1">
      <c r="A98" s="309" t="s">
        <v>2180</v>
      </c>
      <c r="B98" s="309" t="s">
        <v>2207</v>
      </c>
      <c r="C98" s="309" t="s">
        <v>2208</v>
      </c>
      <c r="D98" s="309" t="s">
        <v>2209</v>
      </c>
      <c r="E98" s="309" t="s">
        <v>1668</v>
      </c>
    </row>
    <row r="99" spans="1:5" ht="17.25" customHeight="1">
      <c r="A99" s="309" t="s">
        <v>2180</v>
      </c>
      <c r="B99" s="309" t="s">
        <v>2207</v>
      </c>
      <c r="C99" s="309" t="s">
        <v>2208</v>
      </c>
      <c r="D99" s="309" t="s">
        <v>2210</v>
      </c>
      <c r="E99" s="309" t="s">
        <v>1668</v>
      </c>
    </row>
    <row r="100" spans="1:5" ht="17.25" customHeight="1">
      <c r="A100" s="309" t="s">
        <v>2211</v>
      </c>
      <c r="B100" s="309" t="s">
        <v>2212</v>
      </c>
      <c r="C100" s="309" t="s">
        <v>2213</v>
      </c>
      <c r="D100" s="312" t="s">
        <v>2214</v>
      </c>
      <c r="E100" s="309" t="s">
        <v>2173</v>
      </c>
    </row>
    <row r="101" spans="1:5" ht="17.25" customHeight="1">
      <c r="A101" s="309" t="s">
        <v>2211</v>
      </c>
      <c r="B101" s="309" t="s">
        <v>2212</v>
      </c>
      <c r="C101" s="309" t="s">
        <v>2213</v>
      </c>
      <c r="D101" s="312" t="s">
        <v>2214</v>
      </c>
      <c r="E101" s="309" t="s">
        <v>2174</v>
      </c>
    </row>
    <row r="102" spans="1:5" ht="17.25" customHeight="1">
      <c r="A102" s="309" t="s">
        <v>2211</v>
      </c>
      <c r="B102" s="309" t="s">
        <v>2212</v>
      </c>
      <c r="C102" s="309" t="s">
        <v>2213</v>
      </c>
      <c r="D102" s="312" t="s">
        <v>2214</v>
      </c>
      <c r="E102" s="309" t="s">
        <v>2215</v>
      </c>
    </row>
    <row r="103" spans="1:5" ht="17.25" customHeight="1">
      <c r="A103" s="309" t="s">
        <v>2211</v>
      </c>
      <c r="B103" s="309" t="s">
        <v>2212</v>
      </c>
      <c r="C103" s="309" t="s">
        <v>2213</v>
      </c>
      <c r="D103" s="312" t="s">
        <v>2214</v>
      </c>
      <c r="E103" s="309" t="s">
        <v>2216</v>
      </c>
    </row>
    <row r="104" spans="1:5" ht="17.25" customHeight="1">
      <c r="A104" s="309" t="s">
        <v>2211</v>
      </c>
      <c r="B104" s="309" t="s">
        <v>2212</v>
      </c>
      <c r="C104" s="309" t="s">
        <v>2213</v>
      </c>
      <c r="D104" s="312" t="s">
        <v>2217</v>
      </c>
      <c r="E104" s="309" t="s">
        <v>2218</v>
      </c>
    </row>
    <row r="105" spans="1:5" ht="17.25" customHeight="1">
      <c r="A105" s="309" t="s">
        <v>2211</v>
      </c>
      <c r="B105" s="309" t="s">
        <v>2212</v>
      </c>
      <c r="C105" s="309" t="s">
        <v>2213</v>
      </c>
      <c r="D105" s="312" t="s">
        <v>2217</v>
      </c>
      <c r="E105" s="309" t="s">
        <v>2219</v>
      </c>
    </row>
    <row r="106" spans="1:5" ht="17.25" customHeight="1">
      <c r="A106" s="309" t="s">
        <v>2211</v>
      </c>
      <c r="B106" s="309" t="s">
        <v>2212</v>
      </c>
      <c r="C106" s="309" t="s">
        <v>2213</v>
      </c>
      <c r="D106" s="312" t="s">
        <v>2220</v>
      </c>
      <c r="E106" s="309" t="s">
        <v>2221</v>
      </c>
    </row>
    <row r="107" spans="1:5" ht="17.25" customHeight="1">
      <c r="A107" s="309" t="s">
        <v>2211</v>
      </c>
      <c r="B107" s="309" t="s">
        <v>2212</v>
      </c>
      <c r="C107" s="309" t="s">
        <v>2213</v>
      </c>
      <c r="D107" s="312" t="s">
        <v>2220</v>
      </c>
      <c r="E107" s="309" t="s">
        <v>2222</v>
      </c>
    </row>
    <row r="108" spans="1:5" ht="17.25" customHeight="1">
      <c r="A108" s="309" t="s">
        <v>2211</v>
      </c>
      <c r="B108" s="309" t="s">
        <v>2212</v>
      </c>
      <c r="C108" s="309" t="s">
        <v>2223</v>
      </c>
      <c r="D108" s="312" t="s">
        <v>2224</v>
      </c>
      <c r="E108" s="309" t="s">
        <v>2225</v>
      </c>
    </row>
    <row r="109" spans="1:5" ht="17.25" customHeight="1">
      <c r="A109" s="309" t="s">
        <v>2211</v>
      </c>
      <c r="B109" s="309" t="s">
        <v>2212</v>
      </c>
      <c r="C109" s="309" t="s">
        <v>2223</v>
      </c>
      <c r="D109" s="312" t="s">
        <v>2224</v>
      </c>
      <c r="E109" s="309" t="s">
        <v>2226</v>
      </c>
    </row>
    <row r="110" spans="1:5" ht="17.25" customHeight="1">
      <c r="A110" s="309" t="s">
        <v>2211</v>
      </c>
      <c r="B110" s="309" t="s">
        <v>2212</v>
      </c>
      <c r="C110" s="309" t="s">
        <v>2223</v>
      </c>
      <c r="D110" s="312" t="s">
        <v>2227</v>
      </c>
      <c r="E110" s="309" t="s">
        <v>2228</v>
      </c>
    </row>
    <row r="111" spans="1:5" ht="17.25" customHeight="1">
      <c r="A111" s="309" t="s">
        <v>2211</v>
      </c>
      <c r="B111" s="309" t="s">
        <v>2212</v>
      </c>
      <c r="C111" s="309" t="s">
        <v>2223</v>
      </c>
      <c r="D111" s="312" t="s">
        <v>2227</v>
      </c>
      <c r="E111" s="309" t="s">
        <v>2229</v>
      </c>
    </row>
    <row r="112" spans="1:5" ht="17.25" customHeight="1">
      <c r="A112" s="309" t="s">
        <v>2211</v>
      </c>
      <c r="B112" s="309" t="s">
        <v>2212</v>
      </c>
      <c r="C112" s="309" t="s">
        <v>2223</v>
      </c>
      <c r="D112" s="312" t="s">
        <v>2227</v>
      </c>
      <c r="E112" s="309" t="s">
        <v>2230</v>
      </c>
    </row>
    <row r="113" spans="1:5" ht="17.25" customHeight="1">
      <c r="A113" s="309" t="s">
        <v>2211</v>
      </c>
      <c r="B113" s="309" t="s">
        <v>2212</v>
      </c>
      <c r="C113" s="309" t="s">
        <v>2223</v>
      </c>
      <c r="D113" s="312" t="s">
        <v>2227</v>
      </c>
      <c r="E113" s="309" t="s">
        <v>2231</v>
      </c>
    </row>
    <row r="114" spans="1:5" ht="17.25" customHeight="1">
      <c r="A114" s="309" t="s">
        <v>2211</v>
      </c>
      <c r="B114" s="309" t="s">
        <v>2212</v>
      </c>
      <c r="C114" s="309" t="s">
        <v>2223</v>
      </c>
      <c r="D114" s="312" t="s">
        <v>2227</v>
      </c>
      <c r="E114" s="309" t="s">
        <v>2232</v>
      </c>
    </row>
    <row r="115" spans="1:5" ht="17.25" customHeight="1">
      <c r="A115" s="309" t="s">
        <v>2211</v>
      </c>
      <c r="B115" s="309" t="s">
        <v>2212</v>
      </c>
      <c r="C115" s="309" t="s">
        <v>2223</v>
      </c>
      <c r="D115" s="312" t="s">
        <v>2227</v>
      </c>
      <c r="E115" s="309" t="s">
        <v>2233</v>
      </c>
    </row>
    <row r="116" spans="1:5" ht="17.25" customHeight="1">
      <c r="A116" s="309" t="s">
        <v>2211</v>
      </c>
      <c r="B116" s="309" t="s">
        <v>2212</v>
      </c>
      <c r="C116" s="309" t="s">
        <v>2223</v>
      </c>
      <c r="D116" s="312" t="s">
        <v>2227</v>
      </c>
      <c r="E116" s="309" t="s">
        <v>2234</v>
      </c>
    </row>
    <row r="117" spans="1:5" ht="17.25" customHeight="1">
      <c r="A117" s="309" t="s">
        <v>2211</v>
      </c>
      <c r="B117" s="309" t="s">
        <v>2212</v>
      </c>
      <c r="C117" s="309" t="s">
        <v>2223</v>
      </c>
      <c r="D117" s="312" t="s">
        <v>2227</v>
      </c>
      <c r="E117" s="309" t="s">
        <v>2235</v>
      </c>
    </row>
    <row r="118" spans="1:5" ht="17.25" customHeight="1">
      <c r="A118" s="309" t="s">
        <v>2211</v>
      </c>
      <c r="B118" s="309" t="s">
        <v>2236</v>
      </c>
      <c r="C118" s="309" t="s">
        <v>2237</v>
      </c>
      <c r="D118" s="312" t="s">
        <v>2238</v>
      </c>
      <c r="E118" s="309" t="s">
        <v>2239</v>
      </c>
    </row>
    <row r="119" spans="1:5" ht="17.25" customHeight="1">
      <c r="A119" s="309" t="s">
        <v>2211</v>
      </c>
      <c r="B119" s="309" t="s">
        <v>2236</v>
      </c>
      <c r="C119" s="309" t="s">
        <v>2237</v>
      </c>
      <c r="D119" s="312" t="s">
        <v>2238</v>
      </c>
      <c r="E119" s="309" t="s">
        <v>2240</v>
      </c>
    </row>
    <row r="120" spans="1:5" ht="17.25" customHeight="1">
      <c r="A120" s="309" t="s">
        <v>2211</v>
      </c>
      <c r="B120" s="309" t="s">
        <v>2236</v>
      </c>
      <c r="C120" s="309" t="s">
        <v>2237</v>
      </c>
      <c r="D120" s="312" t="s">
        <v>2238</v>
      </c>
      <c r="E120" s="309" t="s">
        <v>2241</v>
      </c>
    </row>
    <row r="121" spans="1:5" ht="17.25" customHeight="1">
      <c r="A121" s="309" t="s">
        <v>2211</v>
      </c>
      <c r="B121" s="309" t="s">
        <v>2236</v>
      </c>
      <c r="C121" s="309" t="s">
        <v>2237</v>
      </c>
      <c r="D121" s="312" t="s">
        <v>2238</v>
      </c>
      <c r="E121" s="309" t="s">
        <v>2242</v>
      </c>
    </row>
    <row r="122" spans="1:5" ht="17.25" customHeight="1">
      <c r="A122" s="309" t="s">
        <v>2211</v>
      </c>
      <c r="B122" s="309" t="s">
        <v>2236</v>
      </c>
      <c r="C122" s="309" t="s">
        <v>2237</v>
      </c>
      <c r="D122" s="312" t="s">
        <v>2238</v>
      </c>
      <c r="E122" s="309" t="s">
        <v>2243</v>
      </c>
    </row>
    <row r="123" spans="1:5" ht="17.25" customHeight="1">
      <c r="A123" s="309" t="s">
        <v>2211</v>
      </c>
      <c r="B123" s="309" t="s">
        <v>2236</v>
      </c>
      <c r="C123" s="309" t="s">
        <v>2237</v>
      </c>
      <c r="D123" s="312" t="s">
        <v>2244</v>
      </c>
      <c r="E123" s="309" t="s">
        <v>2245</v>
      </c>
    </row>
    <row r="124" spans="1:5" ht="17.25" customHeight="1">
      <c r="A124" s="309" t="s">
        <v>2211</v>
      </c>
      <c r="B124" s="309" t="s">
        <v>2236</v>
      </c>
      <c r="C124" s="309" t="s">
        <v>2237</v>
      </c>
      <c r="D124" s="312" t="s">
        <v>2244</v>
      </c>
      <c r="E124" s="309" t="s">
        <v>2246</v>
      </c>
    </row>
    <row r="125" spans="1:5" ht="17.25" customHeight="1">
      <c r="A125" s="309" t="s">
        <v>2211</v>
      </c>
      <c r="B125" s="309" t="s">
        <v>2236</v>
      </c>
      <c r="C125" s="309" t="s">
        <v>2237</v>
      </c>
      <c r="D125" s="312" t="s">
        <v>2244</v>
      </c>
      <c r="E125" s="309" t="s">
        <v>2247</v>
      </c>
    </row>
    <row r="126" spans="1:5" ht="17.25" customHeight="1">
      <c r="A126" s="309" t="s">
        <v>2211</v>
      </c>
      <c r="B126" s="309" t="s">
        <v>2236</v>
      </c>
      <c r="C126" s="309" t="s">
        <v>2237</v>
      </c>
      <c r="D126" s="312" t="s">
        <v>2248</v>
      </c>
      <c r="E126" s="309" t="s">
        <v>2249</v>
      </c>
    </row>
    <row r="127" spans="1:5" ht="17.25" customHeight="1">
      <c r="A127" s="309" t="s">
        <v>2211</v>
      </c>
      <c r="B127" s="309" t="s">
        <v>2236</v>
      </c>
      <c r="C127" s="309" t="s">
        <v>2237</v>
      </c>
      <c r="D127" s="312" t="s">
        <v>2248</v>
      </c>
      <c r="E127" s="309" t="s">
        <v>2250</v>
      </c>
    </row>
    <row r="128" spans="1:5" ht="17.25" customHeight="1">
      <c r="A128" s="309" t="s">
        <v>2211</v>
      </c>
      <c r="B128" s="309" t="s">
        <v>2236</v>
      </c>
      <c r="C128" s="309" t="s">
        <v>2237</v>
      </c>
      <c r="D128" s="312" t="s">
        <v>2248</v>
      </c>
      <c r="E128" s="309" t="s">
        <v>2251</v>
      </c>
    </row>
    <row r="129" spans="1:5" ht="17.25" customHeight="1">
      <c r="A129" s="309" t="s">
        <v>2211</v>
      </c>
      <c r="B129" s="309" t="s">
        <v>2252</v>
      </c>
      <c r="C129" s="309" t="s">
        <v>2253</v>
      </c>
      <c r="D129" s="312" t="s">
        <v>2254</v>
      </c>
      <c r="E129" s="309" t="s">
        <v>2126</v>
      </c>
    </row>
    <row r="130" spans="1:5" ht="17.25" customHeight="1">
      <c r="A130" s="309" t="s">
        <v>2211</v>
      </c>
      <c r="B130" s="309" t="s">
        <v>2252</v>
      </c>
      <c r="C130" s="309" t="s">
        <v>2253</v>
      </c>
      <c r="D130" s="312" t="s">
        <v>2254</v>
      </c>
      <c r="E130" s="309" t="s">
        <v>2127</v>
      </c>
    </row>
    <row r="131" spans="1:5" ht="17.25" customHeight="1">
      <c r="A131" s="309" t="s">
        <v>2211</v>
      </c>
      <c r="B131" s="309" t="s">
        <v>2252</v>
      </c>
      <c r="C131" s="309" t="s">
        <v>2253</v>
      </c>
      <c r="D131" s="312" t="s">
        <v>2254</v>
      </c>
      <c r="E131" s="309" t="s">
        <v>2128</v>
      </c>
    </row>
    <row r="132" spans="1:5" ht="17.25" customHeight="1">
      <c r="A132" s="309" t="s">
        <v>2211</v>
      </c>
      <c r="B132" s="309" t="s">
        <v>2252</v>
      </c>
      <c r="C132" s="309" t="s">
        <v>2253</v>
      </c>
      <c r="D132" s="312" t="s">
        <v>2254</v>
      </c>
      <c r="E132" s="309" t="s">
        <v>2255</v>
      </c>
    </row>
    <row r="133" spans="1:5" ht="17.25" customHeight="1">
      <c r="A133" s="309" t="s">
        <v>2211</v>
      </c>
      <c r="B133" s="309" t="s">
        <v>2252</v>
      </c>
      <c r="C133" s="309" t="s">
        <v>2253</v>
      </c>
      <c r="D133" s="312" t="s">
        <v>2256</v>
      </c>
      <c r="E133" s="309" t="s">
        <v>2257</v>
      </c>
    </row>
    <row r="134" spans="1:5" ht="17.25" customHeight="1">
      <c r="A134" s="309" t="s">
        <v>2211</v>
      </c>
      <c r="B134" s="309" t="s">
        <v>2252</v>
      </c>
      <c r="C134" s="309" t="s">
        <v>2253</v>
      </c>
      <c r="D134" s="312" t="s">
        <v>2256</v>
      </c>
      <c r="E134" s="309" t="s">
        <v>2258</v>
      </c>
    </row>
    <row r="135" spans="1:5" ht="17.25" customHeight="1">
      <c r="A135" s="309" t="s">
        <v>2211</v>
      </c>
      <c r="B135" s="309" t="s">
        <v>2252</v>
      </c>
      <c r="C135" s="309" t="s">
        <v>2253</v>
      </c>
      <c r="D135" s="312" t="s">
        <v>2256</v>
      </c>
      <c r="E135" s="309" t="s">
        <v>2259</v>
      </c>
    </row>
    <row r="136" spans="1:5" ht="17.25" customHeight="1">
      <c r="A136" s="309" t="s">
        <v>2211</v>
      </c>
      <c r="B136" s="309" t="s">
        <v>2252</v>
      </c>
      <c r="C136" s="309" t="s">
        <v>2253</v>
      </c>
      <c r="D136" s="312" t="s">
        <v>2256</v>
      </c>
      <c r="E136" s="309" t="s">
        <v>2260</v>
      </c>
    </row>
    <row r="137" spans="1:5" ht="17.25" customHeight="1">
      <c r="A137" s="309" t="s">
        <v>2211</v>
      </c>
      <c r="B137" s="309" t="s">
        <v>2252</v>
      </c>
      <c r="C137" s="309" t="s">
        <v>2253</v>
      </c>
      <c r="D137" s="312" t="s">
        <v>2261</v>
      </c>
      <c r="E137" s="309" t="s">
        <v>2262</v>
      </c>
    </row>
    <row r="138" spans="1:5" ht="17.25" customHeight="1">
      <c r="A138" s="309" t="s">
        <v>2211</v>
      </c>
      <c r="B138" s="309" t="s">
        <v>2252</v>
      </c>
      <c r="C138" s="309" t="s">
        <v>2253</v>
      </c>
      <c r="D138" s="312" t="s">
        <v>2261</v>
      </c>
      <c r="E138" s="309" t="s">
        <v>2263</v>
      </c>
    </row>
    <row r="139" spans="1:5" ht="17.25" customHeight="1">
      <c r="A139" s="309" t="s">
        <v>2211</v>
      </c>
      <c r="B139" s="309" t="s">
        <v>2252</v>
      </c>
      <c r="C139" s="309" t="s">
        <v>2253</v>
      </c>
      <c r="D139" s="312" t="s">
        <v>2261</v>
      </c>
      <c r="E139" s="309" t="s">
        <v>2264</v>
      </c>
    </row>
    <row r="140" spans="1:5" ht="17.25" customHeight="1">
      <c r="A140" s="309" t="s">
        <v>2211</v>
      </c>
      <c r="B140" s="309" t="s">
        <v>2252</v>
      </c>
      <c r="C140" s="309" t="s">
        <v>2253</v>
      </c>
      <c r="D140" s="312" t="s">
        <v>2261</v>
      </c>
      <c r="E140" s="309" t="s">
        <v>2265</v>
      </c>
    </row>
    <row r="141" spans="1:5" ht="17.25" customHeight="1">
      <c r="A141" s="309" t="s">
        <v>2211</v>
      </c>
      <c r="B141" s="309" t="s">
        <v>2252</v>
      </c>
      <c r="C141" s="309" t="s">
        <v>2253</v>
      </c>
      <c r="D141" s="312" t="s">
        <v>2266</v>
      </c>
      <c r="E141" s="309" t="s">
        <v>2267</v>
      </c>
    </row>
    <row r="142" spans="1:5" ht="17.25" customHeight="1">
      <c r="A142" s="309" t="s">
        <v>2211</v>
      </c>
      <c r="B142" s="309" t="s">
        <v>2252</v>
      </c>
      <c r="C142" s="309" t="s">
        <v>2253</v>
      </c>
      <c r="D142" s="312" t="s">
        <v>2266</v>
      </c>
      <c r="E142" s="309" t="s">
        <v>2268</v>
      </c>
    </row>
    <row r="143" spans="1:5" ht="17.25" customHeight="1">
      <c r="A143" s="309" t="s">
        <v>2211</v>
      </c>
      <c r="B143" s="309" t="s">
        <v>2252</v>
      </c>
      <c r="C143" s="309" t="s">
        <v>2253</v>
      </c>
      <c r="D143" s="312" t="s">
        <v>2266</v>
      </c>
      <c r="E143" s="309" t="s">
        <v>2269</v>
      </c>
    </row>
    <row r="144" spans="1:5" ht="17.25" customHeight="1">
      <c r="A144" s="309" t="s">
        <v>2211</v>
      </c>
      <c r="B144" s="309" t="s">
        <v>2270</v>
      </c>
      <c r="C144" s="309" t="s">
        <v>2271</v>
      </c>
      <c r="D144" s="312" t="s">
        <v>2272</v>
      </c>
      <c r="E144" s="309" t="s">
        <v>2273</v>
      </c>
    </row>
    <row r="145" spans="1:5" ht="17.25" customHeight="1">
      <c r="A145" s="309" t="s">
        <v>2211</v>
      </c>
      <c r="B145" s="309" t="s">
        <v>2270</v>
      </c>
      <c r="C145" s="309" t="s">
        <v>2271</v>
      </c>
      <c r="D145" s="312" t="s">
        <v>2272</v>
      </c>
      <c r="E145" s="309" t="s">
        <v>2139</v>
      </c>
    </row>
    <row r="146" spans="1:5" ht="17.25" customHeight="1">
      <c r="A146" s="309" t="s">
        <v>2211</v>
      </c>
      <c r="B146" s="309" t="s">
        <v>2270</v>
      </c>
      <c r="C146" s="309" t="s">
        <v>2271</v>
      </c>
      <c r="D146" s="312" t="s">
        <v>2272</v>
      </c>
      <c r="E146" s="309" t="s">
        <v>2274</v>
      </c>
    </row>
    <row r="147" spans="1:5" ht="17.25" customHeight="1">
      <c r="A147" s="309" t="s">
        <v>2211</v>
      </c>
      <c r="B147" s="309" t="s">
        <v>2270</v>
      </c>
      <c r="C147" s="309" t="s">
        <v>2271</v>
      </c>
      <c r="D147" s="312" t="s">
        <v>2272</v>
      </c>
      <c r="E147" s="309" t="s">
        <v>2275</v>
      </c>
    </row>
    <row r="148" spans="1:5" ht="17.25" customHeight="1">
      <c r="A148" s="309" t="s">
        <v>2211</v>
      </c>
      <c r="B148" s="309" t="s">
        <v>2270</v>
      </c>
      <c r="C148" s="309" t="s">
        <v>2271</v>
      </c>
      <c r="D148" s="312" t="s">
        <v>2272</v>
      </c>
      <c r="E148" s="309" t="s">
        <v>2276</v>
      </c>
    </row>
    <row r="149" spans="1:5" ht="17.25" customHeight="1">
      <c r="A149" s="309" t="s">
        <v>2211</v>
      </c>
      <c r="B149" s="309" t="s">
        <v>2270</v>
      </c>
      <c r="C149" s="309" t="s">
        <v>2271</v>
      </c>
      <c r="D149" s="312" t="s">
        <v>2277</v>
      </c>
      <c r="E149" s="309" t="s">
        <v>2278</v>
      </c>
    </row>
    <row r="150" spans="1:5" ht="17.25" customHeight="1">
      <c r="A150" s="309" t="s">
        <v>2211</v>
      </c>
      <c r="B150" s="309" t="s">
        <v>2270</v>
      </c>
      <c r="C150" s="309" t="s">
        <v>2271</v>
      </c>
      <c r="D150" s="312" t="s">
        <v>2277</v>
      </c>
      <c r="E150" s="309" t="s">
        <v>2279</v>
      </c>
    </row>
    <row r="151" spans="1:5" ht="17.25" customHeight="1">
      <c r="A151" s="309" t="s">
        <v>2211</v>
      </c>
      <c r="B151" s="309" t="s">
        <v>2270</v>
      </c>
      <c r="C151" s="309" t="s">
        <v>2271</v>
      </c>
      <c r="D151" s="312" t="s">
        <v>2280</v>
      </c>
      <c r="E151" s="309" t="s">
        <v>2281</v>
      </c>
    </row>
    <row r="152" spans="1:5" ht="17.25" customHeight="1">
      <c r="A152" s="309" t="s">
        <v>2211</v>
      </c>
      <c r="B152" s="309" t="s">
        <v>2282</v>
      </c>
      <c r="C152" s="309" t="s">
        <v>2283</v>
      </c>
      <c r="D152" s="312" t="s">
        <v>2284</v>
      </c>
      <c r="E152" s="309" t="s">
        <v>2285</v>
      </c>
    </row>
    <row r="153" spans="1:5" ht="17.25" customHeight="1">
      <c r="A153" s="309" t="s">
        <v>2211</v>
      </c>
      <c r="B153" s="309" t="s">
        <v>2282</v>
      </c>
      <c r="C153" s="309" t="s">
        <v>2283</v>
      </c>
      <c r="D153" s="312" t="s">
        <v>2284</v>
      </c>
      <c r="E153" s="309" t="s">
        <v>2286</v>
      </c>
    </row>
    <row r="154" spans="1:5" ht="17.25" customHeight="1">
      <c r="A154" s="309" t="s">
        <v>2211</v>
      </c>
      <c r="B154" s="309" t="s">
        <v>2282</v>
      </c>
      <c r="C154" s="309" t="s">
        <v>2283</v>
      </c>
      <c r="D154" s="312" t="s">
        <v>2284</v>
      </c>
      <c r="E154" s="309" t="s">
        <v>2287</v>
      </c>
    </row>
    <row r="155" spans="1:5" ht="17.25" customHeight="1">
      <c r="A155" s="309" t="s">
        <v>2211</v>
      </c>
      <c r="B155" s="309" t="s">
        <v>2282</v>
      </c>
      <c r="C155" s="309" t="s">
        <v>2283</v>
      </c>
      <c r="D155" s="312" t="s">
        <v>2288</v>
      </c>
      <c r="E155" s="309" t="s">
        <v>2104</v>
      </c>
    </row>
    <row r="156" spans="1:5" ht="17.25" customHeight="1">
      <c r="A156" s="309" t="s">
        <v>2211</v>
      </c>
      <c r="B156" s="309" t="s">
        <v>2282</v>
      </c>
      <c r="C156" s="309" t="s">
        <v>2283</v>
      </c>
      <c r="D156" s="312" t="s">
        <v>2288</v>
      </c>
      <c r="E156" s="309" t="s">
        <v>2289</v>
      </c>
    </row>
    <row r="157" spans="1:5" ht="17.25" customHeight="1">
      <c r="A157" s="309" t="s">
        <v>2211</v>
      </c>
      <c r="B157" s="309" t="s">
        <v>2282</v>
      </c>
      <c r="C157" s="309" t="s">
        <v>2283</v>
      </c>
      <c r="D157" s="312" t="s">
        <v>2288</v>
      </c>
      <c r="E157" s="309" t="s">
        <v>2106</v>
      </c>
    </row>
    <row r="158" spans="1:5" ht="17.25" customHeight="1">
      <c r="A158" s="309" t="s">
        <v>2290</v>
      </c>
      <c r="B158" s="309" t="s">
        <v>2291</v>
      </c>
      <c r="C158" s="309" t="s">
        <v>2292</v>
      </c>
      <c r="D158" s="309" t="s">
        <v>2293</v>
      </c>
      <c r="E158" s="309" t="s">
        <v>2294</v>
      </c>
    </row>
    <row r="159" spans="1:5" ht="17.25" customHeight="1">
      <c r="A159" s="309" t="s">
        <v>2290</v>
      </c>
      <c r="B159" s="309" t="s">
        <v>2291</v>
      </c>
      <c r="C159" s="309" t="s">
        <v>2292</v>
      </c>
      <c r="D159" s="309" t="s">
        <v>2293</v>
      </c>
      <c r="E159" s="309" t="s">
        <v>2295</v>
      </c>
    </row>
    <row r="160" spans="1:5" ht="17.25" customHeight="1">
      <c r="A160" s="309" t="s">
        <v>2290</v>
      </c>
      <c r="B160" s="309" t="s">
        <v>2291</v>
      </c>
      <c r="C160" s="309" t="s">
        <v>2292</v>
      </c>
      <c r="D160" s="309" t="s">
        <v>2293</v>
      </c>
      <c r="E160" s="309" t="s">
        <v>2296</v>
      </c>
    </row>
    <row r="161" spans="1:5" ht="17.25" customHeight="1">
      <c r="A161" s="309" t="s">
        <v>2290</v>
      </c>
      <c r="B161" s="309" t="s">
        <v>2291</v>
      </c>
      <c r="C161" s="309" t="s">
        <v>2292</v>
      </c>
      <c r="D161" s="309" t="s">
        <v>2293</v>
      </c>
      <c r="E161" s="309" t="s">
        <v>2297</v>
      </c>
    </row>
    <row r="162" spans="1:5" ht="17.25" customHeight="1">
      <c r="A162" s="309" t="s">
        <v>2290</v>
      </c>
      <c r="B162" s="309" t="s">
        <v>2291</v>
      </c>
      <c r="C162" s="309" t="s">
        <v>2292</v>
      </c>
      <c r="D162" s="309" t="s">
        <v>2293</v>
      </c>
      <c r="E162" s="309" t="s">
        <v>2298</v>
      </c>
    </row>
    <row r="163" spans="1:5" ht="17.25" customHeight="1">
      <c r="A163" s="309" t="s">
        <v>2290</v>
      </c>
      <c r="B163" s="309" t="s">
        <v>2291</v>
      </c>
      <c r="C163" s="309" t="s">
        <v>2292</v>
      </c>
      <c r="D163" s="309" t="s">
        <v>2293</v>
      </c>
      <c r="E163" s="309" t="s">
        <v>2299</v>
      </c>
    </row>
    <row r="164" spans="1:5" ht="17.25" customHeight="1">
      <c r="A164" s="309" t="s">
        <v>2290</v>
      </c>
      <c r="B164" s="309" t="s">
        <v>2291</v>
      </c>
      <c r="C164" s="309" t="s">
        <v>2292</v>
      </c>
      <c r="D164" s="309" t="s">
        <v>2293</v>
      </c>
      <c r="E164" s="309" t="s">
        <v>2300</v>
      </c>
    </row>
    <row r="165" spans="1:5" ht="17.25" customHeight="1">
      <c r="A165" s="309" t="s">
        <v>2290</v>
      </c>
      <c r="B165" s="309" t="s">
        <v>2291</v>
      </c>
      <c r="C165" s="309" t="s">
        <v>2292</v>
      </c>
      <c r="D165" s="309" t="s">
        <v>2293</v>
      </c>
      <c r="E165" s="309" t="s">
        <v>2301</v>
      </c>
    </row>
    <row r="166" spans="1:5" ht="17.25" customHeight="1">
      <c r="A166" s="309" t="s">
        <v>2290</v>
      </c>
      <c r="B166" s="309" t="s">
        <v>2291</v>
      </c>
      <c r="C166" s="309" t="s">
        <v>2292</v>
      </c>
      <c r="D166" s="309" t="s">
        <v>2293</v>
      </c>
      <c r="E166" s="309" t="s">
        <v>2302</v>
      </c>
    </row>
    <row r="167" spans="1:5" ht="17.25" customHeight="1">
      <c r="A167" s="309" t="s">
        <v>2290</v>
      </c>
      <c r="B167" s="309" t="s">
        <v>2291</v>
      </c>
      <c r="C167" s="309" t="s">
        <v>2292</v>
      </c>
      <c r="D167" s="309" t="s">
        <v>2303</v>
      </c>
      <c r="E167" s="309" t="s">
        <v>2304</v>
      </c>
    </row>
    <row r="168" spans="1:5" ht="17.25" customHeight="1">
      <c r="A168" s="309" t="s">
        <v>2290</v>
      </c>
      <c r="B168" s="309" t="s">
        <v>2291</v>
      </c>
      <c r="C168" s="309" t="s">
        <v>2292</v>
      </c>
      <c r="D168" s="309" t="s">
        <v>2303</v>
      </c>
      <c r="E168" s="309" t="s">
        <v>2305</v>
      </c>
    </row>
    <row r="169" spans="1:5" ht="17.25" customHeight="1">
      <c r="A169" s="309" t="s">
        <v>2290</v>
      </c>
      <c r="B169" s="309" t="s">
        <v>2291</v>
      </c>
      <c r="C169" s="309" t="s">
        <v>2292</v>
      </c>
      <c r="D169" s="309" t="s">
        <v>2303</v>
      </c>
      <c r="E169" s="309" t="s">
        <v>2306</v>
      </c>
    </row>
    <row r="170" spans="1:5" ht="17.25" customHeight="1">
      <c r="A170" s="309" t="s">
        <v>2290</v>
      </c>
      <c r="B170" s="309" t="s">
        <v>2291</v>
      </c>
      <c r="C170" s="309" t="s">
        <v>2292</v>
      </c>
      <c r="D170" s="309" t="s">
        <v>2303</v>
      </c>
      <c r="E170" s="309" t="s">
        <v>2307</v>
      </c>
    </row>
    <row r="171" spans="1:5" ht="17.25" customHeight="1">
      <c r="A171" s="309" t="s">
        <v>2290</v>
      </c>
      <c r="B171" s="309" t="s">
        <v>2291</v>
      </c>
      <c r="C171" s="309" t="s">
        <v>2292</v>
      </c>
      <c r="D171" s="309" t="s">
        <v>2308</v>
      </c>
      <c r="E171" s="309" t="s">
        <v>2309</v>
      </c>
    </row>
    <row r="172" spans="1:5" ht="17.25" customHeight="1">
      <c r="A172" s="309" t="s">
        <v>2290</v>
      </c>
      <c r="B172" s="309" t="s">
        <v>2291</v>
      </c>
      <c r="C172" s="309" t="s">
        <v>2292</v>
      </c>
      <c r="D172" s="309" t="s">
        <v>2308</v>
      </c>
      <c r="E172" s="309" t="s">
        <v>2310</v>
      </c>
    </row>
    <row r="173" spans="1:5" ht="17.25" customHeight="1">
      <c r="A173" s="309" t="s">
        <v>2290</v>
      </c>
      <c r="B173" s="309" t="s">
        <v>2291</v>
      </c>
      <c r="C173" s="309" t="s">
        <v>2292</v>
      </c>
      <c r="D173" s="309" t="s">
        <v>2308</v>
      </c>
      <c r="E173" s="309" t="s">
        <v>2311</v>
      </c>
    </row>
    <row r="174" spans="1:5" ht="17.25" customHeight="1">
      <c r="A174" s="309" t="s">
        <v>2290</v>
      </c>
      <c r="B174" s="309" t="s">
        <v>2291</v>
      </c>
      <c r="C174" s="309" t="s">
        <v>2292</v>
      </c>
      <c r="D174" s="309" t="s">
        <v>2308</v>
      </c>
      <c r="E174" s="309" t="s">
        <v>2312</v>
      </c>
    </row>
    <row r="175" spans="1:5" ht="17.25" customHeight="1">
      <c r="A175" s="309" t="s">
        <v>2290</v>
      </c>
      <c r="B175" s="309" t="s">
        <v>2291</v>
      </c>
      <c r="C175" s="309" t="s">
        <v>2292</v>
      </c>
      <c r="D175" s="309" t="s">
        <v>2308</v>
      </c>
      <c r="E175" s="309" t="s">
        <v>2313</v>
      </c>
    </row>
    <row r="176" spans="1:5" ht="17.25" customHeight="1">
      <c r="A176" s="309" t="s">
        <v>2290</v>
      </c>
      <c r="B176" s="309" t="s">
        <v>2291</v>
      </c>
      <c r="C176" s="309" t="s">
        <v>2292</v>
      </c>
      <c r="D176" s="309" t="s">
        <v>2308</v>
      </c>
      <c r="E176" s="309" t="s">
        <v>2314</v>
      </c>
    </row>
    <row r="177" spans="1:5" ht="17.25" customHeight="1">
      <c r="A177" s="309" t="s">
        <v>2290</v>
      </c>
      <c r="B177" s="309" t="s">
        <v>2315</v>
      </c>
      <c r="C177" s="309" t="s">
        <v>2316</v>
      </c>
      <c r="D177" s="309" t="s">
        <v>2317</v>
      </c>
      <c r="E177" s="309" t="s">
        <v>2318</v>
      </c>
    </row>
    <row r="178" spans="1:5" ht="17.25" customHeight="1">
      <c r="A178" s="309" t="s">
        <v>2290</v>
      </c>
      <c r="B178" s="309" t="s">
        <v>2315</v>
      </c>
      <c r="C178" s="309" t="s">
        <v>2316</v>
      </c>
      <c r="D178" s="309" t="s">
        <v>2317</v>
      </c>
      <c r="E178" s="309" t="s">
        <v>2319</v>
      </c>
    </row>
    <row r="179" spans="1:5" ht="17.25" customHeight="1">
      <c r="A179" s="309" t="s">
        <v>2290</v>
      </c>
      <c r="B179" s="309" t="s">
        <v>2315</v>
      </c>
      <c r="C179" s="309" t="s">
        <v>2316</v>
      </c>
      <c r="D179" s="309" t="s">
        <v>2317</v>
      </c>
      <c r="E179" s="309" t="s">
        <v>2320</v>
      </c>
    </row>
    <row r="180" spans="1:5" ht="17.25" customHeight="1">
      <c r="A180" s="309" t="s">
        <v>2290</v>
      </c>
      <c r="B180" s="309" t="s">
        <v>2315</v>
      </c>
      <c r="C180" s="309" t="s">
        <v>2316</v>
      </c>
      <c r="D180" s="309" t="s">
        <v>2317</v>
      </c>
      <c r="E180" s="309" t="s">
        <v>2321</v>
      </c>
    </row>
    <row r="181" spans="1:5" ht="17.25" customHeight="1">
      <c r="A181" s="309" t="s">
        <v>2290</v>
      </c>
      <c r="B181" s="309" t="s">
        <v>2315</v>
      </c>
      <c r="C181" s="309" t="s">
        <v>2316</v>
      </c>
      <c r="D181" s="309" t="s">
        <v>2322</v>
      </c>
      <c r="E181" s="309" t="s">
        <v>2323</v>
      </c>
    </row>
    <row r="182" spans="1:5" ht="17.25" customHeight="1">
      <c r="A182" s="309" t="s">
        <v>2290</v>
      </c>
      <c r="B182" s="309" t="s">
        <v>2315</v>
      </c>
      <c r="C182" s="309" t="s">
        <v>2316</v>
      </c>
      <c r="D182" s="309" t="s">
        <v>2322</v>
      </c>
      <c r="E182" s="309" t="s">
        <v>2324</v>
      </c>
    </row>
    <row r="183" spans="1:5" ht="17.25" customHeight="1">
      <c r="A183" s="309" t="s">
        <v>2290</v>
      </c>
      <c r="B183" s="309" t="s">
        <v>2315</v>
      </c>
      <c r="C183" s="309" t="s">
        <v>2316</v>
      </c>
      <c r="D183" s="309" t="s">
        <v>2322</v>
      </c>
      <c r="E183" s="309" t="s">
        <v>2325</v>
      </c>
    </row>
    <row r="184" spans="1:5" ht="17.25" customHeight="1">
      <c r="A184" s="309" t="s">
        <v>2290</v>
      </c>
      <c r="B184" s="309" t="s">
        <v>2315</v>
      </c>
      <c r="C184" s="309" t="s">
        <v>2316</v>
      </c>
      <c r="D184" s="309" t="s">
        <v>2326</v>
      </c>
      <c r="E184" s="309" t="s">
        <v>2327</v>
      </c>
    </row>
    <row r="185" spans="1:5" ht="17.25" customHeight="1">
      <c r="A185" s="309" t="s">
        <v>2290</v>
      </c>
      <c r="B185" s="309" t="s">
        <v>2315</v>
      </c>
      <c r="C185" s="309" t="s">
        <v>2316</v>
      </c>
      <c r="D185" s="309" t="s">
        <v>2326</v>
      </c>
      <c r="E185" s="309" t="s">
        <v>2328</v>
      </c>
    </row>
    <row r="186" spans="1:5" ht="17.25" customHeight="1">
      <c r="A186" s="309" t="s">
        <v>2290</v>
      </c>
      <c r="B186" s="309" t="s">
        <v>2315</v>
      </c>
      <c r="C186" s="309" t="s">
        <v>2316</v>
      </c>
      <c r="D186" s="309" t="s">
        <v>2326</v>
      </c>
      <c r="E186" s="309" t="s">
        <v>2329</v>
      </c>
    </row>
    <row r="187" spans="1:5" ht="17.25" customHeight="1">
      <c r="A187" s="309" t="s">
        <v>2290</v>
      </c>
      <c r="B187" s="309" t="s">
        <v>2315</v>
      </c>
      <c r="C187" s="309" t="s">
        <v>2316</v>
      </c>
      <c r="D187" s="309" t="s">
        <v>2326</v>
      </c>
      <c r="E187" s="309" t="s">
        <v>2330</v>
      </c>
    </row>
    <row r="188" spans="1:5" ht="17.25" customHeight="1">
      <c r="A188" s="309" t="s">
        <v>2290</v>
      </c>
      <c r="B188" s="309" t="s">
        <v>2315</v>
      </c>
      <c r="C188" s="309" t="s">
        <v>2316</v>
      </c>
      <c r="D188" s="309" t="s">
        <v>2326</v>
      </c>
      <c r="E188" s="309" t="s">
        <v>2331</v>
      </c>
    </row>
    <row r="189" spans="1:5" ht="17.25" customHeight="1">
      <c r="A189" s="309" t="s">
        <v>2290</v>
      </c>
      <c r="B189" s="309" t="s">
        <v>2315</v>
      </c>
      <c r="C189" s="309" t="s">
        <v>2316</v>
      </c>
      <c r="D189" s="309" t="s">
        <v>2326</v>
      </c>
      <c r="E189" s="309" t="s">
        <v>2332</v>
      </c>
    </row>
    <row r="190" spans="1:5" ht="17.25" customHeight="1">
      <c r="A190" s="309" t="s">
        <v>2290</v>
      </c>
      <c r="B190" s="309" t="s">
        <v>2315</v>
      </c>
      <c r="C190" s="309" t="s">
        <v>2316</v>
      </c>
      <c r="D190" s="309" t="s">
        <v>2326</v>
      </c>
      <c r="E190" s="309" t="s">
        <v>2333</v>
      </c>
    </row>
    <row r="191" spans="1:5" ht="17.25" customHeight="1">
      <c r="A191" s="309" t="s">
        <v>2290</v>
      </c>
      <c r="B191" s="309" t="s">
        <v>2315</v>
      </c>
      <c r="C191" s="309" t="s">
        <v>2316</v>
      </c>
      <c r="D191" s="309" t="s">
        <v>2326</v>
      </c>
      <c r="E191" s="309" t="s">
        <v>2334</v>
      </c>
    </row>
    <row r="192" spans="1:5" ht="17.25" customHeight="1">
      <c r="A192" s="309" t="s">
        <v>2290</v>
      </c>
      <c r="B192" s="309" t="s">
        <v>2335</v>
      </c>
      <c r="C192" s="309" t="s">
        <v>2336</v>
      </c>
      <c r="D192" s="309" t="s">
        <v>2337</v>
      </c>
      <c r="E192" s="309" t="s">
        <v>1668</v>
      </c>
    </row>
    <row r="193" spans="1:5" ht="17.25" customHeight="1">
      <c r="A193" s="309" t="s">
        <v>2290</v>
      </c>
      <c r="B193" s="309" t="s">
        <v>2335</v>
      </c>
      <c r="C193" s="309" t="s">
        <v>2336</v>
      </c>
      <c r="D193" s="309" t="s">
        <v>2338</v>
      </c>
      <c r="E193" s="309" t="s">
        <v>2339</v>
      </c>
    </row>
    <row r="194" spans="1:5" ht="17.25" customHeight="1">
      <c r="A194" s="309" t="s">
        <v>2290</v>
      </c>
      <c r="B194" s="309" t="s">
        <v>2335</v>
      </c>
      <c r="C194" s="309" t="s">
        <v>2336</v>
      </c>
      <c r="D194" s="309" t="s">
        <v>2338</v>
      </c>
      <c r="E194" s="309" t="s">
        <v>2340</v>
      </c>
    </row>
    <row r="195" spans="1:5" ht="17.25" customHeight="1">
      <c r="A195" s="309" t="s">
        <v>2290</v>
      </c>
      <c r="B195" s="309" t="s">
        <v>2335</v>
      </c>
      <c r="C195" s="309" t="s">
        <v>2336</v>
      </c>
      <c r="D195" s="309" t="s">
        <v>2338</v>
      </c>
      <c r="E195" s="309" t="s">
        <v>2341</v>
      </c>
    </row>
    <row r="196" spans="1:5" ht="17.25" customHeight="1">
      <c r="A196" s="309" t="s">
        <v>2290</v>
      </c>
      <c r="B196" s="309" t="s">
        <v>2335</v>
      </c>
      <c r="C196" s="309" t="s">
        <v>2336</v>
      </c>
      <c r="D196" s="309" t="s">
        <v>2338</v>
      </c>
      <c r="E196" s="309" t="s">
        <v>2342</v>
      </c>
    </row>
    <row r="197" spans="1:5" ht="17.25" customHeight="1">
      <c r="A197" s="309" t="s">
        <v>2290</v>
      </c>
      <c r="B197" s="309" t="s">
        <v>2335</v>
      </c>
      <c r="C197" s="309" t="s">
        <v>2336</v>
      </c>
      <c r="D197" s="309" t="s">
        <v>2338</v>
      </c>
      <c r="E197" s="309" t="s">
        <v>2343</v>
      </c>
    </row>
    <row r="198" spans="1:5" ht="17.25" customHeight="1">
      <c r="A198" s="309" t="s">
        <v>2290</v>
      </c>
      <c r="B198" s="309" t="s">
        <v>2344</v>
      </c>
      <c r="C198" s="309" t="s">
        <v>2345</v>
      </c>
      <c r="D198" s="309" t="s">
        <v>2346</v>
      </c>
      <c r="E198" s="309" t="s">
        <v>2347</v>
      </c>
    </row>
    <row r="199" spans="1:5" ht="17.25" customHeight="1">
      <c r="A199" s="309" t="s">
        <v>2290</v>
      </c>
      <c r="B199" s="309" t="s">
        <v>2344</v>
      </c>
      <c r="C199" s="309" t="s">
        <v>2345</v>
      </c>
      <c r="D199" s="309" t="s">
        <v>2346</v>
      </c>
      <c r="E199" s="309" t="s">
        <v>2348</v>
      </c>
    </row>
    <row r="200" spans="1:5" ht="17.25" customHeight="1">
      <c r="A200" s="309" t="s">
        <v>2290</v>
      </c>
      <c r="B200" s="309" t="s">
        <v>2344</v>
      </c>
      <c r="C200" s="309" t="s">
        <v>2345</v>
      </c>
      <c r="D200" s="309" t="s">
        <v>2346</v>
      </c>
      <c r="E200" s="309" t="s">
        <v>2349</v>
      </c>
    </row>
    <row r="201" spans="1:5" ht="17.25" customHeight="1">
      <c r="A201" s="309" t="s">
        <v>2350</v>
      </c>
      <c r="B201" s="309" t="s">
        <v>2351</v>
      </c>
      <c r="C201" s="309" t="s">
        <v>2352</v>
      </c>
      <c r="D201" s="309" t="s">
        <v>2353</v>
      </c>
      <c r="E201" s="309" t="s">
        <v>2354</v>
      </c>
    </row>
    <row r="202" spans="1:5" ht="17.25" customHeight="1">
      <c r="A202" s="309" t="s">
        <v>2350</v>
      </c>
      <c r="B202" s="309" t="s">
        <v>2355</v>
      </c>
      <c r="C202" s="309" t="s">
        <v>2356</v>
      </c>
      <c r="D202" s="309" t="s">
        <v>2357</v>
      </c>
      <c r="E202" s="309" t="s">
        <v>2358</v>
      </c>
    </row>
    <row r="203" spans="1:5" ht="17.25" customHeight="1">
      <c r="A203" s="309" t="s">
        <v>2350</v>
      </c>
      <c r="B203" s="309" t="s">
        <v>2359</v>
      </c>
      <c r="C203" s="309" t="s">
        <v>2360</v>
      </c>
      <c r="D203" s="309" t="s">
        <v>2361</v>
      </c>
      <c r="E203" s="309" t="s">
        <v>2362</v>
      </c>
    </row>
    <row r="204" spans="1:5" ht="17.25" customHeight="1">
      <c r="A204" s="309" t="s">
        <v>2350</v>
      </c>
      <c r="B204" s="309" t="s">
        <v>2359</v>
      </c>
      <c r="C204" s="309" t="s">
        <v>2360</v>
      </c>
      <c r="D204" s="309" t="s">
        <v>2361</v>
      </c>
      <c r="E204" s="309" t="s">
        <v>2363</v>
      </c>
    </row>
    <row r="205" spans="1:5" ht="17.25" customHeight="1">
      <c r="A205" s="309" t="s">
        <v>2350</v>
      </c>
      <c r="B205" s="309" t="s">
        <v>2359</v>
      </c>
      <c r="C205" s="309" t="s">
        <v>2364</v>
      </c>
      <c r="D205" s="309" t="s">
        <v>2365</v>
      </c>
      <c r="E205" s="309" t="s">
        <v>2366</v>
      </c>
    </row>
    <row r="206" spans="1:5" ht="17.25" customHeight="1">
      <c r="A206" s="309" t="s">
        <v>2350</v>
      </c>
      <c r="B206" s="309" t="s">
        <v>2359</v>
      </c>
      <c r="C206" s="309" t="s">
        <v>2367</v>
      </c>
      <c r="D206" s="309" t="s">
        <v>2368</v>
      </c>
      <c r="E206" s="309" t="s">
        <v>2369</v>
      </c>
    </row>
    <row r="207" spans="1:5" ht="17.25" customHeight="1">
      <c r="A207" s="309" t="s">
        <v>2350</v>
      </c>
      <c r="B207" s="309" t="s">
        <v>2359</v>
      </c>
      <c r="C207" s="309" t="s">
        <v>2367</v>
      </c>
      <c r="D207" s="309" t="s">
        <v>2368</v>
      </c>
      <c r="E207" s="309" t="s">
        <v>2370</v>
      </c>
    </row>
    <row r="208" spans="1:5" ht="17.25" customHeight="1">
      <c r="A208" s="309" t="s">
        <v>2350</v>
      </c>
      <c r="B208" s="309" t="s">
        <v>2359</v>
      </c>
      <c r="C208" s="309" t="s">
        <v>2367</v>
      </c>
      <c r="D208" s="309" t="s">
        <v>2371</v>
      </c>
      <c r="E208" s="309" t="s">
        <v>2372</v>
      </c>
    </row>
    <row r="209" spans="1:5" ht="17.25" customHeight="1">
      <c r="A209" s="309" t="s">
        <v>2350</v>
      </c>
      <c r="B209" s="309" t="s">
        <v>2359</v>
      </c>
      <c r="C209" s="309" t="s">
        <v>2367</v>
      </c>
      <c r="D209" s="309" t="s">
        <v>2371</v>
      </c>
      <c r="E209" s="309" t="s">
        <v>2373</v>
      </c>
    </row>
    <row r="210" spans="1:5" ht="17.25" customHeight="1">
      <c r="A210" s="309" t="s">
        <v>2350</v>
      </c>
      <c r="B210" s="309" t="s">
        <v>2359</v>
      </c>
      <c r="C210" s="309" t="s">
        <v>2367</v>
      </c>
      <c r="D210" s="309" t="s">
        <v>2374</v>
      </c>
      <c r="E210" s="309" t="s">
        <v>2375</v>
      </c>
    </row>
    <row r="211" spans="1:5" ht="17.25" customHeight="1">
      <c r="A211" s="309" t="s">
        <v>2350</v>
      </c>
      <c r="B211" s="309" t="s">
        <v>2359</v>
      </c>
      <c r="C211" s="309" t="s">
        <v>2367</v>
      </c>
      <c r="D211" s="309" t="s">
        <v>2376</v>
      </c>
      <c r="E211" s="309" t="s">
        <v>2377</v>
      </c>
    </row>
    <row r="212" spans="1:5" ht="17.25" customHeight="1">
      <c r="A212" s="309" t="s">
        <v>2350</v>
      </c>
      <c r="B212" s="309" t="s">
        <v>2359</v>
      </c>
      <c r="C212" s="309" t="s">
        <v>2367</v>
      </c>
      <c r="D212" s="309" t="s">
        <v>2376</v>
      </c>
      <c r="E212" s="309" t="s">
        <v>2378</v>
      </c>
    </row>
    <row r="213" spans="1:5" ht="17.25" customHeight="1">
      <c r="A213" s="309" t="s">
        <v>2350</v>
      </c>
      <c r="B213" s="309" t="s">
        <v>2359</v>
      </c>
      <c r="C213" s="309" t="s">
        <v>2367</v>
      </c>
      <c r="D213" s="309" t="s">
        <v>2376</v>
      </c>
      <c r="E213" s="309" t="s">
        <v>2379</v>
      </c>
    </row>
    <row r="214" spans="1:5" ht="17.25" customHeight="1">
      <c r="A214" s="309" t="s">
        <v>2350</v>
      </c>
      <c r="B214" s="309" t="s">
        <v>2359</v>
      </c>
      <c r="C214" s="309" t="s">
        <v>2367</v>
      </c>
      <c r="D214" s="309" t="s">
        <v>2376</v>
      </c>
      <c r="E214" s="309" t="s">
        <v>642</v>
      </c>
    </row>
    <row r="215" spans="1:5" ht="17.25" customHeight="1">
      <c r="A215" s="309" t="s">
        <v>2350</v>
      </c>
      <c r="B215" s="309" t="s">
        <v>2359</v>
      </c>
      <c r="C215" s="309" t="s">
        <v>2367</v>
      </c>
      <c r="D215" s="309" t="s">
        <v>2376</v>
      </c>
      <c r="E215" s="309" t="s">
        <v>2380</v>
      </c>
    </row>
    <row r="216" spans="1:5" ht="17.25" customHeight="1">
      <c r="A216" s="309" t="s">
        <v>2350</v>
      </c>
      <c r="B216" s="309" t="s">
        <v>2359</v>
      </c>
      <c r="C216" s="309" t="s">
        <v>2367</v>
      </c>
      <c r="D216" s="309" t="s">
        <v>2376</v>
      </c>
      <c r="E216" s="309" t="s">
        <v>2381</v>
      </c>
    </row>
    <row r="217" spans="1:5" ht="17.25" customHeight="1">
      <c r="A217" s="309" t="s">
        <v>2350</v>
      </c>
      <c r="B217" s="309" t="s">
        <v>2359</v>
      </c>
      <c r="C217" s="309" t="s">
        <v>2367</v>
      </c>
      <c r="D217" s="309" t="s">
        <v>2376</v>
      </c>
      <c r="E217" s="309" t="s">
        <v>2382</v>
      </c>
    </row>
    <row r="218" spans="1:5" ht="17.25" customHeight="1">
      <c r="A218" s="309" t="s">
        <v>2350</v>
      </c>
      <c r="B218" s="309" t="s">
        <v>2359</v>
      </c>
      <c r="C218" s="309" t="s">
        <v>2367</v>
      </c>
      <c r="D218" s="309" t="s">
        <v>2376</v>
      </c>
      <c r="E218" s="309" t="s">
        <v>2383</v>
      </c>
    </row>
    <row r="219" spans="1:5" ht="17.25" customHeight="1">
      <c r="A219" s="309" t="s">
        <v>2350</v>
      </c>
      <c r="B219" s="309" t="s">
        <v>2359</v>
      </c>
      <c r="C219" s="309" t="s">
        <v>2367</v>
      </c>
      <c r="D219" s="309" t="s">
        <v>2376</v>
      </c>
      <c r="E219" s="309" t="s">
        <v>2384</v>
      </c>
    </row>
    <row r="220" spans="1:5" ht="17.25" customHeight="1">
      <c r="A220" s="309" t="s">
        <v>2350</v>
      </c>
      <c r="B220" s="309" t="s">
        <v>2359</v>
      </c>
      <c r="C220" s="309" t="s">
        <v>2367</v>
      </c>
      <c r="D220" s="309" t="s">
        <v>2385</v>
      </c>
      <c r="E220" s="309" t="s">
        <v>2386</v>
      </c>
    </row>
    <row r="221" spans="1:5" ht="17.25" customHeight="1">
      <c r="A221" s="309" t="s">
        <v>2350</v>
      </c>
      <c r="B221" s="309" t="s">
        <v>2359</v>
      </c>
      <c r="C221" s="309" t="s">
        <v>2367</v>
      </c>
      <c r="D221" s="309" t="s">
        <v>2385</v>
      </c>
      <c r="E221" s="309" t="s">
        <v>2387</v>
      </c>
    </row>
    <row r="222" spans="1:5" ht="17.25" customHeight="1">
      <c r="A222" s="309" t="s">
        <v>2350</v>
      </c>
      <c r="B222" s="309" t="s">
        <v>2388</v>
      </c>
      <c r="C222" s="309" t="s">
        <v>2389</v>
      </c>
      <c r="D222" s="309" t="s">
        <v>2390</v>
      </c>
      <c r="E222" s="309" t="s">
        <v>2391</v>
      </c>
    </row>
    <row r="223" spans="1:5" ht="17.25" customHeight="1">
      <c r="A223" s="309" t="s">
        <v>2350</v>
      </c>
      <c r="B223" s="309" t="s">
        <v>2388</v>
      </c>
      <c r="C223" s="309" t="s">
        <v>2389</v>
      </c>
      <c r="D223" s="309" t="s">
        <v>2392</v>
      </c>
      <c r="E223" s="309" t="s">
        <v>2393</v>
      </c>
    </row>
    <row r="224" spans="1:5" ht="17.25" customHeight="1">
      <c r="A224" s="309" t="s">
        <v>2350</v>
      </c>
      <c r="B224" s="309" t="s">
        <v>2388</v>
      </c>
      <c r="C224" s="309" t="s">
        <v>2389</v>
      </c>
      <c r="D224" s="309" t="s">
        <v>2392</v>
      </c>
      <c r="E224" s="309" t="s">
        <v>2394</v>
      </c>
    </row>
    <row r="225" spans="1:5" ht="17.25" customHeight="1">
      <c r="A225" s="309" t="s">
        <v>2350</v>
      </c>
      <c r="B225" s="309" t="s">
        <v>2395</v>
      </c>
      <c r="C225" s="309" t="s">
        <v>2396</v>
      </c>
      <c r="D225" s="309" t="s">
        <v>2397</v>
      </c>
      <c r="E225" s="311" t="s">
        <v>2398</v>
      </c>
    </row>
    <row r="226" spans="1:5" ht="17.25" customHeight="1">
      <c r="A226" s="309" t="s">
        <v>2350</v>
      </c>
      <c r="B226" s="309" t="s">
        <v>2395</v>
      </c>
      <c r="C226" s="309" t="s">
        <v>2396</v>
      </c>
      <c r="D226" s="309" t="s">
        <v>2399</v>
      </c>
      <c r="E226" s="309" t="s">
        <v>2400</v>
      </c>
    </row>
    <row r="227" spans="1:5" ht="17.25" customHeight="1">
      <c r="A227" s="309" t="s">
        <v>2350</v>
      </c>
      <c r="B227" s="309" t="s">
        <v>2395</v>
      </c>
      <c r="C227" s="309" t="s">
        <v>2401</v>
      </c>
      <c r="D227" s="309" t="s">
        <v>2402</v>
      </c>
      <c r="E227" s="309" t="s">
        <v>2403</v>
      </c>
    </row>
    <row r="228" spans="1:5" ht="17.25" customHeight="1">
      <c r="A228" s="309" t="s">
        <v>2350</v>
      </c>
      <c r="B228" s="309" t="s">
        <v>2395</v>
      </c>
      <c r="C228" s="309" t="s">
        <v>2404</v>
      </c>
      <c r="D228" s="309" t="s">
        <v>2405</v>
      </c>
      <c r="E228" s="309" t="s">
        <v>2406</v>
      </c>
    </row>
    <row r="229" spans="1:5" ht="17.25" customHeight="1">
      <c r="A229" s="309" t="s">
        <v>2350</v>
      </c>
      <c r="B229" s="309" t="s">
        <v>2395</v>
      </c>
      <c r="C229" s="309" t="s">
        <v>2404</v>
      </c>
      <c r="D229" s="309" t="s">
        <v>2407</v>
      </c>
      <c r="E229" s="311" t="s">
        <v>2408</v>
      </c>
    </row>
    <row r="230" spans="1:5" ht="17.25" customHeight="1">
      <c r="A230" s="309" t="s">
        <v>2409</v>
      </c>
      <c r="B230" s="309" t="s">
        <v>2410</v>
      </c>
      <c r="C230" s="309" t="s">
        <v>2411</v>
      </c>
      <c r="D230" s="309" t="s">
        <v>2412</v>
      </c>
      <c r="E230" s="309" t="s">
        <v>2413</v>
      </c>
    </row>
    <row r="231" spans="1:5" ht="17.25" customHeight="1">
      <c r="A231" s="309" t="s">
        <v>2409</v>
      </c>
      <c r="B231" s="309" t="s">
        <v>2355</v>
      </c>
      <c r="C231" s="309" t="s">
        <v>2414</v>
      </c>
      <c r="D231" s="309" t="s">
        <v>2415</v>
      </c>
      <c r="E231" s="309" t="s">
        <v>2416</v>
      </c>
    </row>
    <row r="232" spans="1:5" ht="17.25" customHeight="1">
      <c r="A232" s="309" t="s">
        <v>2409</v>
      </c>
      <c r="B232" s="309" t="s">
        <v>2355</v>
      </c>
      <c r="C232" s="309" t="s">
        <v>2414</v>
      </c>
      <c r="D232" s="309" t="s">
        <v>2415</v>
      </c>
      <c r="E232" s="309" t="s">
        <v>2417</v>
      </c>
    </row>
    <row r="233" spans="1:5" ht="17.25" customHeight="1">
      <c r="A233" s="309" t="s">
        <v>2409</v>
      </c>
      <c r="B233" s="309" t="s">
        <v>2359</v>
      </c>
      <c r="C233" s="309" t="s">
        <v>2418</v>
      </c>
      <c r="D233" s="309" t="s">
        <v>2419</v>
      </c>
      <c r="E233" s="309" t="s">
        <v>2420</v>
      </c>
    </row>
    <row r="234" spans="1:5" ht="17.25" customHeight="1">
      <c r="A234" s="309" t="s">
        <v>2409</v>
      </c>
      <c r="B234" s="309" t="s">
        <v>2359</v>
      </c>
      <c r="C234" s="309" t="s">
        <v>2418</v>
      </c>
      <c r="D234" s="309" t="s">
        <v>2421</v>
      </c>
      <c r="E234" s="309" t="s">
        <v>75</v>
      </c>
    </row>
    <row r="235" spans="1:5" ht="17.25" customHeight="1">
      <c r="A235" s="309" t="s">
        <v>2409</v>
      </c>
      <c r="B235" s="309" t="s">
        <v>2359</v>
      </c>
      <c r="C235" s="309" t="s">
        <v>2418</v>
      </c>
      <c r="D235" s="309" t="s">
        <v>2422</v>
      </c>
      <c r="E235" s="309" t="s">
        <v>2423</v>
      </c>
    </row>
    <row r="236" spans="1:5" ht="17.25" customHeight="1">
      <c r="A236" s="309" t="s">
        <v>2409</v>
      </c>
      <c r="B236" s="309" t="s">
        <v>2359</v>
      </c>
      <c r="C236" s="309" t="s">
        <v>2424</v>
      </c>
      <c r="D236" s="309" t="s">
        <v>2425</v>
      </c>
      <c r="E236" s="309" t="s">
        <v>2426</v>
      </c>
    </row>
    <row r="237" spans="1:5" ht="17.25" customHeight="1">
      <c r="A237" s="309" t="s">
        <v>2409</v>
      </c>
      <c r="B237" s="309" t="s">
        <v>2359</v>
      </c>
      <c r="C237" s="309" t="s">
        <v>2424</v>
      </c>
      <c r="D237" s="309" t="s">
        <v>2425</v>
      </c>
      <c r="E237" s="309" t="s">
        <v>2427</v>
      </c>
    </row>
    <row r="238" spans="1:5" ht="17.25" customHeight="1">
      <c r="A238" s="309" t="s">
        <v>2409</v>
      </c>
      <c r="B238" s="309" t="s">
        <v>2359</v>
      </c>
      <c r="C238" s="309" t="s">
        <v>2424</v>
      </c>
      <c r="D238" s="309" t="s">
        <v>2425</v>
      </c>
      <c r="E238" s="309" t="s">
        <v>2428</v>
      </c>
    </row>
    <row r="239" spans="1:5" ht="17.25" customHeight="1">
      <c r="A239" s="309" t="s">
        <v>2409</v>
      </c>
      <c r="B239" s="309" t="s">
        <v>2359</v>
      </c>
      <c r="C239" s="309" t="s">
        <v>2424</v>
      </c>
      <c r="D239" s="309" t="s">
        <v>2425</v>
      </c>
      <c r="E239" s="309" t="s">
        <v>2429</v>
      </c>
    </row>
    <row r="240" spans="1:5" ht="17.25" customHeight="1">
      <c r="A240" s="309" t="s">
        <v>2409</v>
      </c>
      <c r="B240" s="309" t="s">
        <v>2359</v>
      </c>
      <c r="C240" s="309" t="s">
        <v>2424</v>
      </c>
      <c r="D240" s="309" t="s">
        <v>2425</v>
      </c>
      <c r="E240" s="309" t="s">
        <v>2430</v>
      </c>
    </row>
    <row r="241" spans="1:5" ht="17.25" customHeight="1">
      <c r="A241" s="309" t="s">
        <v>2409</v>
      </c>
      <c r="B241" s="309" t="s">
        <v>2359</v>
      </c>
      <c r="C241" s="309" t="s">
        <v>2424</v>
      </c>
      <c r="D241" s="309" t="s">
        <v>2431</v>
      </c>
      <c r="E241" s="309" t="s">
        <v>2432</v>
      </c>
    </row>
    <row r="242" spans="1:5" ht="17.25" customHeight="1">
      <c r="A242" s="309" t="s">
        <v>2409</v>
      </c>
      <c r="B242" s="309" t="s">
        <v>2359</v>
      </c>
      <c r="C242" s="309" t="s">
        <v>2424</v>
      </c>
      <c r="D242" s="309" t="s">
        <v>2433</v>
      </c>
      <c r="E242" s="309" t="s">
        <v>2434</v>
      </c>
    </row>
    <row r="243" spans="1:5" ht="17.25" customHeight="1">
      <c r="A243" s="309" t="s">
        <v>2409</v>
      </c>
      <c r="B243" s="309" t="s">
        <v>2359</v>
      </c>
      <c r="C243" s="309" t="s">
        <v>2424</v>
      </c>
      <c r="D243" s="309" t="s">
        <v>2433</v>
      </c>
      <c r="E243" s="309" t="s">
        <v>2435</v>
      </c>
    </row>
    <row r="244" spans="1:5" ht="17.25" customHeight="1">
      <c r="A244" s="309" t="s">
        <v>2409</v>
      </c>
      <c r="B244" s="309" t="s">
        <v>2359</v>
      </c>
      <c r="C244" s="309" t="s">
        <v>2424</v>
      </c>
      <c r="D244" s="309" t="s">
        <v>2433</v>
      </c>
      <c r="E244" s="309" t="s">
        <v>2436</v>
      </c>
    </row>
    <row r="245" spans="1:5" ht="17.25" customHeight="1">
      <c r="A245" s="309" t="s">
        <v>2409</v>
      </c>
      <c r="B245" s="309" t="s">
        <v>2359</v>
      </c>
      <c r="C245" s="309" t="s">
        <v>2437</v>
      </c>
      <c r="D245" s="309" t="s">
        <v>2438</v>
      </c>
      <c r="E245" s="309" t="s">
        <v>2439</v>
      </c>
    </row>
    <row r="246" spans="1:5" ht="17.25" customHeight="1">
      <c r="A246" s="309" t="s">
        <v>2409</v>
      </c>
      <c r="B246" s="309" t="s">
        <v>2359</v>
      </c>
      <c r="C246" s="309" t="s">
        <v>2437</v>
      </c>
      <c r="D246" s="309" t="s">
        <v>2438</v>
      </c>
      <c r="E246" s="309" t="s">
        <v>2440</v>
      </c>
    </row>
    <row r="247" spans="1:5" ht="17.25" customHeight="1">
      <c r="A247" s="309" t="s">
        <v>2409</v>
      </c>
      <c r="B247" s="309" t="s">
        <v>2359</v>
      </c>
      <c r="C247" s="309" t="s">
        <v>2437</v>
      </c>
      <c r="D247" s="309" t="s">
        <v>2441</v>
      </c>
      <c r="E247" s="309" t="s">
        <v>2442</v>
      </c>
    </row>
    <row r="248" spans="1:5" ht="17.25" customHeight="1">
      <c r="A248" s="309" t="s">
        <v>2409</v>
      </c>
      <c r="B248" s="309" t="s">
        <v>2388</v>
      </c>
      <c r="C248" s="309" t="s">
        <v>2443</v>
      </c>
      <c r="D248" s="309" t="s">
        <v>2444</v>
      </c>
      <c r="E248" s="309" t="s">
        <v>2445</v>
      </c>
    </row>
    <row r="249" spans="1:5" ht="17.25" customHeight="1">
      <c r="A249" s="309" t="s">
        <v>2409</v>
      </c>
      <c r="B249" s="309" t="s">
        <v>2388</v>
      </c>
      <c r="C249" s="309" t="s">
        <v>2443</v>
      </c>
      <c r="D249" s="309" t="s">
        <v>2446</v>
      </c>
      <c r="E249" s="309" t="s">
        <v>2447</v>
      </c>
    </row>
    <row r="250" spans="1:5" ht="17.25" customHeight="1">
      <c r="A250" s="309" t="s">
        <v>2409</v>
      </c>
      <c r="B250" s="309" t="s">
        <v>2388</v>
      </c>
      <c r="C250" s="309" t="s">
        <v>2443</v>
      </c>
      <c r="D250" s="309" t="s">
        <v>2446</v>
      </c>
      <c r="E250" s="309" t="s">
        <v>2448</v>
      </c>
    </row>
    <row r="251" spans="1:5" ht="17.25" customHeight="1">
      <c r="A251" s="309" t="s">
        <v>2409</v>
      </c>
      <c r="B251" s="309" t="s">
        <v>2388</v>
      </c>
      <c r="C251" s="309" t="s">
        <v>2443</v>
      </c>
      <c r="D251" s="309" t="s">
        <v>2446</v>
      </c>
      <c r="E251" s="309" t="s">
        <v>2449</v>
      </c>
    </row>
    <row r="252" spans="1:5" ht="17.25" customHeight="1">
      <c r="A252" s="309" t="s">
        <v>2409</v>
      </c>
      <c r="B252" s="309" t="s">
        <v>2388</v>
      </c>
      <c r="C252" s="309" t="s">
        <v>2443</v>
      </c>
      <c r="D252" s="309" t="s">
        <v>2450</v>
      </c>
      <c r="E252" s="309" t="s">
        <v>2451</v>
      </c>
    </row>
    <row r="253" spans="1:5" ht="17.25" customHeight="1">
      <c r="A253" s="309" t="s">
        <v>2409</v>
      </c>
      <c r="B253" s="309" t="s">
        <v>2388</v>
      </c>
      <c r="C253" s="309" t="s">
        <v>2443</v>
      </c>
      <c r="D253" s="309" t="s">
        <v>2450</v>
      </c>
      <c r="E253" s="309" t="s">
        <v>2452</v>
      </c>
    </row>
    <row r="254" spans="1:5" ht="17.25" customHeight="1">
      <c r="A254" s="309" t="s">
        <v>2409</v>
      </c>
      <c r="B254" s="309" t="s">
        <v>2388</v>
      </c>
      <c r="C254" s="309" t="s">
        <v>2443</v>
      </c>
      <c r="D254" s="309" t="s">
        <v>2450</v>
      </c>
      <c r="E254" s="309" t="s">
        <v>2453</v>
      </c>
    </row>
    <row r="255" spans="1:5" ht="17.25" customHeight="1">
      <c r="A255" s="309" t="s">
        <v>2409</v>
      </c>
      <c r="B255" s="309" t="s">
        <v>2395</v>
      </c>
      <c r="C255" s="309" t="s">
        <v>2396</v>
      </c>
      <c r="D255" s="309" t="s">
        <v>2454</v>
      </c>
      <c r="E255" s="311" t="s">
        <v>2455</v>
      </c>
    </row>
    <row r="256" spans="1:5" ht="17.25" customHeight="1">
      <c r="A256" s="309" t="s">
        <v>2409</v>
      </c>
      <c r="B256" s="309" t="s">
        <v>2395</v>
      </c>
      <c r="C256" s="309" t="s">
        <v>2396</v>
      </c>
      <c r="D256" s="309" t="s">
        <v>2456</v>
      </c>
      <c r="E256" s="309" t="s">
        <v>2457</v>
      </c>
    </row>
    <row r="257" spans="1:5" ht="17.25" customHeight="1">
      <c r="A257" s="309" t="s">
        <v>2409</v>
      </c>
      <c r="B257" s="309" t="s">
        <v>2395</v>
      </c>
      <c r="C257" s="309" t="s">
        <v>2401</v>
      </c>
      <c r="D257" s="309" t="s">
        <v>2458</v>
      </c>
      <c r="E257" s="309" t="s">
        <v>2459</v>
      </c>
    </row>
    <row r="258" spans="1:5" ht="17.25" customHeight="1">
      <c r="A258" s="309" t="s">
        <v>2409</v>
      </c>
      <c r="B258" s="309" t="s">
        <v>2395</v>
      </c>
      <c r="C258" s="309" t="s">
        <v>2404</v>
      </c>
      <c r="D258" s="309" t="s">
        <v>2460</v>
      </c>
      <c r="E258" s="311" t="s">
        <v>2461</v>
      </c>
    </row>
    <row r="259" spans="1:5" ht="17.25" customHeight="1">
      <c r="A259" s="309" t="s">
        <v>2409</v>
      </c>
      <c r="B259" s="309" t="s">
        <v>2395</v>
      </c>
      <c r="C259" s="309" t="s">
        <v>2404</v>
      </c>
      <c r="D259" s="309" t="s">
        <v>2462</v>
      </c>
      <c r="E259" s="311" t="s">
        <v>2463</v>
      </c>
    </row>
    <row r="260" spans="1:5" ht="17.25" customHeight="1">
      <c r="A260" s="309" t="s">
        <v>2464</v>
      </c>
      <c r="B260" s="309" t="s">
        <v>2465</v>
      </c>
      <c r="C260" s="309" t="s">
        <v>2466</v>
      </c>
      <c r="D260" s="309" t="s">
        <v>2467</v>
      </c>
      <c r="E260" s="309" t="s">
        <v>2468</v>
      </c>
    </row>
    <row r="261" spans="1:5" ht="17.25" customHeight="1">
      <c r="A261" s="309" t="s">
        <v>2464</v>
      </c>
      <c r="B261" s="309" t="s">
        <v>2465</v>
      </c>
      <c r="C261" s="309" t="s">
        <v>2466</v>
      </c>
      <c r="D261" s="309" t="s">
        <v>2467</v>
      </c>
      <c r="E261" s="309" t="s">
        <v>2469</v>
      </c>
    </row>
    <row r="262" spans="1:5" ht="17.25" customHeight="1">
      <c r="A262" s="309" t="s">
        <v>2464</v>
      </c>
      <c r="B262" s="309" t="s">
        <v>2465</v>
      </c>
      <c r="C262" s="309" t="s">
        <v>2466</v>
      </c>
      <c r="D262" s="309" t="s">
        <v>2467</v>
      </c>
      <c r="E262" s="309" t="s">
        <v>2470</v>
      </c>
    </row>
    <row r="263" spans="1:5" ht="17.25" customHeight="1">
      <c r="A263" s="309" t="s">
        <v>2464</v>
      </c>
      <c r="B263" s="309" t="s">
        <v>2471</v>
      </c>
      <c r="C263" s="309" t="s">
        <v>2472</v>
      </c>
      <c r="D263" s="309" t="s">
        <v>2473</v>
      </c>
      <c r="E263" s="309" t="s">
        <v>2474</v>
      </c>
    </row>
    <row r="264" spans="1:5" ht="17.25" customHeight="1">
      <c r="A264" s="309" t="s">
        <v>2464</v>
      </c>
      <c r="B264" s="309" t="s">
        <v>2471</v>
      </c>
      <c r="C264" s="309" t="s">
        <v>2472</v>
      </c>
      <c r="D264" s="309" t="s">
        <v>2473</v>
      </c>
      <c r="E264" s="309" t="s">
        <v>2475</v>
      </c>
    </row>
    <row r="265" spans="1:5" ht="17.25" customHeight="1">
      <c r="A265" s="309" t="s">
        <v>2464</v>
      </c>
      <c r="B265" s="309" t="s">
        <v>2471</v>
      </c>
      <c r="C265" s="309" t="s">
        <v>2472</v>
      </c>
      <c r="D265" s="309" t="s">
        <v>2473</v>
      </c>
      <c r="E265" s="309" t="s">
        <v>2476</v>
      </c>
    </row>
    <row r="266" spans="1:5" ht="17.25" customHeight="1">
      <c r="A266" s="309" t="s">
        <v>2464</v>
      </c>
      <c r="B266" s="309" t="s">
        <v>2471</v>
      </c>
      <c r="C266" s="309" t="s">
        <v>2472</v>
      </c>
      <c r="D266" s="309" t="s">
        <v>2473</v>
      </c>
      <c r="E266" s="309" t="s">
        <v>2477</v>
      </c>
    </row>
    <row r="267" spans="1:5" ht="17.25" customHeight="1">
      <c r="A267" s="309" t="s">
        <v>2464</v>
      </c>
      <c r="B267" s="309" t="s">
        <v>2471</v>
      </c>
      <c r="C267" s="309" t="s">
        <v>2472</v>
      </c>
      <c r="D267" s="309" t="s">
        <v>2478</v>
      </c>
      <c r="E267" s="309" t="s">
        <v>2479</v>
      </c>
    </row>
    <row r="268" spans="1:5" ht="17.25" customHeight="1">
      <c r="A268" s="309" t="s">
        <v>2464</v>
      </c>
      <c r="B268" s="309" t="s">
        <v>2471</v>
      </c>
      <c r="C268" s="309" t="s">
        <v>2472</v>
      </c>
      <c r="D268" s="309" t="s">
        <v>2478</v>
      </c>
      <c r="E268" s="309" t="s">
        <v>2480</v>
      </c>
    </row>
    <row r="269" spans="1:5" ht="17.25" customHeight="1">
      <c r="A269" s="309" t="s">
        <v>2464</v>
      </c>
      <c r="B269" s="309" t="s">
        <v>2471</v>
      </c>
      <c r="C269" s="309" t="s">
        <v>2472</v>
      </c>
      <c r="D269" s="309" t="s">
        <v>2478</v>
      </c>
      <c r="E269" s="309" t="s">
        <v>2481</v>
      </c>
    </row>
    <row r="270" spans="1:5" ht="17.25" customHeight="1">
      <c r="A270" s="309" t="s">
        <v>2464</v>
      </c>
      <c r="B270" s="309" t="s">
        <v>2471</v>
      </c>
      <c r="C270" s="309" t="s">
        <v>2472</v>
      </c>
      <c r="D270" s="309" t="s">
        <v>2478</v>
      </c>
      <c r="E270" s="309" t="s">
        <v>2482</v>
      </c>
    </row>
    <row r="271" spans="1:5" ht="17.25" customHeight="1">
      <c r="A271" s="309" t="s">
        <v>2464</v>
      </c>
      <c r="B271" s="309" t="s">
        <v>2355</v>
      </c>
      <c r="C271" s="309" t="s">
        <v>2483</v>
      </c>
      <c r="D271" s="309" t="s">
        <v>2484</v>
      </c>
      <c r="E271" s="309" t="s">
        <v>2485</v>
      </c>
    </row>
    <row r="272" spans="1:5" ht="17.25" customHeight="1">
      <c r="A272" s="309" t="s">
        <v>2464</v>
      </c>
      <c r="B272" s="309" t="s">
        <v>2355</v>
      </c>
      <c r="C272" s="309" t="s">
        <v>2483</v>
      </c>
      <c r="D272" s="309" t="s">
        <v>2484</v>
      </c>
      <c r="E272" s="309" t="s">
        <v>2486</v>
      </c>
    </row>
    <row r="273" spans="1:5" ht="17.25" customHeight="1">
      <c r="A273" s="309" t="s">
        <v>2464</v>
      </c>
      <c r="B273" s="309" t="s">
        <v>2355</v>
      </c>
      <c r="C273" s="309" t="s">
        <v>2483</v>
      </c>
      <c r="D273" s="309" t="s">
        <v>2484</v>
      </c>
      <c r="E273" s="309" t="s">
        <v>2417</v>
      </c>
    </row>
    <row r="274" spans="1:5" ht="17.25" customHeight="1">
      <c r="A274" s="309" t="s">
        <v>2464</v>
      </c>
      <c r="B274" s="309" t="s">
        <v>2359</v>
      </c>
      <c r="C274" s="309" t="s">
        <v>2487</v>
      </c>
      <c r="D274" s="309" t="s">
        <v>2488</v>
      </c>
      <c r="E274" s="309" t="s">
        <v>2489</v>
      </c>
    </row>
    <row r="275" spans="1:5" ht="17.25" customHeight="1">
      <c r="A275" s="309" t="s">
        <v>2464</v>
      </c>
      <c r="B275" s="309" t="s">
        <v>2359</v>
      </c>
      <c r="C275" s="309" t="s">
        <v>2487</v>
      </c>
      <c r="D275" s="309" t="s">
        <v>2488</v>
      </c>
      <c r="E275" s="309" t="s">
        <v>2490</v>
      </c>
    </row>
    <row r="276" spans="1:5" ht="17.25" customHeight="1">
      <c r="A276" s="309" t="s">
        <v>2464</v>
      </c>
      <c r="B276" s="309" t="s">
        <v>2359</v>
      </c>
      <c r="C276" s="309" t="s">
        <v>2487</v>
      </c>
      <c r="D276" s="309" t="s">
        <v>2491</v>
      </c>
      <c r="E276" s="309" t="s">
        <v>2492</v>
      </c>
    </row>
    <row r="277" spans="1:5" ht="17.25" customHeight="1">
      <c r="A277" s="309" t="s">
        <v>2464</v>
      </c>
      <c r="B277" s="309" t="s">
        <v>2359</v>
      </c>
      <c r="C277" s="309" t="s">
        <v>2487</v>
      </c>
      <c r="D277" s="309" t="s">
        <v>2493</v>
      </c>
      <c r="E277" s="309" t="s">
        <v>2494</v>
      </c>
    </row>
    <row r="278" spans="1:5" ht="17.25" customHeight="1">
      <c r="A278" s="309" t="s">
        <v>2464</v>
      </c>
      <c r="B278" s="309" t="s">
        <v>2359</v>
      </c>
      <c r="C278" s="309" t="s">
        <v>2487</v>
      </c>
      <c r="D278" s="309" t="s">
        <v>2495</v>
      </c>
      <c r="E278" s="309" t="s">
        <v>2496</v>
      </c>
    </row>
    <row r="279" spans="1:5" ht="17.25" customHeight="1">
      <c r="A279" s="309" t="s">
        <v>2464</v>
      </c>
      <c r="B279" s="309" t="s">
        <v>2359</v>
      </c>
      <c r="C279" s="309" t="s">
        <v>2497</v>
      </c>
      <c r="D279" s="309" t="s">
        <v>2498</v>
      </c>
      <c r="E279" s="309" t="s">
        <v>2499</v>
      </c>
    </row>
    <row r="280" spans="1:5" ht="17.25" customHeight="1">
      <c r="A280" s="309" t="s">
        <v>2464</v>
      </c>
      <c r="B280" s="309" t="s">
        <v>2359</v>
      </c>
      <c r="C280" s="309" t="s">
        <v>2497</v>
      </c>
      <c r="D280" s="309" t="s">
        <v>2500</v>
      </c>
      <c r="E280" s="309" t="s">
        <v>2501</v>
      </c>
    </row>
    <row r="281" spans="1:5" ht="17.25" customHeight="1">
      <c r="A281" s="309" t="s">
        <v>2464</v>
      </c>
      <c r="B281" s="309" t="s">
        <v>2359</v>
      </c>
      <c r="C281" s="309" t="s">
        <v>2497</v>
      </c>
      <c r="D281" s="309" t="s">
        <v>2500</v>
      </c>
      <c r="E281" s="309" t="s">
        <v>2502</v>
      </c>
    </row>
    <row r="282" spans="1:5" ht="17.25" customHeight="1">
      <c r="A282" s="309" t="s">
        <v>2464</v>
      </c>
      <c r="B282" s="309" t="s">
        <v>2359</v>
      </c>
      <c r="C282" s="309" t="s">
        <v>2497</v>
      </c>
      <c r="D282" s="309" t="s">
        <v>2500</v>
      </c>
      <c r="E282" s="309" t="s">
        <v>2503</v>
      </c>
    </row>
    <row r="283" spans="1:5" ht="17.25" customHeight="1">
      <c r="A283" s="309" t="s">
        <v>2464</v>
      </c>
      <c r="B283" s="309" t="s">
        <v>2359</v>
      </c>
      <c r="C283" s="309" t="s">
        <v>2504</v>
      </c>
      <c r="D283" s="309" t="s">
        <v>2505</v>
      </c>
      <c r="E283" s="309" t="s">
        <v>2506</v>
      </c>
    </row>
    <row r="284" spans="1:5" ht="17.25" customHeight="1">
      <c r="A284" s="309" t="s">
        <v>2464</v>
      </c>
      <c r="B284" s="309" t="s">
        <v>2359</v>
      </c>
      <c r="C284" s="309" t="s">
        <v>2504</v>
      </c>
      <c r="D284" s="309" t="s">
        <v>2507</v>
      </c>
      <c r="E284" s="309" t="s">
        <v>2508</v>
      </c>
    </row>
    <row r="285" spans="1:5" ht="17.25" customHeight="1">
      <c r="A285" s="309" t="s">
        <v>2464</v>
      </c>
      <c r="B285" s="309" t="s">
        <v>2359</v>
      </c>
      <c r="C285" s="309" t="s">
        <v>2504</v>
      </c>
      <c r="D285" s="309" t="s">
        <v>2507</v>
      </c>
      <c r="E285" s="309" t="s">
        <v>2427</v>
      </c>
    </row>
    <row r="286" spans="1:5" ht="17.25" customHeight="1">
      <c r="A286" s="309" t="s">
        <v>2464</v>
      </c>
      <c r="B286" s="309" t="s">
        <v>2359</v>
      </c>
      <c r="C286" s="309" t="s">
        <v>2504</v>
      </c>
      <c r="D286" s="309" t="s">
        <v>2507</v>
      </c>
      <c r="E286" s="309" t="s">
        <v>2428</v>
      </c>
    </row>
    <row r="287" spans="1:5" ht="17.25" customHeight="1">
      <c r="A287" s="309" t="s">
        <v>2464</v>
      </c>
      <c r="B287" s="309" t="s">
        <v>2395</v>
      </c>
      <c r="C287" s="309" t="s">
        <v>2509</v>
      </c>
      <c r="D287" s="309" t="s">
        <v>2510</v>
      </c>
      <c r="E287" s="311" t="s">
        <v>2455</v>
      </c>
    </row>
    <row r="288" spans="1:5" ht="17.25" customHeight="1">
      <c r="A288" s="309" t="s">
        <v>2464</v>
      </c>
      <c r="B288" s="309" t="s">
        <v>2395</v>
      </c>
      <c r="C288" s="309" t="s">
        <v>2509</v>
      </c>
      <c r="D288" s="309" t="s">
        <v>2511</v>
      </c>
      <c r="E288" s="309" t="s">
        <v>2457</v>
      </c>
    </row>
    <row r="289" spans="1:5" ht="17.25" customHeight="1">
      <c r="A289" s="309" t="s">
        <v>2464</v>
      </c>
      <c r="B289" s="309" t="s">
        <v>2395</v>
      </c>
      <c r="C289" s="309" t="s">
        <v>2512</v>
      </c>
      <c r="D289" s="309" t="s">
        <v>2513</v>
      </c>
      <c r="E289" s="309" t="s">
        <v>2459</v>
      </c>
    </row>
    <row r="290" spans="1:5" ht="17.25" customHeight="1">
      <c r="A290" s="309" t="s">
        <v>2464</v>
      </c>
      <c r="B290" s="309" t="s">
        <v>2395</v>
      </c>
      <c r="C290" s="309" t="s">
        <v>2514</v>
      </c>
      <c r="D290" s="309" t="s">
        <v>2515</v>
      </c>
      <c r="E290" s="309" t="s">
        <v>2516</v>
      </c>
    </row>
    <row r="291" spans="1:5" ht="17.25" customHeight="1">
      <c r="A291" s="309" t="s">
        <v>2464</v>
      </c>
      <c r="B291" s="309" t="s">
        <v>2395</v>
      </c>
      <c r="C291" s="309" t="s">
        <v>2514</v>
      </c>
      <c r="D291" s="309" t="s">
        <v>2515</v>
      </c>
      <c r="E291" s="311" t="s">
        <v>2463</v>
      </c>
    </row>
    <row r="292" spans="1:5" ht="17.25" customHeight="1">
      <c r="A292" s="309" t="s">
        <v>2517</v>
      </c>
      <c r="B292" s="309" t="s">
        <v>2351</v>
      </c>
      <c r="C292" s="309" t="s">
        <v>2518</v>
      </c>
      <c r="D292" s="309" t="s">
        <v>2519</v>
      </c>
      <c r="E292" s="309" t="s">
        <v>2468</v>
      </c>
    </row>
    <row r="293" spans="1:5" ht="17.25" customHeight="1">
      <c r="A293" s="309" t="s">
        <v>2517</v>
      </c>
      <c r="B293" s="309" t="s">
        <v>2351</v>
      </c>
      <c r="C293" s="309" t="s">
        <v>2518</v>
      </c>
      <c r="D293" s="309" t="s">
        <v>2519</v>
      </c>
      <c r="E293" s="309" t="s">
        <v>2469</v>
      </c>
    </row>
    <row r="294" spans="1:5" ht="17.25" customHeight="1">
      <c r="A294" s="309" t="s">
        <v>2517</v>
      </c>
      <c r="B294" s="309" t="s">
        <v>2351</v>
      </c>
      <c r="C294" s="309" t="s">
        <v>2518</v>
      </c>
      <c r="D294" s="309" t="s">
        <v>2519</v>
      </c>
      <c r="E294" s="309" t="s">
        <v>2470</v>
      </c>
    </row>
    <row r="295" spans="1:5" ht="17.25" customHeight="1">
      <c r="A295" s="309" t="s">
        <v>2517</v>
      </c>
      <c r="B295" s="309" t="s">
        <v>2355</v>
      </c>
      <c r="C295" s="309" t="s">
        <v>2520</v>
      </c>
      <c r="D295" s="309" t="s">
        <v>2521</v>
      </c>
      <c r="E295" s="309" t="s">
        <v>2522</v>
      </c>
    </row>
    <row r="296" spans="1:5" ht="17.25" customHeight="1">
      <c r="A296" s="309" t="s">
        <v>2517</v>
      </c>
      <c r="B296" s="309" t="s">
        <v>2355</v>
      </c>
      <c r="C296" s="309" t="s">
        <v>2520</v>
      </c>
      <c r="D296" s="309" t="s">
        <v>2521</v>
      </c>
      <c r="E296" s="309" t="s">
        <v>2523</v>
      </c>
    </row>
    <row r="297" spans="1:5" ht="17.25" customHeight="1">
      <c r="A297" s="309" t="s">
        <v>2517</v>
      </c>
      <c r="B297" s="309" t="s">
        <v>2355</v>
      </c>
      <c r="C297" s="309" t="s">
        <v>2524</v>
      </c>
      <c r="D297" s="309" t="s">
        <v>2525</v>
      </c>
      <c r="E297" s="309" t="s">
        <v>2506</v>
      </c>
    </row>
    <row r="298" spans="1:5" ht="17.25" customHeight="1">
      <c r="A298" s="309" t="s">
        <v>2517</v>
      </c>
      <c r="B298" s="309" t="s">
        <v>2359</v>
      </c>
      <c r="C298" s="309" t="s">
        <v>2526</v>
      </c>
      <c r="D298" s="309" t="s">
        <v>2527</v>
      </c>
      <c r="E298" s="309" t="s">
        <v>2528</v>
      </c>
    </row>
    <row r="299" spans="1:5" ht="17.25" customHeight="1">
      <c r="A299" s="309" t="s">
        <v>2517</v>
      </c>
      <c r="B299" s="309" t="s">
        <v>2359</v>
      </c>
      <c r="C299" s="309" t="s">
        <v>2526</v>
      </c>
      <c r="D299" s="309" t="s">
        <v>2529</v>
      </c>
      <c r="E299" s="309" t="s">
        <v>2530</v>
      </c>
    </row>
    <row r="300" spans="1:5" ht="17.25" customHeight="1">
      <c r="A300" s="309" t="s">
        <v>2517</v>
      </c>
      <c r="B300" s="309" t="s">
        <v>2359</v>
      </c>
      <c r="C300" s="309" t="s">
        <v>2526</v>
      </c>
      <c r="D300" s="309" t="s">
        <v>2529</v>
      </c>
      <c r="E300" s="309" t="s">
        <v>2531</v>
      </c>
    </row>
    <row r="301" spans="1:5" ht="17.25" customHeight="1">
      <c r="A301" s="309" t="s">
        <v>2517</v>
      </c>
      <c r="B301" s="309" t="s">
        <v>2359</v>
      </c>
      <c r="C301" s="309" t="s">
        <v>2526</v>
      </c>
      <c r="D301" s="309" t="s">
        <v>2532</v>
      </c>
      <c r="E301" s="309" t="s">
        <v>2496</v>
      </c>
    </row>
    <row r="302" spans="1:5" ht="17.25" customHeight="1">
      <c r="A302" s="309" t="s">
        <v>2517</v>
      </c>
      <c r="B302" s="309" t="s">
        <v>2359</v>
      </c>
      <c r="C302" s="309" t="s">
        <v>2526</v>
      </c>
      <c r="D302" s="309" t="s">
        <v>2533</v>
      </c>
      <c r="E302" s="309" t="s">
        <v>2508</v>
      </c>
    </row>
    <row r="303" spans="1:5" ht="17.25" customHeight="1">
      <c r="A303" s="309" t="s">
        <v>2517</v>
      </c>
      <c r="B303" s="309" t="s">
        <v>2359</v>
      </c>
      <c r="C303" s="309" t="s">
        <v>2526</v>
      </c>
      <c r="D303" s="309" t="s">
        <v>2533</v>
      </c>
      <c r="E303" s="309" t="s">
        <v>2427</v>
      </c>
    </row>
    <row r="304" spans="1:5" ht="17.25" customHeight="1">
      <c r="A304" s="309" t="s">
        <v>2517</v>
      </c>
      <c r="B304" s="309" t="s">
        <v>2359</v>
      </c>
      <c r="C304" s="309" t="s">
        <v>2526</v>
      </c>
      <c r="D304" s="309" t="s">
        <v>2533</v>
      </c>
      <c r="E304" s="309" t="s">
        <v>2428</v>
      </c>
    </row>
    <row r="305" spans="1:5" ht="17.25" customHeight="1">
      <c r="A305" s="309" t="s">
        <v>2517</v>
      </c>
      <c r="B305" s="309" t="s">
        <v>2359</v>
      </c>
      <c r="C305" s="309" t="s">
        <v>2534</v>
      </c>
      <c r="D305" s="309" t="s">
        <v>2535</v>
      </c>
      <c r="E305" s="309" t="s">
        <v>2499</v>
      </c>
    </row>
    <row r="306" spans="1:5" ht="17.25" customHeight="1">
      <c r="A306" s="309" t="s">
        <v>2517</v>
      </c>
      <c r="B306" s="309" t="s">
        <v>2359</v>
      </c>
      <c r="C306" s="309" t="s">
        <v>2534</v>
      </c>
      <c r="D306" s="309" t="s">
        <v>2536</v>
      </c>
      <c r="E306" s="309" t="s">
        <v>2537</v>
      </c>
    </row>
    <row r="307" spans="1:5" ht="17.25" customHeight="1">
      <c r="A307" s="309" t="s">
        <v>2517</v>
      </c>
      <c r="B307" s="309" t="s">
        <v>2538</v>
      </c>
      <c r="C307" s="309" t="s">
        <v>2443</v>
      </c>
      <c r="D307" s="309" t="s">
        <v>2539</v>
      </c>
      <c r="E307" s="309" t="s">
        <v>2540</v>
      </c>
    </row>
    <row r="308" spans="1:5" ht="17.25" customHeight="1">
      <c r="A308" s="309" t="s">
        <v>2517</v>
      </c>
      <c r="B308" s="309" t="s">
        <v>2538</v>
      </c>
      <c r="C308" s="309" t="s">
        <v>2443</v>
      </c>
      <c r="D308" s="309" t="s">
        <v>2541</v>
      </c>
      <c r="E308" s="309" t="s">
        <v>2474</v>
      </c>
    </row>
    <row r="309" spans="1:5" ht="17.25" customHeight="1">
      <c r="A309" s="309" t="s">
        <v>2517</v>
      </c>
      <c r="B309" s="309" t="s">
        <v>2538</v>
      </c>
      <c r="C309" s="309" t="s">
        <v>2443</v>
      </c>
      <c r="D309" s="309" t="s">
        <v>2541</v>
      </c>
      <c r="E309" s="309" t="s">
        <v>2475</v>
      </c>
    </row>
    <row r="310" spans="1:5" ht="17.25" customHeight="1">
      <c r="A310" s="309" t="s">
        <v>2517</v>
      </c>
      <c r="B310" s="309" t="s">
        <v>2538</v>
      </c>
      <c r="C310" s="309" t="s">
        <v>2443</v>
      </c>
      <c r="D310" s="309" t="s">
        <v>2541</v>
      </c>
      <c r="E310" s="309" t="s">
        <v>2476</v>
      </c>
    </row>
    <row r="311" spans="1:5" ht="17.25" customHeight="1">
      <c r="A311" s="309" t="s">
        <v>2517</v>
      </c>
      <c r="B311" s="309" t="s">
        <v>2538</v>
      </c>
      <c r="C311" s="309" t="s">
        <v>2443</v>
      </c>
      <c r="D311" s="309" t="s">
        <v>2541</v>
      </c>
      <c r="E311" s="309" t="s">
        <v>2477</v>
      </c>
    </row>
    <row r="312" spans="1:5" ht="17.25" customHeight="1">
      <c r="A312" s="309" t="s">
        <v>2517</v>
      </c>
      <c r="B312" s="309" t="s">
        <v>2538</v>
      </c>
      <c r="C312" s="309" t="s">
        <v>2443</v>
      </c>
      <c r="D312" s="309" t="s">
        <v>2542</v>
      </c>
      <c r="E312" s="309" t="s">
        <v>2543</v>
      </c>
    </row>
    <row r="313" spans="1:5" ht="17.25" customHeight="1">
      <c r="A313" s="309" t="s">
        <v>2517</v>
      </c>
      <c r="B313" s="309" t="s">
        <v>2538</v>
      </c>
      <c r="C313" s="309" t="s">
        <v>2443</v>
      </c>
      <c r="D313" s="309" t="s">
        <v>2544</v>
      </c>
      <c r="E313" s="309" t="s">
        <v>2479</v>
      </c>
    </row>
    <row r="314" spans="1:5" ht="17.25" customHeight="1">
      <c r="A314" s="309" t="s">
        <v>2517</v>
      </c>
      <c r="B314" s="309" t="s">
        <v>2538</v>
      </c>
      <c r="C314" s="309" t="s">
        <v>2443</v>
      </c>
      <c r="D314" s="309" t="s">
        <v>2544</v>
      </c>
      <c r="E314" s="309" t="s">
        <v>2480</v>
      </c>
    </row>
    <row r="315" spans="1:5" ht="17.25" customHeight="1">
      <c r="A315" s="309" t="s">
        <v>2517</v>
      </c>
      <c r="B315" s="309" t="s">
        <v>2538</v>
      </c>
      <c r="C315" s="309" t="s">
        <v>2443</v>
      </c>
      <c r="D315" s="309" t="s">
        <v>2544</v>
      </c>
      <c r="E315" s="309" t="s">
        <v>2481</v>
      </c>
    </row>
    <row r="316" spans="1:5" ht="17.25" customHeight="1">
      <c r="A316" s="309" t="s">
        <v>2517</v>
      </c>
      <c r="B316" s="309" t="s">
        <v>2538</v>
      </c>
      <c r="C316" s="309" t="s">
        <v>2443</v>
      </c>
      <c r="D316" s="309" t="s">
        <v>2544</v>
      </c>
      <c r="E316" s="309" t="s">
        <v>2545</v>
      </c>
    </row>
    <row r="317" spans="1:5" ht="17.25" customHeight="1">
      <c r="A317" s="309" t="s">
        <v>2517</v>
      </c>
      <c r="B317" s="309" t="s">
        <v>2395</v>
      </c>
      <c r="C317" s="309" t="s">
        <v>2509</v>
      </c>
      <c r="D317" s="309" t="s">
        <v>2546</v>
      </c>
      <c r="E317" s="311" t="s">
        <v>2455</v>
      </c>
    </row>
    <row r="318" spans="1:5" ht="17.25" customHeight="1">
      <c r="A318" s="309" t="s">
        <v>2517</v>
      </c>
      <c r="B318" s="309" t="s">
        <v>2395</v>
      </c>
      <c r="C318" s="309" t="s">
        <v>2509</v>
      </c>
      <c r="D318" s="309" t="s">
        <v>2547</v>
      </c>
      <c r="E318" s="309" t="s">
        <v>2548</v>
      </c>
    </row>
    <row r="319" spans="1:5" ht="17.25" customHeight="1">
      <c r="A319" s="309" t="s">
        <v>2517</v>
      </c>
      <c r="B319" s="309" t="s">
        <v>2395</v>
      </c>
      <c r="C319" s="309" t="s">
        <v>2512</v>
      </c>
      <c r="D319" s="309" t="s">
        <v>2549</v>
      </c>
      <c r="E319" s="309" t="s">
        <v>2550</v>
      </c>
    </row>
    <row r="320" spans="1:5" ht="17.25" customHeight="1">
      <c r="A320" s="309" t="s">
        <v>2517</v>
      </c>
      <c r="B320" s="309" t="s">
        <v>2395</v>
      </c>
      <c r="C320" s="309" t="s">
        <v>2514</v>
      </c>
      <c r="D320" s="309" t="s">
        <v>2551</v>
      </c>
      <c r="E320" s="309" t="s">
        <v>2552</v>
      </c>
    </row>
    <row r="321" spans="1:5" ht="17.25" customHeight="1">
      <c r="A321" s="309" t="s">
        <v>2517</v>
      </c>
      <c r="B321" s="309" t="s">
        <v>2395</v>
      </c>
      <c r="C321" s="309" t="s">
        <v>2514</v>
      </c>
      <c r="D321" s="309" t="s">
        <v>2553</v>
      </c>
      <c r="E321" s="311" t="s">
        <v>2554</v>
      </c>
    </row>
    <row r="322" spans="1:5" ht="17.25" customHeight="1">
      <c r="A322" s="309" t="s">
        <v>2555</v>
      </c>
      <c r="B322" s="309" t="s">
        <v>2107</v>
      </c>
      <c r="C322" s="309" t="s">
        <v>2556</v>
      </c>
      <c r="D322" s="309" t="s">
        <v>2557</v>
      </c>
      <c r="E322" s="309" t="s">
        <v>2558</v>
      </c>
    </row>
    <row r="323" spans="1:5" ht="17.25" customHeight="1">
      <c r="A323" s="309" t="s">
        <v>2555</v>
      </c>
      <c r="B323" s="309" t="s">
        <v>2107</v>
      </c>
      <c r="C323" s="309" t="s">
        <v>2556</v>
      </c>
      <c r="D323" s="311" t="s">
        <v>2559</v>
      </c>
      <c r="E323" s="309" t="s">
        <v>2560</v>
      </c>
    </row>
    <row r="324" spans="1:5" ht="17.25" customHeight="1">
      <c r="A324" s="309" t="s">
        <v>2555</v>
      </c>
      <c r="B324" s="309" t="s">
        <v>2107</v>
      </c>
      <c r="C324" s="309" t="s">
        <v>2556</v>
      </c>
      <c r="D324" s="309" t="s">
        <v>2561</v>
      </c>
      <c r="E324" s="309" t="s">
        <v>2562</v>
      </c>
    </row>
    <row r="325" spans="1:5" ht="17.25" customHeight="1">
      <c r="A325" s="309" t="s">
        <v>2555</v>
      </c>
      <c r="B325" s="309" t="s">
        <v>2107</v>
      </c>
      <c r="C325" s="309" t="s">
        <v>2563</v>
      </c>
      <c r="D325" s="311" t="s">
        <v>2564</v>
      </c>
      <c r="E325" s="309" t="s">
        <v>2565</v>
      </c>
    </row>
    <row r="326" spans="1:5" ht="17.25" customHeight="1">
      <c r="A326" s="309" t="s">
        <v>2555</v>
      </c>
      <c r="B326" s="309" t="s">
        <v>2107</v>
      </c>
      <c r="C326" s="309" t="s">
        <v>2563</v>
      </c>
      <c r="D326" s="311" t="s">
        <v>2566</v>
      </c>
      <c r="E326" s="309" t="s">
        <v>2567</v>
      </c>
    </row>
    <row r="327" spans="1:5" ht="17.25" customHeight="1">
      <c r="A327" s="309" t="s">
        <v>2555</v>
      </c>
      <c r="B327" s="309" t="s">
        <v>2107</v>
      </c>
      <c r="C327" s="309" t="s">
        <v>2563</v>
      </c>
      <c r="D327" s="311" t="s">
        <v>2568</v>
      </c>
      <c r="E327" s="309" t="s">
        <v>2567</v>
      </c>
    </row>
    <row r="328" spans="1:5" ht="17.25" customHeight="1">
      <c r="A328" s="309" t="s">
        <v>2555</v>
      </c>
      <c r="B328" s="309" t="s">
        <v>2107</v>
      </c>
      <c r="C328" s="309" t="s">
        <v>2569</v>
      </c>
      <c r="D328" s="309" t="s">
        <v>2570</v>
      </c>
      <c r="E328" s="309" t="s">
        <v>2571</v>
      </c>
    </row>
    <row r="329" spans="1:5" ht="17.25" customHeight="1">
      <c r="A329" s="309" t="s">
        <v>2555</v>
      </c>
      <c r="B329" s="309" t="s">
        <v>2572</v>
      </c>
      <c r="C329" s="309" t="s">
        <v>2573</v>
      </c>
      <c r="D329" s="309" t="s">
        <v>2574</v>
      </c>
      <c r="E329" s="311" t="s">
        <v>2575</v>
      </c>
    </row>
    <row r="330" spans="1:5" ht="17.25" customHeight="1">
      <c r="A330" s="309" t="s">
        <v>2555</v>
      </c>
      <c r="B330" s="309" t="s">
        <v>2572</v>
      </c>
      <c r="C330" s="309" t="s">
        <v>2573</v>
      </c>
      <c r="D330" s="309" t="s">
        <v>2574</v>
      </c>
      <c r="E330" s="309" t="s">
        <v>2576</v>
      </c>
    </row>
    <row r="331" spans="1:5" ht="17.25" customHeight="1">
      <c r="A331" s="309" t="s">
        <v>2555</v>
      </c>
      <c r="B331" s="309" t="s">
        <v>2572</v>
      </c>
      <c r="C331" s="309" t="s">
        <v>2573</v>
      </c>
      <c r="D331" s="309" t="s">
        <v>2574</v>
      </c>
      <c r="E331" s="309" t="s">
        <v>2577</v>
      </c>
    </row>
    <row r="332" spans="1:5" ht="17.25" customHeight="1">
      <c r="A332" s="309" t="s">
        <v>2555</v>
      </c>
      <c r="B332" s="309" t="s">
        <v>2572</v>
      </c>
      <c r="C332" s="309" t="s">
        <v>2573</v>
      </c>
      <c r="D332" s="309" t="s">
        <v>2574</v>
      </c>
      <c r="E332" s="309" t="s">
        <v>2578</v>
      </c>
    </row>
    <row r="333" spans="1:5" ht="17.25" customHeight="1">
      <c r="A333" s="309" t="s">
        <v>2555</v>
      </c>
      <c r="B333" s="309" t="s">
        <v>2572</v>
      </c>
      <c r="C333" s="309" t="s">
        <v>2579</v>
      </c>
      <c r="D333" s="309" t="s">
        <v>2580</v>
      </c>
      <c r="E333" s="309" t="s">
        <v>2581</v>
      </c>
    </row>
    <row r="334" spans="1:5" ht="17.25" customHeight="1">
      <c r="A334" s="309" t="s">
        <v>2555</v>
      </c>
      <c r="B334" s="309" t="s">
        <v>2572</v>
      </c>
      <c r="C334" s="309" t="s">
        <v>2579</v>
      </c>
      <c r="D334" s="309" t="s">
        <v>2582</v>
      </c>
      <c r="E334" s="309" t="s">
        <v>2583</v>
      </c>
    </row>
    <row r="335" spans="1:5" ht="17.25" customHeight="1">
      <c r="A335" s="309" t="s">
        <v>2555</v>
      </c>
      <c r="B335" s="309" t="s">
        <v>2584</v>
      </c>
      <c r="C335" s="309" t="s">
        <v>2585</v>
      </c>
      <c r="D335" s="311" t="s">
        <v>2586</v>
      </c>
      <c r="E335" s="309" t="s">
        <v>2587</v>
      </c>
    </row>
    <row r="336" spans="1:5" ht="17.25" customHeight="1">
      <c r="A336" s="309" t="s">
        <v>2555</v>
      </c>
      <c r="B336" s="309" t="s">
        <v>2584</v>
      </c>
      <c r="C336" s="309" t="s">
        <v>2585</v>
      </c>
      <c r="D336" s="309" t="s">
        <v>2588</v>
      </c>
      <c r="E336" s="309" t="s">
        <v>2589</v>
      </c>
    </row>
    <row r="337" spans="1:5" ht="17.25" customHeight="1">
      <c r="A337" s="309" t="s">
        <v>2555</v>
      </c>
      <c r="B337" s="309" t="s">
        <v>2584</v>
      </c>
      <c r="C337" s="309" t="s">
        <v>2585</v>
      </c>
      <c r="D337" s="311" t="s">
        <v>2590</v>
      </c>
      <c r="E337" s="309" t="s">
        <v>2591</v>
      </c>
    </row>
    <row r="338" spans="1:5" ht="17.25" customHeight="1">
      <c r="A338" s="309" t="s">
        <v>2555</v>
      </c>
      <c r="B338" s="309" t="s">
        <v>2584</v>
      </c>
      <c r="C338" s="309" t="s">
        <v>2585</v>
      </c>
      <c r="D338" s="309" t="s">
        <v>2592</v>
      </c>
      <c r="E338" s="309" t="s">
        <v>2593</v>
      </c>
    </row>
    <row r="339" spans="1:5" ht="17.25" customHeight="1">
      <c r="A339" s="309" t="s">
        <v>2555</v>
      </c>
      <c r="B339" s="309" t="s">
        <v>2594</v>
      </c>
      <c r="C339" s="311" t="s">
        <v>2595</v>
      </c>
      <c r="D339" s="309" t="s">
        <v>2596</v>
      </c>
      <c r="E339" s="311" t="s">
        <v>2597</v>
      </c>
    </row>
    <row r="340" spans="1:5" ht="17.25" customHeight="1">
      <c r="A340" s="309" t="s">
        <v>2555</v>
      </c>
      <c r="B340" s="309" t="s">
        <v>2598</v>
      </c>
      <c r="C340" s="309" t="s">
        <v>2599</v>
      </c>
      <c r="D340" s="309" t="s">
        <v>2600</v>
      </c>
      <c r="E340" s="309" t="s">
        <v>1668</v>
      </c>
    </row>
    <row r="341" spans="1:5" ht="17.25" customHeight="1">
      <c r="A341" s="309" t="s">
        <v>2555</v>
      </c>
      <c r="B341" s="309" t="s">
        <v>2598</v>
      </c>
      <c r="C341" s="309" t="s">
        <v>2599</v>
      </c>
      <c r="D341" s="309" t="s">
        <v>2601</v>
      </c>
      <c r="E341" s="309" t="s">
        <v>1668</v>
      </c>
    </row>
    <row r="342" spans="1:5" ht="17.25" customHeight="1">
      <c r="A342" s="309" t="s">
        <v>2555</v>
      </c>
      <c r="B342" s="309" t="s">
        <v>2598</v>
      </c>
      <c r="C342" s="309" t="s">
        <v>2599</v>
      </c>
      <c r="D342" s="309" t="s">
        <v>2602</v>
      </c>
      <c r="E342" s="309" t="s">
        <v>1668</v>
      </c>
    </row>
    <row r="343" spans="1:5" ht="17.25" customHeight="1">
      <c r="A343" s="309" t="s">
        <v>2555</v>
      </c>
      <c r="B343" s="309" t="s">
        <v>2598</v>
      </c>
      <c r="C343" s="309" t="s">
        <v>2599</v>
      </c>
      <c r="D343" s="309" t="s">
        <v>2603</v>
      </c>
      <c r="E343" s="309" t="s">
        <v>1668</v>
      </c>
    </row>
    <row r="344" spans="1:5" ht="17.25" customHeight="1">
      <c r="A344" s="309" t="s">
        <v>2555</v>
      </c>
      <c r="B344" s="309" t="s">
        <v>2598</v>
      </c>
      <c r="C344" s="309" t="s">
        <v>2599</v>
      </c>
      <c r="D344" s="309" t="s">
        <v>2604</v>
      </c>
      <c r="E344" s="309" t="s">
        <v>1668</v>
      </c>
    </row>
    <row r="345" spans="1:5" ht="17.25" customHeight="1">
      <c r="A345" s="309" t="s">
        <v>2555</v>
      </c>
      <c r="B345" s="309" t="s">
        <v>2598</v>
      </c>
      <c r="C345" s="309" t="s">
        <v>2605</v>
      </c>
      <c r="D345" s="309" t="s">
        <v>2606</v>
      </c>
      <c r="E345" s="309" t="s">
        <v>1668</v>
      </c>
    </row>
    <row r="346" spans="1:5" ht="17.25" customHeight="1">
      <c r="A346" s="309" t="s">
        <v>2607</v>
      </c>
      <c r="B346" s="309" t="s">
        <v>2608</v>
      </c>
      <c r="C346" s="309" t="s">
        <v>2609</v>
      </c>
      <c r="D346" s="309" t="s">
        <v>2610</v>
      </c>
      <c r="E346" s="309" t="s">
        <v>1668</v>
      </c>
    </row>
    <row r="347" spans="1:5" ht="17.25" customHeight="1">
      <c r="A347" s="309" t="s">
        <v>2607</v>
      </c>
      <c r="B347" s="309" t="s">
        <v>2608</v>
      </c>
      <c r="C347" s="309" t="s">
        <v>2609</v>
      </c>
      <c r="D347" s="309" t="s">
        <v>2611</v>
      </c>
      <c r="E347" s="309" t="s">
        <v>1668</v>
      </c>
    </row>
    <row r="348" spans="1:5" ht="17.25" customHeight="1">
      <c r="A348" s="309" t="s">
        <v>2607</v>
      </c>
      <c r="B348" s="309" t="s">
        <v>2608</v>
      </c>
      <c r="C348" s="309" t="s">
        <v>2609</v>
      </c>
      <c r="D348" s="309" t="s">
        <v>2612</v>
      </c>
      <c r="E348" s="309" t="s">
        <v>1668</v>
      </c>
    </row>
    <row r="349" spans="1:5" ht="17.25" customHeight="1">
      <c r="A349" s="309" t="s">
        <v>2607</v>
      </c>
      <c r="B349" s="309" t="s">
        <v>2608</v>
      </c>
      <c r="C349" s="309" t="s">
        <v>2609</v>
      </c>
      <c r="D349" s="309" t="s">
        <v>2613</v>
      </c>
      <c r="E349" s="309" t="s">
        <v>1668</v>
      </c>
    </row>
    <row r="350" spans="1:5" ht="17.25" customHeight="1">
      <c r="A350" s="309" t="s">
        <v>2607</v>
      </c>
      <c r="B350" s="309" t="s">
        <v>2608</v>
      </c>
      <c r="C350" s="309" t="s">
        <v>2609</v>
      </c>
      <c r="D350" s="309" t="s">
        <v>2614</v>
      </c>
      <c r="E350" s="309" t="s">
        <v>1668</v>
      </c>
    </row>
    <row r="351" spans="1:5" ht="17.25" customHeight="1">
      <c r="A351" s="309" t="s">
        <v>2607</v>
      </c>
      <c r="B351" s="309" t="s">
        <v>2608</v>
      </c>
      <c r="C351" s="309" t="s">
        <v>2615</v>
      </c>
      <c r="D351" s="309" t="s">
        <v>2616</v>
      </c>
      <c r="E351" s="309" t="s">
        <v>1668</v>
      </c>
    </row>
    <row r="352" spans="1:5" ht="17.25" customHeight="1">
      <c r="A352" s="309" t="s">
        <v>2607</v>
      </c>
      <c r="B352" s="309" t="s">
        <v>2608</v>
      </c>
      <c r="C352" s="309" t="s">
        <v>2617</v>
      </c>
      <c r="D352" s="309" t="s">
        <v>2618</v>
      </c>
      <c r="E352" s="309" t="s">
        <v>1668</v>
      </c>
    </row>
    <row r="353" spans="1:5" ht="17.25" customHeight="1">
      <c r="A353" s="309" t="s">
        <v>2607</v>
      </c>
      <c r="B353" s="309" t="s">
        <v>2608</v>
      </c>
      <c r="C353" s="309" t="s">
        <v>2619</v>
      </c>
      <c r="D353" s="309" t="s">
        <v>2620</v>
      </c>
      <c r="E353" s="309" t="s">
        <v>1668</v>
      </c>
    </row>
    <row r="354" spans="1:5" ht="17.25" customHeight="1">
      <c r="A354" s="309" t="s">
        <v>2607</v>
      </c>
      <c r="B354" s="309" t="s">
        <v>2608</v>
      </c>
      <c r="C354" s="309" t="s">
        <v>2621</v>
      </c>
      <c r="D354" s="309" t="s">
        <v>2622</v>
      </c>
      <c r="E354" s="309" t="s">
        <v>1668</v>
      </c>
    </row>
    <row r="355" spans="1:5" ht="17.25" customHeight="1">
      <c r="A355" s="309" t="s">
        <v>2607</v>
      </c>
      <c r="B355" s="309" t="s">
        <v>2608</v>
      </c>
      <c r="C355" s="309" t="s">
        <v>2621</v>
      </c>
      <c r="D355" s="309" t="s">
        <v>2623</v>
      </c>
      <c r="E355" s="309" t="s">
        <v>1668</v>
      </c>
    </row>
    <row r="356" spans="1:5" ht="17.25" customHeight="1">
      <c r="A356" s="309" t="s">
        <v>2607</v>
      </c>
      <c r="B356" s="309" t="s">
        <v>2608</v>
      </c>
      <c r="C356" s="309" t="s">
        <v>2621</v>
      </c>
      <c r="D356" s="309" t="s">
        <v>2624</v>
      </c>
      <c r="E356" s="309" t="s">
        <v>1668</v>
      </c>
    </row>
    <row r="357" spans="1:5" ht="17.25" customHeight="1">
      <c r="A357" s="309" t="s">
        <v>2607</v>
      </c>
      <c r="B357" s="309" t="s">
        <v>2608</v>
      </c>
      <c r="C357" s="309" t="s">
        <v>2621</v>
      </c>
      <c r="D357" s="309" t="s">
        <v>2625</v>
      </c>
      <c r="E357" s="309" t="s">
        <v>1668</v>
      </c>
    </row>
    <row r="358" spans="1:5" ht="17.25" customHeight="1">
      <c r="A358" s="309" t="s">
        <v>2607</v>
      </c>
      <c r="B358" s="309" t="s">
        <v>2608</v>
      </c>
      <c r="C358" s="309" t="s">
        <v>2626</v>
      </c>
      <c r="D358" s="309" t="s">
        <v>2627</v>
      </c>
      <c r="E358" s="309" t="s">
        <v>1668</v>
      </c>
    </row>
    <row r="359" spans="1:5" ht="17.25" customHeight="1">
      <c r="A359" s="309" t="s">
        <v>2607</v>
      </c>
      <c r="B359" s="309" t="s">
        <v>2608</v>
      </c>
      <c r="C359" s="309" t="s">
        <v>2626</v>
      </c>
      <c r="D359" s="309" t="s">
        <v>2628</v>
      </c>
      <c r="E359" s="309" t="s">
        <v>1668</v>
      </c>
    </row>
    <row r="360" spans="1:5" ht="17.25" customHeight="1">
      <c r="A360" s="309" t="s">
        <v>2607</v>
      </c>
      <c r="B360" s="309" t="s">
        <v>2629</v>
      </c>
      <c r="C360" s="313" t="s">
        <v>2630</v>
      </c>
      <c r="D360" s="313" t="s">
        <v>2631</v>
      </c>
      <c r="E360" s="309" t="s">
        <v>1668</v>
      </c>
    </row>
    <row r="361" spans="1:5" ht="17.25" customHeight="1">
      <c r="A361" s="309" t="s">
        <v>2607</v>
      </c>
      <c r="B361" s="309" t="s">
        <v>2629</v>
      </c>
      <c r="C361" s="313" t="s">
        <v>2630</v>
      </c>
      <c r="D361" s="313" t="s">
        <v>2632</v>
      </c>
      <c r="E361" s="309" t="s">
        <v>1668</v>
      </c>
    </row>
    <row r="362" spans="1:5" ht="17.25" customHeight="1">
      <c r="A362" s="309" t="s">
        <v>2607</v>
      </c>
      <c r="B362" s="309" t="s">
        <v>2629</v>
      </c>
      <c r="C362" s="313" t="s">
        <v>2630</v>
      </c>
      <c r="D362" s="313" t="s">
        <v>2633</v>
      </c>
      <c r="E362" s="309" t="s">
        <v>1668</v>
      </c>
    </row>
    <row r="363" spans="1:5" ht="17.25" customHeight="1">
      <c r="A363" s="309" t="s">
        <v>2607</v>
      </c>
      <c r="B363" s="309" t="s">
        <v>2629</v>
      </c>
      <c r="C363" s="313" t="s">
        <v>2634</v>
      </c>
      <c r="D363" s="313" t="s">
        <v>2635</v>
      </c>
      <c r="E363" s="309" t="s">
        <v>1668</v>
      </c>
    </row>
    <row r="364" spans="1:5" ht="17.25" customHeight="1">
      <c r="A364" s="309" t="s">
        <v>2607</v>
      </c>
      <c r="B364" s="309" t="s">
        <v>2629</v>
      </c>
      <c r="C364" s="313" t="s">
        <v>2634</v>
      </c>
      <c r="D364" s="313" t="s">
        <v>2636</v>
      </c>
      <c r="E364" s="309" t="s">
        <v>1668</v>
      </c>
    </row>
    <row r="365" spans="1:5" ht="17.25" customHeight="1">
      <c r="A365" s="309" t="s">
        <v>2607</v>
      </c>
      <c r="B365" s="311" t="s">
        <v>2637</v>
      </c>
      <c r="C365" s="313" t="s">
        <v>2638</v>
      </c>
      <c r="D365" s="313" t="s">
        <v>2639</v>
      </c>
      <c r="E365" s="309" t="s">
        <v>1668</v>
      </c>
    </row>
    <row r="366" spans="1:5" ht="17.25" customHeight="1">
      <c r="A366" s="309" t="s">
        <v>2607</v>
      </c>
      <c r="B366" s="311" t="s">
        <v>2637</v>
      </c>
      <c r="C366" s="313" t="s">
        <v>2638</v>
      </c>
      <c r="D366" s="313" t="s">
        <v>2640</v>
      </c>
      <c r="E366" s="309" t="s">
        <v>1668</v>
      </c>
    </row>
    <row r="367" spans="1:5" ht="17.25" customHeight="1">
      <c r="A367" s="309" t="s">
        <v>2607</v>
      </c>
      <c r="B367" s="311" t="s">
        <v>2637</v>
      </c>
      <c r="C367" s="313" t="s">
        <v>2641</v>
      </c>
      <c r="D367" s="313" t="s">
        <v>2642</v>
      </c>
      <c r="E367" s="309" t="s">
        <v>1668</v>
      </c>
    </row>
    <row r="368" spans="1:5" ht="17.25" customHeight="1">
      <c r="A368" s="309" t="s">
        <v>2607</v>
      </c>
      <c r="B368" s="311" t="s">
        <v>2637</v>
      </c>
      <c r="C368" s="313" t="s">
        <v>2641</v>
      </c>
      <c r="D368" s="313" t="s">
        <v>2643</v>
      </c>
      <c r="E368" s="309" t="s">
        <v>1668</v>
      </c>
    </row>
    <row r="369" spans="1:5" ht="17.25" customHeight="1">
      <c r="A369" s="309" t="s">
        <v>2607</v>
      </c>
      <c r="B369" s="311" t="s">
        <v>2637</v>
      </c>
      <c r="C369" s="313" t="s">
        <v>2644</v>
      </c>
      <c r="D369" s="313" t="s">
        <v>2645</v>
      </c>
      <c r="E369" s="309" t="s">
        <v>1668</v>
      </c>
    </row>
    <row r="370" spans="1:5" ht="17.25" customHeight="1">
      <c r="A370" s="309" t="s">
        <v>2607</v>
      </c>
      <c r="B370" s="313" t="s">
        <v>2646</v>
      </c>
      <c r="C370" s="313" t="s">
        <v>2647</v>
      </c>
      <c r="D370" s="313" t="s">
        <v>2648</v>
      </c>
      <c r="E370" s="309" t="s">
        <v>1668</v>
      </c>
    </row>
    <row r="371" spans="1:5" ht="17.25" customHeight="1">
      <c r="A371" s="309" t="s">
        <v>2607</v>
      </c>
      <c r="B371" s="313" t="s">
        <v>2646</v>
      </c>
      <c r="C371" s="313" t="s">
        <v>2647</v>
      </c>
      <c r="D371" s="313" t="s">
        <v>2649</v>
      </c>
      <c r="E371" s="309" t="s">
        <v>1668</v>
      </c>
    </row>
    <row r="372" spans="1:5" ht="17.25" customHeight="1">
      <c r="A372" s="309" t="s">
        <v>2607</v>
      </c>
      <c r="B372" s="313" t="s">
        <v>2646</v>
      </c>
      <c r="C372" s="313" t="s">
        <v>2650</v>
      </c>
      <c r="D372" s="313" t="s">
        <v>2651</v>
      </c>
      <c r="E372" s="309" t="s">
        <v>1668</v>
      </c>
    </row>
    <row r="373" spans="1:5" ht="17.25" customHeight="1">
      <c r="A373" s="309" t="s">
        <v>2607</v>
      </c>
      <c r="B373" s="313" t="s">
        <v>2646</v>
      </c>
      <c r="C373" s="313" t="s">
        <v>2650</v>
      </c>
      <c r="D373" s="313" t="s">
        <v>2652</v>
      </c>
      <c r="E373" s="309" t="s">
        <v>1668</v>
      </c>
    </row>
    <row r="374" spans="1:5" ht="17.25" customHeight="1">
      <c r="A374" s="309" t="s">
        <v>2653</v>
      </c>
      <c r="B374" s="309" t="s">
        <v>2654</v>
      </c>
      <c r="C374" s="309" t="s">
        <v>2655</v>
      </c>
      <c r="D374" s="309" t="s">
        <v>2656</v>
      </c>
      <c r="E374" s="309" t="s">
        <v>1668</v>
      </c>
    </row>
    <row r="375" spans="1:5" ht="17.25" customHeight="1">
      <c r="A375" s="309" t="s">
        <v>2653</v>
      </c>
      <c r="B375" s="309" t="s">
        <v>2654</v>
      </c>
      <c r="C375" s="309" t="s">
        <v>2655</v>
      </c>
      <c r="D375" s="309" t="s">
        <v>2657</v>
      </c>
      <c r="E375" s="309" t="s">
        <v>1668</v>
      </c>
    </row>
    <row r="376" spans="1:5" ht="17.25" customHeight="1">
      <c r="A376" s="309" t="s">
        <v>2653</v>
      </c>
      <c r="B376" s="309" t="s">
        <v>2654</v>
      </c>
      <c r="C376" s="309" t="s">
        <v>2658</v>
      </c>
      <c r="D376" s="309" t="s">
        <v>2659</v>
      </c>
      <c r="E376" s="309" t="s">
        <v>1668</v>
      </c>
    </row>
    <row r="377" spans="1:5" ht="17.25" customHeight="1">
      <c r="A377" s="309" t="s">
        <v>2653</v>
      </c>
      <c r="B377" s="309" t="s">
        <v>2654</v>
      </c>
      <c r="C377" s="309" t="s">
        <v>2658</v>
      </c>
      <c r="D377" s="309" t="s">
        <v>2660</v>
      </c>
      <c r="E377" s="309" t="s">
        <v>1668</v>
      </c>
    </row>
    <row r="378" spans="1:5" ht="17.25" customHeight="1">
      <c r="A378" s="309" t="s">
        <v>2653</v>
      </c>
      <c r="B378" s="309" t="s">
        <v>2661</v>
      </c>
      <c r="C378" s="309" t="s">
        <v>2662</v>
      </c>
      <c r="D378" s="309" t="s">
        <v>2663</v>
      </c>
      <c r="E378" s="309" t="s">
        <v>1668</v>
      </c>
    </row>
    <row r="379" spans="1:5" ht="17.25" customHeight="1">
      <c r="A379" s="309" t="s">
        <v>2653</v>
      </c>
      <c r="B379" s="309" t="s">
        <v>2661</v>
      </c>
      <c r="C379" s="309" t="s">
        <v>2664</v>
      </c>
      <c r="D379" s="309" t="s">
        <v>2665</v>
      </c>
      <c r="E379" s="309" t="s">
        <v>1668</v>
      </c>
    </row>
    <row r="380" spans="1:5" ht="17.25" customHeight="1">
      <c r="A380" s="309" t="s">
        <v>2653</v>
      </c>
      <c r="B380" s="309" t="s">
        <v>2661</v>
      </c>
      <c r="C380" s="309" t="s">
        <v>2664</v>
      </c>
      <c r="D380" s="309" t="s">
        <v>2666</v>
      </c>
      <c r="E380" s="309" t="s">
        <v>1668</v>
      </c>
    </row>
    <row r="381" spans="1:5" ht="17.25" customHeight="1">
      <c r="A381" s="309" t="s">
        <v>2653</v>
      </c>
      <c r="B381" s="309" t="s">
        <v>2661</v>
      </c>
      <c r="C381" s="309" t="s">
        <v>2664</v>
      </c>
      <c r="D381" s="309" t="s">
        <v>2667</v>
      </c>
      <c r="E381" s="309" t="s">
        <v>1668</v>
      </c>
    </row>
    <row r="382" spans="1:5" ht="17.25" customHeight="1">
      <c r="A382" s="309" t="s">
        <v>2653</v>
      </c>
      <c r="B382" s="309" t="s">
        <v>2661</v>
      </c>
      <c r="C382" s="309" t="s">
        <v>2664</v>
      </c>
      <c r="D382" s="309" t="s">
        <v>2668</v>
      </c>
      <c r="E382" s="309" t="s">
        <v>1668</v>
      </c>
    </row>
    <row r="383" spans="1:5" ht="17.25" customHeight="1">
      <c r="A383" s="309" t="s">
        <v>2653</v>
      </c>
      <c r="B383" s="309" t="s">
        <v>2661</v>
      </c>
      <c r="C383" s="309" t="s">
        <v>2664</v>
      </c>
      <c r="D383" s="309" t="s">
        <v>2669</v>
      </c>
      <c r="E383" s="309" t="s">
        <v>1668</v>
      </c>
    </row>
    <row r="384" spans="1:5" ht="17.25" customHeight="1">
      <c r="A384" s="309" t="s">
        <v>2653</v>
      </c>
      <c r="B384" s="309" t="s">
        <v>2661</v>
      </c>
      <c r="C384" s="309" t="s">
        <v>2664</v>
      </c>
      <c r="D384" s="309" t="s">
        <v>2670</v>
      </c>
      <c r="E384" s="309" t="s">
        <v>1668</v>
      </c>
    </row>
    <row r="385" spans="1:5" ht="17.25" customHeight="1">
      <c r="A385" s="309" t="s">
        <v>2653</v>
      </c>
      <c r="B385" s="309" t="s">
        <v>2671</v>
      </c>
      <c r="C385" s="309" t="s">
        <v>2664</v>
      </c>
      <c r="D385" s="309" t="s">
        <v>2672</v>
      </c>
      <c r="E385" s="309" t="s">
        <v>1668</v>
      </c>
    </row>
    <row r="386" spans="1:5" ht="17.25" customHeight="1">
      <c r="A386" s="309" t="s">
        <v>2653</v>
      </c>
      <c r="B386" s="309" t="s">
        <v>2673</v>
      </c>
      <c r="C386" s="313" t="s">
        <v>2674</v>
      </c>
      <c r="D386" s="313" t="s">
        <v>2675</v>
      </c>
      <c r="E386" s="309" t="s">
        <v>1668</v>
      </c>
    </row>
    <row r="387" spans="1:5" ht="17.25" customHeight="1">
      <c r="A387" s="309" t="s">
        <v>2653</v>
      </c>
      <c r="B387" s="309" t="s">
        <v>2676</v>
      </c>
      <c r="C387" s="313" t="s">
        <v>2677</v>
      </c>
      <c r="D387" s="313" t="s">
        <v>2675</v>
      </c>
      <c r="E387" s="309" t="s">
        <v>1668</v>
      </c>
    </row>
    <row r="388" spans="1:5" ht="17.25" customHeight="1">
      <c r="A388" s="309" t="s">
        <v>2096</v>
      </c>
      <c r="B388" s="309" t="s">
        <v>2097</v>
      </c>
      <c r="C388" s="309" t="s">
        <v>2098</v>
      </c>
      <c r="D388" s="309" t="s">
        <v>2099</v>
      </c>
      <c r="E388" s="311" t="s">
        <v>2678</v>
      </c>
    </row>
  </sheetData>
  <autoFilter ref="A1:E388" xr:uid="{00000000-0009-0000-0000-000008000000}"/>
  <pageMargins left="0.23622047244094491" right="0.23622047244094491" top="0.74803149606299213" bottom="0.74803149606299213" header="0.31496062992125984" footer="0.31496062992125984"/>
  <pageSetup scale="42" orientation="landscape" horizontalDpi="300" verticalDpi="300"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3">
    <tabColor rgb="FF00B050"/>
  </sheetPr>
  <dimension ref="A1:D535"/>
  <sheetViews>
    <sheetView workbookViewId="0">
      <pane ySplit="1" topLeftCell="A2" activePane="bottomLeft" state="frozen"/>
      <selection activeCell="D6" sqref="D6"/>
      <selection pane="bottomLeft" activeCell="D6" sqref="D6"/>
    </sheetView>
  </sheetViews>
  <sheetFormatPr baseColWidth="10" defaultColWidth="11" defaultRowHeight="14.25" customHeight="1"/>
  <cols>
    <col min="1" max="1" width="11" style="321"/>
    <col min="2" max="2" width="47.5" style="321" customWidth="1"/>
    <col min="3" max="3" width="35.08203125" style="359" customWidth="1"/>
    <col min="4" max="16384" width="11" style="321"/>
  </cols>
  <sheetData>
    <row r="1" spans="1:4" ht="14.25" customHeight="1">
      <c r="A1" s="321" t="s">
        <v>2679</v>
      </c>
      <c r="B1" s="322" t="s">
        <v>2059</v>
      </c>
      <c r="C1" s="323" t="s">
        <v>2680</v>
      </c>
      <c r="D1" s="322" t="s">
        <v>2681</v>
      </c>
    </row>
    <row r="2" spans="1:4" ht="14.25" customHeight="1">
      <c r="A2" s="321" t="s">
        <v>2682</v>
      </c>
      <c r="B2" s="324" t="s">
        <v>2683</v>
      </c>
      <c r="C2" s="325" t="s">
        <v>2684</v>
      </c>
      <c r="D2" s="326" t="s">
        <v>2685</v>
      </c>
    </row>
    <row r="3" spans="1:4" ht="14.25" customHeight="1">
      <c r="A3" s="321" t="s">
        <v>2682</v>
      </c>
      <c r="B3" s="324" t="s">
        <v>2683</v>
      </c>
      <c r="C3" s="325" t="s">
        <v>2686</v>
      </c>
      <c r="D3" s="324" t="s">
        <v>2687</v>
      </c>
    </row>
    <row r="4" spans="1:4" ht="14.25" customHeight="1">
      <c r="A4" s="321" t="s">
        <v>2682</v>
      </c>
      <c r="B4" s="324" t="s">
        <v>2683</v>
      </c>
      <c r="C4" s="325" t="s">
        <v>2688</v>
      </c>
      <c r="D4" s="324" t="s">
        <v>2687</v>
      </c>
    </row>
    <row r="5" spans="1:4" ht="14.25" customHeight="1">
      <c r="A5" s="321" t="s">
        <v>2682</v>
      </c>
      <c r="B5" s="324" t="s">
        <v>2683</v>
      </c>
      <c r="C5" s="325" t="s">
        <v>2689</v>
      </c>
      <c r="D5" s="324" t="s">
        <v>2690</v>
      </c>
    </row>
    <row r="6" spans="1:4" ht="14.25" customHeight="1">
      <c r="A6" s="321" t="s">
        <v>2682</v>
      </c>
      <c r="B6" s="324" t="s">
        <v>2683</v>
      </c>
      <c r="C6" s="325" t="s">
        <v>2691</v>
      </c>
      <c r="D6" s="324" t="s">
        <v>2690</v>
      </c>
    </row>
    <row r="7" spans="1:4" ht="14.25" customHeight="1">
      <c r="A7" s="321" t="s">
        <v>2682</v>
      </c>
      <c r="B7" s="324" t="s">
        <v>2683</v>
      </c>
      <c r="C7" s="325" t="s">
        <v>2692</v>
      </c>
      <c r="D7" s="324" t="s">
        <v>2690</v>
      </c>
    </row>
    <row r="8" spans="1:4" ht="14.25" customHeight="1">
      <c r="A8" s="321" t="s">
        <v>2682</v>
      </c>
      <c r="B8" s="324" t="s">
        <v>2683</v>
      </c>
      <c r="C8" s="325" t="s">
        <v>2693</v>
      </c>
      <c r="D8" s="326" t="s">
        <v>2694</v>
      </c>
    </row>
    <row r="9" spans="1:4" ht="14.25" customHeight="1">
      <c r="A9" s="321" t="s">
        <v>2682</v>
      </c>
      <c r="B9" s="324" t="s">
        <v>2683</v>
      </c>
      <c r="C9" s="325" t="s">
        <v>2695</v>
      </c>
      <c r="D9" s="326" t="s">
        <v>2696</v>
      </c>
    </row>
    <row r="10" spans="1:4" ht="14.25" customHeight="1">
      <c r="A10" s="321" t="s">
        <v>2682</v>
      </c>
      <c r="B10" s="324" t="s">
        <v>2697</v>
      </c>
      <c r="C10" s="325" t="s">
        <v>2698</v>
      </c>
      <c r="D10" s="324" t="s">
        <v>2699</v>
      </c>
    </row>
    <row r="11" spans="1:4" ht="14.25" customHeight="1">
      <c r="A11" s="321" t="s">
        <v>2682</v>
      </c>
      <c r="B11" s="324" t="s">
        <v>2697</v>
      </c>
      <c r="C11" s="325" t="s">
        <v>2700</v>
      </c>
      <c r="D11" s="324" t="s">
        <v>2699</v>
      </c>
    </row>
    <row r="12" spans="1:4" ht="14.25" customHeight="1">
      <c r="A12" s="321" t="s">
        <v>2682</v>
      </c>
      <c r="B12" s="324" t="s">
        <v>2697</v>
      </c>
      <c r="C12" s="325" t="s">
        <v>2701</v>
      </c>
      <c r="D12" s="324" t="s">
        <v>2702</v>
      </c>
    </row>
    <row r="13" spans="1:4" ht="14.25" customHeight="1">
      <c r="A13" s="321" t="s">
        <v>2682</v>
      </c>
      <c r="B13" s="324" t="s">
        <v>2697</v>
      </c>
      <c r="C13" s="325" t="s">
        <v>2703</v>
      </c>
      <c r="D13" s="324" t="s">
        <v>2702</v>
      </c>
    </row>
    <row r="14" spans="1:4" ht="14.25" customHeight="1">
      <c r="A14" s="321" t="s">
        <v>2682</v>
      </c>
      <c r="B14" s="324" t="s">
        <v>2697</v>
      </c>
      <c r="C14" s="325" t="s">
        <v>2704</v>
      </c>
      <c r="D14" s="324" t="s">
        <v>2705</v>
      </c>
    </row>
    <row r="15" spans="1:4" ht="14.25" customHeight="1">
      <c r="A15" s="321" t="s">
        <v>2682</v>
      </c>
      <c r="B15" s="324" t="s">
        <v>2697</v>
      </c>
      <c r="C15" s="325" t="s">
        <v>2706</v>
      </c>
      <c r="D15" s="324" t="s">
        <v>2705</v>
      </c>
    </row>
    <row r="16" spans="1:4" ht="14.25" customHeight="1">
      <c r="A16" s="321" t="s">
        <v>2682</v>
      </c>
      <c r="B16" s="324" t="s">
        <v>2697</v>
      </c>
      <c r="C16" s="325" t="s">
        <v>2707</v>
      </c>
      <c r="D16" s="324" t="s">
        <v>2705</v>
      </c>
    </row>
    <row r="17" spans="1:4" ht="14.25" customHeight="1">
      <c r="A17" s="321" t="s">
        <v>2682</v>
      </c>
      <c r="B17" s="324" t="s">
        <v>2697</v>
      </c>
      <c r="C17" s="325" t="s">
        <v>2695</v>
      </c>
      <c r="D17" s="326" t="s">
        <v>2708</v>
      </c>
    </row>
    <row r="18" spans="1:4" ht="14.25" customHeight="1">
      <c r="A18" s="321" t="s">
        <v>2682</v>
      </c>
      <c r="B18" s="324" t="s">
        <v>2709</v>
      </c>
      <c r="C18" s="325" t="s">
        <v>2710</v>
      </c>
      <c r="D18" s="324" t="s">
        <v>2711</v>
      </c>
    </row>
    <row r="19" spans="1:4" ht="14.25" customHeight="1">
      <c r="A19" s="321" t="s">
        <v>2682</v>
      </c>
      <c r="B19" s="324" t="s">
        <v>2709</v>
      </c>
      <c r="C19" s="325" t="s">
        <v>2712</v>
      </c>
      <c r="D19" s="324" t="s">
        <v>2711</v>
      </c>
    </row>
    <row r="20" spans="1:4" ht="14.25" customHeight="1">
      <c r="A20" s="321" t="s">
        <v>2682</v>
      </c>
      <c r="B20" s="324" t="s">
        <v>2709</v>
      </c>
      <c r="C20" s="325" t="s">
        <v>2713</v>
      </c>
      <c r="D20" s="324" t="s">
        <v>2711</v>
      </c>
    </row>
    <row r="21" spans="1:4" ht="14.25" customHeight="1">
      <c r="A21" s="321" t="s">
        <v>2682</v>
      </c>
      <c r="B21" s="324" t="s">
        <v>2709</v>
      </c>
      <c r="C21" s="325" t="s">
        <v>2714</v>
      </c>
      <c r="D21" s="324" t="s">
        <v>2715</v>
      </c>
    </row>
    <row r="22" spans="1:4" ht="14.25" customHeight="1">
      <c r="A22" s="321" t="s">
        <v>2682</v>
      </c>
      <c r="B22" s="324" t="s">
        <v>2709</v>
      </c>
      <c r="C22" s="325" t="s">
        <v>2716</v>
      </c>
      <c r="D22" s="324" t="s">
        <v>2715</v>
      </c>
    </row>
    <row r="23" spans="1:4" ht="14.25" customHeight="1">
      <c r="A23" s="321" t="s">
        <v>2682</v>
      </c>
      <c r="B23" s="324" t="s">
        <v>2717</v>
      </c>
      <c r="C23" s="325" t="s">
        <v>2718</v>
      </c>
      <c r="D23" s="324" t="s">
        <v>2719</v>
      </c>
    </row>
    <row r="24" spans="1:4" ht="14.25" customHeight="1">
      <c r="A24" s="321" t="s">
        <v>2682</v>
      </c>
      <c r="B24" s="324" t="s">
        <v>2717</v>
      </c>
      <c r="C24" s="325" t="s">
        <v>2720</v>
      </c>
      <c r="D24" s="324" t="s">
        <v>2719</v>
      </c>
    </row>
    <row r="25" spans="1:4" ht="14.25" customHeight="1">
      <c r="A25" s="321" t="s">
        <v>2682</v>
      </c>
      <c r="B25" s="324" t="s">
        <v>2717</v>
      </c>
      <c r="C25" s="325" t="s">
        <v>2721</v>
      </c>
      <c r="D25" s="324" t="s">
        <v>2722</v>
      </c>
    </row>
    <row r="26" spans="1:4" ht="14.25" customHeight="1">
      <c r="A26" s="321" t="s">
        <v>2682</v>
      </c>
      <c r="B26" s="324" t="s">
        <v>2717</v>
      </c>
      <c r="C26" s="325" t="s">
        <v>2723</v>
      </c>
      <c r="D26" s="324" t="s">
        <v>2722</v>
      </c>
    </row>
    <row r="27" spans="1:4" ht="14.25" customHeight="1">
      <c r="A27" s="321" t="s">
        <v>2682</v>
      </c>
      <c r="B27" s="324" t="s">
        <v>2724</v>
      </c>
      <c r="C27" s="325" t="s">
        <v>2725</v>
      </c>
      <c r="D27" s="324" t="s">
        <v>2726</v>
      </c>
    </row>
    <row r="28" spans="1:4" ht="14.25" customHeight="1">
      <c r="A28" s="321" t="s">
        <v>2682</v>
      </c>
      <c r="B28" s="324" t="s">
        <v>2724</v>
      </c>
      <c r="C28" s="325" t="s">
        <v>2727</v>
      </c>
      <c r="D28" s="324" t="s">
        <v>2726</v>
      </c>
    </row>
    <row r="29" spans="1:4" ht="14.25" customHeight="1">
      <c r="A29" s="321" t="s">
        <v>2682</v>
      </c>
      <c r="B29" s="324" t="s">
        <v>2724</v>
      </c>
      <c r="C29" s="325" t="s">
        <v>2728</v>
      </c>
      <c r="D29" s="324" t="s">
        <v>2726</v>
      </c>
    </row>
    <row r="30" spans="1:4" ht="14.25" customHeight="1">
      <c r="A30" s="321" t="s">
        <v>2682</v>
      </c>
      <c r="B30" s="324" t="s">
        <v>2724</v>
      </c>
      <c r="C30" s="325" t="s">
        <v>2729</v>
      </c>
      <c r="D30" s="324" t="s">
        <v>2730</v>
      </c>
    </row>
    <row r="31" spans="1:4" ht="14.25" customHeight="1">
      <c r="A31" s="321" t="s">
        <v>2682</v>
      </c>
      <c r="B31" s="324" t="s">
        <v>2724</v>
      </c>
      <c r="C31" s="325" t="s">
        <v>2731</v>
      </c>
      <c r="D31" s="324" t="s">
        <v>2730</v>
      </c>
    </row>
    <row r="32" spans="1:4" ht="14.25" customHeight="1">
      <c r="A32" s="321" t="s">
        <v>2682</v>
      </c>
      <c r="B32" s="324" t="s">
        <v>2724</v>
      </c>
      <c r="C32" s="325" t="s">
        <v>2732</v>
      </c>
      <c r="D32" s="324" t="s">
        <v>2730</v>
      </c>
    </row>
    <row r="33" spans="1:4" ht="14.25" customHeight="1">
      <c r="A33" s="321" t="s">
        <v>2682</v>
      </c>
      <c r="B33" s="324" t="s">
        <v>2724</v>
      </c>
      <c r="C33" s="325" t="s">
        <v>2733</v>
      </c>
      <c r="D33" s="326" t="s">
        <v>2734</v>
      </c>
    </row>
    <row r="34" spans="1:4" ht="14.25" customHeight="1">
      <c r="A34" s="321" t="s">
        <v>2682</v>
      </c>
      <c r="B34" s="324" t="s">
        <v>2724</v>
      </c>
      <c r="C34" s="325" t="s">
        <v>2735</v>
      </c>
      <c r="D34" s="326" t="s">
        <v>2736</v>
      </c>
    </row>
    <row r="35" spans="1:4" ht="14.25" customHeight="1">
      <c r="A35" s="321" t="s">
        <v>2682</v>
      </c>
      <c r="B35" s="324" t="s">
        <v>2737</v>
      </c>
      <c r="C35" s="325" t="s">
        <v>2738</v>
      </c>
      <c r="D35" s="326" t="s">
        <v>2739</v>
      </c>
    </row>
    <row r="36" spans="1:4" ht="14.25" customHeight="1">
      <c r="A36" s="321" t="s">
        <v>2682</v>
      </c>
      <c r="B36" s="324" t="s">
        <v>2737</v>
      </c>
      <c r="C36" s="325" t="s">
        <v>2740</v>
      </c>
      <c r="D36" s="324" t="s">
        <v>2741</v>
      </c>
    </row>
    <row r="37" spans="1:4" ht="14.25" customHeight="1">
      <c r="A37" s="321" t="s">
        <v>2682</v>
      </c>
      <c r="B37" s="324" t="s">
        <v>2737</v>
      </c>
      <c r="C37" s="325" t="s">
        <v>2742</v>
      </c>
      <c r="D37" s="324" t="s">
        <v>2741</v>
      </c>
    </row>
    <row r="38" spans="1:4" ht="14.25" customHeight="1">
      <c r="A38" s="321" t="s">
        <v>2682</v>
      </c>
      <c r="B38" s="324" t="s">
        <v>2737</v>
      </c>
      <c r="C38" s="325" t="s">
        <v>2743</v>
      </c>
      <c r="D38" s="324" t="s">
        <v>2744</v>
      </c>
    </row>
    <row r="39" spans="1:4" ht="14.25" customHeight="1">
      <c r="A39" s="321" t="s">
        <v>2682</v>
      </c>
      <c r="B39" s="324" t="s">
        <v>2737</v>
      </c>
      <c r="C39" s="325" t="s">
        <v>2745</v>
      </c>
      <c r="D39" s="324" t="s">
        <v>2744</v>
      </c>
    </row>
    <row r="40" spans="1:4" ht="14.25" customHeight="1">
      <c r="A40" s="321" t="s">
        <v>2682</v>
      </c>
      <c r="B40" s="324" t="s">
        <v>2737</v>
      </c>
      <c r="C40" s="325" t="s">
        <v>2746</v>
      </c>
      <c r="D40" s="324" t="s">
        <v>2744</v>
      </c>
    </row>
    <row r="41" spans="1:4" ht="14.25" customHeight="1">
      <c r="A41" s="321" t="s">
        <v>2682</v>
      </c>
      <c r="B41" s="324" t="s">
        <v>2737</v>
      </c>
      <c r="C41" s="325" t="s">
        <v>2747</v>
      </c>
      <c r="D41" s="324" t="s">
        <v>2748</v>
      </c>
    </row>
    <row r="42" spans="1:4" ht="14.25" customHeight="1">
      <c r="A42" s="321" t="s">
        <v>2682</v>
      </c>
      <c r="B42" s="324" t="s">
        <v>2737</v>
      </c>
      <c r="C42" s="325" t="s">
        <v>2749</v>
      </c>
      <c r="D42" s="324" t="s">
        <v>2748</v>
      </c>
    </row>
    <row r="43" spans="1:4" ht="14.25" customHeight="1">
      <c r="A43" s="321" t="s">
        <v>2682</v>
      </c>
      <c r="B43" s="324" t="s">
        <v>2750</v>
      </c>
      <c r="C43" s="325" t="s">
        <v>2751</v>
      </c>
      <c r="D43" s="324" t="s">
        <v>2752</v>
      </c>
    </row>
    <row r="44" spans="1:4" ht="14.25" customHeight="1">
      <c r="A44" s="321" t="s">
        <v>2682</v>
      </c>
      <c r="B44" s="324" t="s">
        <v>2750</v>
      </c>
      <c r="C44" s="325" t="s">
        <v>2753</v>
      </c>
      <c r="D44" s="324" t="s">
        <v>2752</v>
      </c>
    </row>
    <row r="45" spans="1:4" ht="14.25" customHeight="1">
      <c r="A45" s="321" t="s">
        <v>2682</v>
      </c>
      <c r="B45" s="324" t="s">
        <v>2750</v>
      </c>
      <c r="C45" s="327" t="s">
        <v>2754</v>
      </c>
      <c r="D45" s="324" t="s">
        <v>2752</v>
      </c>
    </row>
    <row r="46" spans="1:4" ht="14.25" customHeight="1">
      <c r="A46" s="321" t="s">
        <v>2682</v>
      </c>
      <c r="B46" s="324" t="s">
        <v>2750</v>
      </c>
      <c r="C46" s="328" t="s">
        <v>2755</v>
      </c>
      <c r="D46" s="324" t="s">
        <v>2752</v>
      </c>
    </row>
    <row r="47" spans="1:4" ht="14.25" customHeight="1">
      <c r="A47" s="321" t="s">
        <v>2682</v>
      </c>
      <c r="B47" s="324" t="s">
        <v>2750</v>
      </c>
      <c r="C47" s="328" t="s">
        <v>2756</v>
      </c>
      <c r="D47" s="326" t="s">
        <v>2757</v>
      </c>
    </row>
    <row r="48" spans="1:4" ht="14.25" customHeight="1">
      <c r="A48" s="321" t="s">
        <v>2682</v>
      </c>
      <c r="B48" s="324" t="s">
        <v>2750</v>
      </c>
      <c r="C48" s="328" t="s">
        <v>2758</v>
      </c>
      <c r="D48" s="324" t="s">
        <v>2759</v>
      </c>
    </row>
    <row r="49" spans="1:4" ht="14.25" customHeight="1">
      <c r="A49" s="321" t="s">
        <v>2682</v>
      </c>
      <c r="B49" s="324" t="s">
        <v>2750</v>
      </c>
      <c r="C49" s="329" t="s">
        <v>2760</v>
      </c>
      <c r="D49" s="324" t="s">
        <v>2759</v>
      </c>
    </row>
    <row r="50" spans="1:4" ht="14.25" customHeight="1">
      <c r="A50" s="321" t="s">
        <v>2682</v>
      </c>
      <c r="B50" s="324" t="s">
        <v>2750</v>
      </c>
      <c r="C50" s="325" t="s">
        <v>2761</v>
      </c>
      <c r="D50" s="326" t="s">
        <v>2762</v>
      </c>
    </row>
    <row r="51" spans="1:4" ht="14.25" customHeight="1">
      <c r="A51" s="321" t="s">
        <v>2682</v>
      </c>
      <c r="B51" s="324" t="s">
        <v>2750</v>
      </c>
      <c r="C51" s="325" t="s">
        <v>2763</v>
      </c>
      <c r="D51" s="326" t="s">
        <v>2764</v>
      </c>
    </row>
    <row r="52" spans="1:4" ht="14.25" customHeight="1">
      <c r="A52" s="321" t="s">
        <v>2682</v>
      </c>
      <c r="B52" s="324" t="s">
        <v>2765</v>
      </c>
      <c r="C52" s="328" t="s">
        <v>2766</v>
      </c>
      <c r="D52" s="326" t="s">
        <v>2767</v>
      </c>
    </row>
    <row r="53" spans="1:4" ht="14.25" customHeight="1">
      <c r="A53" s="321" t="s">
        <v>2682</v>
      </c>
      <c r="B53" s="324" t="s">
        <v>2765</v>
      </c>
      <c r="C53" s="328" t="s">
        <v>2768</v>
      </c>
      <c r="D53" s="324" t="s">
        <v>2769</v>
      </c>
    </row>
    <row r="54" spans="1:4" ht="14.25" customHeight="1">
      <c r="A54" s="321" t="s">
        <v>2682</v>
      </c>
      <c r="B54" s="324" t="s">
        <v>2765</v>
      </c>
      <c r="C54" s="325" t="s">
        <v>2770</v>
      </c>
      <c r="D54" s="324" t="s">
        <v>2769</v>
      </c>
    </row>
    <row r="55" spans="1:4" ht="14.25" customHeight="1">
      <c r="A55" s="321" t="s">
        <v>2682</v>
      </c>
      <c r="B55" s="324" t="s">
        <v>2765</v>
      </c>
      <c r="C55" s="325" t="s">
        <v>2771</v>
      </c>
      <c r="D55" s="324" t="s">
        <v>2769</v>
      </c>
    </row>
    <row r="56" spans="1:4" ht="14.25" customHeight="1">
      <c r="A56" s="321" t="s">
        <v>2682</v>
      </c>
      <c r="B56" s="324" t="s">
        <v>2765</v>
      </c>
      <c r="C56" s="325" t="s">
        <v>2772</v>
      </c>
      <c r="D56" s="324" t="s">
        <v>2769</v>
      </c>
    </row>
    <row r="57" spans="1:4" ht="14.25" customHeight="1">
      <c r="A57" s="321" t="s">
        <v>2682</v>
      </c>
      <c r="B57" s="324" t="s">
        <v>2765</v>
      </c>
      <c r="C57" s="325" t="s">
        <v>2773</v>
      </c>
      <c r="D57" s="324" t="s">
        <v>2774</v>
      </c>
    </row>
    <row r="58" spans="1:4" ht="14.25" customHeight="1">
      <c r="A58" s="321" t="s">
        <v>2682</v>
      </c>
      <c r="B58" s="324" t="s">
        <v>2765</v>
      </c>
      <c r="C58" s="325" t="s">
        <v>2775</v>
      </c>
      <c r="D58" s="324" t="s">
        <v>2774</v>
      </c>
    </row>
    <row r="59" spans="1:4" ht="14.25" customHeight="1">
      <c r="A59" s="321" t="s">
        <v>2682</v>
      </c>
      <c r="B59" s="324" t="s">
        <v>2765</v>
      </c>
      <c r="C59" s="325" t="s">
        <v>2776</v>
      </c>
      <c r="D59" s="324" t="s">
        <v>2777</v>
      </c>
    </row>
    <row r="60" spans="1:4" ht="14.25" customHeight="1">
      <c r="A60" s="321" t="s">
        <v>2682</v>
      </c>
      <c r="B60" s="324" t="s">
        <v>2765</v>
      </c>
      <c r="C60" s="325" t="s">
        <v>2778</v>
      </c>
      <c r="D60" s="324" t="s">
        <v>2777</v>
      </c>
    </row>
    <row r="61" spans="1:4" ht="14.25" customHeight="1">
      <c r="A61" s="321" t="s">
        <v>2682</v>
      </c>
      <c r="B61" s="324" t="s">
        <v>2779</v>
      </c>
      <c r="C61" s="325" t="s">
        <v>2780</v>
      </c>
      <c r="D61" s="326" t="s">
        <v>2781</v>
      </c>
    </row>
    <row r="62" spans="1:4" ht="14.25" customHeight="1">
      <c r="A62" s="321" t="s">
        <v>2682</v>
      </c>
      <c r="B62" s="324" t="s">
        <v>2779</v>
      </c>
      <c r="C62" s="325" t="s">
        <v>2782</v>
      </c>
      <c r="D62" s="326" t="s">
        <v>2783</v>
      </c>
    </row>
    <row r="63" spans="1:4" ht="14.25" customHeight="1">
      <c r="A63" s="321" t="s">
        <v>2682</v>
      </c>
      <c r="B63" s="324" t="s">
        <v>2779</v>
      </c>
      <c r="C63" s="325" t="s">
        <v>2784</v>
      </c>
      <c r="D63" s="324" t="s">
        <v>2785</v>
      </c>
    </row>
    <row r="64" spans="1:4" ht="14.25" customHeight="1">
      <c r="A64" s="321" t="s">
        <v>2682</v>
      </c>
      <c r="B64" s="324" t="s">
        <v>2779</v>
      </c>
      <c r="C64" s="325" t="s">
        <v>2786</v>
      </c>
      <c r="D64" s="324" t="s">
        <v>2785</v>
      </c>
    </row>
    <row r="65" spans="1:4" ht="14.25" customHeight="1">
      <c r="A65" s="321" t="s">
        <v>2682</v>
      </c>
      <c r="B65" s="324" t="s">
        <v>2779</v>
      </c>
      <c r="C65" s="325" t="s">
        <v>2787</v>
      </c>
      <c r="D65" s="324" t="s">
        <v>2785</v>
      </c>
    </row>
    <row r="66" spans="1:4" ht="14.25" customHeight="1">
      <c r="A66" s="321" t="s">
        <v>2682</v>
      </c>
      <c r="B66" s="324" t="s">
        <v>2779</v>
      </c>
      <c r="C66" s="325" t="s">
        <v>2788</v>
      </c>
      <c r="D66" s="324" t="s">
        <v>2789</v>
      </c>
    </row>
    <row r="67" spans="1:4" ht="14.25" customHeight="1">
      <c r="A67" s="321" t="s">
        <v>2682</v>
      </c>
      <c r="B67" s="324" t="s">
        <v>2779</v>
      </c>
      <c r="C67" s="325" t="s">
        <v>2790</v>
      </c>
      <c r="D67" s="324" t="s">
        <v>2789</v>
      </c>
    </row>
    <row r="68" spans="1:4" ht="14.25" customHeight="1">
      <c r="A68" s="321" t="s">
        <v>2682</v>
      </c>
      <c r="B68" s="324" t="s">
        <v>2779</v>
      </c>
      <c r="C68" s="325" t="s">
        <v>2791</v>
      </c>
      <c r="D68" s="326" t="s">
        <v>2792</v>
      </c>
    </row>
    <row r="69" spans="1:4" ht="14.25" customHeight="1">
      <c r="A69" s="321" t="s">
        <v>2682</v>
      </c>
      <c r="B69" s="324" t="s">
        <v>2779</v>
      </c>
      <c r="C69" s="325" t="s">
        <v>2793</v>
      </c>
      <c r="D69" s="326" t="s">
        <v>2794</v>
      </c>
    </row>
    <row r="70" spans="1:4" ht="14.25" customHeight="1">
      <c r="A70" s="321" t="s">
        <v>2682</v>
      </c>
      <c r="B70" s="324" t="s">
        <v>2779</v>
      </c>
      <c r="C70" s="325" t="s">
        <v>2795</v>
      </c>
      <c r="D70" s="326" t="s">
        <v>2796</v>
      </c>
    </row>
    <row r="71" spans="1:4" ht="14.25" customHeight="1">
      <c r="A71" s="321" t="s">
        <v>2682</v>
      </c>
      <c r="B71" s="324" t="s">
        <v>2779</v>
      </c>
      <c r="C71" s="325" t="s">
        <v>2797</v>
      </c>
      <c r="D71" s="326" t="s">
        <v>2798</v>
      </c>
    </row>
    <row r="72" spans="1:4" ht="14.25" customHeight="1">
      <c r="A72" s="321" t="s">
        <v>2682</v>
      </c>
      <c r="B72" s="324" t="s">
        <v>2799</v>
      </c>
      <c r="C72" s="325" t="s">
        <v>2800</v>
      </c>
      <c r="D72" s="326" t="s">
        <v>2801</v>
      </c>
    </row>
    <row r="73" spans="1:4" ht="14.25" customHeight="1">
      <c r="A73" s="321" t="s">
        <v>2682</v>
      </c>
      <c r="B73" s="324" t="s">
        <v>2799</v>
      </c>
      <c r="C73" s="325" t="s">
        <v>2802</v>
      </c>
      <c r="D73" s="324" t="s">
        <v>2803</v>
      </c>
    </row>
    <row r="74" spans="1:4" ht="14.25" customHeight="1">
      <c r="A74" s="321" t="s">
        <v>2682</v>
      </c>
      <c r="B74" s="324" t="s">
        <v>2799</v>
      </c>
      <c r="C74" s="325" t="s">
        <v>2804</v>
      </c>
      <c r="D74" s="324" t="s">
        <v>2803</v>
      </c>
    </row>
    <row r="75" spans="1:4" ht="14.25" customHeight="1">
      <c r="A75" s="321" t="s">
        <v>2682</v>
      </c>
      <c r="B75" s="324" t="s">
        <v>2799</v>
      </c>
      <c r="C75" s="325" t="s">
        <v>2805</v>
      </c>
      <c r="D75" s="324" t="s">
        <v>2803</v>
      </c>
    </row>
    <row r="76" spans="1:4" ht="14.25" customHeight="1">
      <c r="A76" s="321" t="s">
        <v>2682</v>
      </c>
      <c r="B76" s="324" t="s">
        <v>2799</v>
      </c>
      <c r="C76" s="325" t="s">
        <v>2806</v>
      </c>
      <c r="D76" s="326" t="s">
        <v>2807</v>
      </c>
    </row>
    <row r="77" spans="1:4" ht="14.25" customHeight="1">
      <c r="A77" s="321" t="s">
        <v>2682</v>
      </c>
      <c r="B77" s="324" t="s">
        <v>2808</v>
      </c>
      <c r="C77" s="325" t="s">
        <v>2809</v>
      </c>
      <c r="D77" s="324" t="s">
        <v>2810</v>
      </c>
    </row>
    <row r="78" spans="1:4" ht="14.25" customHeight="1">
      <c r="A78" s="321" t="s">
        <v>2682</v>
      </c>
      <c r="B78" s="324" t="s">
        <v>2808</v>
      </c>
      <c r="C78" s="325" t="s">
        <v>2811</v>
      </c>
      <c r="D78" s="324" t="s">
        <v>2810</v>
      </c>
    </row>
    <row r="79" spans="1:4" ht="14.25" customHeight="1">
      <c r="A79" s="321" t="s">
        <v>2682</v>
      </c>
      <c r="B79" s="324" t="s">
        <v>2808</v>
      </c>
      <c r="C79" s="325" t="s">
        <v>2812</v>
      </c>
      <c r="D79" s="324" t="s">
        <v>2810</v>
      </c>
    </row>
    <row r="80" spans="1:4" ht="14.25" customHeight="1">
      <c r="A80" s="321" t="s">
        <v>2682</v>
      </c>
      <c r="B80" s="324" t="s">
        <v>2808</v>
      </c>
      <c r="C80" s="325" t="s">
        <v>2813</v>
      </c>
      <c r="D80" s="324" t="s">
        <v>2810</v>
      </c>
    </row>
    <row r="81" spans="1:4" ht="14.25" customHeight="1">
      <c r="A81" s="321" t="s">
        <v>2682</v>
      </c>
      <c r="B81" s="324" t="s">
        <v>2808</v>
      </c>
      <c r="C81" s="325" t="s">
        <v>2814</v>
      </c>
      <c r="D81" s="324" t="s">
        <v>2810</v>
      </c>
    </row>
    <row r="82" spans="1:4" ht="14.25" customHeight="1">
      <c r="A82" s="321" t="s">
        <v>2682</v>
      </c>
      <c r="B82" s="324" t="s">
        <v>2808</v>
      </c>
      <c r="C82" s="325" t="s">
        <v>2815</v>
      </c>
      <c r="D82" s="324" t="s">
        <v>2810</v>
      </c>
    </row>
    <row r="83" spans="1:4" ht="14.25" customHeight="1">
      <c r="A83" s="321" t="s">
        <v>2682</v>
      </c>
      <c r="B83" s="324" t="s">
        <v>2808</v>
      </c>
      <c r="C83" s="325" t="s">
        <v>2816</v>
      </c>
      <c r="D83" s="324" t="s">
        <v>2810</v>
      </c>
    </row>
    <row r="84" spans="1:4" ht="14.25" customHeight="1">
      <c r="A84" s="321" t="s">
        <v>2682</v>
      </c>
      <c r="B84" s="324" t="s">
        <v>2808</v>
      </c>
      <c r="C84" s="325" t="s">
        <v>2817</v>
      </c>
      <c r="D84" s="324" t="s">
        <v>2818</v>
      </c>
    </row>
    <row r="85" spans="1:4" ht="14.25" customHeight="1">
      <c r="A85" s="321" t="s">
        <v>2682</v>
      </c>
      <c r="B85" s="324" t="s">
        <v>2808</v>
      </c>
      <c r="C85" s="325" t="s">
        <v>2819</v>
      </c>
      <c r="D85" s="324" t="s">
        <v>2818</v>
      </c>
    </row>
    <row r="86" spans="1:4" ht="14.25" customHeight="1">
      <c r="A86" s="321" t="s">
        <v>2682</v>
      </c>
      <c r="B86" s="324" t="s">
        <v>2808</v>
      </c>
      <c r="C86" s="325" t="s">
        <v>2820</v>
      </c>
      <c r="D86" s="324" t="s">
        <v>2821</v>
      </c>
    </row>
    <row r="87" spans="1:4" ht="14.25" customHeight="1">
      <c r="A87" s="321" t="s">
        <v>2682</v>
      </c>
      <c r="B87" s="324" t="s">
        <v>2808</v>
      </c>
      <c r="C87" s="325" t="s">
        <v>2822</v>
      </c>
      <c r="D87" s="324" t="s">
        <v>2821</v>
      </c>
    </row>
    <row r="88" spans="1:4" ht="14.25" customHeight="1">
      <c r="A88" s="321" t="s">
        <v>2682</v>
      </c>
      <c r="B88" s="324" t="s">
        <v>2808</v>
      </c>
      <c r="C88" s="325" t="s">
        <v>2823</v>
      </c>
      <c r="D88" s="326" t="s">
        <v>2824</v>
      </c>
    </row>
    <row r="89" spans="1:4" ht="14.25" customHeight="1">
      <c r="A89" s="321" t="s">
        <v>2682</v>
      </c>
      <c r="B89" s="324" t="s">
        <v>2808</v>
      </c>
      <c r="C89" s="325" t="s">
        <v>2825</v>
      </c>
      <c r="D89" s="324" t="s">
        <v>2826</v>
      </c>
    </row>
    <row r="90" spans="1:4" ht="14.25" customHeight="1">
      <c r="A90" s="321" t="s">
        <v>2682</v>
      </c>
      <c r="B90" s="324" t="s">
        <v>2808</v>
      </c>
      <c r="C90" s="325" t="s">
        <v>2827</v>
      </c>
      <c r="D90" s="324" t="s">
        <v>2826</v>
      </c>
    </row>
    <row r="91" spans="1:4" ht="14.25" customHeight="1">
      <c r="A91" s="321" t="s">
        <v>2682</v>
      </c>
      <c r="B91" s="324" t="s">
        <v>2808</v>
      </c>
      <c r="C91" s="325" t="s">
        <v>2828</v>
      </c>
      <c r="D91" s="324" t="s">
        <v>2826</v>
      </c>
    </row>
    <row r="92" spans="1:4" ht="14.25" customHeight="1">
      <c r="A92" s="321" t="s">
        <v>2682</v>
      </c>
      <c r="B92" s="324" t="s">
        <v>2808</v>
      </c>
      <c r="C92" s="325" t="s">
        <v>2829</v>
      </c>
      <c r="D92" s="324" t="s">
        <v>2830</v>
      </c>
    </row>
    <row r="93" spans="1:4" ht="14.25" customHeight="1">
      <c r="A93" s="321" t="s">
        <v>2682</v>
      </c>
      <c r="B93" s="324" t="s">
        <v>2808</v>
      </c>
      <c r="C93" s="325" t="s">
        <v>2831</v>
      </c>
      <c r="D93" s="324" t="s">
        <v>2830</v>
      </c>
    </row>
    <row r="94" spans="1:4" ht="14.25" customHeight="1">
      <c r="A94" s="321" t="s">
        <v>2682</v>
      </c>
      <c r="B94" s="324" t="s">
        <v>2808</v>
      </c>
      <c r="C94" s="325" t="s">
        <v>2832</v>
      </c>
      <c r="D94" s="324" t="s">
        <v>2830</v>
      </c>
    </row>
    <row r="95" spans="1:4" ht="14.25" customHeight="1">
      <c r="A95" s="321" t="s">
        <v>2682</v>
      </c>
      <c r="B95" s="324" t="s">
        <v>2808</v>
      </c>
      <c r="C95" s="325" t="s">
        <v>2833</v>
      </c>
      <c r="D95" s="326" t="s">
        <v>2834</v>
      </c>
    </row>
    <row r="96" spans="1:4" ht="14.25" customHeight="1">
      <c r="A96" s="321" t="s">
        <v>2682</v>
      </c>
      <c r="B96" s="324" t="s">
        <v>2808</v>
      </c>
      <c r="C96" s="325" t="s">
        <v>2835</v>
      </c>
      <c r="D96" s="324" t="s">
        <v>2836</v>
      </c>
    </row>
    <row r="97" spans="1:4" ht="14.25" customHeight="1">
      <c r="A97" s="321" t="s">
        <v>2682</v>
      </c>
      <c r="B97" s="324" t="s">
        <v>2808</v>
      </c>
      <c r="C97" s="325" t="s">
        <v>2837</v>
      </c>
      <c r="D97" s="324" t="s">
        <v>2836</v>
      </c>
    </row>
    <row r="98" spans="1:4" ht="14.25" customHeight="1">
      <c r="A98" s="321" t="s">
        <v>2682</v>
      </c>
      <c r="B98" s="324" t="s">
        <v>2838</v>
      </c>
      <c r="C98" s="325" t="s">
        <v>2839</v>
      </c>
      <c r="D98" s="324" t="s">
        <v>2840</v>
      </c>
    </row>
    <row r="99" spans="1:4" ht="14.25" customHeight="1">
      <c r="A99" s="321" t="s">
        <v>2682</v>
      </c>
      <c r="B99" s="324" t="s">
        <v>2838</v>
      </c>
      <c r="C99" s="325" t="s">
        <v>2841</v>
      </c>
      <c r="D99" s="324" t="s">
        <v>2840</v>
      </c>
    </row>
    <row r="100" spans="1:4" ht="14.25" customHeight="1">
      <c r="A100" s="321" t="s">
        <v>2682</v>
      </c>
      <c r="B100" s="324" t="s">
        <v>2838</v>
      </c>
      <c r="C100" s="325" t="s">
        <v>2842</v>
      </c>
      <c r="D100" s="324" t="s">
        <v>2840</v>
      </c>
    </row>
    <row r="101" spans="1:4" ht="14.25" customHeight="1">
      <c r="A101" s="321" t="s">
        <v>2682</v>
      </c>
      <c r="B101" s="324" t="s">
        <v>2838</v>
      </c>
      <c r="C101" s="325" t="s">
        <v>2843</v>
      </c>
      <c r="D101" s="324" t="s">
        <v>2844</v>
      </c>
    </row>
    <row r="102" spans="1:4" ht="14.25" customHeight="1">
      <c r="A102" s="321" t="s">
        <v>2682</v>
      </c>
      <c r="B102" s="324" t="s">
        <v>2838</v>
      </c>
      <c r="C102" s="325" t="s">
        <v>2845</v>
      </c>
      <c r="D102" s="324" t="s">
        <v>2844</v>
      </c>
    </row>
    <row r="103" spans="1:4" ht="14.25" customHeight="1">
      <c r="A103" s="321" t="s">
        <v>2682</v>
      </c>
      <c r="B103" s="324" t="s">
        <v>2838</v>
      </c>
      <c r="C103" s="325" t="s">
        <v>2846</v>
      </c>
      <c r="D103" s="324" t="s">
        <v>2844</v>
      </c>
    </row>
    <row r="104" spans="1:4" ht="14.25" customHeight="1">
      <c r="A104" s="321" t="s">
        <v>2682</v>
      </c>
      <c r="B104" s="324" t="s">
        <v>2838</v>
      </c>
      <c r="C104" s="325" t="s">
        <v>2847</v>
      </c>
      <c r="D104" s="324" t="s">
        <v>2848</v>
      </c>
    </row>
    <row r="105" spans="1:4" ht="14.25" customHeight="1">
      <c r="A105" s="321" t="s">
        <v>2682</v>
      </c>
      <c r="B105" s="324" t="s">
        <v>2838</v>
      </c>
      <c r="C105" s="325" t="s">
        <v>2849</v>
      </c>
      <c r="D105" s="324" t="s">
        <v>2848</v>
      </c>
    </row>
    <row r="106" spans="1:4" ht="14.25" customHeight="1">
      <c r="A106" s="321" t="s">
        <v>2682</v>
      </c>
      <c r="B106" s="324" t="s">
        <v>2838</v>
      </c>
      <c r="C106" s="325" t="s">
        <v>2850</v>
      </c>
      <c r="D106" s="324" t="s">
        <v>2848</v>
      </c>
    </row>
    <row r="107" spans="1:4" ht="14.25" customHeight="1">
      <c r="A107" s="321" t="s">
        <v>2682</v>
      </c>
      <c r="B107" s="324" t="s">
        <v>2838</v>
      </c>
      <c r="C107" s="325" t="s">
        <v>2851</v>
      </c>
      <c r="D107" s="324" t="s">
        <v>2852</v>
      </c>
    </row>
    <row r="108" spans="1:4" ht="14.25" customHeight="1">
      <c r="A108" s="321" t="s">
        <v>2682</v>
      </c>
      <c r="B108" s="324" t="s">
        <v>2838</v>
      </c>
      <c r="C108" s="325" t="s">
        <v>2853</v>
      </c>
      <c r="D108" s="324" t="s">
        <v>2852</v>
      </c>
    </row>
    <row r="109" spans="1:4" ht="14.25" customHeight="1">
      <c r="A109" s="321" t="s">
        <v>2682</v>
      </c>
      <c r="B109" s="324" t="s">
        <v>2838</v>
      </c>
      <c r="C109" s="325" t="s">
        <v>2854</v>
      </c>
      <c r="D109" s="324" t="s">
        <v>2855</v>
      </c>
    </row>
    <row r="110" spans="1:4" ht="14.25" customHeight="1">
      <c r="A110" s="321" t="s">
        <v>2682</v>
      </c>
      <c r="B110" s="324" t="s">
        <v>2838</v>
      </c>
      <c r="C110" s="325" t="s">
        <v>2856</v>
      </c>
      <c r="D110" s="324" t="s">
        <v>2855</v>
      </c>
    </row>
    <row r="111" spans="1:4" ht="14.25" customHeight="1">
      <c r="A111" s="321" t="s">
        <v>2682</v>
      </c>
      <c r="B111" s="324" t="s">
        <v>2838</v>
      </c>
      <c r="C111" s="325" t="s">
        <v>2857</v>
      </c>
      <c r="D111" s="324" t="s">
        <v>2858</v>
      </c>
    </row>
    <row r="112" spans="1:4" ht="14.25" customHeight="1">
      <c r="A112" s="321" t="s">
        <v>2682</v>
      </c>
      <c r="B112" s="324" t="s">
        <v>2838</v>
      </c>
      <c r="C112" s="325" t="s">
        <v>2859</v>
      </c>
      <c r="D112" s="324" t="s">
        <v>2858</v>
      </c>
    </row>
    <row r="113" spans="1:4" ht="14.25" customHeight="1">
      <c r="A113" s="321" t="s">
        <v>2682</v>
      </c>
      <c r="B113" s="324" t="s">
        <v>2838</v>
      </c>
      <c r="C113" s="325" t="s">
        <v>2860</v>
      </c>
      <c r="D113" s="324" t="s">
        <v>2861</v>
      </c>
    </row>
    <row r="114" spans="1:4" ht="14.25" customHeight="1">
      <c r="A114" s="321" t="s">
        <v>2682</v>
      </c>
      <c r="B114" s="324" t="s">
        <v>2838</v>
      </c>
      <c r="C114" s="325" t="s">
        <v>2862</v>
      </c>
      <c r="D114" s="324" t="s">
        <v>2861</v>
      </c>
    </row>
    <row r="115" spans="1:4" ht="14.25" customHeight="1">
      <c r="A115" s="321" t="s">
        <v>2682</v>
      </c>
      <c r="B115" s="324" t="s">
        <v>2838</v>
      </c>
      <c r="C115" s="325" t="s">
        <v>2863</v>
      </c>
      <c r="D115" s="326" t="s">
        <v>2864</v>
      </c>
    </row>
    <row r="116" spans="1:4" ht="14.25" customHeight="1">
      <c r="A116" s="321" t="s">
        <v>2682</v>
      </c>
      <c r="B116" s="324" t="s">
        <v>2838</v>
      </c>
      <c r="C116" s="325" t="s">
        <v>2865</v>
      </c>
      <c r="D116" s="326" t="s">
        <v>2866</v>
      </c>
    </row>
    <row r="117" spans="1:4" ht="14.25" customHeight="1">
      <c r="A117" s="321" t="s">
        <v>2682</v>
      </c>
      <c r="B117" s="324" t="s">
        <v>2867</v>
      </c>
      <c r="C117" s="325" t="s">
        <v>2839</v>
      </c>
      <c r="D117" s="324" t="s">
        <v>2868</v>
      </c>
    </row>
    <row r="118" spans="1:4" ht="14.25" customHeight="1">
      <c r="A118" s="321" t="s">
        <v>2682</v>
      </c>
      <c r="B118" s="324" t="s">
        <v>2867</v>
      </c>
      <c r="C118" s="325" t="s">
        <v>2869</v>
      </c>
      <c r="D118" s="324" t="s">
        <v>2868</v>
      </c>
    </row>
    <row r="119" spans="1:4" ht="14.25" customHeight="1">
      <c r="A119" s="321" t="s">
        <v>2682</v>
      </c>
      <c r="B119" s="324" t="s">
        <v>2867</v>
      </c>
      <c r="C119" s="325" t="s">
        <v>2870</v>
      </c>
      <c r="D119" s="324" t="s">
        <v>2868</v>
      </c>
    </row>
    <row r="120" spans="1:4" ht="14.25" customHeight="1">
      <c r="A120" s="321" t="s">
        <v>2682</v>
      </c>
      <c r="B120" s="324" t="s">
        <v>2867</v>
      </c>
      <c r="C120" s="325" t="s">
        <v>2871</v>
      </c>
      <c r="D120" s="324" t="s">
        <v>2872</v>
      </c>
    </row>
    <row r="121" spans="1:4" ht="14.25" customHeight="1">
      <c r="A121" s="321" t="s">
        <v>2682</v>
      </c>
      <c r="B121" s="324" t="s">
        <v>2867</v>
      </c>
      <c r="C121" s="325" t="s">
        <v>2873</v>
      </c>
      <c r="D121" s="324" t="s">
        <v>2872</v>
      </c>
    </row>
    <row r="122" spans="1:4" ht="14.25" customHeight="1">
      <c r="A122" s="321" t="s">
        <v>2682</v>
      </c>
      <c r="B122" s="324" t="s">
        <v>2867</v>
      </c>
      <c r="C122" s="325" t="s">
        <v>2874</v>
      </c>
      <c r="D122" s="324" t="s">
        <v>2875</v>
      </c>
    </row>
    <row r="123" spans="1:4" ht="14.25" customHeight="1">
      <c r="A123" s="321" t="s">
        <v>2682</v>
      </c>
      <c r="B123" s="324" t="s">
        <v>2867</v>
      </c>
      <c r="C123" s="325" t="s">
        <v>2876</v>
      </c>
      <c r="D123" s="324" t="s">
        <v>2875</v>
      </c>
    </row>
    <row r="124" spans="1:4" ht="14.25" customHeight="1">
      <c r="A124" s="321" t="s">
        <v>2682</v>
      </c>
      <c r="B124" s="324" t="s">
        <v>2867</v>
      </c>
      <c r="C124" s="325" t="s">
        <v>2877</v>
      </c>
      <c r="D124" s="324" t="s">
        <v>2878</v>
      </c>
    </row>
    <row r="125" spans="1:4" ht="14.25" customHeight="1">
      <c r="A125" s="321" t="s">
        <v>2682</v>
      </c>
      <c r="B125" s="324" t="s">
        <v>2867</v>
      </c>
      <c r="C125" s="325" t="s">
        <v>2879</v>
      </c>
      <c r="D125" s="324" t="s">
        <v>2878</v>
      </c>
    </row>
    <row r="126" spans="1:4" ht="14.25" customHeight="1">
      <c r="A126" s="321" t="s">
        <v>2682</v>
      </c>
      <c r="B126" s="324" t="s">
        <v>2867</v>
      </c>
      <c r="C126" s="325" t="s">
        <v>2880</v>
      </c>
      <c r="D126" s="324" t="s">
        <v>2878</v>
      </c>
    </row>
    <row r="127" spans="1:4" ht="14.25" customHeight="1">
      <c r="A127" s="321" t="s">
        <v>2682</v>
      </c>
      <c r="B127" s="324" t="s">
        <v>2867</v>
      </c>
      <c r="C127" s="325" t="s">
        <v>2881</v>
      </c>
      <c r="D127" s="326" t="s">
        <v>2882</v>
      </c>
    </row>
    <row r="128" spans="1:4" ht="14.25" customHeight="1">
      <c r="A128" s="321" t="s">
        <v>2682</v>
      </c>
      <c r="B128" s="324" t="s">
        <v>2867</v>
      </c>
      <c r="C128" s="325" t="s">
        <v>2883</v>
      </c>
      <c r="D128" s="324" t="s">
        <v>2858</v>
      </c>
    </row>
    <row r="129" spans="1:4" ht="14.25" customHeight="1">
      <c r="A129" s="321" t="s">
        <v>2682</v>
      </c>
      <c r="B129" s="324" t="s">
        <v>2867</v>
      </c>
      <c r="C129" s="325" t="s">
        <v>2884</v>
      </c>
      <c r="D129" s="324" t="s">
        <v>2858</v>
      </c>
    </row>
    <row r="130" spans="1:4" ht="14.25" customHeight="1">
      <c r="A130" s="321" t="s">
        <v>2682</v>
      </c>
      <c r="B130" s="324" t="s">
        <v>2867</v>
      </c>
      <c r="C130" s="325" t="s">
        <v>2857</v>
      </c>
      <c r="D130" s="324" t="s">
        <v>2861</v>
      </c>
    </row>
    <row r="131" spans="1:4" ht="14.25" customHeight="1">
      <c r="A131" s="321" t="s">
        <v>2682</v>
      </c>
      <c r="B131" s="324" t="s">
        <v>2867</v>
      </c>
      <c r="C131" s="325" t="s">
        <v>2859</v>
      </c>
      <c r="D131" s="324" t="s">
        <v>2861</v>
      </c>
    </row>
    <row r="132" spans="1:4" ht="14.25" customHeight="1">
      <c r="A132" s="321" t="s">
        <v>2682</v>
      </c>
      <c r="B132" s="324" t="s">
        <v>2885</v>
      </c>
      <c r="C132" s="325" t="s">
        <v>2886</v>
      </c>
      <c r="D132" s="324" t="s">
        <v>2887</v>
      </c>
    </row>
    <row r="133" spans="1:4" ht="14.25" customHeight="1">
      <c r="A133" s="321" t="s">
        <v>2682</v>
      </c>
      <c r="B133" s="324" t="s">
        <v>2885</v>
      </c>
      <c r="C133" s="325" t="s">
        <v>2888</v>
      </c>
      <c r="D133" s="324" t="s">
        <v>2887</v>
      </c>
    </row>
    <row r="134" spans="1:4" ht="14.25" customHeight="1">
      <c r="A134" s="321" t="s">
        <v>2682</v>
      </c>
      <c r="B134" s="324" t="s">
        <v>2885</v>
      </c>
      <c r="C134" s="325" t="s">
        <v>2889</v>
      </c>
      <c r="D134" s="324" t="s">
        <v>2887</v>
      </c>
    </row>
    <row r="135" spans="1:4" ht="14.25" customHeight="1">
      <c r="A135" s="321" t="s">
        <v>2682</v>
      </c>
      <c r="B135" s="324" t="s">
        <v>2885</v>
      </c>
      <c r="C135" s="325" t="s">
        <v>2890</v>
      </c>
      <c r="D135" s="326" t="s">
        <v>2891</v>
      </c>
    </row>
    <row r="136" spans="1:4" ht="14.25" customHeight="1">
      <c r="A136" s="321" t="s">
        <v>2682</v>
      </c>
      <c r="B136" s="324" t="s">
        <v>2885</v>
      </c>
      <c r="C136" s="325" t="s">
        <v>2892</v>
      </c>
      <c r="D136" s="324" t="s">
        <v>2893</v>
      </c>
    </row>
    <row r="137" spans="1:4" ht="14.25" customHeight="1">
      <c r="A137" s="321" t="s">
        <v>2682</v>
      </c>
      <c r="B137" s="324" t="s">
        <v>2885</v>
      </c>
      <c r="C137" s="325" t="s">
        <v>2894</v>
      </c>
      <c r="D137" s="324" t="s">
        <v>2893</v>
      </c>
    </row>
    <row r="138" spans="1:4" ht="14.25" customHeight="1">
      <c r="A138" s="321" t="s">
        <v>2682</v>
      </c>
      <c r="B138" s="324" t="s">
        <v>2885</v>
      </c>
      <c r="C138" s="325" t="s">
        <v>2895</v>
      </c>
      <c r="D138" s="326" t="s">
        <v>2896</v>
      </c>
    </row>
    <row r="139" spans="1:4" ht="14.25" customHeight="1">
      <c r="A139" s="321" t="s">
        <v>2682</v>
      </c>
      <c r="B139" s="324" t="s">
        <v>2897</v>
      </c>
      <c r="C139" s="325" t="s">
        <v>2898</v>
      </c>
      <c r="D139" s="324" t="s">
        <v>2899</v>
      </c>
    </row>
    <row r="140" spans="1:4" ht="14.25" customHeight="1">
      <c r="A140" s="321" t="s">
        <v>2682</v>
      </c>
      <c r="B140" s="324" t="s">
        <v>2897</v>
      </c>
      <c r="C140" s="325" t="s">
        <v>2900</v>
      </c>
      <c r="D140" s="324" t="s">
        <v>2899</v>
      </c>
    </row>
    <row r="141" spans="1:4" ht="14.25" customHeight="1">
      <c r="A141" s="321" t="s">
        <v>2682</v>
      </c>
      <c r="B141" s="324" t="s">
        <v>2897</v>
      </c>
      <c r="C141" s="325" t="s">
        <v>2901</v>
      </c>
      <c r="D141" s="324" t="s">
        <v>2899</v>
      </c>
    </row>
    <row r="142" spans="1:4" ht="14.25" customHeight="1">
      <c r="A142" s="321" t="s">
        <v>2682</v>
      </c>
      <c r="B142" s="324" t="s">
        <v>2897</v>
      </c>
      <c r="C142" s="325" t="s">
        <v>2902</v>
      </c>
      <c r="D142" s="324" t="s">
        <v>2899</v>
      </c>
    </row>
    <row r="143" spans="1:4" ht="14.25" customHeight="1">
      <c r="A143" s="321" t="s">
        <v>2682</v>
      </c>
      <c r="B143" s="324" t="s">
        <v>2897</v>
      </c>
      <c r="C143" s="325" t="s">
        <v>2903</v>
      </c>
      <c r="D143" s="324" t="s">
        <v>2899</v>
      </c>
    </row>
    <row r="144" spans="1:4" ht="14.25" customHeight="1">
      <c r="A144" s="321" t="s">
        <v>2682</v>
      </c>
      <c r="B144" s="324" t="s">
        <v>2897</v>
      </c>
      <c r="C144" s="325" t="s">
        <v>2904</v>
      </c>
      <c r="D144" s="324" t="s">
        <v>2899</v>
      </c>
    </row>
    <row r="145" spans="1:4" ht="14.25" customHeight="1">
      <c r="A145" s="321" t="s">
        <v>2682</v>
      </c>
      <c r="B145" s="324" t="s">
        <v>2897</v>
      </c>
      <c r="C145" s="325" t="s">
        <v>2905</v>
      </c>
      <c r="D145" s="324" t="s">
        <v>2899</v>
      </c>
    </row>
    <row r="146" spans="1:4" ht="14.25" customHeight="1">
      <c r="A146" s="321" t="s">
        <v>2682</v>
      </c>
      <c r="B146" s="324" t="s">
        <v>2897</v>
      </c>
      <c r="C146" s="325" t="s">
        <v>2906</v>
      </c>
      <c r="D146" s="324" t="s">
        <v>2899</v>
      </c>
    </row>
    <row r="147" spans="1:4" ht="14.25" customHeight="1">
      <c r="A147" s="321" t="s">
        <v>2682</v>
      </c>
      <c r="B147" s="324" t="s">
        <v>2897</v>
      </c>
      <c r="C147" s="325" t="s">
        <v>2907</v>
      </c>
      <c r="D147" s="324" t="s">
        <v>2908</v>
      </c>
    </row>
    <row r="148" spans="1:4" ht="14.25" customHeight="1">
      <c r="A148" s="321" t="s">
        <v>2682</v>
      </c>
      <c r="B148" s="324" t="s">
        <v>2897</v>
      </c>
      <c r="C148" s="325" t="s">
        <v>2909</v>
      </c>
      <c r="D148" s="324" t="s">
        <v>2908</v>
      </c>
    </row>
    <row r="149" spans="1:4" ht="14.25" customHeight="1">
      <c r="A149" s="321" t="s">
        <v>2682</v>
      </c>
      <c r="B149" s="324" t="s">
        <v>2897</v>
      </c>
      <c r="C149" s="325" t="s">
        <v>2910</v>
      </c>
      <c r="D149" s="324" t="s">
        <v>2911</v>
      </c>
    </row>
    <row r="150" spans="1:4" ht="14.25" customHeight="1">
      <c r="A150" s="321" t="s">
        <v>2682</v>
      </c>
      <c r="B150" s="324" t="s">
        <v>2897</v>
      </c>
      <c r="C150" s="325" t="s">
        <v>2912</v>
      </c>
      <c r="D150" s="324" t="s">
        <v>2911</v>
      </c>
    </row>
    <row r="151" spans="1:4" ht="14.25" customHeight="1">
      <c r="A151" s="321" t="s">
        <v>2682</v>
      </c>
      <c r="B151" s="324" t="s">
        <v>2913</v>
      </c>
      <c r="C151" s="325" t="s">
        <v>2914</v>
      </c>
      <c r="D151" s="324" t="s">
        <v>2915</v>
      </c>
    </row>
    <row r="152" spans="1:4" ht="14.25" customHeight="1">
      <c r="A152" s="321" t="s">
        <v>2682</v>
      </c>
      <c r="B152" s="324" t="s">
        <v>2913</v>
      </c>
      <c r="C152" s="325" t="s">
        <v>2916</v>
      </c>
      <c r="D152" s="324" t="s">
        <v>2915</v>
      </c>
    </row>
    <row r="153" spans="1:4" ht="14.25" customHeight="1">
      <c r="A153" s="321" t="s">
        <v>2682</v>
      </c>
      <c r="B153" s="324" t="s">
        <v>2913</v>
      </c>
      <c r="C153" s="325" t="s">
        <v>2917</v>
      </c>
      <c r="D153" s="324" t="s">
        <v>2915</v>
      </c>
    </row>
    <row r="154" spans="1:4" ht="14.25" customHeight="1">
      <c r="A154" s="321" t="s">
        <v>2682</v>
      </c>
      <c r="B154" s="324" t="s">
        <v>2913</v>
      </c>
      <c r="C154" s="325" t="s">
        <v>2918</v>
      </c>
      <c r="D154" s="324" t="s">
        <v>2919</v>
      </c>
    </row>
    <row r="155" spans="1:4" ht="14.25" customHeight="1">
      <c r="A155" s="321" t="s">
        <v>2682</v>
      </c>
      <c r="B155" s="324" t="s">
        <v>2913</v>
      </c>
      <c r="C155" s="325" t="s">
        <v>2920</v>
      </c>
      <c r="D155" s="324" t="s">
        <v>2919</v>
      </c>
    </row>
    <row r="156" spans="1:4" ht="14.25" customHeight="1">
      <c r="A156" s="321" t="s">
        <v>2682</v>
      </c>
      <c r="B156" s="324" t="s">
        <v>2913</v>
      </c>
      <c r="C156" s="325" t="s">
        <v>2921</v>
      </c>
      <c r="D156" s="324" t="s">
        <v>2919</v>
      </c>
    </row>
    <row r="157" spans="1:4" ht="14.25" customHeight="1">
      <c r="A157" s="321" t="s">
        <v>2682</v>
      </c>
      <c r="B157" s="324" t="s">
        <v>2913</v>
      </c>
      <c r="C157" s="325" t="s">
        <v>2922</v>
      </c>
      <c r="D157" s="324" t="s">
        <v>2919</v>
      </c>
    </row>
    <row r="158" spans="1:4" ht="14.25" customHeight="1">
      <c r="A158" s="321" t="s">
        <v>2682</v>
      </c>
      <c r="B158" s="324" t="s">
        <v>2923</v>
      </c>
      <c r="C158" s="325" t="s">
        <v>2924</v>
      </c>
      <c r="D158" s="324" t="s">
        <v>2925</v>
      </c>
    </row>
    <row r="159" spans="1:4" ht="14.25" customHeight="1">
      <c r="A159" s="321" t="s">
        <v>2682</v>
      </c>
      <c r="B159" s="324" t="s">
        <v>2923</v>
      </c>
      <c r="C159" s="325" t="s">
        <v>2926</v>
      </c>
      <c r="D159" s="324" t="s">
        <v>2925</v>
      </c>
    </row>
    <row r="160" spans="1:4" ht="14.25" customHeight="1">
      <c r="A160" s="321" t="s">
        <v>2682</v>
      </c>
      <c r="B160" s="324" t="s">
        <v>2923</v>
      </c>
      <c r="C160" s="325" t="s">
        <v>2927</v>
      </c>
      <c r="D160" s="324" t="s">
        <v>2928</v>
      </c>
    </row>
    <row r="161" spans="1:4" ht="14.25" customHeight="1">
      <c r="A161" s="321" t="s">
        <v>2682</v>
      </c>
      <c r="B161" s="324" t="s">
        <v>2923</v>
      </c>
      <c r="C161" s="325" t="s">
        <v>2929</v>
      </c>
      <c r="D161" s="324" t="s">
        <v>2928</v>
      </c>
    </row>
    <row r="162" spans="1:4" ht="14.25" customHeight="1">
      <c r="A162" s="321" t="s">
        <v>2682</v>
      </c>
      <c r="B162" s="324" t="s">
        <v>2923</v>
      </c>
      <c r="C162" s="325" t="s">
        <v>2930</v>
      </c>
      <c r="D162" s="326" t="s">
        <v>2931</v>
      </c>
    </row>
    <row r="163" spans="1:4" ht="14.25" customHeight="1">
      <c r="A163" s="321" t="s">
        <v>2682</v>
      </c>
      <c r="B163" s="324" t="s">
        <v>2923</v>
      </c>
      <c r="C163" s="325" t="s">
        <v>2932</v>
      </c>
      <c r="D163" s="324" t="s">
        <v>2933</v>
      </c>
    </row>
    <row r="164" spans="1:4" ht="14.25" customHeight="1">
      <c r="A164" s="321" t="s">
        <v>2682</v>
      </c>
      <c r="B164" s="324" t="s">
        <v>2923</v>
      </c>
      <c r="C164" s="325" t="s">
        <v>2934</v>
      </c>
      <c r="D164" s="324" t="s">
        <v>2933</v>
      </c>
    </row>
    <row r="165" spans="1:4" ht="14.25" customHeight="1">
      <c r="A165" s="321" t="s">
        <v>2682</v>
      </c>
      <c r="B165" s="324" t="s">
        <v>2923</v>
      </c>
      <c r="C165" s="325" t="s">
        <v>2935</v>
      </c>
      <c r="D165" s="324" t="s">
        <v>2933</v>
      </c>
    </row>
    <row r="166" spans="1:4" ht="14.25" customHeight="1">
      <c r="A166" s="321" t="s">
        <v>2682</v>
      </c>
      <c r="B166" s="324" t="s">
        <v>2923</v>
      </c>
      <c r="C166" s="325" t="s">
        <v>2936</v>
      </c>
      <c r="D166" s="324" t="s">
        <v>2937</v>
      </c>
    </row>
    <row r="167" spans="1:4" ht="14.25" customHeight="1">
      <c r="A167" s="321" t="s">
        <v>2682</v>
      </c>
      <c r="B167" s="324" t="s">
        <v>2923</v>
      </c>
      <c r="C167" s="325" t="s">
        <v>2938</v>
      </c>
      <c r="D167" s="324" t="s">
        <v>2937</v>
      </c>
    </row>
    <row r="168" spans="1:4" ht="14.25" customHeight="1">
      <c r="A168" s="321" t="s">
        <v>2682</v>
      </c>
      <c r="B168" s="324" t="s">
        <v>2939</v>
      </c>
      <c r="C168" s="325" t="s">
        <v>2940</v>
      </c>
      <c r="D168" s="324" t="s">
        <v>2941</v>
      </c>
    </row>
    <row r="169" spans="1:4" ht="14.25" customHeight="1">
      <c r="A169" s="321" t="s">
        <v>2682</v>
      </c>
      <c r="B169" s="324" t="s">
        <v>2939</v>
      </c>
      <c r="C169" s="325" t="s">
        <v>2942</v>
      </c>
      <c r="D169" s="324" t="s">
        <v>2941</v>
      </c>
    </row>
    <row r="170" spans="1:4" ht="14.25" customHeight="1">
      <c r="A170" s="321" t="s">
        <v>2682</v>
      </c>
      <c r="B170" s="324" t="s">
        <v>2939</v>
      </c>
      <c r="C170" s="325" t="s">
        <v>2943</v>
      </c>
      <c r="D170" s="324" t="s">
        <v>2941</v>
      </c>
    </row>
    <row r="171" spans="1:4" ht="14.25" customHeight="1">
      <c r="A171" s="321" t="s">
        <v>2682</v>
      </c>
      <c r="B171" s="324" t="s">
        <v>2939</v>
      </c>
      <c r="C171" s="325" t="s">
        <v>2944</v>
      </c>
      <c r="D171" s="324" t="s">
        <v>2941</v>
      </c>
    </row>
    <row r="172" spans="1:4" ht="14.25" customHeight="1">
      <c r="A172" s="321" t="s">
        <v>2682</v>
      </c>
      <c r="B172" s="324" t="s">
        <v>2939</v>
      </c>
      <c r="C172" s="325" t="s">
        <v>2945</v>
      </c>
      <c r="D172" s="324" t="s">
        <v>2941</v>
      </c>
    </row>
    <row r="173" spans="1:4" ht="14.25" customHeight="1">
      <c r="A173" s="321" t="s">
        <v>2682</v>
      </c>
      <c r="B173" s="324" t="s">
        <v>2939</v>
      </c>
      <c r="C173" s="325" t="s">
        <v>2946</v>
      </c>
      <c r="D173" s="324" t="s">
        <v>2947</v>
      </c>
    </row>
    <row r="174" spans="1:4" ht="14.25" customHeight="1">
      <c r="A174" s="321" t="s">
        <v>2682</v>
      </c>
      <c r="B174" s="324" t="s">
        <v>2939</v>
      </c>
      <c r="C174" s="325" t="s">
        <v>2948</v>
      </c>
      <c r="D174" s="324" t="s">
        <v>2947</v>
      </c>
    </row>
    <row r="175" spans="1:4" ht="14.25" customHeight="1">
      <c r="A175" s="321" t="s">
        <v>2682</v>
      </c>
      <c r="B175" s="324" t="s">
        <v>2939</v>
      </c>
      <c r="C175" s="325" t="s">
        <v>2949</v>
      </c>
      <c r="D175" s="324" t="s">
        <v>2950</v>
      </c>
    </row>
    <row r="176" spans="1:4" ht="14.25" customHeight="1">
      <c r="A176" s="321" t="s">
        <v>2682</v>
      </c>
      <c r="B176" s="324" t="s">
        <v>2939</v>
      </c>
      <c r="C176" s="325" t="s">
        <v>2951</v>
      </c>
      <c r="D176" s="324" t="s">
        <v>2950</v>
      </c>
    </row>
    <row r="177" spans="1:4" ht="14.25" customHeight="1">
      <c r="A177" s="321" t="s">
        <v>2682</v>
      </c>
      <c r="B177" s="324" t="s">
        <v>2952</v>
      </c>
      <c r="C177" s="325" t="s">
        <v>2953</v>
      </c>
      <c r="D177" s="324" t="s">
        <v>2954</v>
      </c>
    </row>
    <row r="178" spans="1:4" ht="14.25" customHeight="1">
      <c r="A178" s="321" t="s">
        <v>2682</v>
      </c>
      <c r="B178" s="324" t="s">
        <v>2952</v>
      </c>
      <c r="C178" s="325" t="s">
        <v>2955</v>
      </c>
      <c r="D178" s="324" t="s">
        <v>2954</v>
      </c>
    </row>
    <row r="179" spans="1:4" ht="14.25" customHeight="1">
      <c r="A179" s="321" t="s">
        <v>2682</v>
      </c>
      <c r="B179" s="324" t="s">
        <v>2952</v>
      </c>
      <c r="C179" s="325" t="s">
        <v>2956</v>
      </c>
      <c r="D179" s="324" t="s">
        <v>2954</v>
      </c>
    </row>
    <row r="180" spans="1:4" ht="14.25" customHeight="1">
      <c r="A180" s="321" t="s">
        <v>2682</v>
      </c>
      <c r="B180" s="324" t="s">
        <v>2952</v>
      </c>
      <c r="C180" s="325" t="s">
        <v>2957</v>
      </c>
      <c r="D180" s="324" t="s">
        <v>2958</v>
      </c>
    </row>
    <row r="181" spans="1:4" ht="14.25" customHeight="1">
      <c r="A181" s="321" t="s">
        <v>2682</v>
      </c>
      <c r="B181" s="324" t="s">
        <v>2952</v>
      </c>
      <c r="C181" s="329" t="s">
        <v>2959</v>
      </c>
      <c r="D181" s="324" t="s">
        <v>2958</v>
      </c>
    </row>
    <row r="182" spans="1:4" ht="14.25" customHeight="1">
      <c r="A182" s="321" t="s">
        <v>2682</v>
      </c>
      <c r="B182" s="324" t="s">
        <v>2952</v>
      </c>
      <c r="C182" s="325" t="s">
        <v>2960</v>
      </c>
      <c r="D182" s="324" t="s">
        <v>2958</v>
      </c>
    </row>
    <row r="183" spans="1:4" ht="14.25" customHeight="1">
      <c r="A183" s="321" t="s">
        <v>2682</v>
      </c>
      <c r="B183" s="324" t="s">
        <v>2961</v>
      </c>
      <c r="C183" s="325" t="s">
        <v>2962</v>
      </c>
      <c r="D183" s="324" t="s">
        <v>2963</v>
      </c>
    </row>
    <row r="184" spans="1:4" ht="14.25" customHeight="1">
      <c r="A184" s="321" t="s">
        <v>2682</v>
      </c>
      <c r="B184" s="324" t="s">
        <v>2961</v>
      </c>
      <c r="C184" s="325" t="s">
        <v>2964</v>
      </c>
      <c r="D184" s="324" t="s">
        <v>2963</v>
      </c>
    </row>
    <row r="185" spans="1:4" ht="14.25" customHeight="1">
      <c r="A185" s="321" t="s">
        <v>2682</v>
      </c>
      <c r="B185" s="324" t="s">
        <v>2961</v>
      </c>
      <c r="C185" s="328" t="s">
        <v>2965</v>
      </c>
      <c r="D185" s="324" t="s">
        <v>2966</v>
      </c>
    </row>
    <row r="186" spans="1:4" ht="14.25" customHeight="1">
      <c r="A186" s="321" t="s">
        <v>2682</v>
      </c>
      <c r="B186" s="324" t="s">
        <v>2961</v>
      </c>
      <c r="C186" s="328" t="s">
        <v>2967</v>
      </c>
      <c r="D186" s="324" t="s">
        <v>2966</v>
      </c>
    </row>
    <row r="187" spans="1:4" ht="14.25" customHeight="1">
      <c r="A187" s="321" t="s">
        <v>2682</v>
      </c>
      <c r="B187" s="324" t="s">
        <v>2961</v>
      </c>
      <c r="C187" s="328" t="s">
        <v>2968</v>
      </c>
      <c r="D187" s="324" t="s">
        <v>2969</v>
      </c>
    </row>
    <row r="188" spans="1:4" ht="14.25" customHeight="1">
      <c r="A188" s="321" t="s">
        <v>2682</v>
      </c>
      <c r="B188" s="324" t="s">
        <v>2961</v>
      </c>
      <c r="C188" s="328" t="s">
        <v>2970</v>
      </c>
      <c r="D188" s="324" t="s">
        <v>2969</v>
      </c>
    </row>
    <row r="189" spans="1:4" ht="14.25" customHeight="1">
      <c r="A189" s="321" t="s">
        <v>2682</v>
      </c>
      <c r="B189" s="324" t="s">
        <v>2961</v>
      </c>
      <c r="C189" s="328" t="s">
        <v>2971</v>
      </c>
      <c r="D189" s="324" t="s">
        <v>2969</v>
      </c>
    </row>
    <row r="190" spans="1:4" ht="14.25" customHeight="1">
      <c r="A190" s="321" t="s">
        <v>2682</v>
      </c>
      <c r="B190" s="324" t="s">
        <v>2972</v>
      </c>
      <c r="C190" s="328" t="s">
        <v>2973</v>
      </c>
      <c r="D190" s="324" t="s">
        <v>2974</v>
      </c>
    </row>
    <row r="191" spans="1:4" ht="14.25" customHeight="1">
      <c r="A191" s="321" t="s">
        <v>2682</v>
      </c>
      <c r="B191" s="324" t="s">
        <v>2972</v>
      </c>
      <c r="C191" s="328" t="s">
        <v>2975</v>
      </c>
      <c r="D191" s="324" t="s">
        <v>2974</v>
      </c>
    </row>
    <row r="192" spans="1:4" ht="14.25" customHeight="1">
      <c r="A192" s="321" t="s">
        <v>2682</v>
      </c>
      <c r="B192" s="324" t="s">
        <v>2972</v>
      </c>
      <c r="C192" s="328" t="s">
        <v>2976</v>
      </c>
      <c r="D192" s="324" t="s">
        <v>2974</v>
      </c>
    </row>
    <row r="193" spans="1:4" ht="14.25" customHeight="1">
      <c r="A193" s="321" t="s">
        <v>2682</v>
      </c>
      <c r="B193" s="324" t="s">
        <v>2972</v>
      </c>
      <c r="C193" s="328" t="s">
        <v>2977</v>
      </c>
      <c r="D193" s="324" t="s">
        <v>2978</v>
      </c>
    </row>
    <row r="194" spans="1:4" ht="14.25" customHeight="1">
      <c r="A194" s="321" t="s">
        <v>2682</v>
      </c>
      <c r="B194" s="324" t="s">
        <v>2972</v>
      </c>
      <c r="C194" s="328" t="s">
        <v>2979</v>
      </c>
      <c r="D194" s="324" t="s">
        <v>2978</v>
      </c>
    </row>
    <row r="195" spans="1:4" ht="14.25" customHeight="1">
      <c r="A195" s="321" t="s">
        <v>2682</v>
      </c>
      <c r="B195" s="324" t="s">
        <v>2972</v>
      </c>
      <c r="C195" s="328" t="s">
        <v>2980</v>
      </c>
      <c r="D195" s="324" t="s">
        <v>2981</v>
      </c>
    </row>
    <row r="196" spans="1:4" ht="14.25" customHeight="1">
      <c r="A196" s="321" t="s">
        <v>2682</v>
      </c>
      <c r="B196" s="324" t="s">
        <v>2972</v>
      </c>
      <c r="C196" s="328" t="s">
        <v>2982</v>
      </c>
      <c r="D196" s="324" t="s">
        <v>2981</v>
      </c>
    </row>
    <row r="197" spans="1:4" ht="14.25" customHeight="1">
      <c r="A197" s="321" t="s">
        <v>2682</v>
      </c>
      <c r="B197" s="324" t="s">
        <v>2972</v>
      </c>
      <c r="C197" s="328" t="s">
        <v>2983</v>
      </c>
      <c r="D197" s="324" t="s">
        <v>2981</v>
      </c>
    </row>
    <row r="198" spans="1:4" ht="14.25" customHeight="1">
      <c r="A198" s="321" t="s">
        <v>2682</v>
      </c>
      <c r="B198" s="324" t="s">
        <v>2972</v>
      </c>
      <c r="C198" s="325" t="s">
        <v>2984</v>
      </c>
      <c r="D198" s="324" t="s">
        <v>2981</v>
      </c>
    </row>
    <row r="199" spans="1:4" ht="14.25" customHeight="1">
      <c r="A199" s="321" t="s">
        <v>2682</v>
      </c>
      <c r="B199" s="324" t="s">
        <v>2972</v>
      </c>
      <c r="C199" s="325" t="s">
        <v>2985</v>
      </c>
      <c r="D199" s="326" t="s">
        <v>2986</v>
      </c>
    </row>
    <row r="200" spans="1:4" ht="14.25" customHeight="1">
      <c r="A200" s="321" t="s">
        <v>2682</v>
      </c>
      <c r="B200" s="324" t="s">
        <v>2987</v>
      </c>
      <c r="C200" s="325" t="s">
        <v>2988</v>
      </c>
      <c r="D200" s="324" t="s">
        <v>2989</v>
      </c>
    </row>
    <row r="201" spans="1:4" ht="14.25" customHeight="1">
      <c r="A201" s="321" t="s">
        <v>2682</v>
      </c>
      <c r="B201" s="324" t="s">
        <v>2987</v>
      </c>
      <c r="C201" s="325" t="s">
        <v>2990</v>
      </c>
      <c r="D201" s="324" t="s">
        <v>2989</v>
      </c>
    </row>
    <row r="202" spans="1:4" ht="14.25" customHeight="1">
      <c r="A202" s="321" t="s">
        <v>2682</v>
      </c>
      <c r="B202" s="324" t="s">
        <v>2987</v>
      </c>
      <c r="C202" s="325" t="s">
        <v>2991</v>
      </c>
      <c r="D202" s="324" t="s">
        <v>2989</v>
      </c>
    </row>
    <row r="203" spans="1:4" ht="14.25" customHeight="1">
      <c r="A203" s="321" t="s">
        <v>2682</v>
      </c>
      <c r="B203" s="324" t="s">
        <v>2987</v>
      </c>
      <c r="C203" s="325" t="s">
        <v>2992</v>
      </c>
      <c r="D203" s="324" t="s">
        <v>2989</v>
      </c>
    </row>
    <row r="204" spans="1:4" ht="14.25" customHeight="1">
      <c r="A204" s="321" t="s">
        <v>2682</v>
      </c>
      <c r="B204" s="324" t="s">
        <v>2987</v>
      </c>
      <c r="C204" s="325" t="s">
        <v>2993</v>
      </c>
      <c r="D204" s="324" t="s">
        <v>2994</v>
      </c>
    </row>
    <row r="205" spans="1:4" ht="14.25" customHeight="1">
      <c r="A205" s="321" t="s">
        <v>2682</v>
      </c>
      <c r="B205" s="324" t="s">
        <v>2987</v>
      </c>
      <c r="C205" s="325" t="s">
        <v>2995</v>
      </c>
      <c r="D205" s="324" t="s">
        <v>2994</v>
      </c>
    </row>
    <row r="206" spans="1:4" ht="14.25" customHeight="1">
      <c r="A206" s="321" t="s">
        <v>2682</v>
      </c>
      <c r="B206" s="324" t="s">
        <v>2987</v>
      </c>
      <c r="C206" s="325" t="s">
        <v>2996</v>
      </c>
      <c r="D206" s="324" t="s">
        <v>2994</v>
      </c>
    </row>
    <row r="207" spans="1:4" ht="14.25" customHeight="1">
      <c r="A207" s="321" t="s">
        <v>2682</v>
      </c>
      <c r="B207" s="324" t="s">
        <v>2997</v>
      </c>
      <c r="C207" s="325" t="s">
        <v>2998</v>
      </c>
      <c r="D207" s="324" t="s">
        <v>2999</v>
      </c>
    </row>
    <row r="208" spans="1:4" ht="14.25" customHeight="1">
      <c r="A208" s="321" t="s">
        <v>2682</v>
      </c>
      <c r="B208" s="324" t="s">
        <v>2997</v>
      </c>
      <c r="C208" s="325" t="s">
        <v>3000</v>
      </c>
      <c r="D208" s="324" t="s">
        <v>2999</v>
      </c>
    </row>
    <row r="209" spans="1:4" ht="14.25" customHeight="1">
      <c r="A209" s="321" t="s">
        <v>2682</v>
      </c>
      <c r="B209" s="324" t="s">
        <v>2997</v>
      </c>
      <c r="C209" s="325" t="s">
        <v>3001</v>
      </c>
      <c r="D209" s="324" t="s">
        <v>3002</v>
      </c>
    </row>
    <row r="210" spans="1:4" ht="14.25" customHeight="1">
      <c r="A210" s="321" t="s">
        <v>2682</v>
      </c>
      <c r="B210" s="324" t="s">
        <v>2997</v>
      </c>
      <c r="C210" s="325" t="s">
        <v>3003</v>
      </c>
      <c r="D210" s="324" t="s">
        <v>3002</v>
      </c>
    </row>
    <row r="211" spans="1:4" ht="14.25" customHeight="1">
      <c r="A211" s="321" t="s">
        <v>2682</v>
      </c>
      <c r="B211" s="324" t="s">
        <v>2997</v>
      </c>
      <c r="C211" s="325" t="s">
        <v>3004</v>
      </c>
      <c r="D211" s="324" t="s">
        <v>3002</v>
      </c>
    </row>
    <row r="212" spans="1:4" ht="14.25" customHeight="1">
      <c r="A212" s="321" t="s">
        <v>2682</v>
      </c>
      <c r="B212" s="324" t="s">
        <v>2997</v>
      </c>
      <c r="C212" s="325" t="s">
        <v>3005</v>
      </c>
      <c r="D212" s="326" t="s">
        <v>3006</v>
      </c>
    </row>
    <row r="213" spans="1:4" ht="14.25" customHeight="1">
      <c r="A213" s="321" t="s">
        <v>2682</v>
      </c>
      <c r="B213" s="324" t="s">
        <v>2997</v>
      </c>
      <c r="C213" s="325" t="s">
        <v>3007</v>
      </c>
      <c r="D213" s="326" t="s">
        <v>3008</v>
      </c>
    </row>
    <row r="214" spans="1:4" ht="14.25" customHeight="1">
      <c r="A214" s="321" t="s">
        <v>2682</v>
      </c>
      <c r="B214" s="324" t="s">
        <v>2997</v>
      </c>
      <c r="C214" s="325" t="s">
        <v>3009</v>
      </c>
      <c r="D214" s="324" t="s">
        <v>3010</v>
      </c>
    </row>
    <row r="215" spans="1:4" ht="14.25" customHeight="1">
      <c r="A215" s="321" t="s">
        <v>2682</v>
      </c>
      <c r="B215" s="324" t="s">
        <v>2997</v>
      </c>
      <c r="C215" s="325" t="s">
        <v>3011</v>
      </c>
      <c r="D215" s="324" t="s">
        <v>3010</v>
      </c>
    </row>
    <row r="216" spans="1:4" ht="14.25" customHeight="1">
      <c r="A216" s="321" t="s">
        <v>2682</v>
      </c>
      <c r="B216" s="324" t="s">
        <v>3012</v>
      </c>
      <c r="C216" s="325" t="s">
        <v>3013</v>
      </c>
      <c r="D216" s="324" t="s">
        <v>3014</v>
      </c>
    </row>
    <row r="217" spans="1:4" ht="14.25" customHeight="1">
      <c r="A217" s="321" t="s">
        <v>2682</v>
      </c>
      <c r="B217" s="324" t="s">
        <v>3012</v>
      </c>
      <c r="C217" s="325" t="s">
        <v>3015</v>
      </c>
      <c r="D217" s="324" t="s">
        <v>3014</v>
      </c>
    </row>
    <row r="218" spans="1:4" ht="14.25" customHeight="1">
      <c r="A218" s="321" t="s">
        <v>2682</v>
      </c>
      <c r="B218" s="324" t="s">
        <v>3012</v>
      </c>
      <c r="C218" s="325" t="s">
        <v>3016</v>
      </c>
      <c r="D218" s="324" t="s">
        <v>3014</v>
      </c>
    </row>
    <row r="219" spans="1:4" ht="14.25" customHeight="1">
      <c r="A219" s="321" t="s">
        <v>2682</v>
      </c>
      <c r="B219" s="324" t="s">
        <v>3012</v>
      </c>
      <c r="C219" s="325" t="s">
        <v>3017</v>
      </c>
      <c r="D219" s="324" t="s">
        <v>3018</v>
      </c>
    </row>
    <row r="220" spans="1:4" ht="14.25" customHeight="1">
      <c r="A220" s="321" t="s">
        <v>2682</v>
      </c>
      <c r="B220" s="324" t="s">
        <v>3012</v>
      </c>
      <c r="C220" s="325" t="s">
        <v>3019</v>
      </c>
      <c r="D220" s="324" t="s">
        <v>3018</v>
      </c>
    </row>
    <row r="221" spans="1:4" ht="14.25" customHeight="1">
      <c r="A221" s="321" t="s">
        <v>2682</v>
      </c>
      <c r="B221" s="324" t="s">
        <v>3020</v>
      </c>
      <c r="C221" s="325" t="s">
        <v>3021</v>
      </c>
      <c r="D221" s="324" t="s">
        <v>2767</v>
      </c>
    </row>
    <row r="222" spans="1:4" ht="14.25" customHeight="1">
      <c r="A222" s="321" t="s">
        <v>2682</v>
      </c>
      <c r="B222" s="324" t="s">
        <v>3020</v>
      </c>
      <c r="C222" s="325" t="s">
        <v>3022</v>
      </c>
      <c r="D222" s="324" t="s">
        <v>2767</v>
      </c>
    </row>
    <row r="223" spans="1:4" ht="14.25" customHeight="1">
      <c r="A223" s="321" t="s">
        <v>2682</v>
      </c>
      <c r="B223" s="324" t="s">
        <v>3020</v>
      </c>
      <c r="C223" s="325" t="s">
        <v>2770</v>
      </c>
      <c r="D223" s="324" t="s">
        <v>3023</v>
      </c>
    </row>
    <row r="224" spans="1:4" ht="14.25" customHeight="1">
      <c r="A224" s="321" t="s">
        <v>2682</v>
      </c>
      <c r="B224" s="324" t="s">
        <v>3020</v>
      </c>
      <c r="C224" s="325" t="s">
        <v>3024</v>
      </c>
      <c r="D224" s="324" t="s">
        <v>3023</v>
      </c>
    </row>
    <row r="225" spans="1:4" ht="14.25" customHeight="1">
      <c r="A225" s="321" t="s">
        <v>2682</v>
      </c>
      <c r="B225" s="324" t="s">
        <v>3020</v>
      </c>
      <c r="C225" s="329" t="s">
        <v>3025</v>
      </c>
      <c r="D225" s="324" t="s">
        <v>3023</v>
      </c>
    </row>
    <row r="226" spans="1:4" ht="14.25" customHeight="1">
      <c r="A226" s="321" t="s">
        <v>2682</v>
      </c>
      <c r="B226" s="324" t="s">
        <v>3020</v>
      </c>
      <c r="C226" s="325" t="s">
        <v>3026</v>
      </c>
      <c r="D226" s="324" t="s">
        <v>3027</v>
      </c>
    </row>
    <row r="227" spans="1:4" ht="14.25" customHeight="1">
      <c r="A227" s="321" t="s">
        <v>2682</v>
      </c>
      <c r="B227" s="324" t="s">
        <v>3020</v>
      </c>
      <c r="C227" s="325" t="s">
        <v>3028</v>
      </c>
      <c r="D227" s="324" t="s">
        <v>3027</v>
      </c>
    </row>
    <row r="228" spans="1:4" ht="14.25" customHeight="1">
      <c r="A228" s="321" t="s">
        <v>2682</v>
      </c>
      <c r="B228" s="324" t="s">
        <v>3020</v>
      </c>
      <c r="C228" s="325" t="s">
        <v>3029</v>
      </c>
      <c r="D228" s="324" t="s">
        <v>3027</v>
      </c>
    </row>
    <row r="229" spans="1:4" ht="14.25" customHeight="1">
      <c r="A229" s="321" t="s">
        <v>2682</v>
      </c>
      <c r="B229" s="324" t="s">
        <v>3030</v>
      </c>
      <c r="C229" s="325" t="s">
        <v>3031</v>
      </c>
      <c r="D229" s="324" t="s">
        <v>3032</v>
      </c>
    </row>
    <row r="230" spans="1:4" ht="14.25" customHeight="1">
      <c r="A230" s="321" t="s">
        <v>2682</v>
      </c>
      <c r="B230" s="324" t="s">
        <v>3030</v>
      </c>
      <c r="C230" s="325" t="s">
        <v>3033</v>
      </c>
      <c r="D230" s="324" t="s">
        <v>3032</v>
      </c>
    </row>
    <row r="231" spans="1:4" ht="14.25" customHeight="1">
      <c r="A231" s="321" t="s">
        <v>2682</v>
      </c>
      <c r="B231" s="324" t="s">
        <v>3030</v>
      </c>
      <c r="C231" s="325" t="s">
        <v>3034</v>
      </c>
      <c r="D231" s="324" t="s">
        <v>3032</v>
      </c>
    </row>
    <row r="232" spans="1:4" ht="14.25" customHeight="1">
      <c r="A232" s="321" t="s">
        <v>2682</v>
      </c>
      <c r="B232" s="324" t="s">
        <v>3030</v>
      </c>
      <c r="C232" s="325" t="s">
        <v>3035</v>
      </c>
      <c r="D232" s="324" t="s">
        <v>3032</v>
      </c>
    </row>
    <row r="233" spans="1:4" ht="14.25" customHeight="1">
      <c r="A233" s="321" t="s">
        <v>2682</v>
      </c>
      <c r="B233" s="324" t="s">
        <v>3030</v>
      </c>
      <c r="C233" s="325" t="s">
        <v>3036</v>
      </c>
      <c r="D233" s="324" t="s">
        <v>3037</v>
      </c>
    </row>
    <row r="234" spans="1:4" ht="14.25" customHeight="1">
      <c r="A234" s="321" t="s">
        <v>2682</v>
      </c>
      <c r="B234" s="324" t="s">
        <v>3030</v>
      </c>
      <c r="C234" s="325" t="s">
        <v>3038</v>
      </c>
      <c r="D234" s="324" t="s">
        <v>3037</v>
      </c>
    </row>
    <row r="235" spans="1:4" ht="14.25" customHeight="1">
      <c r="A235" s="321" t="s">
        <v>2682</v>
      </c>
      <c r="B235" s="324" t="s">
        <v>3030</v>
      </c>
      <c r="C235" s="325" t="s">
        <v>3039</v>
      </c>
      <c r="D235" s="324" t="s">
        <v>3037</v>
      </c>
    </row>
    <row r="236" spans="1:4" ht="14.25" customHeight="1">
      <c r="A236" s="321" t="s">
        <v>2682</v>
      </c>
      <c r="B236" s="324" t="s">
        <v>3030</v>
      </c>
      <c r="C236" s="325" t="s">
        <v>3040</v>
      </c>
      <c r="D236" s="324" t="s">
        <v>3037</v>
      </c>
    </row>
    <row r="237" spans="1:4" ht="14.25" customHeight="1">
      <c r="A237" s="321" t="s">
        <v>2682</v>
      </c>
      <c r="B237" s="324" t="s">
        <v>3041</v>
      </c>
      <c r="C237" s="325" t="s">
        <v>3042</v>
      </c>
      <c r="D237" s="324" t="s">
        <v>3043</v>
      </c>
    </row>
    <row r="238" spans="1:4" ht="14.25" customHeight="1">
      <c r="A238" s="321" t="s">
        <v>2682</v>
      </c>
      <c r="B238" s="324" t="s">
        <v>3041</v>
      </c>
      <c r="C238" s="325" t="s">
        <v>3044</v>
      </c>
      <c r="D238" s="324" t="s">
        <v>3043</v>
      </c>
    </row>
    <row r="239" spans="1:4" ht="14.25" customHeight="1">
      <c r="A239" s="321" t="s">
        <v>2682</v>
      </c>
      <c r="B239" s="324" t="s">
        <v>3041</v>
      </c>
      <c r="C239" s="325" t="s">
        <v>3045</v>
      </c>
      <c r="D239" s="324" t="s">
        <v>3046</v>
      </c>
    </row>
    <row r="240" spans="1:4" ht="14.25" customHeight="1">
      <c r="A240" s="321" t="s">
        <v>2682</v>
      </c>
      <c r="B240" s="324" t="s">
        <v>3041</v>
      </c>
      <c r="C240" s="325" t="s">
        <v>3047</v>
      </c>
      <c r="D240" s="324" t="s">
        <v>3046</v>
      </c>
    </row>
    <row r="241" spans="1:4" ht="14.25" customHeight="1">
      <c r="A241" s="321" t="s">
        <v>2682</v>
      </c>
      <c r="B241" s="324" t="s">
        <v>3041</v>
      </c>
      <c r="C241" s="328" t="s">
        <v>3048</v>
      </c>
      <c r="D241" s="324" t="s">
        <v>3046</v>
      </c>
    </row>
    <row r="242" spans="1:4" ht="14.25" customHeight="1">
      <c r="A242" s="321" t="s">
        <v>2682</v>
      </c>
      <c r="B242" s="324" t="s">
        <v>3041</v>
      </c>
      <c r="C242" s="328" t="s">
        <v>3049</v>
      </c>
      <c r="D242" s="324" t="s">
        <v>3050</v>
      </c>
    </row>
    <row r="243" spans="1:4" ht="14.25" customHeight="1">
      <c r="A243" s="321" t="s">
        <v>2682</v>
      </c>
      <c r="B243" s="324" t="s">
        <v>3041</v>
      </c>
      <c r="C243" s="325" t="s">
        <v>3051</v>
      </c>
      <c r="D243" s="324" t="s">
        <v>3050</v>
      </c>
    </row>
    <row r="244" spans="1:4" ht="14.25" customHeight="1">
      <c r="A244" s="321" t="s">
        <v>2682</v>
      </c>
      <c r="B244" s="324" t="s">
        <v>3041</v>
      </c>
      <c r="C244" s="325" t="s">
        <v>3052</v>
      </c>
      <c r="D244" s="324" t="s">
        <v>3050</v>
      </c>
    </row>
    <row r="245" spans="1:4" ht="14.25" customHeight="1">
      <c r="A245" s="321" t="s">
        <v>2682</v>
      </c>
      <c r="B245" s="324" t="s">
        <v>3041</v>
      </c>
      <c r="C245" s="325" t="s">
        <v>3053</v>
      </c>
      <c r="D245" s="324" t="s">
        <v>3050</v>
      </c>
    </row>
    <row r="246" spans="1:4" ht="14.25" customHeight="1">
      <c r="A246" s="321" t="s">
        <v>3054</v>
      </c>
      <c r="B246" s="330" t="s">
        <v>3055</v>
      </c>
      <c r="C246" s="331" t="s">
        <v>3056</v>
      </c>
      <c r="D246" s="332" t="s">
        <v>3057</v>
      </c>
    </row>
    <row r="247" spans="1:4" ht="14.25" customHeight="1">
      <c r="A247" s="321" t="s">
        <v>3054</v>
      </c>
      <c r="B247" s="330" t="s">
        <v>3055</v>
      </c>
      <c r="C247" s="331" t="s">
        <v>3058</v>
      </c>
      <c r="D247" s="332" t="s">
        <v>3059</v>
      </c>
    </row>
    <row r="248" spans="1:4" ht="14.25" customHeight="1">
      <c r="A248" s="321" t="s">
        <v>3054</v>
      </c>
      <c r="B248" s="330" t="s">
        <v>3055</v>
      </c>
      <c r="C248" s="331" t="s">
        <v>3060</v>
      </c>
      <c r="D248" s="332" t="s">
        <v>3061</v>
      </c>
    </row>
    <row r="249" spans="1:4" ht="14.25" customHeight="1">
      <c r="A249" s="321" t="s">
        <v>3054</v>
      </c>
      <c r="B249" s="330" t="s">
        <v>3055</v>
      </c>
      <c r="C249" s="331" t="s">
        <v>3062</v>
      </c>
      <c r="D249" s="332" t="s">
        <v>3063</v>
      </c>
    </row>
    <row r="250" spans="1:4" ht="14.25" customHeight="1">
      <c r="A250" s="321" t="s">
        <v>3054</v>
      </c>
      <c r="B250" s="330" t="s">
        <v>3055</v>
      </c>
      <c r="C250" s="331" t="s">
        <v>3064</v>
      </c>
      <c r="D250" s="332" t="s">
        <v>3065</v>
      </c>
    </row>
    <row r="251" spans="1:4" ht="14.25" customHeight="1">
      <c r="A251" s="321" t="s">
        <v>3054</v>
      </c>
      <c r="B251" s="330" t="s">
        <v>3055</v>
      </c>
      <c r="C251" s="331" t="s">
        <v>3066</v>
      </c>
      <c r="D251" s="332" t="s">
        <v>3067</v>
      </c>
    </row>
    <row r="252" spans="1:4" ht="14.25" customHeight="1">
      <c r="A252" s="321" t="s">
        <v>3054</v>
      </c>
      <c r="B252" s="330" t="s">
        <v>3055</v>
      </c>
      <c r="C252" s="331" t="s">
        <v>3068</v>
      </c>
      <c r="D252" s="332" t="s">
        <v>3069</v>
      </c>
    </row>
    <row r="253" spans="1:4" ht="14.25" customHeight="1">
      <c r="A253" s="321" t="s">
        <v>3054</v>
      </c>
      <c r="B253" s="330" t="s">
        <v>3055</v>
      </c>
      <c r="C253" s="331" t="s">
        <v>3070</v>
      </c>
      <c r="D253" s="332" t="s">
        <v>3071</v>
      </c>
    </row>
    <row r="254" spans="1:4" ht="14.25" customHeight="1">
      <c r="A254" s="321" t="s">
        <v>3054</v>
      </c>
      <c r="B254" s="330" t="s">
        <v>3072</v>
      </c>
      <c r="C254" s="331" t="s">
        <v>3073</v>
      </c>
      <c r="D254" s="332" t="s">
        <v>3074</v>
      </c>
    </row>
    <row r="255" spans="1:4" ht="14.25" customHeight="1">
      <c r="A255" s="321" t="s">
        <v>3054</v>
      </c>
      <c r="B255" s="330" t="s">
        <v>3072</v>
      </c>
      <c r="C255" s="331" t="s">
        <v>3075</v>
      </c>
      <c r="D255" s="332" t="s">
        <v>3076</v>
      </c>
    </row>
    <row r="256" spans="1:4" ht="14.25" customHeight="1">
      <c r="A256" s="321" t="s">
        <v>3054</v>
      </c>
      <c r="B256" s="330" t="s">
        <v>3072</v>
      </c>
      <c r="C256" s="331" t="s">
        <v>3077</v>
      </c>
      <c r="D256" s="332" t="s">
        <v>3078</v>
      </c>
    </row>
    <row r="257" spans="1:4" ht="14.25" customHeight="1">
      <c r="A257" s="321" t="s">
        <v>3054</v>
      </c>
      <c r="B257" s="330" t="s">
        <v>3072</v>
      </c>
      <c r="C257" s="331" t="s">
        <v>3079</v>
      </c>
      <c r="D257" s="332" t="s">
        <v>3080</v>
      </c>
    </row>
    <row r="258" spans="1:4" ht="14.25" customHeight="1">
      <c r="A258" s="321" t="s">
        <v>3054</v>
      </c>
      <c r="B258" s="330" t="s">
        <v>3072</v>
      </c>
      <c r="C258" s="331" t="s">
        <v>3081</v>
      </c>
      <c r="D258" s="332" t="s">
        <v>3082</v>
      </c>
    </row>
    <row r="259" spans="1:4" ht="14.25" customHeight="1">
      <c r="A259" s="321" t="s">
        <v>3054</v>
      </c>
      <c r="B259" s="330" t="s">
        <v>3072</v>
      </c>
      <c r="C259" s="331" t="s">
        <v>3083</v>
      </c>
      <c r="D259" s="332" t="s">
        <v>3084</v>
      </c>
    </row>
    <row r="260" spans="1:4" ht="14.25" customHeight="1">
      <c r="A260" s="321" t="s">
        <v>3054</v>
      </c>
      <c r="B260" s="330" t="s">
        <v>3085</v>
      </c>
      <c r="C260" s="331" t="s">
        <v>3086</v>
      </c>
      <c r="D260" s="332" t="s">
        <v>3087</v>
      </c>
    </row>
    <row r="261" spans="1:4" ht="14.25" customHeight="1">
      <c r="A261" s="321" t="s">
        <v>3054</v>
      </c>
      <c r="B261" s="330" t="s">
        <v>3085</v>
      </c>
      <c r="C261" s="331" t="s">
        <v>3088</v>
      </c>
      <c r="D261" s="332" t="s">
        <v>3087</v>
      </c>
    </row>
    <row r="262" spans="1:4" ht="14.25" customHeight="1">
      <c r="A262" s="321" t="s">
        <v>3054</v>
      </c>
      <c r="B262" s="330" t="s">
        <v>3085</v>
      </c>
      <c r="C262" s="331" t="s">
        <v>3089</v>
      </c>
      <c r="D262" s="332" t="s">
        <v>3090</v>
      </c>
    </row>
    <row r="263" spans="1:4" ht="14.25" customHeight="1">
      <c r="A263" s="321" t="s">
        <v>3054</v>
      </c>
      <c r="B263" s="330" t="s">
        <v>3085</v>
      </c>
      <c r="C263" s="331" t="s">
        <v>3091</v>
      </c>
      <c r="D263" s="332" t="s">
        <v>3092</v>
      </c>
    </row>
    <row r="264" spans="1:4" ht="14.25" customHeight="1">
      <c r="A264" s="321" t="s">
        <v>3054</v>
      </c>
      <c r="B264" s="330" t="s">
        <v>3085</v>
      </c>
      <c r="C264" s="331" t="s">
        <v>3093</v>
      </c>
      <c r="D264" s="332" t="s">
        <v>3094</v>
      </c>
    </row>
    <row r="265" spans="1:4" ht="14.25" customHeight="1">
      <c r="A265" s="321" t="s">
        <v>3054</v>
      </c>
      <c r="B265" s="330" t="s">
        <v>3095</v>
      </c>
      <c r="C265" s="331" t="s">
        <v>3096</v>
      </c>
      <c r="D265" s="332" t="s">
        <v>3097</v>
      </c>
    </row>
    <row r="266" spans="1:4" ht="14.25" customHeight="1">
      <c r="A266" s="321" t="s">
        <v>3054</v>
      </c>
      <c r="B266" s="330" t="s">
        <v>3095</v>
      </c>
      <c r="C266" s="331" t="s">
        <v>3098</v>
      </c>
      <c r="D266" s="332" t="s">
        <v>3097</v>
      </c>
    </row>
    <row r="267" spans="1:4" ht="14.25" customHeight="1">
      <c r="A267" s="321" t="s">
        <v>3054</v>
      </c>
      <c r="B267" s="330" t="s">
        <v>3095</v>
      </c>
      <c r="C267" s="331" t="s">
        <v>3099</v>
      </c>
      <c r="D267" s="332" t="s">
        <v>3100</v>
      </c>
    </row>
    <row r="268" spans="1:4" ht="14.25" customHeight="1">
      <c r="A268" s="321" t="s">
        <v>3054</v>
      </c>
      <c r="B268" s="330" t="s">
        <v>3095</v>
      </c>
      <c r="C268" s="331" t="s">
        <v>3101</v>
      </c>
      <c r="D268" s="332" t="s">
        <v>3102</v>
      </c>
    </row>
    <row r="269" spans="1:4" ht="14.25" customHeight="1">
      <c r="A269" s="321" t="s">
        <v>3054</v>
      </c>
      <c r="B269" s="330" t="s">
        <v>3095</v>
      </c>
      <c r="C269" s="331" t="s">
        <v>3103</v>
      </c>
      <c r="D269" s="332" t="s">
        <v>3104</v>
      </c>
    </row>
    <row r="270" spans="1:4" ht="14.25" customHeight="1">
      <c r="A270" s="321" t="s">
        <v>3054</v>
      </c>
      <c r="B270" s="330" t="s">
        <v>3105</v>
      </c>
      <c r="C270" s="331" t="s">
        <v>3106</v>
      </c>
      <c r="D270" s="332" t="s">
        <v>3107</v>
      </c>
    </row>
    <row r="271" spans="1:4" ht="14.25" customHeight="1">
      <c r="A271" s="321" t="s">
        <v>3054</v>
      </c>
      <c r="B271" s="330" t="s">
        <v>3105</v>
      </c>
      <c r="C271" s="331" t="s">
        <v>3108</v>
      </c>
      <c r="D271" s="332" t="s">
        <v>3109</v>
      </c>
    </row>
    <row r="272" spans="1:4" ht="14.25" customHeight="1">
      <c r="A272" s="321" t="s">
        <v>3054</v>
      </c>
      <c r="B272" s="330" t="s">
        <v>3105</v>
      </c>
      <c r="C272" s="331" t="s">
        <v>3110</v>
      </c>
      <c r="D272" s="333" t="s">
        <v>1668</v>
      </c>
    </row>
    <row r="273" spans="1:4" ht="14.25" customHeight="1">
      <c r="A273" s="321" t="s">
        <v>3054</v>
      </c>
      <c r="B273" s="330" t="s">
        <v>3105</v>
      </c>
      <c r="C273" s="331" t="s">
        <v>3111</v>
      </c>
      <c r="D273" s="332" t="s">
        <v>3112</v>
      </c>
    </row>
    <row r="274" spans="1:4" ht="14.25" customHeight="1">
      <c r="A274" s="321" t="s">
        <v>3054</v>
      </c>
      <c r="B274" s="330" t="s">
        <v>3105</v>
      </c>
      <c r="C274" s="331" t="s">
        <v>3113</v>
      </c>
      <c r="D274" s="332" t="s">
        <v>3114</v>
      </c>
    </row>
    <row r="275" spans="1:4" ht="14.25" customHeight="1">
      <c r="A275" s="321" t="s">
        <v>3054</v>
      </c>
      <c r="B275" s="330" t="s">
        <v>3105</v>
      </c>
      <c r="C275" s="331" t="s">
        <v>3115</v>
      </c>
      <c r="D275" s="332" t="s">
        <v>3116</v>
      </c>
    </row>
    <row r="276" spans="1:4" ht="14.25" customHeight="1">
      <c r="A276" s="321" t="s">
        <v>3054</v>
      </c>
      <c r="B276" s="330" t="s">
        <v>3105</v>
      </c>
      <c r="C276" s="331" t="s">
        <v>3117</v>
      </c>
      <c r="D276" s="332" t="s">
        <v>3118</v>
      </c>
    </row>
    <row r="277" spans="1:4" ht="14.25" customHeight="1">
      <c r="A277" s="321" t="s">
        <v>3054</v>
      </c>
      <c r="B277" s="330" t="s">
        <v>3105</v>
      </c>
      <c r="C277" s="331" t="s">
        <v>3119</v>
      </c>
      <c r="D277" s="332" t="s">
        <v>3120</v>
      </c>
    </row>
    <row r="278" spans="1:4" ht="14.25" customHeight="1">
      <c r="A278" s="321" t="s">
        <v>3054</v>
      </c>
      <c r="B278" s="330" t="s">
        <v>3121</v>
      </c>
      <c r="C278" s="331" t="s">
        <v>3108</v>
      </c>
      <c r="D278" s="332" t="s">
        <v>3109</v>
      </c>
    </row>
    <row r="279" spans="1:4" ht="14.25" customHeight="1">
      <c r="A279" s="321" t="s">
        <v>3054</v>
      </c>
      <c r="B279" s="330" t="s">
        <v>3121</v>
      </c>
      <c r="C279" s="331" t="s">
        <v>3122</v>
      </c>
      <c r="D279" s="332" t="s">
        <v>3123</v>
      </c>
    </row>
    <row r="280" spans="1:4" ht="14.25" customHeight="1">
      <c r="A280" s="321" t="s">
        <v>3054</v>
      </c>
      <c r="B280" s="330" t="s">
        <v>3121</v>
      </c>
      <c r="C280" s="331" t="s">
        <v>3124</v>
      </c>
      <c r="D280" s="332" t="s">
        <v>3125</v>
      </c>
    </row>
    <row r="281" spans="1:4" ht="14.25" customHeight="1">
      <c r="A281" s="321" t="s">
        <v>3054</v>
      </c>
      <c r="B281" s="330" t="s">
        <v>3121</v>
      </c>
      <c r="C281" s="331" t="s">
        <v>3126</v>
      </c>
      <c r="D281" s="332" t="s">
        <v>3107</v>
      </c>
    </row>
    <row r="282" spans="1:4" ht="14.25" customHeight="1">
      <c r="A282" s="321" t="s">
        <v>3054</v>
      </c>
      <c r="B282" s="330" t="s">
        <v>3121</v>
      </c>
      <c r="C282" s="331" t="s">
        <v>3127</v>
      </c>
      <c r="D282" s="332" t="s">
        <v>3128</v>
      </c>
    </row>
    <row r="283" spans="1:4" ht="14.25" customHeight="1">
      <c r="A283" s="321" t="s">
        <v>3054</v>
      </c>
      <c r="B283" s="330" t="s">
        <v>3121</v>
      </c>
      <c r="C283" s="331" t="s">
        <v>3129</v>
      </c>
      <c r="D283" s="332" t="s">
        <v>3130</v>
      </c>
    </row>
    <row r="284" spans="1:4" ht="14.25" customHeight="1">
      <c r="A284" s="321" t="s">
        <v>3054</v>
      </c>
      <c r="B284" s="330" t="s">
        <v>3121</v>
      </c>
      <c r="C284" s="331" t="s">
        <v>3131</v>
      </c>
      <c r="D284" s="332" t="s">
        <v>3120</v>
      </c>
    </row>
    <row r="285" spans="1:4" ht="14.25" customHeight="1">
      <c r="A285" s="321" t="s">
        <v>3054</v>
      </c>
      <c r="B285" s="330" t="s">
        <v>3121</v>
      </c>
      <c r="C285" s="331" t="s">
        <v>3132</v>
      </c>
      <c r="D285" s="332" t="s">
        <v>3133</v>
      </c>
    </row>
    <row r="286" spans="1:4" ht="14.25" customHeight="1">
      <c r="A286" s="321" t="s">
        <v>3054</v>
      </c>
      <c r="B286" s="330" t="s">
        <v>3134</v>
      </c>
      <c r="C286" s="331" t="s">
        <v>3135</v>
      </c>
      <c r="D286" s="332" t="s">
        <v>3090</v>
      </c>
    </row>
    <row r="287" spans="1:4" ht="14.25" customHeight="1">
      <c r="A287" s="321" t="s">
        <v>3054</v>
      </c>
      <c r="B287" s="330" t="s">
        <v>3134</v>
      </c>
      <c r="C287" s="331" t="s">
        <v>3136</v>
      </c>
      <c r="D287" s="332" t="s">
        <v>3137</v>
      </c>
    </row>
    <row r="288" spans="1:4" ht="14.25" customHeight="1">
      <c r="A288" s="321" t="s">
        <v>3054</v>
      </c>
      <c r="B288" s="330" t="s">
        <v>3134</v>
      </c>
      <c r="C288" s="331" t="s">
        <v>3138</v>
      </c>
      <c r="D288" s="332" t="s">
        <v>3139</v>
      </c>
    </row>
    <row r="289" spans="1:4" ht="14.25" customHeight="1">
      <c r="A289" s="321" t="s">
        <v>3054</v>
      </c>
      <c r="B289" s="330" t="s">
        <v>3134</v>
      </c>
      <c r="C289" s="331" t="s">
        <v>3140</v>
      </c>
      <c r="D289" s="332" t="s">
        <v>3141</v>
      </c>
    </row>
    <row r="290" spans="1:4" ht="14.25" customHeight="1">
      <c r="A290" s="321" t="s">
        <v>3054</v>
      </c>
      <c r="B290" s="330" t="s">
        <v>3134</v>
      </c>
      <c r="C290" s="331" t="s">
        <v>3142</v>
      </c>
      <c r="D290" s="332" t="s">
        <v>3143</v>
      </c>
    </row>
    <row r="291" spans="1:4" ht="14.25" customHeight="1">
      <c r="A291" s="321" t="s">
        <v>3054</v>
      </c>
      <c r="B291" s="330" t="s">
        <v>3134</v>
      </c>
      <c r="C291" s="331" t="s">
        <v>3144</v>
      </c>
      <c r="D291" s="332" t="s">
        <v>3145</v>
      </c>
    </row>
    <row r="292" spans="1:4" ht="14.25" customHeight="1">
      <c r="A292" s="321" t="s">
        <v>3054</v>
      </c>
      <c r="B292" s="330" t="s">
        <v>3134</v>
      </c>
      <c r="C292" s="331" t="s">
        <v>3146</v>
      </c>
      <c r="D292" s="332" t="s">
        <v>3147</v>
      </c>
    </row>
    <row r="293" spans="1:4" ht="14.25" customHeight="1">
      <c r="A293" s="321" t="s">
        <v>3054</v>
      </c>
      <c r="B293" s="330" t="s">
        <v>3134</v>
      </c>
      <c r="C293" s="331" t="s">
        <v>3148</v>
      </c>
      <c r="D293" s="332" t="s">
        <v>3149</v>
      </c>
    </row>
    <row r="294" spans="1:4" ht="14.25" customHeight="1">
      <c r="A294" s="321" t="s">
        <v>3054</v>
      </c>
      <c r="B294" s="330" t="s">
        <v>3150</v>
      </c>
      <c r="C294" s="331" t="s">
        <v>3151</v>
      </c>
      <c r="D294" s="332" t="s">
        <v>3152</v>
      </c>
    </row>
    <row r="295" spans="1:4" ht="14.25" customHeight="1">
      <c r="A295" s="321" t="s">
        <v>3054</v>
      </c>
      <c r="B295" s="330" t="s">
        <v>3150</v>
      </c>
      <c r="C295" s="331" t="s">
        <v>3153</v>
      </c>
      <c r="D295" s="332" t="s">
        <v>3154</v>
      </c>
    </row>
    <row r="296" spans="1:4" ht="14.25" customHeight="1">
      <c r="A296" s="321" t="s">
        <v>3054</v>
      </c>
      <c r="B296" s="330" t="s">
        <v>3150</v>
      </c>
      <c r="C296" s="331" t="s">
        <v>3155</v>
      </c>
      <c r="D296" s="332" t="s">
        <v>3156</v>
      </c>
    </row>
    <row r="297" spans="1:4" ht="14.25" customHeight="1">
      <c r="A297" s="321" t="s">
        <v>3054</v>
      </c>
      <c r="B297" s="330" t="s">
        <v>3150</v>
      </c>
      <c r="C297" s="331" t="s">
        <v>3157</v>
      </c>
      <c r="D297" s="332" t="s">
        <v>3158</v>
      </c>
    </row>
    <row r="298" spans="1:4" ht="14.25" customHeight="1">
      <c r="A298" s="321" t="s">
        <v>3054</v>
      </c>
      <c r="B298" s="330" t="s">
        <v>3150</v>
      </c>
      <c r="C298" s="331" t="s">
        <v>3159</v>
      </c>
      <c r="D298" s="332" t="s">
        <v>3159</v>
      </c>
    </row>
    <row r="299" spans="1:4" ht="14.25" customHeight="1">
      <c r="A299" s="321" t="s">
        <v>3054</v>
      </c>
      <c r="B299" s="330" t="s">
        <v>3160</v>
      </c>
      <c r="C299" s="331" t="s">
        <v>3096</v>
      </c>
      <c r="D299" s="332" t="s">
        <v>3097</v>
      </c>
    </row>
    <row r="300" spans="1:4" ht="14.25" customHeight="1">
      <c r="A300" s="321" t="s">
        <v>3054</v>
      </c>
      <c r="B300" s="330" t="s">
        <v>3160</v>
      </c>
      <c r="C300" s="331" t="s">
        <v>3098</v>
      </c>
      <c r="D300" s="332" t="s">
        <v>3097</v>
      </c>
    </row>
    <row r="301" spans="1:4" ht="14.25" customHeight="1">
      <c r="A301" s="321" t="s">
        <v>3054</v>
      </c>
      <c r="B301" s="330" t="s">
        <v>3160</v>
      </c>
      <c r="C301" s="331" t="s">
        <v>3099</v>
      </c>
      <c r="D301" s="332" t="s">
        <v>3100</v>
      </c>
    </row>
    <row r="302" spans="1:4" ht="14.25" customHeight="1">
      <c r="A302" s="321" t="s">
        <v>3054</v>
      </c>
      <c r="B302" s="330" t="s">
        <v>3161</v>
      </c>
      <c r="C302" s="331" t="s">
        <v>3162</v>
      </c>
      <c r="D302" s="332" t="s">
        <v>3163</v>
      </c>
    </row>
    <row r="303" spans="1:4" ht="14.25" customHeight="1">
      <c r="A303" s="321" t="s">
        <v>3054</v>
      </c>
      <c r="B303" s="330" t="s">
        <v>3161</v>
      </c>
      <c r="C303" s="331" t="s">
        <v>3164</v>
      </c>
      <c r="D303" s="332" t="s">
        <v>3165</v>
      </c>
    </row>
    <row r="304" spans="1:4" ht="14.25" customHeight="1">
      <c r="A304" s="321" t="s">
        <v>3054</v>
      </c>
      <c r="B304" s="330" t="s">
        <v>3161</v>
      </c>
      <c r="C304" s="331" t="s">
        <v>3166</v>
      </c>
      <c r="D304" s="332" t="s">
        <v>3167</v>
      </c>
    </row>
    <row r="305" spans="1:4" ht="14.25" customHeight="1">
      <c r="A305" s="321" t="s">
        <v>3054</v>
      </c>
      <c r="B305" s="330" t="s">
        <v>3168</v>
      </c>
      <c r="C305" s="331" t="s">
        <v>3169</v>
      </c>
      <c r="D305" s="332" t="s">
        <v>3170</v>
      </c>
    </row>
    <row r="306" spans="1:4" ht="14.25" customHeight="1">
      <c r="A306" s="321" t="s">
        <v>3054</v>
      </c>
      <c r="B306" s="330" t="s">
        <v>3168</v>
      </c>
      <c r="C306" s="331" t="s">
        <v>3171</v>
      </c>
      <c r="D306" s="332" t="s">
        <v>3172</v>
      </c>
    </row>
    <row r="307" spans="1:4" ht="14.25" customHeight="1">
      <c r="A307" s="321" t="s">
        <v>3054</v>
      </c>
      <c r="B307" s="330" t="s">
        <v>3168</v>
      </c>
      <c r="C307" s="331" t="s">
        <v>3173</v>
      </c>
      <c r="D307" s="332" t="s">
        <v>3174</v>
      </c>
    </row>
    <row r="308" spans="1:4" ht="14.25" customHeight="1">
      <c r="A308" s="321" t="s">
        <v>3054</v>
      </c>
      <c r="B308" s="330" t="s">
        <v>3168</v>
      </c>
      <c r="C308" s="331" t="s">
        <v>3175</v>
      </c>
      <c r="D308" s="332" t="s">
        <v>3176</v>
      </c>
    </row>
    <row r="309" spans="1:4" ht="14.25" customHeight="1">
      <c r="A309" s="321" t="s">
        <v>3054</v>
      </c>
      <c r="B309" s="330" t="s">
        <v>3168</v>
      </c>
      <c r="C309" s="331" t="s">
        <v>3177</v>
      </c>
      <c r="D309" s="332" t="s">
        <v>3178</v>
      </c>
    </row>
    <row r="310" spans="1:4" ht="14.25" customHeight="1">
      <c r="A310" s="321" t="s">
        <v>3054</v>
      </c>
      <c r="B310" s="330" t="s">
        <v>3168</v>
      </c>
      <c r="C310" s="331" t="s">
        <v>3179</v>
      </c>
      <c r="D310" s="332" t="s">
        <v>3180</v>
      </c>
    </row>
    <row r="311" spans="1:4" ht="14.25" customHeight="1">
      <c r="A311" s="321" t="s">
        <v>3054</v>
      </c>
      <c r="B311" s="330" t="s">
        <v>3168</v>
      </c>
      <c r="C311" s="331" t="s">
        <v>3181</v>
      </c>
      <c r="D311" s="332" t="s">
        <v>3182</v>
      </c>
    </row>
    <row r="312" spans="1:4" ht="14.25" customHeight="1">
      <c r="A312" s="321" t="s">
        <v>3054</v>
      </c>
      <c r="B312" s="330" t="s">
        <v>3183</v>
      </c>
      <c r="C312" s="331" t="s">
        <v>3184</v>
      </c>
      <c r="D312" s="332" t="s">
        <v>3185</v>
      </c>
    </row>
    <row r="313" spans="1:4" ht="14.25" customHeight="1">
      <c r="A313" s="321" t="s">
        <v>3054</v>
      </c>
      <c r="B313" s="330" t="s">
        <v>3183</v>
      </c>
      <c r="C313" s="331" t="s">
        <v>3186</v>
      </c>
      <c r="D313" s="332" t="s">
        <v>3187</v>
      </c>
    </row>
    <row r="314" spans="1:4" ht="14.25" customHeight="1">
      <c r="A314" s="321" t="s">
        <v>3054</v>
      </c>
      <c r="B314" s="330" t="s">
        <v>3183</v>
      </c>
      <c r="C314" s="331" t="s">
        <v>3188</v>
      </c>
      <c r="D314" s="332" t="s">
        <v>3189</v>
      </c>
    </row>
    <row r="315" spans="1:4" ht="14.25" customHeight="1">
      <c r="A315" s="321" t="s">
        <v>3054</v>
      </c>
      <c r="B315" s="330" t="s">
        <v>3183</v>
      </c>
      <c r="C315" s="331" t="s">
        <v>3190</v>
      </c>
      <c r="D315" s="332" t="s">
        <v>3191</v>
      </c>
    </row>
    <row r="316" spans="1:4" ht="14.25" customHeight="1">
      <c r="A316" s="321" t="s">
        <v>3054</v>
      </c>
      <c r="B316" s="330" t="s">
        <v>3183</v>
      </c>
      <c r="C316" s="331" t="s">
        <v>3192</v>
      </c>
      <c r="D316" s="332" t="s">
        <v>3193</v>
      </c>
    </row>
    <row r="317" spans="1:4" ht="14.25" customHeight="1">
      <c r="A317" s="321" t="s">
        <v>3054</v>
      </c>
      <c r="B317" s="330" t="s">
        <v>3183</v>
      </c>
      <c r="C317" s="331" t="s">
        <v>3194</v>
      </c>
      <c r="D317" s="332" t="s">
        <v>3195</v>
      </c>
    </row>
    <row r="318" spans="1:4" ht="14.25" customHeight="1">
      <c r="A318" s="321" t="s">
        <v>3054</v>
      </c>
      <c r="B318" s="330" t="s">
        <v>3183</v>
      </c>
      <c r="C318" s="331" t="s">
        <v>3196</v>
      </c>
      <c r="D318" s="332" t="s">
        <v>3197</v>
      </c>
    </row>
    <row r="319" spans="1:4" ht="14.25" customHeight="1">
      <c r="A319" s="321" t="s">
        <v>3054</v>
      </c>
      <c r="B319" s="330" t="s">
        <v>3198</v>
      </c>
      <c r="C319" s="331" t="s">
        <v>3199</v>
      </c>
      <c r="D319" s="332" t="s">
        <v>3200</v>
      </c>
    </row>
    <row r="320" spans="1:4" ht="14.25" customHeight="1">
      <c r="A320" s="321" t="s">
        <v>3054</v>
      </c>
      <c r="B320" s="330" t="s">
        <v>3198</v>
      </c>
      <c r="C320" s="331" t="s">
        <v>3201</v>
      </c>
      <c r="D320" s="332" t="s">
        <v>3202</v>
      </c>
    </row>
    <row r="321" spans="1:4" ht="14.25" customHeight="1">
      <c r="A321" s="321" t="s">
        <v>3054</v>
      </c>
      <c r="B321" s="330" t="s">
        <v>3198</v>
      </c>
      <c r="C321" s="331" t="s">
        <v>3203</v>
      </c>
      <c r="D321" s="332" t="s">
        <v>3204</v>
      </c>
    </row>
    <row r="322" spans="1:4" ht="14.25" customHeight="1">
      <c r="A322" s="321" t="s">
        <v>3054</v>
      </c>
      <c r="B322" s="330" t="s">
        <v>3198</v>
      </c>
      <c r="C322" s="331" t="s">
        <v>3205</v>
      </c>
      <c r="D322" s="332" t="s">
        <v>3206</v>
      </c>
    </row>
    <row r="323" spans="1:4" ht="14.25" customHeight="1">
      <c r="A323" s="321" t="s">
        <v>3054</v>
      </c>
      <c r="B323" s="330" t="s">
        <v>3198</v>
      </c>
      <c r="C323" s="331" t="s">
        <v>3207</v>
      </c>
      <c r="D323" s="332" t="s">
        <v>3208</v>
      </c>
    </row>
    <row r="324" spans="1:4" ht="14.25" customHeight="1">
      <c r="A324" s="321" t="s">
        <v>3054</v>
      </c>
      <c r="B324" s="330" t="s">
        <v>3198</v>
      </c>
      <c r="C324" s="331" t="s">
        <v>3209</v>
      </c>
      <c r="D324" s="332" t="s">
        <v>3210</v>
      </c>
    </row>
    <row r="325" spans="1:4" ht="14.25" customHeight="1">
      <c r="A325" s="321" t="s">
        <v>3054</v>
      </c>
      <c r="B325" s="330" t="s">
        <v>3198</v>
      </c>
      <c r="C325" s="331" t="s">
        <v>3211</v>
      </c>
      <c r="D325" s="332" t="s">
        <v>3212</v>
      </c>
    </row>
    <row r="326" spans="1:4" ht="14.25" customHeight="1">
      <c r="A326" s="321" t="s">
        <v>3054</v>
      </c>
      <c r="B326" s="330" t="s">
        <v>3198</v>
      </c>
      <c r="C326" s="331" t="s">
        <v>3213</v>
      </c>
      <c r="D326" s="332" t="s">
        <v>3214</v>
      </c>
    </row>
    <row r="327" spans="1:4" ht="14.25" customHeight="1">
      <c r="A327" s="321" t="s">
        <v>3054</v>
      </c>
      <c r="B327" s="330" t="s">
        <v>3215</v>
      </c>
      <c r="C327" s="331" t="s">
        <v>3216</v>
      </c>
      <c r="D327" s="332" t="s">
        <v>3217</v>
      </c>
    </row>
    <row r="328" spans="1:4" ht="14.25" customHeight="1">
      <c r="A328" s="321" t="s">
        <v>3054</v>
      </c>
      <c r="B328" s="330" t="s">
        <v>3215</v>
      </c>
      <c r="C328" s="331" t="s">
        <v>3218</v>
      </c>
      <c r="D328" s="332" t="s">
        <v>3219</v>
      </c>
    </row>
    <row r="329" spans="1:4" ht="14.25" customHeight="1">
      <c r="A329" s="321" t="s">
        <v>3054</v>
      </c>
      <c r="B329" s="330" t="s">
        <v>3215</v>
      </c>
      <c r="C329" s="331" t="s">
        <v>3220</v>
      </c>
      <c r="D329" s="332" t="s">
        <v>3221</v>
      </c>
    </row>
    <row r="330" spans="1:4" ht="14.25" customHeight="1">
      <c r="A330" s="321" t="s">
        <v>3054</v>
      </c>
      <c r="B330" s="330" t="s">
        <v>3215</v>
      </c>
      <c r="C330" s="331" t="s">
        <v>3222</v>
      </c>
      <c r="D330" s="332" t="s">
        <v>3223</v>
      </c>
    </row>
    <row r="331" spans="1:4" ht="14.25" customHeight="1">
      <c r="A331" s="321" t="s">
        <v>3054</v>
      </c>
      <c r="B331" s="330" t="s">
        <v>3215</v>
      </c>
      <c r="C331" s="331" t="s">
        <v>3224</v>
      </c>
      <c r="D331" s="332" t="s">
        <v>3225</v>
      </c>
    </row>
    <row r="332" spans="1:4" ht="14.25" customHeight="1">
      <c r="A332" s="321" t="s">
        <v>3054</v>
      </c>
      <c r="B332" s="330" t="s">
        <v>3215</v>
      </c>
      <c r="C332" s="331" t="s">
        <v>3226</v>
      </c>
      <c r="D332" s="332" t="s">
        <v>3227</v>
      </c>
    </row>
    <row r="333" spans="1:4" ht="14.25" customHeight="1">
      <c r="A333" s="321" t="s">
        <v>3054</v>
      </c>
      <c r="B333" s="330" t="s">
        <v>3215</v>
      </c>
      <c r="C333" s="331" t="s">
        <v>3228</v>
      </c>
      <c r="D333" s="332" t="s">
        <v>3229</v>
      </c>
    </row>
    <row r="334" spans="1:4" ht="14.25" customHeight="1">
      <c r="A334" s="321" t="s">
        <v>3054</v>
      </c>
      <c r="B334" s="330" t="s">
        <v>3230</v>
      </c>
      <c r="C334" s="331" t="s">
        <v>3231</v>
      </c>
      <c r="D334" s="332" t="s">
        <v>3232</v>
      </c>
    </row>
    <row r="335" spans="1:4" ht="14.25" customHeight="1">
      <c r="A335" s="321" t="s">
        <v>3054</v>
      </c>
      <c r="B335" s="330" t="s">
        <v>3230</v>
      </c>
      <c r="C335" s="331" t="s">
        <v>3233</v>
      </c>
      <c r="D335" s="332" t="s">
        <v>3234</v>
      </c>
    </row>
    <row r="336" spans="1:4" ht="14.25" customHeight="1">
      <c r="A336" s="321" t="s">
        <v>3054</v>
      </c>
      <c r="B336" s="330" t="s">
        <v>3230</v>
      </c>
      <c r="C336" s="331" t="s">
        <v>3235</v>
      </c>
      <c r="D336" s="332" t="s">
        <v>3236</v>
      </c>
    </row>
    <row r="337" spans="1:4" ht="14.25" customHeight="1">
      <c r="A337" s="321" t="s">
        <v>3054</v>
      </c>
      <c r="B337" s="330" t="s">
        <v>3230</v>
      </c>
      <c r="C337" s="331" t="s">
        <v>3237</v>
      </c>
      <c r="D337" s="332" t="s">
        <v>3238</v>
      </c>
    </row>
    <row r="338" spans="1:4" ht="14.25" customHeight="1">
      <c r="A338" s="321" t="s">
        <v>3054</v>
      </c>
      <c r="B338" s="330" t="s">
        <v>3239</v>
      </c>
      <c r="C338" s="331" t="s">
        <v>3240</v>
      </c>
      <c r="D338" s="332" t="s">
        <v>3241</v>
      </c>
    </row>
    <row r="339" spans="1:4" ht="14.25" customHeight="1">
      <c r="A339" s="321" t="s">
        <v>3054</v>
      </c>
      <c r="B339" s="330" t="s">
        <v>3239</v>
      </c>
      <c r="C339" s="331" t="s">
        <v>3242</v>
      </c>
      <c r="D339" s="332" t="s">
        <v>3243</v>
      </c>
    </row>
    <row r="340" spans="1:4" ht="14.25" customHeight="1">
      <c r="A340" s="321" t="s">
        <v>3054</v>
      </c>
      <c r="B340" s="330" t="s">
        <v>3239</v>
      </c>
      <c r="C340" s="331" t="s">
        <v>3244</v>
      </c>
      <c r="D340" s="332" t="s">
        <v>3245</v>
      </c>
    </row>
    <row r="341" spans="1:4" ht="14.25" customHeight="1">
      <c r="A341" s="321" t="s">
        <v>3054</v>
      </c>
      <c r="B341" s="330" t="s">
        <v>3239</v>
      </c>
      <c r="C341" s="331" t="s">
        <v>3246</v>
      </c>
      <c r="D341" s="332" t="s">
        <v>3247</v>
      </c>
    </row>
    <row r="342" spans="1:4" ht="14.25" customHeight="1">
      <c r="A342" s="321" t="s">
        <v>3054</v>
      </c>
      <c r="B342" s="330" t="s">
        <v>3239</v>
      </c>
      <c r="C342" s="331" t="s">
        <v>3248</v>
      </c>
      <c r="D342" s="332" t="s">
        <v>3249</v>
      </c>
    </row>
    <row r="343" spans="1:4" ht="14.25" customHeight="1">
      <c r="A343" s="321" t="s">
        <v>3054</v>
      </c>
      <c r="B343" s="330" t="s">
        <v>3239</v>
      </c>
      <c r="C343" s="331" t="s">
        <v>3250</v>
      </c>
      <c r="D343" s="332" t="s">
        <v>3251</v>
      </c>
    </row>
    <row r="344" spans="1:4" ht="14.25" customHeight="1">
      <c r="A344" s="321" t="s">
        <v>3054</v>
      </c>
      <c r="B344" s="330" t="s">
        <v>3239</v>
      </c>
      <c r="C344" s="331" t="s">
        <v>3252</v>
      </c>
      <c r="D344" s="332" t="s">
        <v>3253</v>
      </c>
    </row>
    <row r="345" spans="1:4" ht="14.25" customHeight="1">
      <c r="A345" s="321" t="s">
        <v>3054</v>
      </c>
      <c r="B345" s="330" t="s">
        <v>3254</v>
      </c>
      <c r="C345" s="331" t="s">
        <v>3255</v>
      </c>
      <c r="D345" s="332" t="s">
        <v>3256</v>
      </c>
    </row>
    <row r="346" spans="1:4" ht="14.25" customHeight="1">
      <c r="A346" s="321" t="s">
        <v>3054</v>
      </c>
      <c r="B346" s="330" t="s">
        <v>3254</v>
      </c>
      <c r="C346" s="331" t="s">
        <v>3257</v>
      </c>
      <c r="D346" s="332" t="s">
        <v>3258</v>
      </c>
    </row>
    <row r="347" spans="1:4" ht="14.25" customHeight="1">
      <c r="A347" s="321" t="s">
        <v>3054</v>
      </c>
      <c r="B347" s="330" t="s">
        <v>3254</v>
      </c>
      <c r="C347" s="331" t="s">
        <v>3259</v>
      </c>
      <c r="D347" s="332" t="s">
        <v>3260</v>
      </c>
    </row>
    <row r="348" spans="1:4" ht="14.25" customHeight="1">
      <c r="A348" s="321" t="s">
        <v>3054</v>
      </c>
      <c r="B348" s="330" t="s">
        <v>3254</v>
      </c>
      <c r="C348" s="331" t="s">
        <v>3261</v>
      </c>
      <c r="D348" s="332" t="s">
        <v>3262</v>
      </c>
    </row>
    <row r="349" spans="1:4" ht="14.25" customHeight="1">
      <c r="A349" s="321" t="s">
        <v>3054</v>
      </c>
      <c r="B349" s="330" t="s">
        <v>3254</v>
      </c>
      <c r="C349" s="331" t="s">
        <v>3263</v>
      </c>
      <c r="D349" s="332" t="s">
        <v>3264</v>
      </c>
    </row>
    <row r="350" spans="1:4" ht="14.25" customHeight="1">
      <c r="A350" s="321" t="s">
        <v>3054</v>
      </c>
      <c r="B350" s="330" t="s">
        <v>3265</v>
      </c>
      <c r="C350" s="331" t="s">
        <v>3266</v>
      </c>
      <c r="D350" s="332" t="s">
        <v>3267</v>
      </c>
    </row>
    <row r="351" spans="1:4" ht="14.25" customHeight="1">
      <c r="A351" s="321" t="s">
        <v>3054</v>
      </c>
      <c r="B351" s="330" t="s">
        <v>3265</v>
      </c>
      <c r="C351" s="331" t="s">
        <v>3268</v>
      </c>
      <c r="D351" s="332" t="s">
        <v>3269</v>
      </c>
    </row>
    <row r="352" spans="1:4" ht="14.25" customHeight="1">
      <c r="A352" s="321" t="s">
        <v>3054</v>
      </c>
      <c r="B352" s="330" t="s">
        <v>3265</v>
      </c>
      <c r="C352" s="331" t="s">
        <v>3270</v>
      </c>
      <c r="D352" s="332" t="s">
        <v>3271</v>
      </c>
    </row>
    <row r="353" spans="1:4" ht="14.25" customHeight="1">
      <c r="A353" s="321" t="s">
        <v>3054</v>
      </c>
      <c r="B353" s="330" t="s">
        <v>3265</v>
      </c>
      <c r="C353" s="331" t="s">
        <v>3272</v>
      </c>
      <c r="D353" s="332" t="s">
        <v>3273</v>
      </c>
    </row>
    <row r="354" spans="1:4" ht="14.25" customHeight="1">
      <c r="A354" s="321" t="s">
        <v>3054</v>
      </c>
      <c r="B354" s="330" t="s">
        <v>3274</v>
      </c>
      <c r="C354" s="331" t="s">
        <v>3275</v>
      </c>
      <c r="D354" s="332" t="s">
        <v>3276</v>
      </c>
    </row>
    <row r="355" spans="1:4" ht="14.25" customHeight="1">
      <c r="A355" s="321" t="s">
        <v>3054</v>
      </c>
      <c r="B355" s="330" t="s">
        <v>3274</v>
      </c>
      <c r="C355" s="331" t="s">
        <v>3277</v>
      </c>
      <c r="D355" s="332" t="s">
        <v>3278</v>
      </c>
    </row>
    <row r="356" spans="1:4" ht="14.25" customHeight="1">
      <c r="A356" s="321" t="s">
        <v>3054</v>
      </c>
      <c r="B356" s="330" t="s">
        <v>3274</v>
      </c>
      <c r="C356" s="331" t="s">
        <v>3279</v>
      </c>
      <c r="D356" s="332" t="s">
        <v>3280</v>
      </c>
    </row>
    <row r="357" spans="1:4" ht="14.25" customHeight="1">
      <c r="A357" s="321" t="s">
        <v>3054</v>
      </c>
      <c r="B357" s="330" t="s">
        <v>3274</v>
      </c>
      <c r="C357" s="331" t="s">
        <v>3281</v>
      </c>
      <c r="D357" s="332" t="s">
        <v>3282</v>
      </c>
    </row>
    <row r="358" spans="1:4" ht="14.25" customHeight="1">
      <c r="A358" s="321" t="s">
        <v>3054</v>
      </c>
      <c r="B358" s="330" t="s">
        <v>3274</v>
      </c>
      <c r="C358" s="331" t="s">
        <v>3283</v>
      </c>
      <c r="D358" s="332" t="s">
        <v>3284</v>
      </c>
    </row>
    <row r="359" spans="1:4" ht="14.25" customHeight="1">
      <c r="A359" s="321" t="s">
        <v>3054</v>
      </c>
      <c r="B359" s="330" t="s">
        <v>3285</v>
      </c>
      <c r="C359" s="331" t="s">
        <v>3286</v>
      </c>
      <c r="D359" s="332" t="s">
        <v>3287</v>
      </c>
    </row>
    <row r="360" spans="1:4" ht="14.25" customHeight="1">
      <c r="A360" s="321" t="s">
        <v>3054</v>
      </c>
      <c r="B360" s="330" t="s">
        <v>3285</v>
      </c>
      <c r="C360" s="331" t="s">
        <v>3288</v>
      </c>
      <c r="D360" s="332" t="s">
        <v>3289</v>
      </c>
    </row>
    <row r="361" spans="1:4" ht="14.25" customHeight="1">
      <c r="A361" s="321" t="s">
        <v>3054</v>
      </c>
      <c r="B361" s="330" t="s">
        <v>3285</v>
      </c>
      <c r="C361" s="331" t="s">
        <v>3290</v>
      </c>
      <c r="D361" s="332" t="s">
        <v>3291</v>
      </c>
    </row>
    <row r="362" spans="1:4" ht="14.25" customHeight="1">
      <c r="A362" s="321" t="s">
        <v>3054</v>
      </c>
      <c r="B362" s="330" t="s">
        <v>3285</v>
      </c>
      <c r="C362" s="331" t="s">
        <v>3292</v>
      </c>
      <c r="D362" s="332" t="s">
        <v>3293</v>
      </c>
    </row>
    <row r="363" spans="1:4" ht="14.25" customHeight="1">
      <c r="A363" s="321" t="s">
        <v>3054</v>
      </c>
      <c r="B363" s="330" t="s">
        <v>3285</v>
      </c>
      <c r="C363" s="331" t="s">
        <v>3294</v>
      </c>
      <c r="D363" s="332" t="s">
        <v>3295</v>
      </c>
    </row>
    <row r="364" spans="1:4" ht="14.25" customHeight="1">
      <c r="A364" s="321" t="s">
        <v>3054</v>
      </c>
      <c r="B364" s="330" t="s">
        <v>3296</v>
      </c>
      <c r="C364" s="331" t="s">
        <v>3297</v>
      </c>
      <c r="D364" s="332" t="s">
        <v>3298</v>
      </c>
    </row>
    <row r="365" spans="1:4" ht="14.25" customHeight="1">
      <c r="A365" s="321" t="s">
        <v>3054</v>
      </c>
      <c r="B365" s="330" t="s">
        <v>3296</v>
      </c>
      <c r="C365" s="331" t="s">
        <v>3299</v>
      </c>
      <c r="D365" s="332" t="s">
        <v>3300</v>
      </c>
    </row>
    <row r="366" spans="1:4" ht="14.25" customHeight="1">
      <c r="A366" s="321" t="s">
        <v>3054</v>
      </c>
      <c r="B366" s="330" t="s">
        <v>3296</v>
      </c>
      <c r="C366" s="331" t="s">
        <v>3301</v>
      </c>
      <c r="D366" s="332" t="s">
        <v>3302</v>
      </c>
    </row>
    <row r="367" spans="1:4" ht="14.25" customHeight="1">
      <c r="A367" s="321" t="s">
        <v>3054</v>
      </c>
      <c r="B367" s="330" t="s">
        <v>3296</v>
      </c>
      <c r="C367" s="331" t="s">
        <v>3303</v>
      </c>
      <c r="D367" s="332" t="s">
        <v>3304</v>
      </c>
    </row>
    <row r="368" spans="1:4" ht="14.25" customHeight="1">
      <c r="A368" s="321" t="s">
        <v>3054</v>
      </c>
      <c r="B368" s="330" t="s">
        <v>3296</v>
      </c>
      <c r="C368" s="331" t="s">
        <v>3305</v>
      </c>
      <c r="D368" s="332" t="s">
        <v>3306</v>
      </c>
    </row>
    <row r="369" spans="1:4" ht="14.25" customHeight="1">
      <c r="A369" s="321" t="s">
        <v>3054</v>
      </c>
      <c r="B369" s="330" t="s">
        <v>3296</v>
      </c>
      <c r="C369" s="331" t="s">
        <v>3307</v>
      </c>
      <c r="D369" s="332" t="s">
        <v>3308</v>
      </c>
    </row>
    <row r="370" spans="1:4" ht="14.25" customHeight="1">
      <c r="A370" s="321" t="s">
        <v>3054</v>
      </c>
      <c r="B370" s="330" t="s">
        <v>3296</v>
      </c>
      <c r="C370" s="331" t="s">
        <v>3309</v>
      </c>
      <c r="D370" s="332" t="s">
        <v>3310</v>
      </c>
    </row>
    <row r="371" spans="1:4" ht="14.25" customHeight="1">
      <c r="A371" s="321" t="s">
        <v>3054</v>
      </c>
      <c r="B371" s="330" t="s">
        <v>3296</v>
      </c>
      <c r="C371" s="331" t="s">
        <v>3311</v>
      </c>
      <c r="D371" s="332" t="s">
        <v>3312</v>
      </c>
    </row>
    <row r="372" spans="1:4" ht="14.25" customHeight="1">
      <c r="A372" s="321" t="s">
        <v>3054</v>
      </c>
      <c r="B372" s="330" t="s">
        <v>3313</v>
      </c>
      <c r="C372" s="331" t="s">
        <v>3314</v>
      </c>
      <c r="D372" s="332" t="s">
        <v>3315</v>
      </c>
    </row>
    <row r="373" spans="1:4" ht="14.25" customHeight="1">
      <c r="A373" s="321" t="s">
        <v>3054</v>
      </c>
      <c r="B373" s="330" t="s">
        <v>3313</v>
      </c>
      <c r="C373" s="331" t="s">
        <v>3316</v>
      </c>
      <c r="D373" s="332" t="s">
        <v>3317</v>
      </c>
    </row>
    <row r="374" spans="1:4" ht="14.25" customHeight="1">
      <c r="A374" s="321" t="s">
        <v>3054</v>
      </c>
      <c r="B374" s="330" t="s">
        <v>3313</v>
      </c>
      <c r="C374" s="331" t="s">
        <v>3318</v>
      </c>
      <c r="D374" s="332" t="s">
        <v>3319</v>
      </c>
    </row>
    <row r="375" spans="1:4" ht="14.25" customHeight="1">
      <c r="A375" s="321" t="s">
        <v>3054</v>
      </c>
      <c r="B375" s="330" t="s">
        <v>3313</v>
      </c>
      <c r="C375" s="331" t="s">
        <v>3320</v>
      </c>
      <c r="D375" s="332" t="s">
        <v>3321</v>
      </c>
    </row>
    <row r="376" spans="1:4" ht="14.25" customHeight="1">
      <c r="A376" s="321" t="s">
        <v>3054</v>
      </c>
      <c r="B376" s="330" t="s">
        <v>3313</v>
      </c>
      <c r="C376" s="331" t="s">
        <v>3322</v>
      </c>
      <c r="D376" s="332" t="s">
        <v>3323</v>
      </c>
    </row>
    <row r="377" spans="1:4" ht="14.25" customHeight="1">
      <c r="A377" s="321" t="s">
        <v>3054</v>
      </c>
      <c r="B377" s="330" t="s">
        <v>3313</v>
      </c>
      <c r="C377" s="331" t="s">
        <v>3324</v>
      </c>
      <c r="D377" s="332" t="s">
        <v>3325</v>
      </c>
    </row>
    <row r="378" spans="1:4" ht="14.25" customHeight="1">
      <c r="A378" s="321" t="s">
        <v>3054</v>
      </c>
      <c r="B378" s="330" t="s">
        <v>3313</v>
      </c>
      <c r="C378" s="331" t="s">
        <v>3326</v>
      </c>
      <c r="D378" s="332" t="s">
        <v>3327</v>
      </c>
    </row>
    <row r="379" spans="1:4" ht="14.25" customHeight="1">
      <c r="A379" s="321" t="s">
        <v>3328</v>
      </c>
      <c r="B379" s="334" t="s">
        <v>3329</v>
      </c>
      <c r="C379" s="325" t="s">
        <v>3330</v>
      </c>
      <c r="D379" s="334" t="s">
        <v>3331</v>
      </c>
    </row>
    <row r="380" spans="1:4" ht="14.25" customHeight="1">
      <c r="A380" s="321" t="s">
        <v>3328</v>
      </c>
      <c r="B380" s="334" t="s">
        <v>3329</v>
      </c>
      <c r="C380" s="325" t="s">
        <v>3332</v>
      </c>
      <c r="D380" s="334" t="s">
        <v>3331</v>
      </c>
    </row>
    <row r="381" spans="1:4" ht="14.25" customHeight="1">
      <c r="A381" s="321" t="s">
        <v>3328</v>
      </c>
      <c r="B381" s="334" t="s">
        <v>3329</v>
      </c>
      <c r="C381" s="325" t="s">
        <v>3333</v>
      </c>
      <c r="D381" s="334" t="s">
        <v>3331</v>
      </c>
    </row>
    <row r="382" spans="1:4" ht="14.25" customHeight="1">
      <c r="A382" s="321" t="s">
        <v>3328</v>
      </c>
      <c r="B382" s="334" t="s">
        <v>3329</v>
      </c>
      <c r="C382" s="325" t="s">
        <v>3334</v>
      </c>
      <c r="D382" s="334" t="s">
        <v>3335</v>
      </c>
    </row>
    <row r="383" spans="1:4" ht="14.25" customHeight="1">
      <c r="A383" s="321" t="s">
        <v>3328</v>
      </c>
      <c r="B383" s="334" t="s">
        <v>3329</v>
      </c>
      <c r="C383" s="325" t="s">
        <v>3336</v>
      </c>
      <c r="D383" s="334" t="s">
        <v>3335</v>
      </c>
    </row>
    <row r="384" spans="1:4" ht="14.25" customHeight="1">
      <c r="A384" s="321" t="s">
        <v>3328</v>
      </c>
      <c r="B384" s="334" t="s">
        <v>3329</v>
      </c>
      <c r="C384" s="325" t="s">
        <v>3337</v>
      </c>
      <c r="D384" s="335" t="s">
        <v>3338</v>
      </c>
    </row>
    <row r="385" spans="1:4" ht="14.25" customHeight="1">
      <c r="A385" s="321" t="s">
        <v>3328</v>
      </c>
      <c r="B385" s="334" t="s">
        <v>3339</v>
      </c>
      <c r="C385" s="325" t="s">
        <v>3340</v>
      </c>
      <c r="D385" s="334" t="s">
        <v>3341</v>
      </c>
    </row>
    <row r="386" spans="1:4" ht="14.25" customHeight="1">
      <c r="A386" s="321" t="s">
        <v>3328</v>
      </c>
      <c r="B386" s="334" t="s">
        <v>3339</v>
      </c>
      <c r="C386" s="325" t="s">
        <v>3342</v>
      </c>
      <c r="D386" s="334" t="s">
        <v>3341</v>
      </c>
    </row>
    <row r="387" spans="1:4" ht="14.25" customHeight="1">
      <c r="A387" s="321" t="s">
        <v>3328</v>
      </c>
      <c r="B387" s="334" t="s">
        <v>3339</v>
      </c>
      <c r="C387" s="325" t="s">
        <v>3343</v>
      </c>
      <c r="D387" s="334" t="s">
        <v>3341</v>
      </c>
    </row>
    <row r="388" spans="1:4" ht="14.25" customHeight="1">
      <c r="A388" s="321" t="s">
        <v>3328</v>
      </c>
      <c r="B388" s="334" t="s">
        <v>3339</v>
      </c>
      <c r="C388" s="325" t="s">
        <v>3344</v>
      </c>
      <c r="D388" s="334" t="s">
        <v>3345</v>
      </c>
    </row>
    <row r="389" spans="1:4" ht="14.25" customHeight="1">
      <c r="A389" s="321" t="s">
        <v>3328</v>
      </c>
      <c r="B389" s="334" t="s">
        <v>3339</v>
      </c>
      <c r="C389" s="325" t="s">
        <v>3346</v>
      </c>
      <c r="D389" s="334" t="s">
        <v>3345</v>
      </c>
    </row>
    <row r="390" spans="1:4" ht="14.25" customHeight="1">
      <c r="A390" s="321" t="s">
        <v>3328</v>
      </c>
      <c r="B390" s="334" t="s">
        <v>3339</v>
      </c>
      <c r="C390" s="325" t="s">
        <v>3347</v>
      </c>
      <c r="D390" s="334" t="s">
        <v>3345</v>
      </c>
    </row>
    <row r="391" spans="1:4" ht="14.25" customHeight="1">
      <c r="A391" s="321" t="s">
        <v>3328</v>
      </c>
      <c r="B391" s="334" t="s">
        <v>3339</v>
      </c>
      <c r="C391" s="325" t="s">
        <v>3348</v>
      </c>
      <c r="D391" s="334" t="s">
        <v>3345</v>
      </c>
    </row>
    <row r="392" spans="1:4" ht="14.25" customHeight="1">
      <c r="A392" s="321" t="s">
        <v>3328</v>
      </c>
      <c r="B392" s="334" t="s">
        <v>3339</v>
      </c>
      <c r="C392" s="325" t="s">
        <v>3349</v>
      </c>
      <c r="D392" s="334" t="s">
        <v>3345</v>
      </c>
    </row>
    <row r="393" spans="1:4" ht="14.25" customHeight="1">
      <c r="A393" s="321" t="s">
        <v>3328</v>
      </c>
      <c r="B393" s="334" t="s">
        <v>3350</v>
      </c>
      <c r="C393" s="325" t="s">
        <v>3351</v>
      </c>
      <c r="D393" s="335" t="s">
        <v>3352</v>
      </c>
    </row>
    <row r="394" spans="1:4" ht="14.25" customHeight="1">
      <c r="A394" s="321" t="s">
        <v>3328</v>
      </c>
      <c r="B394" s="334" t="s">
        <v>3350</v>
      </c>
      <c r="C394" s="325" t="s">
        <v>3353</v>
      </c>
      <c r="D394" s="335" t="s">
        <v>3354</v>
      </c>
    </row>
    <row r="395" spans="1:4" ht="14.25" customHeight="1">
      <c r="A395" s="321" t="s">
        <v>3328</v>
      </c>
      <c r="B395" s="334" t="s">
        <v>3350</v>
      </c>
      <c r="C395" s="325" t="s">
        <v>3355</v>
      </c>
      <c r="D395" s="335" t="s">
        <v>3356</v>
      </c>
    </row>
    <row r="396" spans="1:4" ht="14.25" customHeight="1">
      <c r="A396" s="321" t="s">
        <v>3328</v>
      </c>
      <c r="B396" s="334" t="s">
        <v>3350</v>
      </c>
      <c r="C396" s="325" t="s">
        <v>3357</v>
      </c>
      <c r="D396" s="334" t="s">
        <v>3358</v>
      </c>
    </row>
    <row r="397" spans="1:4" ht="14.25" customHeight="1">
      <c r="A397" s="321" t="s">
        <v>3328</v>
      </c>
      <c r="B397" s="336" t="s">
        <v>3350</v>
      </c>
      <c r="C397" s="325" t="s">
        <v>3359</v>
      </c>
      <c r="D397" s="336" t="s">
        <v>3358</v>
      </c>
    </row>
    <row r="398" spans="1:4" ht="14.25" customHeight="1">
      <c r="A398" s="321" t="s">
        <v>3328</v>
      </c>
      <c r="B398" s="336" t="s">
        <v>3350</v>
      </c>
      <c r="C398" s="325" t="s">
        <v>3360</v>
      </c>
      <c r="D398" s="337" t="s">
        <v>3361</v>
      </c>
    </row>
    <row r="399" spans="1:4" ht="14.25" customHeight="1">
      <c r="A399" s="321" t="s">
        <v>3328</v>
      </c>
      <c r="B399" s="336" t="s">
        <v>3350</v>
      </c>
      <c r="C399" s="325" t="s">
        <v>3362</v>
      </c>
      <c r="D399" s="338" t="s">
        <v>3363</v>
      </c>
    </row>
    <row r="400" spans="1:4" ht="14.25" customHeight="1">
      <c r="A400" s="321" t="s">
        <v>3328</v>
      </c>
      <c r="B400" s="336" t="s">
        <v>3364</v>
      </c>
      <c r="C400" s="325" t="s">
        <v>3365</v>
      </c>
      <c r="D400" s="336" t="s">
        <v>3366</v>
      </c>
    </row>
    <row r="401" spans="1:4" ht="14.25" customHeight="1">
      <c r="A401" s="321" t="s">
        <v>3328</v>
      </c>
      <c r="B401" s="336" t="s">
        <v>3364</v>
      </c>
      <c r="C401" s="325" t="s">
        <v>3367</v>
      </c>
      <c r="D401" s="339" t="s">
        <v>3366</v>
      </c>
    </row>
    <row r="402" spans="1:4" ht="14.25" customHeight="1">
      <c r="A402" s="321" t="s">
        <v>3328</v>
      </c>
      <c r="B402" s="336" t="s">
        <v>3364</v>
      </c>
      <c r="C402" s="329" t="s">
        <v>3368</v>
      </c>
      <c r="D402" s="334" t="s">
        <v>3369</v>
      </c>
    </row>
    <row r="403" spans="1:4" ht="14.25" customHeight="1">
      <c r="A403" s="321" t="s">
        <v>3328</v>
      </c>
      <c r="B403" s="336" t="s">
        <v>3364</v>
      </c>
      <c r="C403" s="325" t="s">
        <v>3370</v>
      </c>
      <c r="D403" s="336" t="s">
        <v>3366</v>
      </c>
    </row>
    <row r="404" spans="1:4" ht="14.25" customHeight="1">
      <c r="A404" s="321" t="s">
        <v>3328</v>
      </c>
      <c r="B404" s="336" t="s">
        <v>3364</v>
      </c>
      <c r="C404" s="325" t="s">
        <v>3371</v>
      </c>
      <c r="D404" s="340" t="s">
        <v>3366</v>
      </c>
    </row>
    <row r="405" spans="1:4" ht="14.25" customHeight="1">
      <c r="A405" s="321" t="s">
        <v>3328</v>
      </c>
      <c r="B405" s="336" t="s">
        <v>3372</v>
      </c>
      <c r="C405" s="325" t="s">
        <v>3096</v>
      </c>
      <c r="D405" s="338" t="s">
        <v>3373</v>
      </c>
    </row>
    <row r="406" spans="1:4" ht="14.25" customHeight="1">
      <c r="A406" s="321" t="s">
        <v>3328</v>
      </c>
      <c r="B406" s="336" t="s">
        <v>3372</v>
      </c>
      <c r="C406" s="325" t="s">
        <v>3098</v>
      </c>
      <c r="D406" s="336" t="s">
        <v>3374</v>
      </c>
    </row>
    <row r="407" spans="1:4" ht="14.25" customHeight="1">
      <c r="A407" s="321" t="s">
        <v>3328</v>
      </c>
      <c r="B407" s="336" t="s">
        <v>3372</v>
      </c>
      <c r="C407" s="325" t="s">
        <v>3375</v>
      </c>
      <c r="D407" s="340" t="s">
        <v>3374</v>
      </c>
    </row>
    <row r="408" spans="1:4" ht="14.25" customHeight="1">
      <c r="A408" s="321" t="s">
        <v>3328</v>
      </c>
      <c r="B408" s="336" t="s">
        <v>3372</v>
      </c>
      <c r="C408" s="325" t="s">
        <v>3376</v>
      </c>
      <c r="D408" s="337" t="s">
        <v>3377</v>
      </c>
    </row>
    <row r="409" spans="1:4" ht="14.25" customHeight="1">
      <c r="A409" s="321" t="s">
        <v>3328</v>
      </c>
      <c r="B409" s="336" t="s">
        <v>3372</v>
      </c>
      <c r="C409" s="325" t="s">
        <v>3378</v>
      </c>
      <c r="D409" s="337" t="s">
        <v>3379</v>
      </c>
    </row>
    <row r="410" spans="1:4" ht="14.25" customHeight="1">
      <c r="A410" s="321" t="s">
        <v>3328</v>
      </c>
      <c r="B410" s="336" t="s">
        <v>3372</v>
      </c>
      <c r="C410" s="325" t="s">
        <v>3380</v>
      </c>
      <c r="D410" s="339" t="s">
        <v>3104</v>
      </c>
    </row>
    <row r="411" spans="1:4" ht="14.25" customHeight="1">
      <c r="A411" s="321" t="s">
        <v>3328</v>
      </c>
      <c r="B411" s="336" t="s">
        <v>3372</v>
      </c>
      <c r="C411" s="325" t="s">
        <v>3103</v>
      </c>
      <c r="D411" s="334" t="s">
        <v>3104</v>
      </c>
    </row>
    <row r="412" spans="1:4" ht="14.25" customHeight="1">
      <c r="A412" s="321" t="s">
        <v>3328</v>
      </c>
      <c r="B412" s="336" t="s">
        <v>3381</v>
      </c>
      <c r="C412" s="325" t="s">
        <v>3382</v>
      </c>
      <c r="D412" s="334" t="s">
        <v>3163</v>
      </c>
    </row>
    <row r="413" spans="1:4" ht="14.25" customHeight="1">
      <c r="A413" s="321" t="s">
        <v>3328</v>
      </c>
      <c r="B413" s="341" t="s">
        <v>3381</v>
      </c>
      <c r="C413" s="325" t="s">
        <v>3162</v>
      </c>
      <c r="D413" s="342" t="s">
        <v>3163</v>
      </c>
    </row>
    <row r="414" spans="1:4" ht="14.25" customHeight="1">
      <c r="A414" s="321" t="s">
        <v>3328</v>
      </c>
      <c r="B414" s="341" t="s">
        <v>3381</v>
      </c>
      <c r="C414" s="325" t="s">
        <v>3164</v>
      </c>
      <c r="D414" s="343" t="s">
        <v>3165</v>
      </c>
    </row>
    <row r="415" spans="1:4" ht="14.25" customHeight="1">
      <c r="A415" s="321" t="s">
        <v>3328</v>
      </c>
      <c r="B415" s="341" t="s">
        <v>3381</v>
      </c>
      <c r="C415" s="325" t="s">
        <v>3166</v>
      </c>
      <c r="D415" s="338" t="s">
        <v>3167</v>
      </c>
    </row>
    <row r="416" spans="1:4" ht="14.25" customHeight="1">
      <c r="A416" s="321" t="s">
        <v>3328</v>
      </c>
      <c r="B416" s="336" t="s">
        <v>3383</v>
      </c>
      <c r="C416" s="325" t="s">
        <v>3384</v>
      </c>
      <c r="D416" s="334" t="s">
        <v>3385</v>
      </c>
    </row>
    <row r="417" spans="1:4" ht="14.25" customHeight="1">
      <c r="A417" s="321" t="s">
        <v>3328</v>
      </c>
      <c r="B417" s="336" t="s">
        <v>3383</v>
      </c>
      <c r="C417" s="325" t="s">
        <v>3386</v>
      </c>
      <c r="D417" s="334" t="s">
        <v>3385</v>
      </c>
    </row>
    <row r="418" spans="1:4" ht="14.25" customHeight="1">
      <c r="A418" s="321" t="s">
        <v>3328</v>
      </c>
      <c r="B418" s="336" t="s">
        <v>3383</v>
      </c>
      <c r="C418" s="325" t="s">
        <v>3387</v>
      </c>
      <c r="D418" s="334" t="s">
        <v>3385</v>
      </c>
    </row>
    <row r="419" spans="1:4" ht="14.25" customHeight="1">
      <c r="A419" s="321" t="s">
        <v>3328</v>
      </c>
      <c r="B419" s="336" t="s">
        <v>3383</v>
      </c>
      <c r="C419" s="325" t="s">
        <v>3388</v>
      </c>
      <c r="D419" s="336" t="s">
        <v>3385</v>
      </c>
    </row>
    <row r="420" spans="1:4" ht="14.25" customHeight="1">
      <c r="A420" s="321" t="s">
        <v>3328</v>
      </c>
      <c r="B420" s="336" t="s">
        <v>3383</v>
      </c>
      <c r="C420" s="325" t="s">
        <v>3389</v>
      </c>
      <c r="D420" s="339" t="s">
        <v>3390</v>
      </c>
    </row>
    <row r="421" spans="1:4" ht="14.25" customHeight="1">
      <c r="A421" s="321" t="s">
        <v>3328</v>
      </c>
      <c r="B421" s="336" t="s">
        <v>3383</v>
      </c>
      <c r="C421" s="328" t="s">
        <v>3391</v>
      </c>
      <c r="D421" s="336" t="s">
        <v>3390</v>
      </c>
    </row>
    <row r="422" spans="1:4" ht="14.25" customHeight="1">
      <c r="A422" s="321" t="s">
        <v>3328</v>
      </c>
      <c r="B422" s="336" t="s">
        <v>3383</v>
      </c>
      <c r="C422" s="344" t="s">
        <v>3392</v>
      </c>
      <c r="D422" s="339" t="s">
        <v>3390</v>
      </c>
    </row>
    <row r="423" spans="1:4" ht="14.25" customHeight="1">
      <c r="A423" s="321" t="s">
        <v>3328</v>
      </c>
      <c r="B423" s="336" t="s">
        <v>3383</v>
      </c>
      <c r="C423" s="325" t="s">
        <v>3393</v>
      </c>
      <c r="D423" s="336" t="s">
        <v>3394</v>
      </c>
    </row>
    <row r="424" spans="1:4" ht="14.25" customHeight="1">
      <c r="A424" s="321" t="s">
        <v>3328</v>
      </c>
      <c r="B424" s="336" t="s">
        <v>3383</v>
      </c>
      <c r="C424" s="325" t="s">
        <v>3395</v>
      </c>
      <c r="D424" s="339" t="s">
        <v>3394</v>
      </c>
    </row>
    <row r="425" spans="1:4" ht="14.25" customHeight="1">
      <c r="A425" s="321" t="s">
        <v>3328</v>
      </c>
      <c r="B425" s="336" t="s">
        <v>3396</v>
      </c>
      <c r="C425" s="325" t="s">
        <v>3397</v>
      </c>
      <c r="D425" s="334" t="s">
        <v>3398</v>
      </c>
    </row>
    <row r="426" spans="1:4" ht="14.25" customHeight="1">
      <c r="A426" s="321" t="s">
        <v>3328</v>
      </c>
      <c r="B426" s="341" t="s">
        <v>3396</v>
      </c>
      <c r="C426" s="325" t="s">
        <v>3399</v>
      </c>
      <c r="D426" s="341" t="s">
        <v>3398</v>
      </c>
    </row>
    <row r="427" spans="1:4" ht="14.25" customHeight="1">
      <c r="A427" s="321" t="s">
        <v>3328</v>
      </c>
      <c r="B427" s="341" t="s">
        <v>3396</v>
      </c>
      <c r="C427" s="325" t="s">
        <v>3400</v>
      </c>
      <c r="D427" s="345" t="s">
        <v>3398</v>
      </c>
    </row>
    <row r="428" spans="1:4" ht="14.25" customHeight="1">
      <c r="A428" s="321" t="s">
        <v>3328</v>
      </c>
      <c r="B428" s="341" t="s">
        <v>3396</v>
      </c>
      <c r="C428" s="325" t="s">
        <v>3401</v>
      </c>
      <c r="D428" s="334" t="s">
        <v>3402</v>
      </c>
    </row>
    <row r="429" spans="1:4" ht="14.25" customHeight="1">
      <c r="A429" s="321" t="s">
        <v>3328</v>
      </c>
      <c r="B429" s="341" t="s">
        <v>3396</v>
      </c>
      <c r="C429" s="325" t="s">
        <v>3403</v>
      </c>
      <c r="D429" s="342" t="s">
        <v>3402</v>
      </c>
    </row>
    <row r="430" spans="1:4" ht="14.25" customHeight="1">
      <c r="A430" s="321" t="s">
        <v>3328</v>
      </c>
      <c r="B430" s="341" t="s">
        <v>3396</v>
      </c>
      <c r="C430" s="329" t="s">
        <v>3404</v>
      </c>
      <c r="D430" s="336" t="s">
        <v>3405</v>
      </c>
    </row>
    <row r="431" spans="1:4" ht="14.25" customHeight="1">
      <c r="A431" s="321" t="s">
        <v>3328</v>
      </c>
      <c r="B431" s="336" t="s">
        <v>3406</v>
      </c>
      <c r="C431" s="329" t="s">
        <v>3151</v>
      </c>
      <c r="D431" s="339" t="s">
        <v>3152</v>
      </c>
    </row>
    <row r="432" spans="1:4" ht="14.25" customHeight="1">
      <c r="A432" s="321" t="s">
        <v>3328</v>
      </c>
      <c r="B432" s="341" t="s">
        <v>3406</v>
      </c>
      <c r="C432" s="325" t="s">
        <v>3153</v>
      </c>
      <c r="D432" s="343" t="s">
        <v>3154</v>
      </c>
    </row>
    <row r="433" spans="1:4" ht="14.25" customHeight="1">
      <c r="A433" s="321" t="s">
        <v>3328</v>
      </c>
      <c r="B433" s="346" t="s">
        <v>3406</v>
      </c>
      <c r="C433" s="325" t="s">
        <v>3155</v>
      </c>
      <c r="D433" s="347" t="s">
        <v>3156</v>
      </c>
    </row>
    <row r="434" spans="1:4" ht="14.25" customHeight="1">
      <c r="A434" s="321" t="s">
        <v>3328</v>
      </c>
      <c r="B434" s="346" t="s">
        <v>3406</v>
      </c>
      <c r="C434" s="325" t="s">
        <v>3157</v>
      </c>
      <c r="D434" s="335" t="s">
        <v>3158</v>
      </c>
    </row>
    <row r="435" spans="1:4" ht="14.25" customHeight="1">
      <c r="A435" s="321" t="s">
        <v>3328</v>
      </c>
      <c r="B435" s="346" t="s">
        <v>3406</v>
      </c>
      <c r="C435" s="325" t="s">
        <v>3159</v>
      </c>
      <c r="D435" s="335" t="s">
        <v>3159</v>
      </c>
    </row>
    <row r="436" spans="1:4" ht="14.25" customHeight="1">
      <c r="A436" s="321" t="s">
        <v>3328</v>
      </c>
      <c r="B436" s="336" t="s">
        <v>3407</v>
      </c>
      <c r="C436" s="325" t="s">
        <v>3408</v>
      </c>
      <c r="D436" s="336" t="s">
        <v>3409</v>
      </c>
    </row>
    <row r="437" spans="1:4" ht="14.25" customHeight="1">
      <c r="A437" s="321" t="s">
        <v>3328</v>
      </c>
      <c r="B437" s="340" t="s">
        <v>3407</v>
      </c>
      <c r="C437" s="325" t="s">
        <v>3410</v>
      </c>
      <c r="D437" s="340" t="s">
        <v>3409</v>
      </c>
    </row>
    <row r="438" spans="1:4" ht="14.25" customHeight="1">
      <c r="A438" s="321" t="s">
        <v>3328</v>
      </c>
      <c r="B438" s="340" t="s">
        <v>3407</v>
      </c>
      <c r="C438" s="325" t="s">
        <v>3411</v>
      </c>
      <c r="D438" s="340" t="s">
        <v>3409</v>
      </c>
    </row>
    <row r="439" spans="1:4" ht="14.25" customHeight="1">
      <c r="A439" s="321" t="s">
        <v>3328</v>
      </c>
      <c r="B439" s="340" t="s">
        <v>3407</v>
      </c>
      <c r="C439" s="325" t="s">
        <v>3412</v>
      </c>
      <c r="D439" s="339" t="s">
        <v>3409</v>
      </c>
    </row>
    <row r="440" spans="1:4" ht="14.25" customHeight="1">
      <c r="A440" s="321" t="s">
        <v>3328</v>
      </c>
      <c r="B440" s="340" t="s">
        <v>3407</v>
      </c>
      <c r="C440" s="325" t="s">
        <v>3413</v>
      </c>
      <c r="D440" s="336" t="s">
        <v>3409</v>
      </c>
    </row>
    <row r="441" spans="1:4" ht="14.25" customHeight="1">
      <c r="A441" s="321" t="s">
        <v>3328</v>
      </c>
      <c r="B441" s="340" t="s">
        <v>3407</v>
      </c>
      <c r="C441" s="325" t="s">
        <v>3414</v>
      </c>
      <c r="D441" s="340" t="s">
        <v>3415</v>
      </c>
    </row>
    <row r="442" spans="1:4" ht="14.25" customHeight="1">
      <c r="A442" s="321" t="s">
        <v>3328</v>
      </c>
      <c r="B442" s="340" t="s">
        <v>3407</v>
      </c>
      <c r="C442" s="325" t="s">
        <v>3416</v>
      </c>
      <c r="D442" s="339" t="s">
        <v>3415</v>
      </c>
    </row>
    <row r="443" spans="1:4" ht="14.25" customHeight="1">
      <c r="A443" s="321" t="s">
        <v>3328</v>
      </c>
      <c r="B443" s="340" t="s">
        <v>3407</v>
      </c>
      <c r="C443" s="325" t="s">
        <v>3417</v>
      </c>
      <c r="D443" s="336" t="s">
        <v>3418</v>
      </c>
    </row>
    <row r="444" spans="1:4" ht="14.25" customHeight="1">
      <c r="A444" s="321" t="s">
        <v>3328</v>
      </c>
      <c r="B444" s="339" t="s">
        <v>3407</v>
      </c>
      <c r="C444" s="325" t="s">
        <v>3419</v>
      </c>
      <c r="D444" s="339" t="s">
        <v>3418</v>
      </c>
    </row>
    <row r="445" spans="1:4" ht="14.25" customHeight="1">
      <c r="A445" s="321" t="s">
        <v>3328</v>
      </c>
      <c r="B445" s="336" t="s">
        <v>3407</v>
      </c>
      <c r="C445" s="325" t="s">
        <v>3420</v>
      </c>
      <c r="D445" s="336" t="s">
        <v>3418</v>
      </c>
    </row>
    <row r="446" spans="1:4" ht="14.25" customHeight="1">
      <c r="A446" s="321" t="s">
        <v>3328</v>
      </c>
      <c r="B446" s="348" t="s">
        <v>3407</v>
      </c>
      <c r="C446" s="325" t="s">
        <v>3421</v>
      </c>
      <c r="D446" s="348" t="s">
        <v>3422</v>
      </c>
    </row>
    <row r="447" spans="1:4" ht="14.25" customHeight="1">
      <c r="A447" s="321" t="s">
        <v>3328</v>
      </c>
      <c r="B447" s="348" t="s">
        <v>3407</v>
      </c>
      <c r="C447" s="325" t="s">
        <v>3423</v>
      </c>
      <c r="D447" s="348" t="s">
        <v>3422</v>
      </c>
    </row>
    <row r="448" spans="1:4" ht="14.25" customHeight="1">
      <c r="A448" s="321" t="s">
        <v>3328</v>
      </c>
      <c r="B448" s="348" t="s">
        <v>3407</v>
      </c>
      <c r="C448" s="325" t="s">
        <v>3424</v>
      </c>
      <c r="D448" s="336" t="s">
        <v>3422</v>
      </c>
    </row>
    <row r="449" spans="1:4" ht="14.25" customHeight="1">
      <c r="A449" s="321" t="s">
        <v>3328</v>
      </c>
      <c r="B449" s="348" t="s">
        <v>3425</v>
      </c>
      <c r="C449" s="325" t="s">
        <v>3426</v>
      </c>
      <c r="D449" s="348" t="s">
        <v>3427</v>
      </c>
    </row>
    <row r="450" spans="1:4" ht="14.25" customHeight="1">
      <c r="A450" s="321" t="s">
        <v>3328</v>
      </c>
      <c r="B450" s="348" t="s">
        <v>3425</v>
      </c>
      <c r="C450" s="328" t="s">
        <v>3428</v>
      </c>
      <c r="D450" s="336" t="s">
        <v>3427</v>
      </c>
    </row>
    <row r="451" spans="1:4" ht="14.25" customHeight="1">
      <c r="A451" s="321" t="s">
        <v>3328</v>
      </c>
      <c r="B451" s="348" t="s">
        <v>3425</v>
      </c>
      <c r="C451" s="349" t="s">
        <v>3429</v>
      </c>
      <c r="D451" s="348" t="s">
        <v>3427</v>
      </c>
    </row>
    <row r="452" spans="1:4" ht="14.25" customHeight="1">
      <c r="A452" s="321" t="s">
        <v>3328</v>
      </c>
      <c r="B452" s="336" t="s">
        <v>3425</v>
      </c>
      <c r="C452" s="328" t="s">
        <v>3430</v>
      </c>
      <c r="D452" s="336" t="s">
        <v>3431</v>
      </c>
    </row>
    <row r="453" spans="1:4" ht="14.25" customHeight="1">
      <c r="A453" s="321" t="s">
        <v>3328</v>
      </c>
      <c r="B453" s="348" t="s">
        <v>3425</v>
      </c>
      <c r="C453" s="349" t="s">
        <v>3432</v>
      </c>
      <c r="D453" s="348" t="s">
        <v>3431</v>
      </c>
    </row>
    <row r="454" spans="1:4" ht="14.25" customHeight="1">
      <c r="A454" s="321" t="s">
        <v>3328</v>
      </c>
      <c r="B454" s="348" t="s">
        <v>3425</v>
      </c>
      <c r="C454" s="325" t="s">
        <v>3433</v>
      </c>
      <c r="D454" s="334" t="s">
        <v>3431</v>
      </c>
    </row>
    <row r="455" spans="1:4" ht="14.25" customHeight="1">
      <c r="A455" s="321" t="s">
        <v>3328</v>
      </c>
      <c r="B455" s="348" t="s">
        <v>3425</v>
      </c>
      <c r="C455" s="325" t="s">
        <v>3434</v>
      </c>
      <c r="D455" s="334" t="s">
        <v>3431</v>
      </c>
    </row>
    <row r="456" spans="1:4" ht="14.25" customHeight="1">
      <c r="A456" s="321" t="s">
        <v>3328</v>
      </c>
      <c r="B456" s="348" t="s">
        <v>3425</v>
      </c>
      <c r="C456" s="325" t="s">
        <v>3435</v>
      </c>
      <c r="D456" s="334" t="s">
        <v>3436</v>
      </c>
    </row>
    <row r="457" spans="1:4" ht="14.25" customHeight="1">
      <c r="A457" s="321" t="s">
        <v>3328</v>
      </c>
      <c r="B457" s="348" t="s">
        <v>3425</v>
      </c>
      <c r="C457" s="325" t="s">
        <v>3437</v>
      </c>
      <c r="D457" s="334" t="s">
        <v>3436</v>
      </c>
    </row>
    <row r="458" spans="1:4" ht="14.25" customHeight="1">
      <c r="A458" s="321" t="s">
        <v>3328</v>
      </c>
      <c r="B458" s="336" t="s">
        <v>3425</v>
      </c>
      <c r="C458" s="325" t="s">
        <v>3438</v>
      </c>
      <c r="D458" s="343" t="s">
        <v>3439</v>
      </c>
    </row>
    <row r="459" spans="1:4" ht="14.25" customHeight="1">
      <c r="A459" s="321" t="s">
        <v>3328</v>
      </c>
      <c r="B459" s="340" t="s">
        <v>3440</v>
      </c>
      <c r="C459" s="329" t="s">
        <v>3441</v>
      </c>
      <c r="D459" s="350" t="s">
        <v>3442</v>
      </c>
    </row>
    <row r="460" spans="1:4" ht="14.25" customHeight="1">
      <c r="A460" s="321" t="s">
        <v>3328</v>
      </c>
      <c r="B460" s="340" t="s">
        <v>3440</v>
      </c>
      <c r="C460" s="329" t="s">
        <v>3443</v>
      </c>
      <c r="D460" s="350" t="s">
        <v>3444</v>
      </c>
    </row>
    <row r="461" spans="1:4" ht="14.25" customHeight="1">
      <c r="A461" s="321" t="s">
        <v>3328</v>
      </c>
      <c r="B461" s="340" t="s">
        <v>3440</v>
      </c>
      <c r="C461" s="325" t="s">
        <v>3445</v>
      </c>
      <c r="D461" s="343" t="s">
        <v>3446</v>
      </c>
    </row>
    <row r="462" spans="1:4" ht="14.25" customHeight="1">
      <c r="A462" s="321" t="s">
        <v>3328</v>
      </c>
      <c r="B462" s="340" t="s">
        <v>3440</v>
      </c>
      <c r="C462" s="325" t="s">
        <v>3447</v>
      </c>
      <c r="D462" s="338" t="s">
        <v>3448</v>
      </c>
    </row>
    <row r="463" spans="1:4" ht="14.25" customHeight="1">
      <c r="A463" s="321" t="s">
        <v>3328</v>
      </c>
      <c r="B463" s="340" t="s">
        <v>3449</v>
      </c>
      <c r="C463" s="325" t="s">
        <v>3450</v>
      </c>
      <c r="D463" s="336" t="s">
        <v>3451</v>
      </c>
    </row>
    <row r="464" spans="1:4" ht="14.25" customHeight="1">
      <c r="A464" s="321" t="s">
        <v>3328</v>
      </c>
      <c r="B464" s="340" t="s">
        <v>3449</v>
      </c>
      <c r="C464" s="325" t="s">
        <v>3452</v>
      </c>
      <c r="D464" s="340" t="s">
        <v>3451</v>
      </c>
    </row>
    <row r="465" spans="1:4" ht="14.25" customHeight="1">
      <c r="A465" s="321" t="s">
        <v>3328</v>
      </c>
      <c r="B465" s="340" t="s">
        <v>3449</v>
      </c>
      <c r="C465" s="325" t="s">
        <v>3453</v>
      </c>
      <c r="D465" s="338" t="s">
        <v>3454</v>
      </c>
    </row>
    <row r="466" spans="1:4" ht="14.25" customHeight="1">
      <c r="A466" s="321" t="s">
        <v>3328</v>
      </c>
      <c r="B466" s="340" t="s">
        <v>3449</v>
      </c>
      <c r="C466" s="325" t="s">
        <v>3455</v>
      </c>
      <c r="D466" s="336" t="s">
        <v>3456</v>
      </c>
    </row>
    <row r="467" spans="1:4" ht="14.25" customHeight="1">
      <c r="A467" s="321" t="s">
        <v>3328</v>
      </c>
      <c r="B467" s="340" t="s">
        <v>3449</v>
      </c>
      <c r="C467" s="325" t="s">
        <v>3457</v>
      </c>
      <c r="D467" s="340" t="s">
        <v>3456</v>
      </c>
    </row>
    <row r="468" spans="1:4" ht="14.25" customHeight="1">
      <c r="A468" s="321" t="s">
        <v>3328</v>
      </c>
      <c r="B468" s="339" t="s">
        <v>3458</v>
      </c>
      <c r="C468" s="325" t="s">
        <v>3459</v>
      </c>
      <c r="D468" s="338" t="s">
        <v>3460</v>
      </c>
    </row>
    <row r="469" spans="1:4" ht="14.25" customHeight="1">
      <c r="A469" s="321" t="s">
        <v>3328</v>
      </c>
      <c r="B469" s="336" t="s">
        <v>3458</v>
      </c>
      <c r="C469" s="325" t="s">
        <v>3461</v>
      </c>
      <c r="D469" s="343" t="s">
        <v>3462</v>
      </c>
    </row>
    <row r="470" spans="1:4" ht="14.25" customHeight="1">
      <c r="A470" s="321" t="s">
        <v>3328</v>
      </c>
      <c r="B470" s="340" t="s">
        <v>3458</v>
      </c>
      <c r="C470" s="329" t="s">
        <v>3463</v>
      </c>
      <c r="D470" s="340" t="s">
        <v>3464</v>
      </c>
    </row>
    <row r="471" spans="1:4" ht="14.25" customHeight="1">
      <c r="A471" s="321" t="s">
        <v>3328</v>
      </c>
      <c r="B471" s="340" t="s">
        <v>3458</v>
      </c>
      <c r="C471" s="325" t="s">
        <v>3465</v>
      </c>
      <c r="D471" s="338" t="s">
        <v>3466</v>
      </c>
    </row>
    <row r="472" spans="1:4" ht="14.25" customHeight="1">
      <c r="A472" s="321" t="s">
        <v>3328</v>
      </c>
      <c r="B472" s="340" t="s">
        <v>3467</v>
      </c>
      <c r="C472" s="325" t="s">
        <v>3468</v>
      </c>
      <c r="D472" s="336" t="s">
        <v>3469</v>
      </c>
    </row>
    <row r="473" spans="1:4" ht="14.25" customHeight="1">
      <c r="A473" s="321" t="s">
        <v>3328</v>
      </c>
      <c r="B473" s="340" t="s">
        <v>3467</v>
      </c>
      <c r="C473" s="325" t="s">
        <v>3470</v>
      </c>
      <c r="D473" s="340" t="s">
        <v>3469</v>
      </c>
    </row>
    <row r="474" spans="1:4" ht="14.25" customHeight="1">
      <c r="A474" s="321" t="s">
        <v>3328</v>
      </c>
      <c r="B474" s="340" t="s">
        <v>3467</v>
      </c>
      <c r="C474" s="325" t="s">
        <v>3471</v>
      </c>
      <c r="D474" s="340" t="s">
        <v>3469</v>
      </c>
    </row>
    <row r="475" spans="1:4" ht="14.25" customHeight="1">
      <c r="A475" s="321" t="s">
        <v>3328</v>
      </c>
      <c r="B475" s="340" t="s">
        <v>3467</v>
      </c>
      <c r="C475" s="325" t="s">
        <v>3472</v>
      </c>
      <c r="D475" s="339" t="s">
        <v>3469</v>
      </c>
    </row>
    <row r="476" spans="1:4" ht="14.25" customHeight="1">
      <c r="A476" s="321" t="s">
        <v>3328</v>
      </c>
      <c r="B476" s="340" t="s">
        <v>3467</v>
      </c>
      <c r="C476" s="325" t="s">
        <v>3473</v>
      </c>
      <c r="D476" s="336" t="s">
        <v>3474</v>
      </c>
    </row>
    <row r="477" spans="1:4" ht="14.25" customHeight="1">
      <c r="A477" s="321" t="s">
        <v>3328</v>
      </c>
      <c r="B477" s="340" t="s">
        <v>3467</v>
      </c>
      <c r="C477" s="325" t="s">
        <v>3475</v>
      </c>
      <c r="D477" s="339" t="s">
        <v>3474</v>
      </c>
    </row>
    <row r="478" spans="1:4" ht="14.25" customHeight="1">
      <c r="A478" s="321" t="s">
        <v>3328</v>
      </c>
      <c r="B478" s="339" t="s">
        <v>3467</v>
      </c>
      <c r="C478" s="325" t="s">
        <v>3476</v>
      </c>
      <c r="D478" s="335" t="s">
        <v>3477</v>
      </c>
    </row>
    <row r="479" spans="1:4" ht="14.25" customHeight="1">
      <c r="A479" s="321" t="s">
        <v>3328</v>
      </c>
      <c r="B479" s="336" t="s">
        <v>3478</v>
      </c>
      <c r="C479" s="328" t="s">
        <v>3479</v>
      </c>
      <c r="D479" s="334" t="s">
        <v>3480</v>
      </c>
    </row>
    <row r="480" spans="1:4" ht="14.25" customHeight="1">
      <c r="A480" s="321" t="s">
        <v>3328</v>
      </c>
      <c r="B480" s="340" t="s">
        <v>3478</v>
      </c>
      <c r="C480" s="344" t="s">
        <v>3481</v>
      </c>
      <c r="D480" s="334" t="s">
        <v>3480</v>
      </c>
    </row>
    <row r="481" spans="1:4" ht="14.25" customHeight="1">
      <c r="A481" s="321" t="s">
        <v>3328</v>
      </c>
      <c r="B481" s="340" t="s">
        <v>3478</v>
      </c>
      <c r="C481" s="328" t="s">
        <v>3482</v>
      </c>
      <c r="D481" s="334" t="s">
        <v>3480</v>
      </c>
    </row>
    <row r="482" spans="1:4" ht="14.25" customHeight="1">
      <c r="A482" s="321" t="s">
        <v>3328</v>
      </c>
      <c r="B482" s="340" t="s">
        <v>3478</v>
      </c>
      <c r="C482" s="344" t="s">
        <v>3483</v>
      </c>
      <c r="D482" s="334" t="s">
        <v>3480</v>
      </c>
    </row>
    <row r="483" spans="1:4" ht="14.25" customHeight="1">
      <c r="A483" s="321" t="s">
        <v>3328</v>
      </c>
      <c r="B483" s="340" t="s">
        <v>3478</v>
      </c>
      <c r="C483" s="325" t="s">
        <v>3484</v>
      </c>
      <c r="D483" s="334" t="s">
        <v>3480</v>
      </c>
    </row>
    <row r="484" spans="1:4" ht="14.25" customHeight="1">
      <c r="A484" s="321" t="s">
        <v>3328</v>
      </c>
      <c r="B484" s="339" t="s">
        <v>3478</v>
      </c>
      <c r="C484" s="325" t="s">
        <v>3485</v>
      </c>
      <c r="D484" s="334" t="s">
        <v>3486</v>
      </c>
    </row>
    <row r="485" spans="1:4" ht="14.25" customHeight="1">
      <c r="A485" s="321" t="s">
        <v>3328</v>
      </c>
      <c r="B485" s="336" t="s">
        <v>3478</v>
      </c>
      <c r="C485" s="325" t="s">
        <v>3487</v>
      </c>
      <c r="D485" s="336" t="s">
        <v>3486</v>
      </c>
    </row>
    <row r="486" spans="1:4" ht="14.25" customHeight="1">
      <c r="A486" s="321" t="s">
        <v>3328</v>
      </c>
      <c r="B486" s="340" t="s">
        <v>3488</v>
      </c>
      <c r="C486" s="325" t="s">
        <v>3489</v>
      </c>
      <c r="D486" s="339" t="s">
        <v>2752</v>
      </c>
    </row>
    <row r="487" spans="1:4" ht="14.25" customHeight="1">
      <c r="A487" s="321" t="s">
        <v>3328</v>
      </c>
      <c r="B487" s="340" t="s">
        <v>3488</v>
      </c>
      <c r="C487" s="325" t="s">
        <v>3490</v>
      </c>
      <c r="D487" s="334" t="s">
        <v>2752</v>
      </c>
    </row>
    <row r="488" spans="1:4" ht="14.25" customHeight="1">
      <c r="A488" s="321" t="s">
        <v>3328</v>
      </c>
      <c r="B488" s="340" t="s">
        <v>3488</v>
      </c>
      <c r="C488" s="325" t="s">
        <v>3491</v>
      </c>
      <c r="D488" s="336" t="s">
        <v>2752</v>
      </c>
    </row>
    <row r="489" spans="1:4" ht="14.25" customHeight="1">
      <c r="A489" s="321" t="s">
        <v>3328</v>
      </c>
      <c r="B489" s="339" t="s">
        <v>3488</v>
      </c>
      <c r="C489" s="325" t="s">
        <v>3492</v>
      </c>
      <c r="D489" s="339" t="s">
        <v>2752</v>
      </c>
    </row>
    <row r="490" spans="1:4" ht="14.25" customHeight="1">
      <c r="A490" s="321" t="s">
        <v>3328</v>
      </c>
      <c r="B490" s="336" t="s">
        <v>3488</v>
      </c>
      <c r="C490" s="325" t="s">
        <v>3493</v>
      </c>
      <c r="D490" s="334" t="s">
        <v>3494</v>
      </c>
    </row>
    <row r="491" spans="1:4" ht="14.25" customHeight="1">
      <c r="A491" s="321" t="s">
        <v>3328</v>
      </c>
      <c r="B491" s="340" t="s">
        <v>3488</v>
      </c>
      <c r="C491" s="325" t="s">
        <v>3495</v>
      </c>
      <c r="D491" s="334" t="s">
        <v>3494</v>
      </c>
    </row>
    <row r="492" spans="1:4" ht="14.25" customHeight="1">
      <c r="A492" s="321" t="s">
        <v>3328</v>
      </c>
      <c r="B492" s="340" t="s">
        <v>3488</v>
      </c>
      <c r="C492" s="328" t="s">
        <v>3421</v>
      </c>
      <c r="D492" s="336" t="s">
        <v>3496</v>
      </c>
    </row>
    <row r="493" spans="1:4" ht="14.25" customHeight="1">
      <c r="A493" s="321" t="s">
        <v>3328</v>
      </c>
      <c r="B493" s="340" t="s">
        <v>3488</v>
      </c>
      <c r="C493" s="351" t="s">
        <v>3423</v>
      </c>
      <c r="D493" s="340" t="s">
        <v>3496</v>
      </c>
    </row>
    <row r="494" spans="1:4" ht="14.25" customHeight="1">
      <c r="A494" s="321" t="s">
        <v>3328</v>
      </c>
      <c r="B494" s="340" t="s">
        <v>3488</v>
      </c>
      <c r="C494" s="344" t="s">
        <v>3497</v>
      </c>
      <c r="D494" s="339" t="s">
        <v>3496</v>
      </c>
    </row>
    <row r="495" spans="1:4" ht="14.25" customHeight="1">
      <c r="A495" s="321" t="s">
        <v>3328</v>
      </c>
      <c r="B495" s="339" t="s">
        <v>3498</v>
      </c>
      <c r="C495" s="325" t="s">
        <v>3499</v>
      </c>
      <c r="D495" s="334" t="s">
        <v>3500</v>
      </c>
    </row>
    <row r="496" spans="1:4" ht="14.25" customHeight="1">
      <c r="A496" s="321" t="s">
        <v>3328</v>
      </c>
      <c r="B496" s="336" t="s">
        <v>3498</v>
      </c>
      <c r="C496" s="325" t="s">
        <v>3501</v>
      </c>
      <c r="D496" s="336" t="s">
        <v>3500</v>
      </c>
    </row>
    <row r="497" spans="1:4" ht="14.25" customHeight="1">
      <c r="A497" s="321" t="s">
        <v>3328</v>
      </c>
      <c r="B497" s="340" t="s">
        <v>3498</v>
      </c>
      <c r="C497" s="325" t="s">
        <v>3502</v>
      </c>
      <c r="D497" s="340" t="s">
        <v>3503</v>
      </c>
    </row>
    <row r="498" spans="1:4" ht="14.25" customHeight="1">
      <c r="A498" s="321" t="s">
        <v>3328</v>
      </c>
      <c r="B498" s="340" t="s">
        <v>3498</v>
      </c>
      <c r="C498" s="325" t="s">
        <v>3504</v>
      </c>
      <c r="D498" s="340" t="s">
        <v>3503</v>
      </c>
    </row>
    <row r="499" spans="1:4" ht="14.25" customHeight="1">
      <c r="A499" s="321" t="s">
        <v>3328</v>
      </c>
      <c r="B499" s="340" t="s">
        <v>3498</v>
      </c>
      <c r="C499" s="325" t="s">
        <v>3505</v>
      </c>
      <c r="D499" s="352" t="s">
        <v>3506</v>
      </c>
    </row>
    <row r="500" spans="1:4" ht="14.25" customHeight="1">
      <c r="A500" s="321" t="s">
        <v>3328</v>
      </c>
      <c r="B500" s="340" t="s">
        <v>3498</v>
      </c>
      <c r="C500" s="325" t="s">
        <v>3507</v>
      </c>
      <c r="D500" s="343" t="s">
        <v>3508</v>
      </c>
    </row>
    <row r="501" spans="1:4" ht="14.25" customHeight="1">
      <c r="A501" s="321" t="s">
        <v>3328</v>
      </c>
      <c r="B501" s="340" t="s">
        <v>3498</v>
      </c>
      <c r="C501" s="325" t="s">
        <v>3509</v>
      </c>
      <c r="D501" s="339" t="s">
        <v>3510</v>
      </c>
    </row>
    <row r="502" spans="1:4" ht="14.25" customHeight="1">
      <c r="A502" s="321" t="s">
        <v>3328</v>
      </c>
      <c r="B502" s="339" t="s">
        <v>3498</v>
      </c>
      <c r="C502" s="325" t="s">
        <v>3511</v>
      </c>
      <c r="D502" s="334" t="s">
        <v>3510</v>
      </c>
    </row>
    <row r="503" spans="1:4" ht="14.25" customHeight="1">
      <c r="A503" s="321" t="s">
        <v>3328</v>
      </c>
      <c r="B503" s="336" t="s">
        <v>3512</v>
      </c>
      <c r="C503" s="325" t="s">
        <v>3513</v>
      </c>
      <c r="D503" s="336" t="s">
        <v>3514</v>
      </c>
    </row>
    <row r="504" spans="1:4" ht="14.25" customHeight="1">
      <c r="A504" s="321" t="s">
        <v>3328</v>
      </c>
      <c r="B504" s="340" t="s">
        <v>3512</v>
      </c>
      <c r="C504" s="325" t="s">
        <v>3515</v>
      </c>
      <c r="D504" s="340" t="s">
        <v>3514</v>
      </c>
    </row>
    <row r="505" spans="1:4" ht="14.25" customHeight="1">
      <c r="A505" s="321" t="s">
        <v>3328</v>
      </c>
      <c r="B505" s="340" t="s">
        <v>3512</v>
      </c>
      <c r="C505" s="325" t="s">
        <v>3516</v>
      </c>
      <c r="D505" s="340" t="s">
        <v>3514</v>
      </c>
    </row>
    <row r="506" spans="1:4" ht="14.25" customHeight="1">
      <c r="A506" s="321" t="s">
        <v>3328</v>
      </c>
      <c r="B506" s="340" t="s">
        <v>3512</v>
      </c>
      <c r="C506" s="325" t="s">
        <v>3517</v>
      </c>
      <c r="D506" s="340" t="s">
        <v>3518</v>
      </c>
    </row>
    <row r="507" spans="1:4" ht="14.25" customHeight="1">
      <c r="A507" s="321" t="s">
        <v>3328</v>
      </c>
      <c r="B507" s="340" t="s">
        <v>3512</v>
      </c>
      <c r="C507" s="325" t="s">
        <v>3519</v>
      </c>
      <c r="D507" s="339" t="s">
        <v>3518</v>
      </c>
    </row>
    <row r="508" spans="1:4" ht="14.25" customHeight="1">
      <c r="A508" s="321" t="s">
        <v>3328</v>
      </c>
      <c r="B508" s="340" t="s">
        <v>3512</v>
      </c>
      <c r="C508" s="325" t="s">
        <v>3520</v>
      </c>
      <c r="D508" s="336" t="s">
        <v>3518</v>
      </c>
    </row>
    <row r="509" spans="1:4" ht="14.25" customHeight="1">
      <c r="A509" s="321" t="s">
        <v>3328</v>
      </c>
      <c r="B509" s="339" t="s">
        <v>3512</v>
      </c>
      <c r="C509" s="325" t="s">
        <v>3521</v>
      </c>
      <c r="D509" s="339" t="s">
        <v>3518</v>
      </c>
    </row>
    <row r="510" spans="1:4" ht="14.25" customHeight="1">
      <c r="A510" s="321" t="s">
        <v>3328</v>
      </c>
      <c r="B510" s="336" t="s">
        <v>3522</v>
      </c>
      <c r="C510" s="325" t="s">
        <v>3523</v>
      </c>
      <c r="D510" s="336" t="s">
        <v>3524</v>
      </c>
    </row>
    <row r="511" spans="1:4" ht="14.25" customHeight="1">
      <c r="A511" s="321" t="s">
        <v>3328</v>
      </c>
      <c r="B511" s="340" t="s">
        <v>3522</v>
      </c>
      <c r="C511" s="325" t="s">
        <v>3525</v>
      </c>
      <c r="D511" s="340" t="s">
        <v>3524</v>
      </c>
    </row>
    <row r="512" spans="1:4" ht="14.25" customHeight="1">
      <c r="A512" s="321" t="s">
        <v>3328</v>
      </c>
      <c r="B512" s="340" t="s">
        <v>3522</v>
      </c>
      <c r="C512" s="325" t="s">
        <v>3526</v>
      </c>
      <c r="D512" s="340" t="s">
        <v>3524</v>
      </c>
    </row>
    <row r="513" spans="1:4" ht="14.25" customHeight="1">
      <c r="A513" s="321" t="s">
        <v>3328</v>
      </c>
      <c r="B513" s="340" t="s">
        <v>3522</v>
      </c>
      <c r="C513" s="325" t="s">
        <v>3527</v>
      </c>
      <c r="D513" s="339" t="s">
        <v>3524</v>
      </c>
    </row>
    <row r="514" spans="1:4" ht="14.25" customHeight="1">
      <c r="A514" s="321" t="s">
        <v>3328</v>
      </c>
      <c r="B514" s="340" t="s">
        <v>3522</v>
      </c>
      <c r="C514" s="325" t="s">
        <v>3528</v>
      </c>
      <c r="D514" s="336" t="s">
        <v>3524</v>
      </c>
    </row>
    <row r="515" spans="1:4" ht="14.25" customHeight="1">
      <c r="A515" s="321" t="s">
        <v>3328</v>
      </c>
      <c r="B515" s="340" t="s">
        <v>3522</v>
      </c>
      <c r="C515" s="325" t="s">
        <v>3529</v>
      </c>
      <c r="D515" s="338" t="s">
        <v>3530</v>
      </c>
    </row>
    <row r="516" spans="1:4" ht="14.25" customHeight="1">
      <c r="A516" s="321" t="s">
        <v>3328</v>
      </c>
      <c r="B516" s="340" t="s">
        <v>3522</v>
      </c>
      <c r="C516" s="325" t="s">
        <v>3531</v>
      </c>
      <c r="D516" s="343" t="s">
        <v>3532</v>
      </c>
    </row>
    <row r="517" spans="1:4" ht="14.25" customHeight="1">
      <c r="A517" s="321" t="s">
        <v>3533</v>
      </c>
      <c r="B517" s="353" t="s">
        <v>3534</v>
      </c>
      <c r="C517" s="353" t="s">
        <v>3535</v>
      </c>
      <c r="D517" s="354" t="s">
        <v>1668</v>
      </c>
    </row>
    <row r="518" spans="1:4" ht="14.25" customHeight="1">
      <c r="A518" s="321" t="s">
        <v>3533</v>
      </c>
      <c r="B518" s="355" t="s">
        <v>3536</v>
      </c>
      <c r="C518" s="355" t="s">
        <v>3537</v>
      </c>
      <c r="D518" s="356" t="s">
        <v>1668</v>
      </c>
    </row>
    <row r="519" spans="1:4" ht="14.25" customHeight="1">
      <c r="A519" s="321" t="s">
        <v>3533</v>
      </c>
      <c r="B519" s="357" t="s">
        <v>3538</v>
      </c>
      <c r="C519" s="357" t="s">
        <v>3539</v>
      </c>
      <c r="D519" s="358" t="s">
        <v>1668</v>
      </c>
    </row>
    <row r="520" spans="1:4" ht="14.25" customHeight="1">
      <c r="A520" s="321" t="s">
        <v>3533</v>
      </c>
      <c r="B520" s="353" t="s">
        <v>3540</v>
      </c>
      <c r="C520" s="353" t="s">
        <v>3541</v>
      </c>
      <c r="D520" s="356" t="s">
        <v>1668</v>
      </c>
    </row>
    <row r="521" spans="1:4" ht="14.25" customHeight="1">
      <c r="A521" s="321" t="s">
        <v>3533</v>
      </c>
      <c r="B521" s="353" t="s">
        <v>3542</v>
      </c>
      <c r="C521" s="353" t="s">
        <v>3543</v>
      </c>
      <c r="D521" s="358" t="s">
        <v>1668</v>
      </c>
    </row>
    <row r="522" spans="1:4" ht="14.25" customHeight="1">
      <c r="A522" s="321" t="s">
        <v>3533</v>
      </c>
      <c r="B522" s="353" t="s">
        <v>3544</v>
      </c>
      <c r="C522" s="353" t="s">
        <v>3545</v>
      </c>
      <c r="D522" s="356" t="s">
        <v>1668</v>
      </c>
    </row>
    <row r="523" spans="1:4" ht="14.25" customHeight="1">
      <c r="A523" s="321" t="s">
        <v>3533</v>
      </c>
      <c r="B523" s="353" t="s">
        <v>3546</v>
      </c>
      <c r="C523" s="353" t="s">
        <v>3547</v>
      </c>
      <c r="D523" s="332" t="s">
        <v>1668</v>
      </c>
    </row>
    <row r="524" spans="1:4" ht="14.25" customHeight="1">
      <c r="A524" s="321" t="s">
        <v>3533</v>
      </c>
      <c r="B524" s="353" t="s">
        <v>3548</v>
      </c>
      <c r="C524" s="353" t="s">
        <v>3549</v>
      </c>
      <c r="D524" s="332" t="s">
        <v>1668</v>
      </c>
    </row>
    <row r="525" spans="1:4" ht="14.25" customHeight="1">
      <c r="A525" s="321" t="s">
        <v>3533</v>
      </c>
      <c r="B525" s="353" t="s">
        <v>3550</v>
      </c>
      <c r="C525" s="353" t="s">
        <v>3551</v>
      </c>
      <c r="D525" s="358" t="s">
        <v>1668</v>
      </c>
    </row>
    <row r="526" spans="1:4" ht="14.25" customHeight="1">
      <c r="A526" s="321" t="s">
        <v>3533</v>
      </c>
      <c r="B526" s="355" t="s">
        <v>3552</v>
      </c>
      <c r="C526" s="355" t="s">
        <v>3553</v>
      </c>
      <c r="D526" s="356" t="s">
        <v>1668</v>
      </c>
    </row>
    <row r="527" spans="1:4" ht="14.25" customHeight="1">
      <c r="A527" s="321" t="s">
        <v>3533</v>
      </c>
      <c r="B527" s="357" t="s">
        <v>3554</v>
      </c>
      <c r="C527" s="357" t="s">
        <v>3555</v>
      </c>
      <c r="D527" s="358" t="s">
        <v>1668</v>
      </c>
    </row>
    <row r="528" spans="1:4" ht="14.25" customHeight="1">
      <c r="A528" s="321" t="s">
        <v>3533</v>
      </c>
      <c r="B528" s="353" t="s">
        <v>3556</v>
      </c>
      <c r="C528" s="353" t="s">
        <v>3557</v>
      </c>
      <c r="D528" s="354" t="s">
        <v>1668</v>
      </c>
    </row>
    <row r="529" spans="1:4" ht="14.25" customHeight="1">
      <c r="A529" s="321" t="s">
        <v>3533</v>
      </c>
      <c r="B529" s="353" t="s">
        <v>3558</v>
      </c>
      <c r="C529" s="353" t="s">
        <v>3559</v>
      </c>
      <c r="D529" s="356" t="s">
        <v>1668</v>
      </c>
    </row>
    <row r="530" spans="1:4" ht="14.25" customHeight="1">
      <c r="A530" s="321" t="s">
        <v>3533</v>
      </c>
      <c r="B530" s="353" t="s">
        <v>3560</v>
      </c>
      <c r="C530" s="353" t="s">
        <v>3561</v>
      </c>
      <c r="D530" s="358" t="s">
        <v>1668</v>
      </c>
    </row>
    <row r="531" spans="1:4" ht="14.25" customHeight="1">
      <c r="A531" s="321" t="s">
        <v>3533</v>
      </c>
      <c r="B531" s="353" t="s">
        <v>3562</v>
      </c>
      <c r="C531" s="353" t="s">
        <v>3563</v>
      </c>
      <c r="D531" s="354" t="s">
        <v>1668</v>
      </c>
    </row>
    <row r="532" spans="1:4" ht="14.25" customHeight="1">
      <c r="A532" s="321" t="s">
        <v>3533</v>
      </c>
      <c r="B532" s="353" t="s">
        <v>3564</v>
      </c>
      <c r="C532" s="353" t="s">
        <v>3565</v>
      </c>
      <c r="D532" s="354" t="s">
        <v>1668</v>
      </c>
    </row>
    <row r="533" spans="1:4" ht="14.25" customHeight="1">
      <c r="A533" s="321" t="s">
        <v>3533</v>
      </c>
      <c r="B533" s="355" t="s">
        <v>3566</v>
      </c>
      <c r="C533" s="355" t="s">
        <v>3567</v>
      </c>
      <c r="D533" s="356" t="s">
        <v>1668</v>
      </c>
    </row>
    <row r="534" spans="1:4" ht="14.25" customHeight="1">
      <c r="C534" s="321"/>
    </row>
    <row r="535" spans="1:4" ht="14.25" customHeight="1">
      <c r="C535" s="321"/>
    </row>
  </sheetData>
  <autoFilter ref="A1:D533" xr:uid="{00000000-0009-0000-0000-000009000000}"/>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6">
    <tabColor theme="8" tint="-0.249977111117893"/>
  </sheetPr>
  <dimension ref="A1:F163"/>
  <sheetViews>
    <sheetView topLeftCell="A163" workbookViewId="0">
      <selection activeCell="C2" sqref="C2:D163"/>
    </sheetView>
  </sheetViews>
  <sheetFormatPr baseColWidth="10" defaultColWidth="20.08203125" defaultRowHeight="15.5"/>
  <cols>
    <col min="1" max="2" width="20.08203125" style="243"/>
    <col min="3" max="3" width="20.08203125" style="249"/>
    <col min="4" max="4" width="20.08203125" style="243"/>
    <col min="5" max="5" width="20.08203125" style="246"/>
  </cols>
  <sheetData>
    <row r="1" spans="1:6" ht="26">
      <c r="A1" s="244" t="s">
        <v>3568</v>
      </c>
      <c r="B1" s="244" t="s">
        <v>3569</v>
      </c>
      <c r="C1" s="247" t="s">
        <v>3</v>
      </c>
      <c r="D1" s="241" t="s">
        <v>3570</v>
      </c>
      <c r="E1" s="250" t="s">
        <v>1609</v>
      </c>
      <c r="F1" s="203"/>
    </row>
    <row r="2" spans="1:6" ht="43.5">
      <c r="A2" s="1166" t="s">
        <v>3571</v>
      </c>
      <c r="B2" s="1166" t="s">
        <v>3572</v>
      </c>
      <c r="C2" s="1170" t="s">
        <v>3573</v>
      </c>
      <c r="D2" s="1172" t="s">
        <v>3574</v>
      </c>
      <c r="E2" s="251" t="s">
        <v>3575</v>
      </c>
    </row>
    <row r="3" spans="1:6" ht="43.5">
      <c r="A3" s="1174"/>
      <c r="B3" s="1174"/>
      <c r="C3" s="1176"/>
      <c r="D3" s="1177"/>
      <c r="E3" s="251" t="s">
        <v>3576</v>
      </c>
    </row>
    <row r="4" spans="1:6" ht="62">
      <c r="A4" s="1167"/>
      <c r="B4" s="1167"/>
      <c r="C4" s="1171"/>
      <c r="D4" s="1173"/>
      <c r="E4" s="252" t="s">
        <v>3577</v>
      </c>
    </row>
    <row r="5" spans="1:6" ht="62">
      <c r="A5" s="1166" t="s">
        <v>3571</v>
      </c>
      <c r="B5" s="1166" t="s">
        <v>3572</v>
      </c>
      <c r="C5" s="1170" t="s">
        <v>3573</v>
      </c>
      <c r="D5" s="1172" t="s">
        <v>3578</v>
      </c>
      <c r="E5" s="252" t="s">
        <v>3579</v>
      </c>
    </row>
    <row r="6" spans="1:6" ht="46.5">
      <c r="A6" s="1174"/>
      <c r="B6" s="1174"/>
      <c r="C6" s="1176"/>
      <c r="D6" s="1177"/>
      <c r="E6" s="252" t="s">
        <v>3580</v>
      </c>
    </row>
    <row r="7" spans="1:6" ht="62">
      <c r="A7" s="1167"/>
      <c r="B7" s="1167"/>
      <c r="C7" s="1171"/>
      <c r="D7" s="1173"/>
      <c r="E7" s="252" t="s">
        <v>3581</v>
      </c>
    </row>
    <row r="8" spans="1:6" ht="62">
      <c r="A8" s="245" t="s">
        <v>3571</v>
      </c>
      <c r="B8" s="245" t="s">
        <v>3572</v>
      </c>
      <c r="C8" s="248" t="s">
        <v>3582</v>
      </c>
      <c r="D8" s="242" t="s">
        <v>3583</v>
      </c>
      <c r="E8" s="252" t="s">
        <v>3584</v>
      </c>
    </row>
    <row r="9" spans="1:6" ht="77.5">
      <c r="A9" s="245" t="s">
        <v>3571</v>
      </c>
      <c r="B9" s="245" t="s">
        <v>3572</v>
      </c>
      <c r="C9" s="248" t="s">
        <v>3582</v>
      </c>
      <c r="D9" s="242" t="s">
        <v>3585</v>
      </c>
      <c r="E9" s="252" t="s">
        <v>3586</v>
      </c>
    </row>
    <row r="10" spans="1:6" ht="77.5">
      <c r="A10" s="245" t="s">
        <v>3571</v>
      </c>
      <c r="B10" s="245" t="s">
        <v>3572</v>
      </c>
      <c r="C10" s="248" t="s">
        <v>3582</v>
      </c>
      <c r="D10" s="242" t="s">
        <v>3587</v>
      </c>
      <c r="E10" s="252" t="s">
        <v>3588</v>
      </c>
    </row>
    <row r="11" spans="1:6">
      <c r="A11" s="1166" t="s">
        <v>3571</v>
      </c>
      <c r="B11" s="1166" t="s">
        <v>3572</v>
      </c>
      <c r="C11" s="1170" t="s">
        <v>3582</v>
      </c>
      <c r="D11" s="1172" t="s">
        <v>3589</v>
      </c>
      <c r="E11" s="252" t="s">
        <v>3590</v>
      </c>
    </row>
    <row r="12" spans="1:6" ht="46.5">
      <c r="A12" s="1167"/>
      <c r="B12" s="1167"/>
      <c r="C12" s="1171"/>
      <c r="D12" s="1173"/>
      <c r="E12" s="252" t="s">
        <v>3591</v>
      </c>
    </row>
    <row r="13" spans="1:6" ht="62">
      <c r="A13" s="245" t="s">
        <v>3571</v>
      </c>
      <c r="B13" s="245" t="s">
        <v>3572</v>
      </c>
      <c r="C13" s="248" t="s">
        <v>3582</v>
      </c>
      <c r="D13" s="242" t="s">
        <v>3592</v>
      </c>
      <c r="E13" s="252" t="s">
        <v>3593</v>
      </c>
    </row>
    <row r="14" spans="1:6" ht="77.5">
      <c r="A14" s="245" t="s">
        <v>3571</v>
      </c>
      <c r="B14" s="245" t="s">
        <v>3572</v>
      </c>
      <c r="C14" s="248" t="s">
        <v>3582</v>
      </c>
      <c r="D14" s="242" t="s">
        <v>3594</v>
      </c>
      <c r="E14" s="252" t="s">
        <v>3595</v>
      </c>
    </row>
    <row r="15" spans="1:6" ht="62">
      <c r="A15" s="1166" t="s">
        <v>3571</v>
      </c>
      <c r="B15" s="1166" t="s">
        <v>3596</v>
      </c>
      <c r="C15" s="1170" t="s">
        <v>3597</v>
      </c>
      <c r="D15" s="1172" t="s">
        <v>3598</v>
      </c>
      <c r="E15" s="252" t="s">
        <v>3599</v>
      </c>
    </row>
    <row r="16" spans="1:6" ht="31">
      <c r="A16" s="1174"/>
      <c r="B16" s="1174"/>
      <c r="C16" s="1176"/>
      <c r="D16" s="1177"/>
      <c r="E16" s="252" t="s">
        <v>3600</v>
      </c>
    </row>
    <row r="17" spans="1:5" ht="46.5">
      <c r="A17" s="1167"/>
      <c r="B17" s="1167"/>
      <c r="C17" s="1171"/>
      <c r="D17" s="1173"/>
      <c r="E17" s="252" t="s">
        <v>3601</v>
      </c>
    </row>
    <row r="18" spans="1:5" ht="62">
      <c r="A18" s="1166" t="s">
        <v>3571</v>
      </c>
      <c r="B18" s="1166" t="s">
        <v>3596</v>
      </c>
      <c r="C18" s="1170" t="s">
        <v>3602</v>
      </c>
      <c r="D18" s="1172" t="s">
        <v>3603</v>
      </c>
      <c r="E18" s="252" t="s">
        <v>3604</v>
      </c>
    </row>
    <row r="19" spans="1:5" ht="31">
      <c r="A19" s="1174"/>
      <c r="B19" s="1174"/>
      <c r="C19" s="1176"/>
      <c r="D19" s="1177"/>
      <c r="E19" s="252" t="s">
        <v>3605</v>
      </c>
    </row>
    <row r="20" spans="1:5" ht="31">
      <c r="A20" s="1167"/>
      <c r="B20" s="1167"/>
      <c r="C20" s="1171"/>
      <c r="D20" s="1173"/>
      <c r="E20" s="252" t="s">
        <v>3606</v>
      </c>
    </row>
    <row r="21" spans="1:5" ht="62">
      <c r="A21" s="1166" t="s">
        <v>3571</v>
      </c>
      <c r="B21" s="1166" t="s">
        <v>3596</v>
      </c>
      <c r="C21" s="1170" t="s">
        <v>3602</v>
      </c>
      <c r="D21" s="1172" t="s">
        <v>3607</v>
      </c>
      <c r="E21" s="252" t="s">
        <v>3604</v>
      </c>
    </row>
    <row r="22" spans="1:5" ht="46.5">
      <c r="A22" s="1174"/>
      <c r="B22" s="1174"/>
      <c r="C22" s="1176"/>
      <c r="D22" s="1177"/>
      <c r="E22" s="252" t="s">
        <v>3608</v>
      </c>
    </row>
    <row r="23" spans="1:5" ht="77.5">
      <c r="A23" s="1167"/>
      <c r="B23" s="1167"/>
      <c r="C23" s="1171"/>
      <c r="D23" s="1173"/>
      <c r="E23" s="252" t="s">
        <v>3609</v>
      </c>
    </row>
    <row r="24" spans="1:5" ht="62">
      <c r="A24" s="1166" t="s">
        <v>3571</v>
      </c>
      <c r="B24" s="1166" t="s">
        <v>3610</v>
      </c>
      <c r="C24" s="1170" t="s">
        <v>3611</v>
      </c>
      <c r="D24" s="1172" t="s">
        <v>3612</v>
      </c>
      <c r="E24" s="252" t="s">
        <v>3613</v>
      </c>
    </row>
    <row r="25" spans="1:5">
      <c r="A25" s="1174"/>
      <c r="B25" s="1174"/>
      <c r="C25" s="1176"/>
      <c r="D25" s="1177"/>
      <c r="E25" s="252" t="s">
        <v>3614</v>
      </c>
    </row>
    <row r="26" spans="1:5" ht="31">
      <c r="A26" s="1167"/>
      <c r="B26" s="1167"/>
      <c r="C26" s="1171"/>
      <c r="D26" s="1173"/>
      <c r="E26" s="252" t="s">
        <v>3615</v>
      </c>
    </row>
    <row r="27" spans="1:5" ht="62">
      <c r="A27" s="1166" t="s">
        <v>3571</v>
      </c>
      <c r="B27" s="1166" t="s">
        <v>3610</v>
      </c>
      <c r="C27" s="1170" t="s">
        <v>3611</v>
      </c>
      <c r="D27" s="1172" t="s">
        <v>3616</v>
      </c>
      <c r="E27" s="252" t="s">
        <v>3613</v>
      </c>
    </row>
    <row r="28" spans="1:5">
      <c r="A28" s="1174"/>
      <c r="B28" s="1174"/>
      <c r="C28" s="1176"/>
      <c r="D28" s="1177"/>
      <c r="E28" s="252" t="s">
        <v>3614</v>
      </c>
    </row>
    <row r="29" spans="1:5" ht="31">
      <c r="A29" s="1167"/>
      <c r="B29" s="1167"/>
      <c r="C29" s="1171"/>
      <c r="D29" s="1173"/>
      <c r="E29" s="252" t="s">
        <v>3615</v>
      </c>
    </row>
    <row r="30" spans="1:5" ht="46.5">
      <c r="A30" s="1166" t="s">
        <v>3571</v>
      </c>
      <c r="B30" s="1166" t="s">
        <v>3610</v>
      </c>
      <c r="C30" s="1170" t="s">
        <v>3611</v>
      </c>
      <c r="D30" s="1172" t="s">
        <v>3617</v>
      </c>
      <c r="E30" s="252" t="s">
        <v>3618</v>
      </c>
    </row>
    <row r="31" spans="1:5" ht="46.5">
      <c r="A31" s="1174"/>
      <c r="B31" s="1174"/>
      <c r="C31" s="1176"/>
      <c r="D31" s="1177"/>
      <c r="E31" s="252" t="s">
        <v>3619</v>
      </c>
    </row>
    <row r="32" spans="1:5" ht="31">
      <c r="A32" s="1167"/>
      <c r="B32" s="1167"/>
      <c r="C32" s="1171"/>
      <c r="D32" s="1173"/>
      <c r="E32" s="252" t="s">
        <v>3620</v>
      </c>
    </row>
    <row r="33" spans="1:5" ht="31">
      <c r="A33" s="1166" t="s">
        <v>3571</v>
      </c>
      <c r="B33" s="1166" t="s">
        <v>3610</v>
      </c>
      <c r="C33" s="1170" t="s">
        <v>3611</v>
      </c>
      <c r="D33" s="1172" t="s">
        <v>3621</v>
      </c>
      <c r="E33" s="252" t="s">
        <v>3622</v>
      </c>
    </row>
    <row r="34" spans="1:5" ht="31">
      <c r="A34" s="1174"/>
      <c r="B34" s="1174"/>
      <c r="C34" s="1176"/>
      <c r="D34" s="1177"/>
      <c r="E34" s="252" t="s">
        <v>3623</v>
      </c>
    </row>
    <row r="35" spans="1:5" ht="31">
      <c r="A35" s="1167"/>
      <c r="B35" s="1167"/>
      <c r="C35" s="1171"/>
      <c r="D35" s="1173"/>
      <c r="E35" s="252" t="s">
        <v>3624</v>
      </c>
    </row>
    <row r="36" spans="1:5" ht="46.5">
      <c r="A36" s="1166" t="s">
        <v>3571</v>
      </c>
      <c r="B36" s="1166" t="s">
        <v>3610</v>
      </c>
      <c r="C36" s="1170" t="s">
        <v>3611</v>
      </c>
      <c r="D36" s="1172" t="s">
        <v>3625</v>
      </c>
      <c r="E36" s="252" t="s">
        <v>3626</v>
      </c>
    </row>
    <row r="37" spans="1:5" ht="46.5">
      <c r="A37" s="1174"/>
      <c r="B37" s="1174"/>
      <c r="C37" s="1176"/>
      <c r="D37" s="1177"/>
      <c r="E37" s="252" t="s">
        <v>3627</v>
      </c>
    </row>
    <row r="38" spans="1:5" ht="62">
      <c r="A38" s="1167"/>
      <c r="B38" s="1167"/>
      <c r="C38" s="1171"/>
      <c r="D38" s="1173"/>
      <c r="E38" s="252" t="s">
        <v>3628</v>
      </c>
    </row>
    <row r="39" spans="1:5" ht="62">
      <c r="A39" s="1166" t="s">
        <v>3571</v>
      </c>
      <c r="B39" s="1166" t="s">
        <v>3610</v>
      </c>
      <c r="C39" s="1170" t="s">
        <v>3629</v>
      </c>
      <c r="D39" s="1172" t="s">
        <v>3630</v>
      </c>
      <c r="E39" s="252" t="s">
        <v>3631</v>
      </c>
    </row>
    <row r="40" spans="1:5" ht="62">
      <c r="A40" s="1174"/>
      <c r="B40" s="1174"/>
      <c r="C40" s="1176"/>
      <c r="D40" s="1177"/>
      <c r="E40" s="252" t="s">
        <v>3632</v>
      </c>
    </row>
    <row r="41" spans="1:5" ht="62">
      <c r="A41" s="1167"/>
      <c r="B41" s="1167"/>
      <c r="C41" s="1171"/>
      <c r="D41" s="1173"/>
      <c r="E41" s="252" t="s">
        <v>3633</v>
      </c>
    </row>
    <row r="42" spans="1:5" ht="31">
      <c r="A42" s="1166" t="s">
        <v>3571</v>
      </c>
      <c r="B42" s="1166" t="s">
        <v>3610</v>
      </c>
      <c r="C42" s="1170" t="s">
        <v>3629</v>
      </c>
      <c r="D42" s="1172" t="s">
        <v>3634</v>
      </c>
      <c r="E42" s="252" t="s">
        <v>3635</v>
      </c>
    </row>
    <row r="43" spans="1:5" ht="46.5">
      <c r="A43" s="1174"/>
      <c r="B43" s="1174"/>
      <c r="C43" s="1176"/>
      <c r="D43" s="1177"/>
      <c r="E43" s="252" t="s">
        <v>3636</v>
      </c>
    </row>
    <row r="44" spans="1:5" ht="46.5">
      <c r="A44" s="1174"/>
      <c r="B44" s="1174"/>
      <c r="C44" s="1176"/>
      <c r="D44" s="1177"/>
      <c r="E44" s="252" t="s">
        <v>3637</v>
      </c>
    </row>
    <row r="45" spans="1:5" ht="46.5">
      <c r="A45" s="1167"/>
      <c r="B45" s="1167"/>
      <c r="C45" s="1171"/>
      <c r="D45" s="1173"/>
      <c r="E45" s="252" t="s">
        <v>3638</v>
      </c>
    </row>
    <row r="46" spans="1:5" ht="46.5">
      <c r="A46" s="1166" t="s">
        <v>3571</v>
      </c>
      <c r="B46" s="1166" t="s">
        <v>3610</v>
      </c>
      <c r="C46" s="1170" t="s">
        <v>3629</v>
      </c>
      <c r="D46" s="1172" t="s">
        <v>3639</v>
      </c>
      <c r="E46" s="252" t="s">
        <v>3640</v>
      </c>
    </row>
    <row r="47" spans="1:5" ht="62">
      <c r="A47" s="1174"/>
      <c r="B47" s="1174"/>
      <c r="C47" s="1176"/>
      <c r="D47" s="1177"/>
      <c r="E47" s="252" t="s">
        <v>3641</v>
      </c>
    </row>
    <row r="48" spans="1:5" ht="46.5">
      <c r="A48" s="1167"/>
      <c r="B48" s="1167"/>
      <c r="C48" s="1171"/>
      <c r="D48" s="1173"/>
      <c r="E48" s="252" t="s">
        <v>3638</v>
      </c>
    </row>
    <row r="49" spans="1:5" ht="46.5">
      <c r="A49" s="1166" t="s">
        <v>3571</v>
      </c>
      <c r="B49" s="1166" t="s">
        <v>3642</v>
      </c>
      <c r="C49" s="1170" t="s">
        <v>3643</v>
      </c>
      <c r="D49" s="1166" t="s">
        <v>3644</v>
      </c>
      <c r="E49" s="252" t="s">
        <v>3645</v>
      </c>
    </row>
    <row r="50" spans="1:5" ht="31">
      <c r="A50" s="1174"/>
      <c r="B50" s="1174"/>
      <c r="C50" s="1176"/>
      <c r="D50" s="1174"/>
      <c r="E50" s="252" t="s">
        <v>3646</v>
      </c>
    </row>
    <row r="51" spans="1:5" ht="77.5">
      <c r="A51" s="1167"/>
      <c r="B51" s="1167"/>
      <c r="C51" s="1171"/>
      <c r="D51" s="1167"/>
      <c r="E51" s="252" t="s">
        <v>3647</v>
      </c>
    </row>
    <row r="52" spans="1:5" ht="62">
      <c r="A52" s="1166" t="s">
        <v>3571</v>
      </c>
      <c r="B52" s="1166" t="s">
        <v>3642</v>
      </c>
      <c r="C52" s="1170" t="s">
        <v>3643</v>
      </c>
      <c r="D52" s="1166" t="s">
        <v>3648</v>
      </c>
      <c r="E52" s="252" t="s">
        <v>3649</v>
      </c>
    </row>
    <row r="53" spans="1:5" ht="77.5">
      <c r="A53" s="1174"/>
      <c r="B53" s="1174"/>
      <c r="C53" s="1176"/>
      <c r="D53" s="1174"/>
      <c r="E53" s="252" t="s">
        <v>3650</v>
      </c>
    </row>
    <row r="54" spans="1:5" ht="46.5">
      <c r="A54" s="1167"/>
      <c r="B54" s="1167"/>
      <c r="C54" s="1171"/>
      <c r="D54" s="1167"/>
      <c r="E54" s="252" t="s">
        <v>3651</v>
      </c>
    </row>
    <row r="55" spans="1:5" ht="108.5">
      <c r="A55" s="245" t="s">
        <v>3571</v>
      </c>
      <c r="B55" s="245" t="s">
        <v>3642</v>
      </c>
      <c r="C55" s="248" t="s">
        <v>3652</v>
      </c>
      <c r="D55" s="242" t="s">
        <v>3653</v>
      </c>
      <c r="E55" s="252" t="s">
        <v>3654</v>
      </c>
    </row>
    <row r="56" spans="1:5" ht="108.5">
      <c r="A56" s="1166" t="s">
        <v>3571</v>
      </c>
      <c r="B56" s="1166" t="s">
        <v>3642</v>
      </c>
      <c r="C56" s="1170" t="s">
        <v>3652</v>
      </c>
      <c r="D56" s="1166" t="s">
        <v>3655</v>
      </c>
      <c r="E56" s="252" t="s">
        <v>3656</v>
      </c>
    </row>
    <row r="57" spans="1:5" ht="62">
      <c r="A57" s="1174"/>
      <c r="B57" s="1174"/>
      <c r="C57" s="1176"/>
      <c r="D57" s="1174"/>
      <c r="E57" s="252" t="s">
        <v>3657</v>
      </c>
    </row>
    <row r="58" spans="1:5" ht="46.5">
      <c r="A58" s="1167"/>
      <c r="B58" s="1167"/>
      <c r="C58" s="1171"/>
      <c r="D58" s="1167"/>
      <c r="E58" s="252" t="s">
        <v>3658</v>
      </c>
    </row>
    <row r="59" spans="1:5" ht="46.5">
      <c r="A59" s="1166" t="s">
        <v>3571</v>
      </c>
      <c r="B59" s="1166" t="s">
        <v>3642</v>
      </c>
      <c r="C59" s="1170" t="s">
        <v>3652</v>
      </c>
      <c r="D59" s="1166" t="s">
        <v>3659</v>
      </c>
      <c r="E59" s="252" t="s">
        <v>3660</v>
      </c>
    </row>
    <row r="60" spans="1:5" ht="77.5">
      <c r="A60" s="1174"/>
      <c r="B60" s="1174"/>
      <c r="C60" s="1176"/>
      <c r="D60" s="1174"/>
      <c r="E60" s="252" t="s">
        <v>3661</v>
      </c>
    </row>
    <row r="61" spans="1:5" ht="62">
      <c r="A61" s="1174"/>
      <c r="B61" s="1174"/>
      <c r="C61" s="1176"/>
      <c r="D61" s="1174"/>
      <c r="E61" s="252" t="s">
        <v>3662</v>
      </c>
    </row>
    <row r="62" spans="1:5" ht="46.5">
      <c r="A62" s="1167"/>
      <c r="B62" s="1167"/>
      <c r="C62" s="1171"/>
      <c r="D62" s="1167"/>
      <c r="E62" s="252" t="s">
        <v>3663</v>
      </c>
    </row>
    <row r="63" spans="1:5" ht="46.5">
      <c r="A63" s="1166" t="s">
        <v>3571</v>
      </c>
      <c r="B63" s="1166" t="s">
        <v>3664</v>
      </c>
      <c r="C63" s="1170" t="s">
        <v>3665</v>
      </c>
      <c r="D63" s="1166" t="s">
        <v>3666</v>
      </c>
      <c r="E63" s="252" t="s">
        <v>3667</v>
      </c>
    </row>
    <row r="64" spans="1:5" ht="31">
      <c r="A64" s="1174"/>
      <c r="B64" s="1174"/>
      <c r="C64" s="1176"/>
      <c r="D64" s="1174"/>
      <c r="E64" s="252" t="s">
        <v>3668</v>
      </c>
    </row>
    <row r="65" spans="1:5" ht="77.5">
      <c r="A65" s="1167"/>
      <c r="B65" s="1167"/>
      <c r="C65" s="1171"/>
      <c r="D65" s="1167"/>
      <c r="E65" s="252" t="s">
        <v>3669</v>
      </c>
    </row>
    <row r="66" spans="1:5" ht="77.5">
      <c r="A66" s="1166" t="s">
        <v>3571</v>
      </c>
      <c r="B66" s="1166" t="s">
        <v>3664</v>
      </c>
      <c r="C66" s="1170" t="s">
        <v>3665</v>
      </c>
      <c r="D66" s="1166" t="s">
        <v>3670</v>
      </c>
      <c r="E66" s="252" t="s">
        <v>3671</v>
      </c>
    </row>
    <row r="67" spans="1:5" ht="93">
      <c r="A67" s="1174"/>
      <c r="B67" s="1174"/>
      <c r="C67" s="1176"/>
      <c r="D67" s="1174"/>
      <c r="E67" s="252" t="s">
        <v>3672</v>
      </c>
    </row>
    <row r="68" spans="1:5" ht="46.5">
      <c r="A68" s="1167"/>
      <c r="B68" s="1167"/>
      <c r="C68" s="1171"/>
      <c r="D68" s="1167"/>
      <c r="E68" s="252" t="s">
        <v>3673</v>
      </c>
    </row>
    <row r="69" spans="1:5" ht="46.5">
      <c r="A69" s="1166" t="s">
        <v>3571</v>
      </c>
      <c r="B69" s="1166" t="s">
        <v>3664</v>
      </c>
      <c r="C69" s="1170" t="s">
        <v>3665</v>
      </c>
      <c r="D69" s="1168" t="s">
        <v>3674</v>
      </c>
      <c r="E69" s="252" t="s">
        <v>3675</v>
      </c>
    </row>
    <row r="70" spans="1:5" ht="31">
      <c r="A70" s="1174"/>
      <c r="B70" s="1174"/>
      <c r="C70" s="1176"/>
      <c r="D70" s="1175"/>
      <c r="E70" s="252" t="s">
        <v>3676</v>
      </c>
    </row>
    <row r="71" spans="1:5" ht="46.5">
      <c r="A71" s="1174"/>
      <c r="B71" s="1174"/>
      <c r="C71" s="1176"/>
      <c r="D71" s="1175"/>
      <c r="E71" s="252" t="s">
        <v>3677</v>
      </c>
    </row>
    <row r="72" spans="1:5" ht="77.5">
      <c r="A72" s="1167"/>
      <c r="B72" s="1167"/>
      <c r="C72" s="1171"/>
      <c r="D72" s="1169"/>
      <c r="E72" s="252" t="s">
        <v>3678</v>
      </c>
    </row>
    <row r="73" spans="1:5" ht="62">
      <c r="A73" s="1166" t="s">
        <v>3571</v>
      </c>
      <c r="B73" s="1166" t="s">
        <v>3664</v>
      </c>
      <c r="C73" s="1170" t="s">
        <v>3679</v>
      </c>
      <c r="D73" s="1166" t="s">
        <v>3680</v>
      </c>
      <c r="E73" s="252" t="s">
        <v>3681</v>
      </c>
    </row>
    <row r="74" spans="1:5" ht="62">
      <c r="A74" s="1174"/>
      <c r="B74" s="1174"/>
      <c r="C74" s="1176"/>
      <c r="D74" s="1174"/>
      <c r="E74" s="252" t="s">
        <v>3682</v>
      </c>
    </row>
    <row r="75" spans="1:5" ht="46.5">
      <c r="A75" s="1174"/>
      <c r="B75" s="1174"/>
      <c r="C75" s="1176"/>
      <c r="D75" s="1174"/>
      <c r="E75" s="252" t="s">
        <v>3683</v>
      </c>
    </row>
    <row r="76" spans="1:5" ht="46.5">
      <c r="A76" s="1167"/>
      <c r="B76" s="1167"/>
      <c r="C76" s="1171"/>
      <c r="D76" s="1167"/>
      <c r="E76" s="252" t="s">
        <v>3684</v>
      </c>
    </row>
    <row r="77" spans="1:5" ht="62">
      <c r="A77" s="1166" t="s">
        <v>3571</v>
      </c>
      <c r="B77" s="1166" t="s">
        <v>3664</v>
      </c>
      <c r="C77" s="1170" t="s">
        <v>3685</v>
      </c>
      <c r="D77" s="1166" t="s">
        <v>3686</v>
      </c>
      <c r="E77" s="252" t="s">
        <v>3687</v>
      </c>
    </row>
    <row r="78" spans="1:5" ht="77.5">
      <c r="A78" s="1174"/>
      <c r="B78" s="1174"/>
      <c r="C78" s="1176"/>
      <c r="D78" s="1174"/>
      <c r="E78" s="252" t="s">
        <v>3688</v>
      </c>
    </row>
    <row r="79" spans="1:5" ht="77.5">
      <c r="A79" s="1167"/>
      <c r="B79" s="1167"/>
      <c r="C79" s="1171"/>
      <c r="D79" s="1167"/>
      <c r="E79" s="252" t="s">
        <v>3689</v>
      </c>
    </row>
    <row r="80" spans="1:5" ht="62">
      <c r="A80" s="1166" t="s">
        <v>3571</v>
      </c>
      <c r="B80" s="1166" t="s">
        <v>3664</v>
      </c>
      <c r="C80" s="1170" t="s">
        <v>3685</v>
      </c>
      <c r="D80" s="1166" t="s">
        <v>3690</v>
      </c>
      <c r="E80" s="252" t="s">
        <v>3691</v>
      </c>
    </row>
    <row r="81" spans="1:5" ht="77.5">
      <c r="A81" s="1174"/>
      <c r="B81" s="1174"/>
      <c r="C81" s="1176"/>
      <c r="D81" s="1174"/>
      <c r="E81" s="252" t="s">
        <v>3692</v>
      </c>
    </row>
    <row r="82" spans="1:5" ht="77.5">
      <c r="A82" s="1174"/>
      <c r="B82" s="1174"/>
      <c r="C82" s="1176"/>
      <c r="D82" s="1174"/>
      <c r="E82" s="252" t="s">
        <v>3693</v>
      </c>
    </row>
    <row r="83" spans="1:5" ht="31">
      <c r="A83" s="1167"/>
      <c r="B83" s="1167"/>
      <c r="C83" s="1171"/>
      <c r="D83" s="1167"/>
      <c r="E83" s="252" t="s">
        <v>3694</v>
      </c>
    </row>
    <row r="84" spans="1:5" ht="77.5">
      <c r="A84" s="1166" t="s">
        <v>3571</v>
      </c>
      <c r="B84" s="1166" t="s">
        <v>3664</v>
      </c>
      <c r="C84" s="1170" t="s">
        <v>3695</v>
      </c>
      <c r="D84" s="1166" t="s">
        <v>3696</v>
      </c>
      <c r="E84" s="252" t="s">
        <v>3697</v>
      </c>
    </row>
    <row r="85" spans="1:5" ht="93">
      <c r="A85" s="1174"/>
      <c r="B85" s="1174"/>
      <c r="C85" s="1176"/>
      <c r="D85" s="1174"/>
      <c r="E85" s="252" t="s">
        <v>3698</v>
      </c>
    </row>
    <row r="86" spans="1:5" ht="77.5">
      <c r="A86" s="1167"/>
      <c r="B86" s="1167"/>
      <c r="C86" s="1171"/>
      <c r="D86" s="1167"/>
      <c r="E86" s="252" t="s">
        <v>3699</v>
      </c>
    </row>
    <row r="87" spans="1:5" ht="62">
      <c r="A87" s="1166" t="s">
        <v>3571</v>
      </c>
      <c r="B87" s="1166" t="s">
        <v>3664</v>
      </c>
      <c r="C87" s="1170" t="s">
        <v>3695</v>
      </c>
      <c r="D87" s="1166" t="s">
        <v>3700</v>
      </c>
      <c r="E87" s="252" t="s">
        <v>3701</v>
      </c>
    </row>
    <row r="88" spans="1:5" ht="46.5">
      <c r="A88" s="1174"/>
      <c r="B88" s="1174"/>
      <c r="C88" s="1176"/>
      <c r="D88" s="1174"/>
      <c r="E88" s="252" t="s">
        <v>3702</v>
      </c>
    </row>
    <row r="89" spans="1:5" ht="77.5">
      <c r="A89" s="1167"/>
      <c r="B89" s="1167"/>
      <c r="C89" s="1171"/>
      <c r="D89" s="1167"/>
      <c r="E89" s="252" t="s">
        <v>3703</v>
      </c>
    </row>
    <row r="90" spans="1:5" ht="46.5">
      <c r="A90" s="1166" t="s">
        <v>3571</v>
      </c>
      <c r="B90" s="1166" t="s">
        <v>3664</v>
      </c>
      <c r="C90" s="1170" t="s">
        <v>3695</v>
      </c>
      <c r="D90" s="1166" t="s">
        <v>3704</v>
      </c>
      <c r="E90" s="252" t="s">
        <v>3645</v>
      </c>
    </row>
    <row r="91" spans="1:5" ht="31">
      <c r="A91" s="1174"/>
      <c r="B91" s="1174"/>
      <c r="C91" s="1176"/>
      <c r="D91" s="1174"/>
      <c r="E91" s="252" t="s">
        <v>3705</v>
      </c>
    </row>
    <row r="92" spans="1:5" ht="77.5">
      <c r="A92" s="1167"/>
      <c r="B92" s="1167"/>
      <c r="C92" s="1171"/>
      <c r="D92" s="1167"/>
      <c r="E92" s="252" t="s">
        <v>3647</v>
      </c>
    </row>
    <row r="93" spans="1:5" ht="46.5">
      <c r="A93" s="1166" t="s">
        <v>3571</v>
      </c>
      <c r="B93" s="1166" t="s">
        <v>3706</v>
      </c>
      <c r="C93" s="1170" t="s">
        <v>3707</v>
      </c>
      <c r="D93" s="1172" t="s">
        <v>3708</v>
      </c>
      <c r="E93" s="252" t="s">
        <v>3709</v>
      </c>
    </row>
    <row r="94" spans="1:5" ht="31">
      <c r="A94" s="1167"/>
      <c r="B94" s="1167"/>
      <c r="C94" s="1171"/>
      <c r="D94" s="1173"/>
      <c r="E94" s="252" t="s">
        <v>3710</v>
      </c>
    </row>
    <row r="95" spans="1:5" ht="62">
      <c r="A95" s="1166" t="s">
        <v>3571</v>
      </c>
      <c r="B95" s="1166" t="s">
        <v>3706</v>
      </c>
      <c r="C95" s="1170" t="s">
        <v>3707</v>
      </c>
      <c r="D95" s="1172" t="s">
        <v>3711</v>
      </c>
      <c r="E95" s="252" t="s">
        <v>3712</v>
      </c>
    </row>
    <row r="96" spans="1:5" ht="46.5">
      <c r="A96" s="1167"/>
      <c r="B96" s="1167"/>
      <c r="C96" s="1171"/>
      <c r="D96" s="1173"/>
      <c r="E96" s="252" t="s">
        <v>3713</v>
      </c>
    </row>
    <row r="97" spans="1:5" ht="46.5">
      <c r="A97" s="1166" t="s">
        <v>3571</v>
      </c>
      <c r="B97" s="1166" t="s">
        <v>3706</v>
      </c>
      <c r="C97" s="1170" t="s">
        <v>3707</v>
      </c>
      <c r="D97" s="1172" t="s">
        <v>3714</v>
      </c>
      <c r="E97" s="252" t="s">
        <v>3715</v>
      </c>
    </row>
    <row r="98" spans="1:5" ht="31">
      <c r="A98" s="1167"/>
      <c r="B98" s="1167"/>
      <c r="C98" s="1171"/>
      <c r="D98" s="1173"/>
      <c r="E98" s="252" t="s">
        <v>3716</v>
      </c>
    </row>
    <row r="99" spans="1:5" ht="62">
      <c r="A99" s="1166" t="s">
        <v>3571</v>
      </c>
      <c r="B99" s="1166" t="s">
        <v>3706</v>
      </c>
      <c r="C99" s="1170" t="s">
        <v>3717</v>
      </c>
      <c r="D99" s="1172" t="s">
        <v>3718</v>
      </c>
      <c r="E99" s="252" t="s">
        <v>3719</v>
      </c>
    </row>
    <row r="100" spans="1:5" ht="31">
      <c r="A100" s="1167"/>
      <c r="B100" s="1167"/>
      <c r="C100" s="1171"/>
      <c r="D100" s="1173"/>
      <c r="E100" s="252" t="s">
        <v>3720</v>
      </c>
    </row>
    <row r="101" spans="1:5" ht="31">
      <c r="A101" s="1166" t="s">
        <v>3571</v>
      </c>
      <c r="B101" s="1166" t="s">
        <v>3706</v>
      </c>
      <c r="C101" s="1170" t="s">
        <v>3717</v>
      </c>
      <c r="D101" s="1172" t="s">
        <v>3721</v>
      </c>
      <c r="E101" s="252" t="s">
        <v>3722</v>
      </c>
    </row>
    <row r="102" spans="1:5" ht="31">
      <c r="A102" s="1167"/>
      <c r="B102" s="1167"/>
      <c r="C102" s="1171"/>
      <c r="D102" s="1173"/>
      <c r="E102" s="252" t="s">
        <v>3723</v>
      </c>
    </row>
    <row r="103" spans="1:5" ht="77.5">
      <c r="A103" s="1166" t="s">
        <v>3571</v>
      </c>
      <c r="B103" s="1166" t="s">
        <v>3706</v>
      </c>
      <c r="C103" s="1170" t="s">
        <v>3717</v>
      </c>
      <c r="D103" s="1172" t="s">
        <v>3724</v>
      </c>
      <c r="E103" s="252" t="s">
        <v>3725</v>
      </c>
    </row>
    <row r="104" spans="1:5" ht="77.5">
      <c r="A104" s="1167"/>
      <c r="B104" s="1167"/>
      <c r="C104" s="1171"/>
      <c r="D104" s="1173"/>
      <c r="E104" s="252" t="s">
        <v>3726</v>
      </c>
    </row>
    <row r="105" spans="1:5" ht="77.5">
      <c r="A105" s="245" t="s">
        <v>3571</v>
      </c>
      <c r="B105" s="245" t="s">
        <v>3706</v>
      </c>
      <c r="C105" s="248" t="s">
        <v>3717</v>
      </c>
      <c r="D105" s="242" t="s">
        <v>3727</v>
      </c>
      <c r="E105" s="252" t="s">
        <v>3728</v>
      </c>
    </row>
    <row r="106" spans="1:5" ht="77.5">
      <c r="A106" s="245" t="s">
        <v>3571</v>
      </c>
      <c r="B106" s="245" t="s">
        <v>3706</v>
      </c>
      <c r="C106" s="248" t="s">
        <v>3729</v>
      </c>
      <c r="D106" s="242" t="s">
        <v>3730</v>
      </c>
      <c r="E106" s="252" t="s">
        <v>3731</v>
      </c>
    </row>
    <row r="107" spans="1:5" ht="77.5">
      <c r="A107" s="245" t="s">
        <v>3571</v>
      </c>
      <c r="B107" s="245" t="s">
        <v>3706</v>
      </c>
      <c r="C107" s="248" t="s">
        <v>3729</v>
      </c>
      <c r="D107" s="242" t="s">
        <v>3732</v>
      </c>
      <c r="E107" s="252" t="s">
        <v>3733</v>
      </c>
    </row>
    <row r="108" spans="1:5" ht="62">
      <c r="A108" s="245" t="s">
        <v>3571</v>
      </c>
      <c r="B108" s="245" t="s">
        <v>3734</v>
      </c>
      <c r="C108" s="248" t="s">
        <v>3735</v>
      </c>
      <c r="D108" s="242" t="s">
        <v>3736</v>
      </c>
      <c r="E108" s="252" t="s">
        <v>3737</v>
      </c>
    </row>
    <row r="109" spans="1:5" ht="62">
      <c r="A109" s="245" t="s">
        <v>3571</v>
      </c>
      <c r="B109" s="245" t="s">
        <v>3734</v>
      </c>
      <c r="C109" s="248" t="s">
        <v>3735</v>
      </c>
      <c r="D109" s="242" t="s">
        <v>3738</v>
      </c>
      <c r="E109" s="252" t="s">
        <v>3739</v>
      </c>
    </row>
    <row r="110" spans="1:5" ht="62">
      <c r="A110" s="245" t="s">
        <v>3571</v>
      </c>
      <c r="B110" s="245" t="s">
        <v>3734</v>
      </c>
      <c r="C110" s="248" t="s">
        <v>3735</v>
      </c>
      <c r="D110" s="242" t="s">
        <v>3740</v>
      </c>
      <c r="E110" s="252" t="s">
        <v>3739</v>
      </c>
    </row>
    <row r="111" spans="1:5" ht="46.5">
      <c r="A111" s="1166" t="s">
        <v>3571</v>
      </c>
      <c r="B111" s="1166" t="s">
        <v>3734</v>
      </c>
      <c r="C111" s="1170" t="s">
        <v>3735</v>
      </c>
      <c r="D111" s="1172" t="s">
        <v>3741</v>
      </c>
      <c r="E111" s="252" t="s">
        <v>3742</v>
      </c>
    </row>
    <row r="112" spans="1:5" ht="46.5">
      <c r="A112" s="1167"/>
      <c r="B112" s="1167"/>
      <c r="C112" s="1171"/>
      <c r="D112" s="1173"/>
      <c r="E112" s="252" t="s">
        <v>3743</v>
      </c>
    </row>
    <row r="113" spans="1:5" ht="31">
      <c r="A113" s="1166" t="s">
        <v>3571</v>
      </c>
      <c r="B113" s="1166" t="s">
        <v>3734</v>
      </c>
      <c r="C113" s="1170" t="s">
        <v>3735</v>
      </c>
      <c r="D113" s="1172" t="s">
        <v>3744</v>
      </c>
      <c r="E113" s="252" t="s">
        <v>3745</v>
      </c>
    </row>
    <row r="114" spans="1:5" ht="77.5">
      <c r="A114" s="1167"/>
      <c r="B114" s="1167"/>
      <c r="C114" s="1171"/>
      <c r="D114" s="1173"/>
      <c r="E114" s="252" t="s">
        <v>3746</v>
      </c>
    </row>
    <row r="115" spans="1:5" ht="93">
      <c r="A115" s="245" t="s">
        <v>3571</v>
      </c>
      <c r="B115" s="245" t="s">
        <v>3734</v>
      </c>
      <c r="C115" s="248" t="s">
        <v>3735</v>
      </c>
      <c r="D115" s="242" t="s">
        <v>3747</v>
      </c>
      <c r="E115" s="252" t="s">
        <v>3748</v>
      </c>
    </row>
    <row r="116" spans="1:5" ht="77.5">
      <c r="A116" s="1166" t="s">
        <v>3571</v>
      </c>
      <c r="B116" s="1168" t="s">
        <v>3734</v>
      </c>
      <c r="C116" s="1170" t="s">
        <v>3749</v>
      </c>
      <c r="D116" s="1172" t="s">
        <v>3750</v>
      </c>
      <c r="E116" s="252" t="s">
        <v>3751</v>
      </c>
    </row>
    <row r="117" spans="1:5" ht="46.5">
      <c r="A117" s="1167"/>
      <c r="B117" s="1169"/>
      <c r="C117" s="1171"/>
      <c r="D117" s="1173"/>
      <c r="E117" s="252" t="s">
        <v>3752</v>
      </c>
    </row>
    <row r="118" spans="1:5" ht="31">
      <c r="A118" s="1166" t="s">
        <v>3571</v>
      </c>
      <c r="B118" s="1168" t="s">
        <v>3734</v>
      </c>
      <c r="C118" s="1170" t="s">
        <v>3749</v>
      </c>
      <c r="D118" s="1172" t="s">
        <v>3753</v>
      </c>
      <c r="E118" s="252" t="s">
        <v>3754</v>
      </c>
    </row>
    <row r="119" spans="1:5" ht="46.5">
      <c r="A119" s="1174"/>
      <c r="B119" s="1175"/>
      <c r="C119" s="1176"/>
      <c r="D119" s="1177"/>
      <c r="E119" s="252" t="s">
        <v>3755</v>
      </c>
    </row>
    <row r="120" spans="1:5">
      <c r="A120" s="1174"/>
      <c r="B120" s="1175"/>
      <c r="C120" s="1176"/>
      <c r="D120" s="1177"/>
      <c r="E120" s="252" t="s">
        <v>3756</v>
      </c>
    </row>
    <row r="121" spans="1:5" ht="46.5">
      <c r="A121" s="1167"/>
      <c r="B121" s="1169"/>
      <c r="C121" s="1171"/>
      <c r="D121" s="1173"/>
      <c r="E121" s="252" t="s">
        <v>3757</v>
      </c>
    </row>
    <row r="122" spans="1:5" ht="31">
      <c r="A122" s="1166" t="s">
        <v>3571</v>
      </c>
      <c r="B122" s="1168" t="s">
        <v>3734</v>
      </c>
      <c r="C122" s="1170" t="s">
        <v>3749</v>
      </c>
      <c r="D122" s="1172" t="s">
        <v>3758</v>
      </c>
      <c r="E122" s="252" t="s">
        <v>3759</v>
      </c>
    </row>
    <row r="123" spans="1:5" ht="46.5">
      <c r="A123" s="1174"/>
      <c r="B123" s="1175"/>
      <c r="C123" s="1176"/>
      <c r="D123" s="1177"/>
      <c r="E123" s="252" t="s">
        <v>3760</v>
      </c>
    </row>
    <row r="124" spans="1:5" ht="46.5">
      <c r="A124" s="1167"/>
      <c r="B124" s="1169"/>
      <c r="C124" s="1171"/>
      <c r="D124" s="1173"/>
      <c r="E124" s="252" t="s">
        <v>3761</v>
      </c>
    </row>
    <row r="125" spans="1:5" ht="46.5">
      <c r="A125" s="1166" t="s">
        <v>3571</v>
      </c>
      <c r="B125" s="1168" t="s">
        <v>3762</v>
      </c>
      <c r="C125" s="1170" t="s">
        <v>3763</v>
      </c>
      <c r="D125" s="1172" t="s">
        <v>3764</v>
      </c>
      <c r="E125" s="252" t="s">
        <v>3765</v>
      </c>
    </row>
    <row r="126" spans="1:5" ht="46.5">
      <c r="A126" s="1167"/>
      <c r="B126" s="1169"/>
      <c r="C126" s="1171"/>
      <c r="D126" s="1173"/>
      <c r="E126" s="252" t="s">
        <v>3766</v>
      </c>
    </row>
    <row r="127" spans="1:5" ht="77.5">
      <c r="A127" s="1166" t="s">
        <v>3571</v>
      </c>
      <c r="B127" s="1168" t="s">
        <v>3762</v>
      </c>
      <c r="C127" s="1170" t="s">
        <v>3763</v>
      </c>
      <c r="D127" s="1172" t="s">
        <v>3767</v>
      </c>
      <c r="E127" s="252" t="s">
        <v>3768</v>
      </c>
    </row>
    <row r="128" spans="1:5" ht="46.5">
      <c r="A128" s="1174"/>
      <c r="B128" s="1175"/>
      <c r="C128" s="1176"/>
      <c r="D128" s="1177"/>
      <c r="E128" s="252" t="s">
        <v>3769</v>
      </c>
    </row>
    <row r="129" spans="1:5" ht="77.5">
      <c r="A129" s="1167"/>
      <c r="B129" s="1169"/>
      <c r="C129" s="1171"/>
      <c r="D129" s="1173"/>
      <c r="E129" s="252" t="s">
        <v>3770</v>
      </c>
    </row>
    <row r="130" spans="1:5" ht="108.5">
      <c r="A130" s="245" t="s">
        <v>3571</v>
      </c>
      <c r="B130" s="245" t="s">
        <v>3762</v>
      </c>
      <c r="C130" s="248" t="s">
        <v>3763</v>
      </c>
      <c r="D130" s="242" t="s">
        <v>3771</v>
      </c>
      <c r="E130" s="252" t="s">
        <v>3772</v>
      </c>
    </row>
    <row r="131" spans="1:5" ht="77.5">
      <c r="A131" s="1166" t="s">
        <v>3571</v>
      </c>
      <c r="B131" s="1168" t="s">
        <v>3762</v>
      </c>
      <c r="C131" s="1170" t="s">
        <v>3763</v>
      </c>
      <c r="D131" s="1172" t="s">
        <v>3773</v>
      </c>
      <c r="E131" s="252" t="s">
        <v>3774</v>
      </c>
    </row>
    <row r="132" spans="1:5" ht="31">
      <c r="A132" s="1174"/>
      <c r="B132" s="1175"/>
      <c r="C132" s="1176"/>
      <c r="D132" s="1177"/>
      <c r="E132" s="252" t="s">
        <v>3775</v>
      </c>
    </row>
    <row r="133" spans="1:5" ht="93">
      <c r="A133" s="1167"/>
      <c r="B133" s="1169"/>
      <c r="C133" s="1171"/>
      <c r="D133" s="1173"/>
      <c r="E133" s="252" t="s">
        <v>3776</v>
      </c>
    </row>
    <row r="134" spans="1:5" ht="77.5">
      <c r="A134" s="245" t="s">
        <v>3571</v>
      </c>
      <c r="B134" s="245" t="s">
        <v>3762</v>
      </c>
      <c r="C134" s="248" t="s">
        <v>3763</v>
      </c>
      <c r="D134" s="242" t="s">
        <v>3777</v>
      </c>
      <c r="E134" s="252" t="s">
        <v>3778</v>
      </c>
    </row>
    <row r="135" spans="1:5" ht="46.5">
      <c r="A135" s="1166" t="s">
        <v>3571</v>
      </c>
      <c r="B135" s="1168" t="s">
        <v>3762</v>
      </c>
      <c r="C135" s="1170" t="s">
        <v>3779</v>
      </c>
      <c r="D135" s="1172" t="s">
        <v>3780</v>
      </c>
      <c r="E135" s="252" t="s">
        <v>3781</v>
      </c>
    </row>
    <row r="136" spans="1:5" ht="46.5">
      <c r="A136" s="1174"/>
      <c r="B136" s="1175"/>
      <c r="C136" s="1176"/>
      <c r="D136" s="1177"/>
      <c r="E136" s="252" t="s">
        <v>3782</v>
      </c>
    </row>
    <row r="137" spans="1:5" ht="93">
      <c r="A137" s="1167"/>
      <c r="B137" s="1169"/>
      <c r="C137" s="1171"/>
      <c r="D137" s="1173"/>
      <c r="E137" s="252" t="s">
        <v>3783</v>
      </c>
    </row>
    <row r="138" spans="1:5" ht="46.5">
      <c r="A138" s="1166" t="s">
        <v>3571</v>
      </c>
      <c r="B138" s="1168" t="s">
        <v>3762</v>
      </c>
      <c r="C138" s="1170" t="s">
        <v>3779</v>
      </c>
      <c r="D138" s="1172" t="s">
        <v>3784</v>
      </c>
      <c r="E138" s="252" t="s">
        <v>3781</v>
      </c>
    </row>
    <row r="139" spans="1:5" ht="46.5">
      <c r="A139" s="1174"/>
      <c r="B139" s="1175"/>
      <c r="C139" s="1176"/>
      <c r="D139" s="1177"/>
      <c r="E139" s="252" t="s">
        <v>3785</v>
      </c>
    </row>
    <row r="140" spans="1:5" ht="93">
      <c r="A140" s="1167"/>
      <c r="B140" s="1169"/>
      <c r="C140" s="1171"/>
      <c r="D140" s="1173"/>
      <c r="E140" s="252" t="s">
        <v>3783</v>
      </c>
    </row>
    <row r="141" spans="1:5" ht="46.5">
      <c r="A141" s="1166" t="s">
        <v>3571</v>
      </c>
      <c r="B141" s="1168" t="s">
        <v>3762</v>
      </c>
      <c r="C141" s="1170" t="s">
        <v>3779</v>
      </c>
      <c r="D141" s="1172" t="s">
        <v>3786</v>
      </c>
      <c r="E141" s="252" t="s">
        <v>3787</v>
      </c>
    </row>
    <row r="142" spans="1:5" ht="46.5">
      <c r="A142" s="1174"/>
      <c r="B142" s="1175"/>
      <c r="C142" s="1176"/>
      <c r="D142" s="1177"/>
      <c r="E142" s="252" t="s">
        <v>3785</v>
      </c>
    </row>
    <row r="143" spans="1:5" ht="46.5">
      <c r="A143" s="1167"/>
      <c r="B143" s="1169"/>
      <c r="C143" s="1171"/>
      <c r="D143" s="1173"/>
      <c r="E143" s="252" t="s">
        <v>3788</v>
      </c>
    </row>
    <row r="144" spans="1:5" ht="46.5">
      <c r="A144" s="1166" t="s">
        <v>3571</v>
      </c>
      <c r="B144" s="1168" t="s">
        <v>3762</v>
      </c>
      <c r="C144" s="1170" t="s">
        <v>3779</v>
      </c>
      <c r="D144" s="1172" t="s">
        <v>3789</v>
      </c>
      <c r="E144" s="252" t="s">
        <v>3787</v>
      </c>
    </row>
    <row r="145" spans="1:5" ht="46.5">
      <c r="A145" s="1174"/>
      <c r="B145" s="1175"/>
      <c r="C145" s="1176"/>
      <c r="D145" s="1177"/>
      <c r="E145" s="252" t="s">
        <v>3785</v>
      </c>
    </row>
    <row r="146" spans="1:5" ht="46.5">
      <c r="A146" s="1167"/>
      <c r="B146" s="1169"/>
      <c r="C146" s="1171"/>
      <c r="D146" s="1173"/>
      <c r="E146" s="252" t="s">
        <v>3788</v>
      </c>
    </row>
    <row r="147" spans="1:5" ht="62">
      <c r="A147" s="245" t="s">
        <v>3571</v>
      </c>
      <c r="B147" s="245" t="s">
        <v>3762</v>
      </c>
      <c r="C147" s="248" t="s">
        <v>3779</v>
      </c>
      <c r="D147" s="242" t="s">
        <v>3790</v>
      </c>
      <c r="E147" s="252" t="s">
        <v>3791</v>
      </c>
    </row>
    <row r="148" spans="1:5" ht="46.5">
      <c r="A148" s="245" t="s">
        <v>3571</v>
      </c>
      <c r="B148" s="245" t="s">
        <v>3762</v>
      </c>
      <c r="C148" s="248" t="s">
        <v>3779</v>
      </c>
      <c r="D148" s="242" t="s">
        <v>3792</v>
      </c>
      <c r="E148" s="252" t="s">
        <v>3791</v>
      </c>
    </row>
    <row r="149" spans="1:5" ht="62">
      <c r="A149" s="1166" t="s">
        <v>3571</v>
      </c>
      <c r="B149" s="1168" t="s">
        <v>3762</v>
      </c>
      <c r="C149" s="1170" t="s">
        <v>3779</v>
      </c>
      <c r="D149" s="1172" t="s">
        <v>3793</v>
      </c>
      <c r="E149" s="252" t="s">
        <v>3794</v>
      </c>
    </row>
    <row r="150" spans="1:5">
      <c r="A150" s="1167"/>
      <c r="B150" s="1169"/>
      <c r="C150" s="1171"/>
      <c r="D150" s="1173"/>
      <c r="E150" s="252" t="s">
        <v>3795</v>
      </c>
    </row>
    <row r="151" spans="1:5" ht="93">
      <c r="A151" s="245" t="s">
        <v>3571</v>
      </c>
      <c r="B151" s="245" t="s">
        <v>3762</v>
      </c>
      <c r="C151" s="248" t="s">
        <v>3796</v>
      </c>
      <c r="D151" s="242" t="s">
        <v>3797</v>
      </c>
      <c r="E151" s="252" t="s">
        <v>3798</v>
      </c>
    </row>
    <row r="152" spans="1:5" ht="93">
      <c r="A152" s="1166" t="s">
        <v>3571</v>
      </c>
      <c r="B152" s="1168" t="s">
        <v>3762</v>
      </c>
      <c r="C152" s="1170" t="s">
        <v>3796</v>
      </c>
      <c r="D152" s="1172" t="s">
        <v>3799</v>
      </c>
      <c r="E152" s="252" t="s">
        <v>3800</v>
      </c>
    </row>
    <row r="153" spans="1:5" ht="46.5">
      <c r="A153" s="1167"/>
      <c r="B153" s="1169"/>
      <c r="C153" s="1171"/>
      <c r="D153" s="1173"/>
      <c r="E153" s="252" t="s">
        <v>3801</v>
      </c>
    </row>
    <row r="154" spans="1:5" ht="77.5">
      <c r="A154" s="245" t="s">
        <v>3571</v>
      </c>
      <c r="B154" s="245" t="s">
        <v>3762</v>
      </c>
      <c r="C154" s="248" t="s">
        <v>3802</v>
      </c>
      <c r="D154" s="242" t="s">
        <v>3803</v>
      </c>
      <c r="E154" s="252" t="s">
        <v>3804</v>
      </c>
    </row>
    <row r="155" spans="1:5" ht="62">
      <c r="A155" s="245" t="s">
        <v>3571</v>
      </c>
      <c r="B155" s="245" t="s">
        <v>3762</v>
      </c>
      <c r="C155" s="248" t="s">
        <v>3802</v>
      </c>
      <c r="D155" s="242" t="s">
        <v>3805</v>
      </c>
      <c r="E155" s="252" t="s">
        <v>3806</v>
      </c>
    </row>
    <row r="156" spans="1:5" ht="62">
      <c r="A156" s="245" t="s">
        <v>3571</v>
      </c>
      <c r="B156" s="245" t="s">
        <v>3762</v>
      </c>
      <c r="C156" s="248" t="s">
        <v>3802</v>
      </c>
      <c r="D156" s="242" t="s">
        <v>3807</v>
      </c>
      <c r="E156" s="252" t="s">
        <v>3808</v>
      </c>
    </row>
    <row r="157" spans="1:5" ht="46.5">
      <c r="A157" s="1166" t="s">
        <v>3571</v>
      </c>
      <c r="B157" s="1168" t="s">
        <v>3762</v>
      </c>
      <c r="C157" s="1170" t="s">
        <v>3802</v>
      </c>
      <c r="D157" s="1172" t="s">
        <v>3809</v>
      </c>
      <c r="E157" s="252" t="s">
        <v>3810</v>
      </c>
    </row>
    <row r="158" spans="1:5" ht="62">
      <c r="A158" s="1167"/>
      <c r="B158" s="1169"/>
      <c r="C158" s="1171"/>
      <c r="D158" s="1173"/>
      <c r="E158" s="252" t="s">
        <v>3811</v>
      </c>
    </row>
    <row r="159" spans="1:5" ht="62">
      <c r="A159" s="245" t="s">
        <v>3571</v>
      </c>
      <c r="B159" s="245" t="s">
        <v>3762</v>
      </c>
      <c r="C159" s="248" t="s">
        <v>3802</v>
      </c>
      <c r="D159" s="242" t="s">
        <v>3812</v>
      </c>
      <c r="E159" s="252" t="s">
        <v>3813</v>
      </c>
    </row>
    <row r="160" spans="1:5" ht="46.5">
      <c r="A160" s="1166" t="s">
        <v>3571</v>
      </c>
      <c r="B160" s="1168" t="s">
        <v>3762</v>
      </c>
      <c r="C160" s="1170" t="s">
        <v>3802</v>
      </c>
      <c r="D160" s="1172" t="s">
        <v>3814</v>
      </c>
      <c r="E160" s="252" t="s">
        <v>3815</v>
      </c>
    </row>
    <row r="161" spans="1:5" ht="62">
      <c r="A161" s="1167"/>
      <c r="B161" s="1169"/>
      <c r="C161" s="1171"/>
      <c r="D161" s="1173"/>
      <c r="E161" s="252" t="s">
        <v>3816</v>
      </c>
    </row>
    <row r="162" spans="1:5" ht="46.5">
      <c r="A162" s="1166" t="s">
        <v>3571</v>
      </c>
      <c r="B162" s="1168" t="s">
        <v>3762</v>
      </c>
      <c r="C162" s="1170" t="s">
        <v>3802</v>
      </c>
      <c r="D162" s="1172" t="s">
        <v>3817</v>
      </c>
      <c r="E162" s="252" t="s">
        <v>3818</v>
      </c>
    </row>
    <row r="163" spans="1:5" ht="124">
      <c r="A163" s="1167"/>
      <c r="B163" s="1169"/>
      <c r="C163" s="1171"/>
      <c r="D163" s="1173"/>
      <c r="E163" s="252" t="s">
        <v>3819</v>
      </c>
    </row>
  </sheetData>
  <autoFilter ref="A1:F163" xr:uid="{00000000-0009-0000-0000-00000A000000}"/>
  <mergeCells count="200">
    <mergeCell ref="A2:A4"/>
    <mergeCell ref="B2:B4"/>
    <mergeCell ref="C2:C4"/>
    <mergeCell ref="D2:D4"/>
    <mergeCell ref="A5:A7"/>
    <mergeCell ref="B5:B7"/>
    <mergeCell ref="C5:C7"/>
    <mergeCell ref="D5:D7"/>
    <mergeCell ref="A18:A20"/>
    <mergeCell ref="B18:B20"/>
    <mergeCell ref="C18:C20"/>
    <mergeCell ref="D18:D20"/>
    <mergeCell ref="A21:A23"/>
    <mergeCell ref="B21:B23"/>
    <mergeCell ref="C21:C23"/>
    <mergeCell ref="D21:D23"/>
    <mergeCell ref="A11:A12"/>
    <mergeCell ref="B11:B12"/>
    <mergeCell ref="C11:C12"/>
    <mergeCell ref="D11:D12"/>
    <mergeCell ref="A15:A17"/>
    <mergeCell ref="B15:B17"/>
    <mergeCell ref="C15:C17"/>
    <mergeCell ref="D15:D17"/>
    <mergeCell ref="A30:A32"/>
    <mergeCell ref="B30:B32"/>
    <mergeCell ref="C30:C32"/>
    <mergeCell ref="D30:D32"/>
    <mergeCell ref="A33:A35"/>
    <mergeCell ref="B33:B35"/>
    <mergeCell ref="C33:C35"/>
    <mergeCell ref="D33:D35"/>
    <mergeCell ref="A24:A26"/>
    <mergeCell ref="B24:B26"/>
    <mergeCell ref="C24:C26"/>
    <mergeCell ref="D24:D26"/>
    <mergeCell ref="A27:A29"/>
    <mergeCell ref="B27:B29"/>
    <mergeCell ref="C27:C29"/>
    <mergeCell ref="D27:D29"/>
    <mergeCell ref="A42:A45"/>
    <mergeCell ref="B42:B45"/>
    <mergeCell ref="C42:C45"/>
    <mergeCell ref="D42:D45"/>
    <mergeCell ref="A46:A48"/>
    <mergeCell ref="B46:B48"/>
    <mergeCell ref="C46:C48"/>
    <mergeCell ref="D46:D48"/>
    <mergeCell ref="A36:A38"/>
    <mergeCell ref="B36:B38"/>
    <mergeCell ref="C36:C38"/>
    <mergeCell ref="D36:D38"/>
    <mergeCell ref="A39:A41"/>
    <mergeCell ref="B39:B41"/>
    <mergeCell ref="C39:C41"/>
    <mergeCell ref="D39:D41"/>
    <mergeCell ref="A56:A58"/>
    <mergeCell ref="B56:B58"/>
    <mergeCell ref="C56:C58"/>
    <mergeCell ref="D56:D58"/>
    <mergeCell ref="A59:A62"/>
    <mergeCell ref="B59:B62"/>
    <mergeCell ref="C59:C62"/>
    <mergeCell ref="D59:D62"/>
    <mergeCell ref="A49:A51"/>
    <mergeCell ref="B49:B51"/>
    <mergeCell ref="C49:C51"/>
    <mergeCell ref="D49:D51"/>
    <mergeCell ref="A52:A54"/>
    <mergeCell ref="B52:B54"/>
    <mergeCell ref="C52:C54"/>
    <mergeCell ref="D52:D54"/>
    <mergeCell ref="A69:A72"/>
    <mergeCell ref="B69:B72"/>
    <mergeCell ref="C69:C72"/>
    <mergeCell ref="D69:D72"/>
    <mergeCell ref="A73:A76"/>
    <mergeCell ref="B73:B76"/>
    <mergeCell ref="C73:C76"/>
    <mergeCell ref="D73:D76"/>
    <mergeCell ref="A63:A65"/>
    <mergeCell ref="B63:B65"/>
    <mergeCell ref="C63:C65"/>
    <mergeCell ref="D63:D65"/>
    <mergeCell ref="A66:A68"/>
    <mergeCell ref="B66:B68"/>
    <mergeCell ref="C66:C68"/>
    <mergeCell ref="D66:D68"/>
    <mergeCell ref="A84:A86"/>
    <mergeCell ref="B84:B86"/>
    <mergeCell ref="C84:C86"/>
    <mergeCell ref="D84:D86"/>
    <mergeCell ref="A87:A89"/>
    <mergeCell ref="B87:B89"/>
    <mergeCell ref="C87:C89"/>
    <mergeCell ref="D87:D89"/>
    <mergeCell ref="A77:A79"/>
    <mergeCell ref="B77:B79"/>
    <mergeCell ref="C77:C79"/>
    <mergeCell ref="D77:D79"/>
    <mergeCell ref="A80:A83"/>
    <mergeCell ref="B80:B83"/>
    <mergeCell ref="C80:C83"/>
    <mergeCell ref="D80:D83"/>
    <mergeCell ref="A95:A96"/>
    <mergeCell ref="B95:B96"/>
    <mergeCell ref="C95:C96"/>
    <mergeCell ref="D95:D96"/>
    <mergeCell ref="A97:A98"/>
    <mergeCell ref="B97:B98"/>
    <mergeCell ref="C97:C98"/>
    <mergeCell ref="D97:D98"/>
    <mergeCell ref="A90:A92"/>
    <mergeCell ref="B90:B92"/>
    <mergeCell ref="C90:C92"/>
    <mergeCell ref="D90:D92"/>
    <mergeCell ref="A93:A94"/>
    <mergeCell ref="B93:B94"/>
    <mergeCell ref="C93:C94"/>
    <mergeCell ref="D93:D94"/>
    <mergeCell ref="A103:A104"/>
    <mergeCell ref="B103:B104"/>
    <mergeCell ref="C103:C104"/>
    <mergeCell ref="D103:D104"/>
    <mergeCell ref="A111:A112"/>
    <mergeCell ref="B111:B112"/>
    <mergeCell ref="C111:C112"/>
    <mergeCell ref="D111:D112"/>
    <mergeCell ref="A99:A100"/>
    <mergeCell ref="B99:B100"/>
    <mergeCell ref="C99:C100"/>
    <mergeCell ref="D99:D100"/>
    <mergeCell ref="A101:A102"/>
    <mergeCell ref="B101:B102"/>
    <mergeCell ref="C101:C102"/>
    <mergeCell ref="D101:D102"/>
    <mergeCell ref="A118:A121"/>
    <mergeCell ref="B118:B121"/>
    <mergeCell ref="C118:C121"/>
    <mergeCell ref="D118:D121"/>
    <mergeCell ref="A122:A124"/>
    <mergeCell ref="B122:B124"/>
    <mergeCell ref="C122:C124"/>
    <mergeCell ref="D122:D124"/>
    <mergeCell ref="A113:A114"/>
    <mergeCell ref="B113:B114"/>
    <mergeCell ref="C113:C114"/>
    <mergeCell ref="D113:D114"/>
    <mergeCell ref="A116:A117"/>
    <mergeCell ref="B116:B117"/>
    <mergeCell ref="C116:C117"/>
    <mergeCell ref="D116:D117"/>
    <mergeCell ref="A131:A133"/>
    <mergeCell ref="B131:B133"/>
    <mergeCell ref="C131:C133"/>
    <mergeCell ref="D131:D133"/>
    <mergeCell ref="A135:A137"/>
    <mergeCell ref="B135:B137"/>
    <mergeCell ref="C135:C137"/>
    <mergeCell ref="D135:D137"/>
    <mergeCell ref="A125:A126"/>
    <mergeCell ref="B125:B126"/>
    <mergeCell ref="C125:C126"/>
    <mergeCell ref="D125:D126"/>
    <mergeCell ref="A127:A129"/>
    <mergeCell ref="B127:B129"/>
    <mergeCell ref="C127:C129"/>
    <mergeCell ref="D127:D129"/>
    <mergeCell ref="A144:A146"/>
    <mergeCell ref="B144:B146"/>
    <mergeCell ref="C144:C146"/>
    <mergeCell ref="D144:D146"/>
    <mergeCell ref="A149:A150"/>
    <mergeCell ref="B149:B150"/>
    <mergeCell ref="C149:C150"/>
    <mergeCell ref="D149:D150"/>
    <mergeCell ref="A138:A140"/>
    <mergeCell ref="B138:B140"/>
    <mergeCell ref="C138:C140"/>
    <mergeCell ref="D138:D140"/>
    <mergeCell ref="A141:A143"/>
    <mergeCell ref="B141:B143"/>
    <mergeCell ref="C141:C143"/>
    <mergeCell ref="D141:D143"/>
    <mergeCell ref="A160:A161"/>
    <mergeCell ref="B160:B161"/>
    <mergeCell ref="C160:C161"/>
    <mergeCell ref="D160:D161"/>
    <mergeCell ref="A162:A163"/>
    <mergeCell ref="B162:B163"/>
    <mergeCell ref="C162:C163"/>
    <mergeCell ref="D162:D163"/>
    <mergeCell ref="A152:A153"/>
    <mergeCell ref="B152:B153"/>
    <mergeCell ref="C152:C153"/>
    <mergeCell ref="D152:D153"/>
    <mergeCell ref="A157:A158"/>
    <mergeCell ref="B157:B158"/>
    <mergeCell ref="C157:C158"/>
    <mergeCell ref="D157:D158"/>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24">
    <tabColor rgb="FF00B050"/>
  </sheetPr>
  <dimension ref="A1:D80"/>
  <sheetViews>
    <sheetView workbookViewId="0">
      <selection activeCell="D6" sqref="D6"/>
    </sheetView>
  </sheetViews>
  <sheetFormatPr baseColWidth="10" defaultColWidth="11" defaultRowHeight="12.75" customHeight="1"/>
  <cols>
    <col min="1" max="1" width="23.83203125" style="321" customWidth="1"/>
    <col min="2" max="2" width="40.08203125" style="321" customWidth="1"/>
    <col min="3" max="3" width="34.25" style="359" customWidth="1"/>
    <col min="4" max="4" width="33.83203125" style="321" customWidth="1"/>
    <col min="5" max="16384" width="11" style="321"/>
  </cols>
  <sheetData>
    <row r="1" spans="1:4" s="423" customFormat="1" ht="12.75" customHeight="1">
      <c r="A1" s="422" t="s">
        <v>3820</v>
      </c>
      <c r="B1" s="422" t="s">
        <v>3821</v>
      </c>
      <c r="C1" s="422" t="s">
        <v>3822</v>
      </c>
      <c r="D1" s="422" t="s">
        <v>3823</v>
      </c>
    </row>
    <row r="2" spans="1:4" ht="12.75" customHeight="1">
      <c r="A2" s="321" t="s">
        <v>3824</v>
      </c>
      <c r="B2" s="360" t="s">
        <v>3825</v>
      </c>
      <c r="C2" s="361" t="s">
        <v>3826</v>
      </c>
      <c r="D2" s="362" t="s">
        <v>3827</v>
      </c>
    </row>
    <row r="3" spans="1:4" ht="12.75" customHeight="1">
      <c r="A3" s="321" t="s">
        <v>3824</v>
      </c>
      <c r="B3" s="365" t="s">
        <v>3825</v>
      </c>
      <c r="C3" s="331" t="s">
        <v>3828</v>
      </c>
      <c r="D3" s="366" t="s">
        <v>3829</v>
      </c>
    </row>
    <row r="4" spans="1:4" ht="12.75" customHeight="1">
      <c r="A4" s="321" t="s">
        <v>3824</v>
      </c>
      <c r="B4" s="365" t="s">
        <v>3830</v>
      </c>
      <c r="C4" s="331" t="s">
        <v>3831</v>
      </c>
      <c r="D4" s="364" t="s">
        <v>3832</v>
      </c>
    </row>
    <row r="5" spans="1:4" ht="12.75" customHeight="1">
      <c r="A5" s="321" t="s">
        <v>3824</v>
      </c>
      <c r="B5" s="524" t="s">
        <v>3830</v>
      </c>
      <c r="C5" s="331" t="s">
        <v>3833</v>
      </c>
      <c r="D5" s="366" t="s">
        <v>3834</v>
      </c>
    </row>
    <row r="6" spans="1:4" ht="12.75" customHeight="1">
      <c r="A6" s="321" t="s">
        <v>3824</v>
      </c>
      <c r="B6" s="360" t="s">
        <v>3830</v>
      </c>
      <c r="C6" s="368" t="s">
        <v>3835</v>
      </c>
      <c r="D6" s="332" t="s">
        <v>3836</v>
      </c>
    </row>
    <row r="7" spans="1:4" ht="12.75" customHeight="1">
      <c r="A7" s="321" t="s">
        <v>3824</v>
      </c>
      <c r="B7" s="390" t="s">
        <v>3837</v>
      </c>
      <c r="C7" s="368" t="s">
        <v>3838</v>
      </c>
      <c r="D7" s="364" t="s">
        <v>3839</v>
      </c>
    </row>
    <row r="8" spans="1:4" ht="12.75" customHeight="1">
      <c r="A8" s="321" t="s">
        <v>3840</v>
      </c>
      <c r="B8" s="367" t="s">
        <v>3825</v>
      </c>
      <c r="C8" s="370" t="s">
        <v>3841</v>
      </c>
      <c r="D8" s="371" t="s">
        <v>3842</v>
      </c>
    </row>
    <row r="9" spans="1:4" ht="12.75" customHeight="1">
      <c r="A9" s="321" t="s">
        <v>3840</v>
      </c>
      <c r="B9" s="363" t="s">
        <v>3825</v>
      </c>
      <c r="C9" s="331" t="s">
        <v>3843</v>
      </c>
      <c r="D9" s="371" t="s">
        <v>3844</v>
      </c>
    </row>
    <row r="10" spans="1:4" ht="12.75" customHeight="1">
      <c r="A10" s="321" t="s">
        <v>3840</v>
      </c>
      <c r="B10" s="360" t="s">
        <v>3825</v>
      </c>
      <c r="C10" s="368" t="s">
        <v>3845</v>
      </c>
      <c r="D10" s="366" t="s">
        <v>3846</v>
      </c>
    </row>
    <row r="11" spans="1:4" ht="12.75" customHeight="1">
      <c r="A11" s="321" t="s">
        <v>3840</v>
      </c>
      <c r="B11" s="365" t="s">
        <v>3847</v>
      </c>
      <c r="C11" s="368" t="s">
        <v>3848</v>
      </c>
      <c r="D11" s="364" t="s">
        <v>3849</v>
      </c>
    </row>
    <row r="12" spans="1:4" ht="12.75" customHeight="1">
      <c r="A12" s="321" t="s">
        <v>3840</v>
      </c>
      <c r="B12" s="367" t="s">
        <v>3847</v>
      </c>
      <c r="C12" s="331" t="s">
        <v>3850</v>
      </c>
      <c r="D12" s="366" t="s">
        <v>3851</v>
      </c>
    </row>
    <row r="13" spans="1:4" ht="12.75" customHeight="1">
      <c r="A13" s="321" t="s">
        <v>3840</v>
      </c>
      <c r="B13" s="360" t="s">
        <v>3847</v>
      </c>
      <c r="C13" s="368" t="s">
        <v>3852</v>
      </c>
      <c r="D13" s="364" t="s">
        <v>3853</v>
      </c>
    </row>
    <row r="14" spans="1:4" ht="12.75" customHeight="1">
      <c r="A14" s="321" t="s">
        <v>3840</v>
      </c>
      <c r="B14" s="390" t="s">
        <v>3837</v>
      </c>
      <c r="C14" s="368" t="s">
        <v>3854</v>
      </c>
      <c r="D14" s="364" t="s">
        <v>3855</v>
      </c>
    </row>
    <row r="15" spans="1:4" ht="12.75" customHeight="1">
      <c r="A15" s="321" t="s">
        <v>3840</v>
      </c>
      <c r="B15" s="369" t="s">
        <v>3837</v>
      </c>
      <c r="C15" s="368" t="s">
        <v>3856</v>
      </c>
      <c r="D15" s="366" t="s">
        <v>3857</v>
      </c>
    </row>
    <row r="16" spans="1:4" ht="12.75" customHeight="1">
      <c r="A16" s="321" t="s">
        <v>3840</v>
      </c>
      <c r="B16" s="373" t="s">
        <v>3837</v>
      </c>
      <c r="C16" s="368" t="s">
        <v>3858</v>
      </c>
      <c r="D16" s="364" t="s">
        <v>3839</v>
      </c>
    </row>
    <row r="17" spans="1:4" ht="12.75" customHeight="1">
      <c r="A17" s="321" t="s">
        <v>3840</v>
      </c>
      <c r="B17" s="373" t="s">
        <v>3837</v>
      </c>
      <c r="C17" s="368" t="s">
        <v>3859</v>
      </c>
      <c r="D17" s="364" t="s">
        <v>3860</v>
      </c>
    </row>
    <row r="18" spans="1:4" ht="12.75" customHeight="1">
      <c r="A18" s="321" t="s">
        <v>3861</v>
      </c>
      <c r="B18" s="363" t="s">
        <v>3862</v>
      </c>
      <c r="C18" s="361" t="s">
        <v>3863</v>
      </c>
      <c r="D18" s="362" t="s">
        <v>3864</v>
      </c>
    </row>
    <row r="19" spans="1:4" ht="12.75" customHeight="1">
      <c r="A19" s="321" t="s">
        <v>3861</v>
      </c>
      <c r="B19" s="363" t="s">
        <v>3862</v>
      </c>
      <c r="C19" s="368" t="s">
        <v>3865</v>
      </c>
      <c r="D19" s="366" t="s">
        <v>3866</v>
      </c>
    </row>
    <row r="20" spans="1:4" ht="12.75" customHeight="1">
      <c r="A20" s="321" t="s">
        <v>3861</v>
      </c>
      <c r="B20" s="363" t="s">
        <v>3862</v>
      </c>
      <c r="C20" s="368" t="s">
        <v>3867</v>
      </c>
      <c r="D20" s="364" t="s">
        <v>3868</v>
      </c>
    </row>
    <row r="21" spans="1:4" ht="12.75" customHeight="1">
      <c r="A21" s="321" t="s">
        <v>3861</v>
      </c>
      <c r="B21" s="363" t="s">
        <v>3862</v>
      </c>
      <c r="C21" s="368" t="s">
        <v>3869</v>
      </c>
      <c r="D21" s="366" t="s">
        <v>3870</v>
      </c>
    </row>
    <row r="22" spans="1:4" ht="12.75" customHeight="1">
      <c r="A22" s="321" t="s">
        <v>3871</v>
      </c>
      <c r="B22" s="371" t="s">
        <v>3872</v>
      </c>
      <c r="C22" s="370" t="s">
        <v>3873</v>
      </c>
      <c r="D22" s="371" t="s">
        <v>3874</v>
      </c>
    </row>
    <row r="23" spans="1:4" ht="12.75" customHeight="1">
      <c r="A23" s="321" t="s">
        <v>3871</v>
      </c>
      <c r="B23" s="332" t="s">
        <v>3875</v>
      </c>
      <c r="C23" s="374" t="s">
        <v>3876</v>
      </c>
      <c r="D23" s="371" t="s">
        <v>3877</v>
      </c>
    </row>
    <row r="24" spans="1:4" ht="12.75" customHeight="1">
      <c r="A24" s="321" t="s">
        <v>3871</v>
      </c>
      <c r="B24" s="364" t="s">
        <v>3878</v>
      </c>
      <c r="C24" s="368" t="s">
        <v>3879</v>
      </c>
      <c r="D24" s="366" t="s">
        <v>3880</v>
      </c>
    </row>
    <row r="25" spans="1:4" ht="12.75" customHeight="1">
      <c r="A25" s="321" t="s">
        <v>3871</v>
      </c>
      <c r="B25" s="332" t="s">
        <v>3881</v>
      </c>
      <c r="C25" s="368" t="s">
        <v>3882</v>
      </c>
      <c r="D25" s="364" t="s">
        <v>3883</v>
      </c>
    </row>
    <row r="26" spans="1:4" ht="12.75" customHeight="1">
      <c r="A26" s="321" t="s">
        <v>3884</v>
      </c>
      <c r="B26" s="375" t="s">
        <v>3872</v>
      </c>
      <c r="C26" s="370" t="s">
        <v>3885</v>
      </c>
      <c r="D26" s="371" t="s">
        <v>3886</v>
      </c>
    </row>
    <row r="27" spans="1:4" ht="12.75" customHeight="1">
      <c r="A27" s="321" t="s">
        <v>3884</v>
      </c>
      <c r="B27" s="375" t="s">
        <v>3872</v>
      </c>
      <c r="C27" s="374" t="s">
        <v>3887</v>
      </c>
      <c r="D27" s="371" t="s">
        <v>3888</v>
      </c>
    </row>
    <row r="28" spans="1:4" ht="12.75" customHeight="1">
      <c r="A28" s="321" t="s">
        <v>3884</v>
      </c>
      <c r="B28" s="375" t="s">
        <v>3872</v>
      </c>
      <c r="C28" s="368" t="s">
        <v>3889</v>
      </c>
      <c r="D28" s="364" t="s">
        <v>3890</v>
      </c>
    </row>
    <row r="29" spans="1:4" ht="12.75" customHeight="1">
      <c r="A29" s="321" t="s">
        <v>3884</v>
      </c>
      <c r="B29" s="364" t="s">
        <v>3891</v>
      </c>
      <c r="C29" s="368" t="s">
        <v>3892</v>
      </c>
      <c r="D29" s="364" t="s">
        <v>3893</v>
      </c>
    </row>
    <row r="30" spans="1:4" ht="12.75" customHeight="1">
      <c r="A30" s="321" t="s">
        <v>3884</v>
      </c>
      <c r="B30" s="332" t="s">
        <v>3894</v>
      </c>
      <c r="C30" s="368" t="s">
        <v>3895</v>
      </c>
      <c r="D30" s="364" t="s">
        <v>3896</v>
      </c>
    </row>
    <row r="31" spans="1:4" ht="12.75" customHeight="1">
      <c r="A31" s="321" t="s">
        <v>3884</v>
      </c>
      <c r="B31" s="332" t="s">
        <v>3897</v>
      </c>
      <c r="C31" s="368" t="s">
        <v>3898</v>
      </c>
      <c r="D31" s="364" t="s">
        <v>3899</v>
      </c>
    </row>
    <row r="32" spans="1:4" ht="12.75" customHeight="1">
      <c r="A32" s="321" t="s">
        <v>3884</v>
      </c>
      <c r="B32" s="332" t="s">
        <v>3900</v>
      </c>
      <c r="C32" s="368" t="s">
        <v>3901</v>
      </c>
      <c r="D32" s="364" t="s">
        <v>3902</v>
      </c>
    </row>
    <row r="33" spans="1:4" ht="12.75" customHeight="1">
      <c r="A33" s="321" t="s">
        <v>3903</v>
      </c>
      <c r="B33" s="362" t="s">
        <v>3904</v>
      </c>
      <c r="C33" s="370" t="s">
        <v>3905</v>
      </c>
      <c r="D33" s="371" t="s">
        <v>3906</v>
      </c>
    </row>
    <row r="34" spans="1:4" ht="12.75" customHeight="1">
      <c r="A34" s="321" t="s">
        <v>3903</v>
      </c>
      <c r="B34" s="362" t="s">
        <v>3904</v>
      </c>
      <c r="C34" s="374" t="s">
        <v>3907</v>
      </c>
      <c r="D34" s="371" t="s">
        <v>3908</v>
      </c>
    </row>
    <row r="35" spans="1:4" ht="12.75" customHeight="1">
      <c r="A35" s="321" t="s">
        <v>3903</v>
      </c>
      <c r="B35" s="371" t="s">
        <v>3909</v>
      </c>
      <c r="C35" s="368" t="s">
        <v>3910</v>
      </c>
      <c r="D35" s="364" t="s">
        <v>3911</v>
      </c>
    </row>
    <row r="36" spans="1:4" ht="12.75" customHeight="1">
      <c r="A36" s="321" t="s">
        <v>3903</v>
      </c>
      <c r="B36" s="363" t="s">
        <v>3912</v>
      </c>
      <c r="C36" s="368" t="s">
        <v>3913</v>
      </c>
      <c r="D36" s="391" t="s">
        <v>3914</v>
      </c>
    </row>
    <row r="37" spans="1:4" ht="12.75" customHeight="1">
      <c r="A37" s="321" t="s">
        <v>3903</v>
      </c>
      <c r="B37" s="360" t="s">
        <v>3912</v>
      </c>
      <c r="C37" s="368" t="s">
        <v>3915</v>
      </c>
      <c r="D37" s="364" t="s">
        <v>3916</v>
      </c>
    </row>
    <row r="38" spans="1:4" ht="12.75" customHeight="1">
      <c r="A38" s="321" t="s">
        <v>3903</v>
      </c>
      <c r="B38" s="367" t="s">
        <v>3917</v>
      </c>
      <c r="C38" s="376" t="s">
        <v>3918</v>
      </c>
      <c r="D38" s="391" t="s">
        <v>3919</v>
      </c>
    </row>
    <row r="39" spans="1:4" ht="12.75" customHeight="1">
      <c r="A39" s="321" t="s">
        <v>3903</v>
      </c>
      <c r="B39" s="363" t="s">
        <v>3917</v>
      </c>
      <c r="C39" s="368" t="s">
        <v>3920</v>
      </c>
      <c r="D39" s="377" t="s">
        <v>3921</v>
      </c>
    </row>
    <row r="40" spans="1:4" ht="12.75" customHeight="1">
      <c r="A40" s="321" t="s">
        <v>3922</v>
      </c>
      <c r="B40" s="375" t="s">
        <v>3923</v>
      </c>
      <c r="C40" s="370" t="s">
        <v>3924</v>
      </c>
      <c r="D40" s="371" t="s">
        <v>3925</v>
      </c>
    </row>
    <row r="41" spans="1:4" ht="12.75" customHeight="1">
      <c r="A41" s="321" t="s">
        <v>3922</v>
      </c>
      <c r="B41" s="375" t="s">
        <v>3923</v>
      </c>
      <c r="C41" s="374" t="s">
        <v>3926</v>
      </c>
      <c r="D41" s="392" t="s">
        <v>3927</v>
      </c>
    </row>
    <row r="42" spans="1:4" ht="12.75" customHeight="1">
      <c r="A42" s="321" t="s">
        <v>3922</v>
      </c>
      <c r="B42" s="375" t="s">
        <v>3923</v>
      </c>
      <c r="C42" s="368" t="s">
        <v>3928</v>
      </c>
      <c r="D42" s="372" t="s">
        <v>3929</v>
      </c>
    </row>
    <row r="43" spans="1:4" ht="12.75" customHeight="1">
      <c r="A43" s="321" t="s">
        <v>3922</v>
      </c>
      <c r="B43" s="375" t="s">
        <v>3923</v>
      </c>
      <c r="C43" s="368" t="s">
        <v>3930</v>
      </c>
      <c r="D43" s="372" t="s">
        <v>3931</v>
      </c>
    </row>
    <row r="44" spans="1:4" ht="12.75" customHeight="1">
      <c r="A44" s="321" t="s">
        <v>3922</v>
      </c>
      <c r="B44" s="332" t="s">
        <v>3932</v>
      </c>
      <c r="C44" s="368" t="s">
        <v>3933</v>
      </c>
      <c r="D44" s="372" t="s">
        <v>3934</v>
      </c>
    </row>
    <row r="45" spans="1:4" ht="12.75" customHeight="1">
      <c r="A45" s="321" t="s">
        <v>3922</v>
      </c>
      <c r="B45" s="332" t="s">
        <v>3935</v>
      </c>
      <c r="C45" s="368" t="s">
        <v>3936</v>
      </c>
      <c r="D45" s="364" t="s">
        <v>3937</v>
      </c>
    </row>
    <row r="46" spans="1:4" ht="12.75" customHeight="1">
      <c r="A46" s="321" t="s">
        <v>3922</v>
      </c>
      <c r="B46" s="332" t="s">
        <v>3938</v>
      </c>
      <c r="C46" s="368" t="s">
        <v>3939</v>
      </c>
      <c r="D46" s="364" t="s">
        <v>3940</v>
      </c>
    </row>
    <row r="47" spans="1:4" ht="12.75" customHeight="1">
      <c r="A47" s="321" t="s">
        <v>3922</v>
      </c>
      <c r="B47" s="332" t="s">
        <v>3938</v>
      </c>
      <c r="C47" s="368" t="s">
        <v>3941</v>
      </c>
      <c r="D47" s="364" t="s">
        <v>3942</v>
      </c>
    </row>
    <row r="48" spans="1:4" ht="12.75" customHeight="1">
      <c r="A48" s="321" t="s">
        <v>3943</v>
      </c>
      <c r="B48" s="375" t="s">
        <v>1668</v>
      </c>
      <c r="C48" s="370" t="s">
        <v>3944</v>
      </c>
      <c r="D48" s="371" t="s">
        <v>3945</v>
      </c>
    </row>
    <row r="49" spans="1:4" ht="12.75" customHeight="1">
      <c r="A49" s="321" t="s">
        <v>3943</v>
      </c>
      <c r="B49" s="375" t="s">
        <v>1668</v>
      </c>
      <c r="C49" s="374" t="s">
        <v>3946</v>
      </c>
      <c r="D49" s="372" t="s">
        <v>3947</v>
      </c>
    </row>
    <row r="50" spans="1:4" ht="12.75" customHeight="1">
      <c r="A50" s="321" t="s">
        <v>3943</v>
      </c>
      <c r="B50" s="375" t="s">
        <v>1668</v>
      </c>
      <c r="C50" s="368" t="s">
        <v>3948</v>
      </c>
      <c r="D50" s="372" t="s">
        <v>3949</v>
      </c>
    </row>
    <row r="51" spans="1:4" ht="12.75" customHeight="1">
      <c r="A51" s="321" t="s">
        <v>3943</v>
      </c>
      <c r="B51" s="375" t="s">
        <v>1668</v>
      </c>
      <c r="C51" s="368" t="s">
        <v>3950</v>
      </c>
      <c r="D51" s="372" t="s">
        <v>3951</v>
      </c>
    </row>
    <row r="52" spans="1:4" ht="12.75" customHeight="1">
      <c r="A52" s="321" t="s">
        <v>3943</v>
      </c>
      <c r="B52" s="375" t="s">
        <v>1668</v>
      </c>
      <c r="C52" s="368" t="s">
        <v>3952</v>
      </c>
      <c r="D52" s="364" t="s">
        <v>3953</v>
      </c>
    </row>
    <row r="53" spans="1:4" ht="12.75" customHeight="1">
      <c r="A53" s="321" t="s">
        <v>3943</v>
      </c>
      <c r="B53" s="375" t="s">
        <v>1668</v>
      </c>
      <c r="C53" s="368" t="s">
        <v>3954</v>
      </c>
      <c r="D53" s="364" t="s">
        <v>3955</v>
      </c>
    </row>
    <row r="54" spans="1:4" ht="12.75" customHeight="1">
      <c r="A54" s="321" t="s">
        <v>3956</v>
      </c>
      <c r="B54" s="375" t="s">
        <v>3923</v>
      </c>
      <c r="C54" s="379" t="s">
        <v>3957</v>
      </c>
      <c r="D54" s="378" t="s">
        <v>3958</v>
      </c>
    </row>
    <row r="55" spans="1:4" ht="12.75" customHeight="1">
      <c r="A55" s="321" t="s">
        <v>3956</v>
      </c>
      <c r="B55" s="375" t="s">
        <v>3923</v>
      </c>
      <c r="C55" s="368" t="s">
        <v>3959</v>
      </c>
      <c r="D55" s="391" t="s">
        <v>3960</v>
      </c>
    </row>
    <row r="56" spans="1:4" ht="12.75" customHeight="1">
      <c r="A56" s="321" t="s">
        <v>3956</v>
      </c>
      <c r="B56" s="375" t="s">
        <v>3923</v>
      </c>
      <c r="C56" s="380" t="s">
        <v>3961</v>
      </c>
      <c r="D56" s="364" t="s">
        <v>3962</v>
      </c>
    </row>
    <row r="57" spans="1:4" ht="12.75" customHeight="1">
      <c r="A57" s="321" t="s">
        <v>3956</v>
      </c>
      <c r="B57" s="330" t="s">
        <v>3963</v>
      </c>
      <c r="C57" s="381" t="s">
        <v>3964</v>
      </c>
      <c r="D57" s="391" t="s">
        <v>3965</v>
      </c>
    </row>
    <row r="58" spans="1:4" ht="12.75" customHeight="1">
      <c r="A58" s="321" t="s">
        <v>3956</v>
      </c>
      <c r="B58" s="393" t="s">
        <v>3966</v>
      </c>
      <c r="C58" s="381" t="s">
        <v>3936</v>
      </c>
      <c r="D58" s="364" t="s">
        <v>3937</v>
      </c>
    </row>
    <row r="59" spans="1:4" ht="12.75" customHeight="1">
      <c r="A59" s="321" t="s">
        <v>3956</v>
      </c>
      <c r="B59" s="393" t="s">
        <v>3966</v>
      </c>
      <c r="C59" s="380" t="s">
        <v>3967</v>
      </c>
      <c r="D59" s="382" t="s">
        <v>3968</v>
      </c>
    </row>
    <row r="60" spans="1:4" ht="12.75" customHeight="1">
      <c r="A60" s="321" t="s">
        <v>3956</v>
      </c>
      <c r="B60" s="393" t="s">
        <v>3966</v>
      </c>
      <c r="C60" s="368" t="s">
        <v>3969</v>
      </c>
      <c r="D60" s="364" t="s">
        <v>3942</v>
      </c>
    </row>
    <row r="61" spans="1:4" ht="12.75" customHeight="1">
      <c r="A61" s="321" t="s">
        <v>3970</v>
      </c>
      <c r="B61" s="378" t="s">
        <v>1668</v>
      </c>
      <c r="C61" s="379" t="s">
        <v>3971</v>
      </c>
      <c r="D61" s="378" t="s">
        <v>3972</v>
      </c>
    </row>
    <row r="62" spans="1:4" ht="12.75" customHeight="1">
      <c r="A62" s="321" t="s">
        <v>3970</v>
      </c>
      <c r="B62" s="383" t="s">
        <v>1668</v>
      </c>
      <c r="C62" s="368" t="s">
        <v>3973</v>
      </c>
      <c r="D62" s="364" t="s">
        <v>3974</v>
      </c>
    </row>
    <row r="63" spans="1:4" ht="12.75" customHeight="1">
      <c r="A63" s="321" t="s">
        <v>3975</v>
      </c>
      <c r="B63" s="384" t="s">
        <v>1668</v>
      </c>
      <c r="C63" s="379" t="s">
        <v>3976</v>
      </c>
      <c r="D63" s="378" t="s">
        <v>3977</v>
      </c>
    </row>
    <row r="64" spans="1:4" ht="12.75" customHeight="1">
      <c r="A64" s="321" t="s">
        <v>3975</v>
      </c>
      <c r="B64" s="385" t="s">
        <v>1668</v>
      </c>
      <c r="C64" s="368" t="s">
        <v>3978</v>
      </c>
      <c r="D64" s="364" t="s">
        <v>3979</v>
      </c>
    </row>
    <row r="65" spans="1:4" ht="12.75" customHeight="1">
      <c r="A65" s="321" t="s">
        <v>3975</v>
      </c>
      <c r="B65" s="383" t="s">
        <v>1668</v>
      </c>
      <c r="C65" s="380" t="s">
        <v>3980</v>
      </c>
      <c r="D65" s="382" t="s">
        <v>3981</v>
      </c>
    </row>
    <row r="66" spans="1:4" ht="12.75" customHeight="1">
      <c r="A66" s="321" t="s">
        <v>3982</v>
      </c>
      <c r="B66" s="386" t="s">
        <v>3983</v>
      </c>
      <c r="C66" s="387" t="s">
        <v>3984</v>
      </c>
      <c r="D66" s="378" t="s">
        <v>3985</v>
      </c>
    </row>
    <row r="67" spans="1:4" ht="12.75" customHeight="1">
      <c r="A67" s="321" t="s">
        <v>3982</v>
      </c>
      <c r="B67" s="386" t="s">
        <v>3983</v>
      </c>
      <c r="C67" s="388" t="s">
        <v>3986</v>
      </c>
      <c r="D67" s="378" t="s">
        <v>3987</v>
      </c>
    </row>
    <row r="68" spans="1:4" ht="12.75" customHeight="1">
      <c r="A68" s="321" t="s">
        <v>3982</v>
      </c>
      <c r="B68" s="386" t="s">
        <v>3983</v>
      </c>
      <c r="C68" s="388" t="s">
        <v>3988</v>
      </c>
      <c r="D68" s="378" t="s">
        <v>3989</v>
      </c>
    </row>
    <row r="69" spans="1:4" ht="12.75" customHeight="1">
      <c r="A69" s="321" t="s">
        <v>3982</v>
      </c>
      <c r="B69" s="386" t="s">
        <v>3983</v>
      </c>
      <c r="C69" s="388" t="s">
        <v>3990</v>
      </c>
      <c r="D69" s="378" t="s">
        <v>3991</v>
      </c>
    </row>
    <row r="70" spans="1:4" ht="12.75" customHeight="1">
      <c r="A70" s="321" t="s">
        <v>3982</v>
      </c>
      <c r="B70" s="373" t="s">
        <v>3992</v>
      </c>
      <c r="C70" s="389" t="s">
        <v>3993</v>
      </c>
      <c r="D70" s="378" t="s">
        <v>3994</v>
      </c>
    </row>
    <row r="71" spans="1:4" ht="12.75" customHeight="1">
      <c r="A71" s="321" t="s">
        <v>3982</v>
      </c>
      <c r="B71" s="373" t="s">
        <v>3992</v>
      </c>
      <c r="C71" s="389" t="s">
        <v>3995</v>
      </c>
      <c r="D71" s="378" t="s">
        <v>3996</v>
      </c>
    </row>
    <row r="72" spans="1:4" ht="12.75" customHeight="1">
      <c r="A72" s="321" t="s">
        <v>3982</v>
      </c>
      <c r="B72" s="373" t="s">
        <v>3992</v>
      </c>
      <c r="C72" s="389" t="s">
        <v>3997</v>
      </c>
      <c r="D72" s="378" t="s">
        <v>3998</v>
      </c>
    </row>
    <row r="73" spans="1:4" ht="12.75" customHeight="1">
      <c r="A73" s="321" t="s">
        <v>3982</v>
      </c>
      <c r="B73" s="373" t="s">
        <v>3992</v>
      </c>
      <c r="C73" s="389" t="s">
        <v>3999</v>
      </c>
      <c r="D73" s="378" t="s">
        <v>4000</v>
      </c>
    </row>
    <row r="74" spans="1:4" ht="12.75" customHeight="1">
      <c r="A74" s="321" t="s">
        <v>3982</v>
      </c>
      <c r="B74" s="394" t="s">
        <v>4001</v>
      </c>
      <c r="C74" s="389" t="s">
        <v>4002</v>
      </c>
      <c r="D74" s="378" t="s">
        <v>4003</v>
      </c>
    </row>
    <row r="75" spans="1:4" ht="12.75" customHeight="1">
      <c r="A75" s="321" t="s">
        <v>3982</v>
      </c>
      <c r="B75" s="394" t="s">
        <v>4001</v>
      </c>
      <c r="C75" s="389" t="s">
        <v>4004</v>
      </c>
      <c r="D75" s="378" t="s">
        <v>4005</v>
      </c>
    </row>
    <row r="76" spans="1:4" ht="12.75" customHeight="1">
      <c r="A76" s="321" t="s">
        <v>3982</v>
      </c>
      <c r="B76" s="394" t="s">
        <v>4001</v>
      </c>
      <c r="C76" s="388" t="s">
        <v>4006</v>
      </c>
      <c r="D76" s="378" t="s">
        <v>4007</v>
      </c>
    </row>
    <row r="77" spans="1:4" ht="12.75" customHeight="1">
      <c r="C77" s="321"/>
    </row>
    <row r="78" spans="1:4" ht="12.75" customHeight="1">
      <c r="C78" s="321"/>
    </row>
    <row r="79" spans="1:4" ht="12.75" customHeight="1">
      <c r="C79" s="321"/>
    </row>
    <row r="80" spans="1:4" ht="12.75" customHeight="1">
      <c r="C80" s="321"/>
    </row>
  </sheetData>
  <autoFilter ref="A1:D76" xr:uid="{00000000-0009-0000-0000-00000C000000}"/>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9" tint="-0.249977111117893"/>
    <pageSetUpPr fitToPage="1"/>
  </sheetPr>
  <dimension ref="A1:AC129"/>
  <sheetViews>
    <sheetView showGridLines="0" topLeftCell="A3" zoomScale="85" zoomScaleNormal="85" workbookViewId="0">
      <pane xSplit="2" ySplit="1" topLeftCell="C10" activePane="bottomRight" state="frozen"/>
      <selection pane="topRight" activeCell="C3" sqref="C3"/>
      <selection pane="bottomLeft" activeCell="A4" sqref="A4"/>
      <selection pane="bottomRight" activeCell="A3" sqref="A3"/>
    </sheetView>
  </sheetViews>
  <sheetFormatPr baseColWidth="10" defaultColWidth="11" defaultRowHeight="13"/>
  <cols>
    <col min="1" max="1" width="26.83203125" style="5" customWidth="1"/>
    <col min="2" max="2" width="29.5" style="5" customWidth="1"/>
    <col min="3" max="3" width="5.25" style="6" customWidth="1"/>
    <col min="4" max="4" width="24" style="104" bestFit="1" customWidth="1"/>
    <col min="5" max="5" width="6.08203125" style="6" customWidth="1"/>
    <col min="6" max="6" width="30.58203125" style="104" bestFit="1" customWidth="1"/>
    <col min="7" max="7" width="8.58203125" style="104" customWidth="1"/>
    <col min="8" max="8" width="23.08203125" style="5" customWidth="1"/>
    <col min="9" max="9" width="15.08203125" style="147" customWidth="1"/>
    <col min="10" max="10" width="22.08203125" style="1081" customWidth="1"/>
    <col min="11" max="11" width="22.58203125" style="1081" customWidth="1"/>
    <col min="12" max="12" width="14.58203125" style="5" customWidth="1"/>
    <col min="13" max="16" width="8.75" style="5" customWidth="1"/>
    <col min="17" max="17" width="14.5" style="6" customWidth="1"/>
    <col min="18" max="21" width="8.83203125" style="6" customWidth="1"/>
    <col min="22" max="22" width="15.08203125" style="147" customWidth="1"/>
    <col min="23" max="23" width="19.33203125" style="147" customWidth="1"/>
    <col min="24" max="24" width="20.5" style="5" hidden="1" customWidth="1"/>
    <col min="25" max="25" width="24.08203125" style="5" hidden="1" customWidth="1"/>
    <col min="26" max="26" width="26.58203125" style="5" hidden="1" customWidth="1"/>
    <col min="27" max="29" width="0" style="5" hidden="1" customWidth="1"/>
    <col min="30" max="16384" width="11" style="5"/>
  </cols>
  <sheetData>
    <row r="1" spans="1:29">
      <c r="A1" s="74" t="s">
        <v>4008</v>
      </c>
      <c r="B1" s="75"/>
      <c r="C1" s="75" t="s">
        <v>4009</v>
      </c>
      <c r="D1" s="75"/>
      <c r="E1" s="75"/>
      <c r="F1" s="75"/>
      <c r="G1" s="75"/>
      <c r="H1" s="75"/>
      <c r="I1" s="812"/>
      <c r="J1" s="75"/>
      <c r="K1" s="75"/>
      <c r="L1" s="75"/>
      <c r="M1" s="75"/>
      <c r="N1" s="75"/>
      <c r="O1" s="75"/>
      <c r="P1" s="78"/>
      <c r="Q1" s="73"/>
      <c r="R1" s="73"/>
      <c r="S1" s="73"/>
      <c r="T1" s="73"/>
      <c r="U1" s="67"/>
      <c r="V1" s="812"/>
      <c r="W1" s="812"/>
      <c r="X1" s="73"/>
      <c r="Y1" s="73"/>
      <c r="Z1" s="67"/>
    </row>
    <row r="2" spans="1:29" ht="13.5" thickBot="1">
      <c r="D2" s="813"/>
      <c r="E2" s="813"/>
      <c r="F2" s="813"/>
      <c r="G2" s="814"/>
      <c r="H2" s="813"/>
      <c r="I2" s="162"/>
      <c r="J2" s="813"/>
      <c r="K2" s="813"/>
      <c r="L2" s="814"/>
      <c r="M2" s="814"/>
      <c r="N2" s="814"/>
      <c r="O2" s="814"/>
      <c r="P2" s="814"/>
      <c r="X2" s="73"/>
      <c r="Y2" s="73"/>
      <c r="Z2" s="67"/>
    </row>
    <row r="3" spans="1:29" ht="39.5" thickBot="1">
      <c r="A3" s="815" t="s">
        <v>4010</v>
      </c>
      <c r="B3" s="489" t="s">
        <v>4011</v>
      </c>
      <c r="C3" s="489" t="s">
        <v>1165</v>
      </c>
      <c r="D3" s="489" t="s">
        <v>1166</v>
      </c>
      <c r="E3" s="489" t="s">
        <v>4012</v>
      </c>
      <c r="F3" s="489" t="s">
        <v>1167</v>
      </c>
      <c r="G3" s="816" t="s">
        <v>1168</v>
      </c>
      <c r="H3" s="817" t="s">
        <v>1169</v>
      </c>
      <c r="I3" s="493" t="s">
        <v>1170</v>
      </c>
      <c r="J3" s="818" t="s">
        <v>1171</v>
      </c>
      <c r="K3" s="819" t="s">
        <v>1172</v>
      </c>
      <c r="L3" s="820" t="s">
        <v>1173</v>
      </c>
      <c r="M3" s="821" t="s">
        <v>1174</v>
      </c>
      <c r="N3" s="821" t="s">
        <v>1175</v>
      </c>
      <c r="O3" s="821" t="s">
        <v>1176</v>
      </c>
      <c r="P3" s="822" t="s">
        <v>1177</v>
      </c>
      <c r="Q3" s="820" t="s">
        <v>4013</v>
      </c>
      <c r="R3" s="821" t="s">
        <v>1604</v>
      </c>
      <c r="S3" s="821" t="s">
        <v>1605</v>
      </c>
      <c r="T3" s="821" t="s">
        <v>1606</v>
      </c>
      <c r="U3" s="822" t="s">
        <v>1607</v>
      </c>
      <c r="V3" s="823" t="s">
        <v>90</v>
      </c>
      <c r="W3" s="824" t="s">
        <v>4014</v>
      </c>
      <c r="X3" s="817" t="s">
        <v>1178</v>
      </c>
      <c r="Y3" s="489" t="s">
        <v>1179</v>
      </c>
      <c r="Z3" s="489" t="s">
        <v>1180</v>
      </c>
      <c r="AA3" s="495"/>
      <c r="AB3" s="495"/>
      <c r="AC3" s="495"/>
    </row>
    <row r="4" spans="1:29" ht="44.25" customHeight="1">
      <c r="A4" s="825" t="s">
        <v>4015</v>
      </c>
      <c r="B4" s="826" t="s">
        <v>4016</v>
      </c>
      <c r="C4" s="827">
        <v>1</v>
      </c>
      <c r="D4" s="506" t="s">
        <v>4017</v>
      </c>
      <c r="E4" s="828">
        <v>1</v>
      </c>
      <c r="F4" s="506" t="s">
        <v>4018</v>
      </c>
      <c r="G4" s="829" t="s">
        <v>4019</v>
      </c>
      <c r="H4" s="830" t="s">
        <v>4020</v>
      </c>
      <c r="I4" s="795" t="s">
        <v>1214</v>
      </c>
      <c r="J4" s="831" t="s">
        <v>4021</v>
      </c>
      <c r="K4" s="831" t="s">
        <v>4022</v>
      </c>
      <c r="L4" s="832">
        <v>145300</v>
      </c>
      <c r="M4" s="832">
        <v>5300</v>
      </c>
      <c r="N4" s="832">
        <v>70000</v>
      </c>
      <c r="O4" s="832">
        <v>70000</v>
      </c>
      <c r="P4" s="833">
        <v>0</v>
      </c>
      <c r="Q4" s="804">
        <v>15000</v>
      </c>
      <c r="R4" s="804">
        <v>0</v>
      </c>
      <c r="S4" s="834">
        <v>5000</v>
      </c>
      <c r="T4" s="834">
        <v>10000</v>
      </c>
      <c r="U4" s="804">
        <v>0</v>
      </c>
      <c r="V4" s="835" t="s">
        <v>185</v>
      </c>
      <c r="W4" s="836" t="s">
        <v>188</v>
      </c>
      <c r="X4" s="507" t="s">
        <v>4023</v>
      </c>
      <c r="Y4" s="480" t="s">
        <v>4024</v>
      </c>
      <c r="Z4" s="508" t="s">
        <v>4025</v>
      </c>
      <c r="AA4" s="495"/>
      <c r="AB4" s="495"/>
      <c r="AC4" s="495"/>
    </row>
    <row r="5" spans="1:29" ht="48" customHeight="1">
      <c r="A5" s="837" t="s">
        <v>4026</v>
      </c>
      <c r="B5" s="838" t="s">
        <v>4027</v>
      </c>
      <c r="C5" s="839">
        <v>1</v>
      </c>
      <c r="D5" s="840" t="s">
        <v>4017</v>
      </c>
      <c r="E5" s="841">
        <v>1</v>
      </c>
      <c r="F5" s="840" t="s">
        <v>4018</v>
      </c>
      <c r="G5" s="793" t="s">
        <v>4028</v>
      </c>
      <c r="H5" s="794" t="s">
        <v>4029</v>
      </c>
      <c r="I5" s="795" t="s">
        <v>1185</v>
      </c>
      <c r="J5" s="831" t="s">
        <v>4030</v>
      </c>
      <c r="K5" s="831" t="s">
        <v>4031</v>
      </c>
      <c r="L5" s="795">
        <v>50000</v>
      </c>
      <c r="M5" s="795">
        <v>10000</v>
      </c>
      <c r="N5" s="795">
        <v>22500</v>
      </c>
      <c r="O5" s="795">
        <v>35000</v>
      </c>
      <c r="P5" s="796">
        <v>50000</v>
      </c>
      <c r="Q5" s="795">
        <v>1500</v>
      </c>
      <c r="R5" s="795">
        <v>0</v>
      </c>
      <c r="S5" s="795">
        <v>5000</v>
      </c>
      <c r="T5" s="795">
        <v>5000</v>
      </c>
      <c r="U5" s="796">
        <v>5000</v>
      </c>
      <c r="V5" s="810" t="s">
        <v>185</v>
      </c>
      <c r="W5" s="842" t="s">
        <v>188</v>
      </c>
      <c r="X5" s="507" t="s">
        <v>4032</v>
      </c>
      <c r="Y5" s="480" t="s">
        <v>4033</v>
      </c>
      <c r="Z5" s="843"/>
      <c r="AA5" s="495"/>
      <c r="AB5" s="495"/>
      <c r="AC5" s="495"/>
    </row>
    <row r="6" spans="1:29" ht="44.25" customHeight="1">
      <c r="A6" s="844" t="s">
        <v>4026</v>
      </c>
      <c r="B6" s="845" t="s">
        <v>4034</v>
      </c>
      <c r="C6" s="846">
        <v>1</v>
      </c>
      <c r="D6" s="847" t="s">
        <v>4017</v>
      </c>
      <c r="E6" s="827">
        <v>2</v>
      </c>
      <c r="F6" s="506" t="s">
        <v>4035</v>
      </c>
      <c r="G6" s="848" t="s">
        <v>4036</v>
      </c>
      <c r="H6" s="510" t="s">
        <v>4037</v>
      </c>
      <c r="I6" s="795" t="s">
        <v>1214</v>
      </c>
      <c r="J6" s="831" t="s">
        <v>4038</v>
      </c>
      <c r="K6" s="831" t="s">
        <v>4038</v>
      </c>
      <c r="L6" s="795">
        <v>0.14699999999999999</v>
      </c>
      <c r="M6" s="795">
        <v>0.14699999999999999</v>
      </c>
      <c r="N6" s="795">
        <v>0.14699999999999999</v>
      </c>
      <c r="O6" s="795">
        <v>0.14699999999999999</v>
      </c>
      <c r="P6" s="796">
        <v>0.14699999999999999</v>
      </c>
      <c r="Q6" s="849">
        <v>0.14699999999999999</v>
      </c>
      <c r="R6" s="849">
        <v>0.14699999999999999</v>
      </c>
      <c r="S6" s="849">
        <v>0.14699999999999999</v>
      </c>
      <c r="T6" s="849">
        <v>0.14699999999999999</v>
      </c>
      <c r="U6" s="849">
        <v>0.14699999999999999</v>
      </c>
      <c r="V6" s="810" t="s">
        <v>161</v>
      </c>
      <c r="W6" s="850" t="s">
        <v>166</v>
      </c>
      <c r="X6" s="507" t="s">
        <v>4039</v>
      </c>
      <c r="Y6" s="851" t="s">
        <v>4040</v>
      </c>
      <c r="Z6" s="508" t="s">
        <v>4041</v>
      </c>
      <c r="AA6" s="495"/>
      <c r="AB6" s="495"/>
      <c r="AC6" s="495"/>
    </row>
    <row r="7" spans="1:29" ht="67.5" customHeight="1">
      <c r="A7" s="837" t="s">
        <v>4026</v>
      </c>
      <c r="B7" s="838" t="s">
        <v>4027</v>
      </c>
      <c r="C7" s="839">
        <v>1</v>
      </c>
      <c r="D7" s="840" t="s">
        <v>4017</v>
      </c>
      <c r="E7" s="852">
        <v>2</v>
      </c>
      <c r="F7" s="853" t="s">
        <v>4035</v>
      </c>
      <c r="G7" s="848" t="s">
        <v>4042</v>
      </c>
      <c r="H7" s="797" t="s">
        <v>4043</v>
      </c>
      <c r="I7" s="795" t="s">
        <v>1185</v>
      </c>
      <c r="J7" s="667" t="s">
        <v>4044</v>
      </c>
      <c r="K7" s="854" t="s">
        <v>4045</v>
      </c>
      <c r="L7" s="795">
        <v>1550</v>
      </c>
      <c r="M7" s="795">
        <v>200</v>
      </c>
      <c r="N7" s="795">
        <v>450</v>
      </c>
      <c r="O7" s="795">
        <v>450</v>
      </c>
      <c r="P7" s="796">
        <v>450</v>
      </c>
      <c r="Q7" s="795">
        <v>4000</v>
      </c>
      <c r="R7" s="795">
        <v>1000</v>
      </c>
      <c r="S7" s="795">
        <v>1000</v>
      </c>
      <c r="T7" s="795">
        <v>1000</v>
      </c>
      <c r="U7" s="796">
        <v>1000</v>
      </c>
      <c r="V7" s="810" t="s">
        <v>185</v>
      </c>
      <c r="W7" s="850" t="s">
        <v>166</v>
      </c>
      <c r="X7" s="855" t="s">
        <v>4044</v>
      </c>
      <c r="Y7" s="856" t="s">
        <v>4045</v>
      </c>
      <c r="Z7" s="511"/>
      <c r="AA7" s="495"/>
      <c r="AB7" s="495"/>
      <c r="AC7" s="495"/>
    </row>
    <row r="8" spans="1:29" ht="33.75" customHeight="1">
      <c r="A8" s="837" t="s">
        <v>4026</v>
      </c>
      <c r="B8" s="845" t="s">
        <v>4034</v>
      </c>
      <c r="C8" s="857">
        <v>1</v>
      </c>
      <c r="D8" s="858" t="s">
        <v>4017</v>
      </c>
      <c r="E8" s="846">
        <v>2</v>
      </c>
      <c r="F8" s="847" t="s">
        <v>4035</v>
      </c>
      <c r="G8" s="848" t="s">
        <v>4046</v>
      </c>
      <c r="H8" s="797" t="s">
        <v>4047</v>
      </c>
      <c r="I8" s="795" t="s">
        <v>1185</v>
      </c>
      <c r="J8" s="859">
        <v>0</v>
      </c>
      <c r="K8" s="859" t="s">
        <v>4048</v>
      </c>
      <c r="L8" s="801">
        <v>12</v>
      </c>
      <c r="M8" s="801">
        <v>0</v>
      </c>
      <c r="N8" s="801">
        <v>4</v>
      </c>
      <c r="O8" s="801">
        <v>8</v>
      </c>
      <c r="P8" s="795">
        <v>12</v>
      </c>
      <c r="Q8" s="801">
        <v>4</v>
      </c>
      <c r="R8" s="801">
        <v>1</v>
      </c>
      <c r="S8" s="801">
        <v>1</v>
      </c>
      <c r="T8" s="801">
        <v>1</v>
      </c>
      <c r="U8" s="811">
        <v>1</v>
      </c>
      <c r="V8" s="860" t="s">
        <v>161</v>
      </c>
      <c r="W8" s="842" t="s">
        <v>188</v>
      </c>
      <c r="X8" s="859">
        <v>0</v>
      </c>
      <c r="Y8" s="859" t="s">
        <v>4048</v>
      </c>
      <c r="Z8" s="511"/>
      <c r="AA8" s="495"/>
      <c r="AB8" s="495"/>
      <c r="AC8" s="495"/>
    </row>
    <row r="9" spans="1:29" ht="77.25" customHeight="1">
      <c r="A9" s="837" t="s">
        <v>4026</v>
      </c>
      <c r="B9" s="838" t="s">
        <v>4027</v>
      </c>
      <c r="C9" s="839">
        <v>1</v>
      </c>
      <c r="D9" s="840" t="s">
        <v>4017</v>
      </c>
      <c r="E9" s="852">
        <v>2</v>
      </c>
      <c r="F9" s="853" t="s">
        <v>4035</v>
      </c>
      <c r="G9" s="848" t="s">
        <v>4049</v>
      </c>
      <c r="H9" s="510" t="s">
        <v>4050</v>
      </c>
      <c r="I9" s="795" t="s">
        <v>1185</v>
      </c>
      <c r="J9" s="667" t="s">
        <v>4051</v>
      </c>
      <c r="K9" s="831" t="s">
        <v>4052</v>
      </c>
      <c r="L9" s="795">
        <v>3200</v>
      </c>
      <c r="M9" s="795">
        <v>800</v>
      </c>
      <c r="N9" s="795">
        <v>800</v>
      </c>
      <c r="O9" s="795">
        <v>800</v>
      </c>
      <c r="P9" s="796">
        <v>800</v>
      </c>
      <c r="Q9" s="798">
        <v>4000</v>
      </c>
      <c r="R9" s="798">
        <v>1000</v>
      </c>
      <c r="S9" s="798">
        <v>1000</v>
      </c>
      <c r="T9" s="798">
        <v>1000</v>
      </c>
      <c r="U9" s="798">
        <v>1000</v>
      </c>
      <c r="V9" s="810" t="s">
        <v>185</v>
      </c>
      <c r="W9" s="850" t="s">
        <v>166</v>
      </c>
      <c r="X9" s="855" t="s">
        <v>4051</v>
      </c>
      <c r="Y9" s="861" t="s">
        <v>4052</v>
      </c>
      <c r="Z9" s="511"/>
      <c r="AA9" s="495"/>
      <c r="AB9" s="495"/>
      <c r="AC9" s="495"/>
    </row>
    <row r="10" spans="1:29" ht="83.25" customHeight="1">
      <c r="A10" s="862" t="s">
        <v>4026</v>
      </c>
      <c r="B10" s="845" t="s">
        <v>4034</v>
      </c>
      <c r="C10" s="846">
        <v>1</v>
      </c>
      <c r="D10" s="847" t="s">
        <v>4017</v>
      </c>
      <c r="E10" s="846">
        <v>2</v>
      </c>
      <c r="F10" s="847" t="s">
        <v>4035</v>
      </c>
      <c r="G10" s="848" t="s">
        <v>4053</v>
      </c>
      <c r="H10" s="863" t="s">
        <v>4054</v>
      </c>
      <c r="I10" s="795" t="s">
        <v>1346</v>
      </c>
      <c r="J10" s="831" t="s">
        <v>4055</v>
      </c>
      <c r="K10" s="831" t="s">
        <v>4056</v>
      </c>
      <c r="L10" s="864">
        <v>20299.833333333299</v>
      </c>
      <c r="M10" s="864">
        <f>18633.45+416.71</f>
        <v>19050.16</v>
      </c>
      <c r="N10" s="864">
        <f>M10+416.71</f>
        <v>19466.87</v>
      </c>
      <c r="O10" s="864">
        <f>N10+416.71</f>
        <v>19883.579999999998</v>
      </c>
      <c r="P10" s="864">
        <f>O10+416.71</f>
        <v>20300.289999999997</v>
      </c>
      <c r="Q10" s="864">
        <v>21967.129999999994</v>
      </c>
      <c r="R10" s="864">
        <v>20716.999999999996</v>
      </c>
      <c r="S10" s="864">
        <v>21133.709999999995</v>
      </c>
      <c r="T10" s="864">
        <v>21550.419999999995</v>
      </c>
      <c r="U10" s="864">
        <v>21967.129999999994</v>
      </c>
      <c r="V10" s="810" t="s">
        <v>185</v>
      </c>
      <c r="W10" s="850" t="s">
        <v>166</v>
      </c>
      <c r="X10" s="507" t="s">
        <v>4057</v>
      </c>
      <c r="Y10" s="512" t="s">
        <v>4058</v>
      </c>
      <c r="Z10" s="511"/>
      <c r="AA10" s="495"/>
      <c r="AB10" s="495"/>
      <c r="AC10" s="495"/>
    </row>
    <row r="11" spans="1:29" ht="101.25" customHeight="1">
      <c r="A11" s="837" t="s">
        <v>4026</v>
      </c>
      <c r="B11" s="838" t="s">
        <v>4027</v>
      </c>
      <c r="C11" s="852">
        <v>1</v>
      </c>
      <c r="D11" s="853" t="s">
        <v>4017</v>
      </c>
      <c r="E11" s="852">
        <v>2</v>
      </c>
      <c r="F11" s="853" t="s">
        <v>4035</v>
      </c>
      <c r="G11" s="848" t="s">
        <v>4059</v>
      </c>
      <c r="H11" s="510" t="s">
        <v>4060</v>
      </c>
      <c r="I11" s="795" t="s">
        <v>1214</v>
      </c>
      <c r="J11" s="859" t="s">
        <v>4061</v>
      </c>
      <c r="K11" s="865" t="s">
        <v>4062</v>
      </c>
      <c r="L11" s="866">
        <f>10+4</f>
        <v>14</v>
      </c>
      <c r="M11" s="799">
        <v>11</v>
      </c>
      <c r="N11" s="799">
        <v>12</v>
      </c>
      <c r="O11" s="799">
        <v>13</v>
      </c>
      <c r="P11" s="800">
        <v>14</v>
      </c>
      <c r="Q11" s="795">
        <v>18</v>
      </c>
      <c r="R11" s="801">
        <v>15</v>
      </c>
      <c r="S11" s="801">
        <v>16</v>
      </c>
      <c r="T11" s="801">
        <v>17</v>
      </c>
      <c r="U11" s="811">
        <v>18</v>
      </c>
      <c r="V11" s="807" t="s">
        <v>161</v>
      </c>
      <c r="W11" s="867" t="s">
        <v>188</v>
      </c>
      <c r="X11" s="859" t="s">
        <v>4063</v>
      </c>
      <c r="Y11" s="865" t="s">
        <v>4062</v>
      </c>
      <c r="Z11" s="511"/>
      <c r="AA11" s="495">
        <f>15+17</f>
        <v>32</v>
      </c>
      <c r="AB11" s="495">
        <v>69</v>
      </c>
      <c r="AC11" s="868">
        <f>AA11/AB11</f>
        <v>0.46376811594202899</v>
      </c>
    </row>
    <row r="12" spans="1:29" ht="66" customHeight="1">
      <c r="A12" s="869" t="s">
        <v>4026</v>
      </c>
      <c r="B12" s="845" t="s">
        <v>4034</v>
      </c>
      <c r="C12" s="846">
        <v>1</v>
      </c>
      <c r="D12" s="847" t="s">
        <v>4017</v>
      </c>
      <c r="E12" s="846">
        <v>2</v>
      </c>
      <c r="F12" s="847" t="s">
        <v>4035</v>
      </c>
      <c r="G12" s="848" t="s">
        <v>4064</v>
      </c>
      <c r="H12" s="510" t="s">
        <v>4065</v>
      </c>
      <c r="I12" s="795" t="s">
        <v>1346</v>
      </c>
      <c r="J12" s="870">
        <v>0.26</v>
      </c>
      <c r="K12" s="870">
        <v>0.47799999999999998</v>
      </c>
      <c r="L12" s="871">
        <v>0.40579710144927539</v>
      </c>
      <c r="M12" s="872">
        <v>0.24637681159420291</v>
      </c>
      <c r="N12" s="872">
        <v>0.3188405797101449</v>
      </c>
      <c r="O12" s="872">
        <v>0.36231884057971014</v>
      </c>
      <c r="P12" s="809">
        <v>0.40579710144927539</v>
      </c>
      <c r="Q12" s="798">
        <v>3</v>
      </c>
      <c r="R12" s="798">
        <v>0</v>
      </c>
      <c r="S12" s="798">
        <v>1</v>
      </c>
      <c r="T12" s="798">
        <v>1</v>
      </c>
      <c r="U12" s="798">
        <v>1</v>
      </c>
      <c r="V12" s="807" t="s">
        <v>161</v>
      </c>
      <c r="W12" s="867" t="s">
        <v>188</v>
      </c>
      <c r="X12" s="507" t="s">
        <v>4066</v>
      </c>
      <c r="Y12" s="509" t="s">
        <v>4067</v>
      </c>
      <c r="Z12" s="511"/>
      <c r="AA12" s="495">
        <f>15+17</f>
        <v>32</v>
      </c>
      <c r="AB12" s="495">
        <v>69</v>
      </c>
      <c r="AC12" s="868">
        <f>AA12/AB12</f>
        <v>0.46376811594202899</v>
      </c>
    </row>
    <row r="13" spans="1:29" ht="73.5" customHeight="1">
      <c r="A13" s="837" t="s">
        <v>4026</v>
      </c>
      <c r="B13" s="838" t="s">
        <v>4027</v>
      </c>
      <c r="C13" s="852">
        <v>1</v>
      </c>
      <c r="D13" s="853" t="s">
        <v>4017</v>
      </c>
      <c r="E13" s="852">
        <v>2</v>
      </c>
      <c r="F13" s="853" t="s">
        <v>4035</v>
      </c>
      <c r="G13" s="848" t="s">
        <v>4068</v>
      </c>
      <c r="H13" s="510" t="s">
        <v>4069</v>
      </c>
      <c r="I13" s="795" t="s">
        <v>4070</v>
      </c>
      <c r="J13" s="831" t="s">
        <v>4071</v>
      </c>
      <c r="K13" s="873">
        <f>18/18</f>
        <v>1</v>
      </c>
      <c r="L13" s="874">
        <f>(5+7)/18</f>
        <v>0.66666666666666663</v>
      </c>
      <c r="M13" s="875">
        <f>4/18</f>
        <v>0.22222222222222221</v>
      </c>
      <c r="N13" s="875">
        <f>2/18</f>
        <v>0.1111111111111111</v>
      </c>
      <c r="O13" s="875">
        <f>2/18</f>
        <v>0.1111111111111111</v>
      </c>
      <c r="P13" s="876">
        <f>4/18</f>
        <v>0.22222222222222221</v>
      </c>
      <c r="Q13" s="874">
        <v>0.16666666666666666</v>
      </c>
      <c r="R13" s="801">
        <v>0</v>
      </c>
      <c r="S13" s="877">
        <v>5.5555555555555552E-2</v>
      </c>
      <c r="T13" s="877">
        <v>5.5555555555555552E-2</v>
      </c>
      <c r="U13" s="877">
        <v>5.5555555555555552E-2</v>
      </c>
      <c r="V13" s="807" t="s">
        <v>161</v>
      </c>
      <c r="W13" s="867" t="s">
        <v>188</v>
      </c>
      <c r="X13" s="507" t="s">
        <v>4072</v>
      </c>
      <c r="Y13" s="509" t="s">
        <v>4073</v>
      </c>
      <c r="Z13" s="511"/>
      <c r="AA13" s="495"/>
      <c r="AB13" s="495"/>
      <c r="AC13" s="495"/>
    </row>
    <row r="14" spans="1:29" ht="54" customHeight="1">
      <c r="A14" s="869" t="s">
        <v>4026</v>
      </c>
      <c r="B14" s="845" t="s">
        <v>4034</v>
      </c>
      <c r="C14" s="846">
        <v>1</v>
      </c>
      <c r="D14" s="847" t="s">
        <v>4017</v>
      </c>
      <c r="E14" s="846">
        <v>2</v>
      </c>
      <c r="F14" s="847" t="s">
        <v>4035</v>
      </c>
      <c r="G14" s="848" t="s">
        <v>4074</v>
      </c>
      <c r="H14" s="510" t="s">
        <v>4075</v>
      </c>
      <c r="I14" s="795" t="s">
        <v>1255</v>
      </c>
      <c r="J14" s="831" t="s">
        <v>4076</v>
      </c>
      <c r="K14" s="831" t="s">
        <v>4077</v>
      </c>
      <c r="L14" s="874">
        <v>0.86</v>
      </c>
      <c r="M14" s="874">
        <v>0.86</v>
      </c>
      <c r="N14" s="874">
        <v>0.86</v>
      </c>
      <c r="O14" s="874">
        <v>0.86</v>
      </c>
      <c r="P14" s="878">
        <v>0.86</v>
      </c>
      <c r="Q14" s="874">
        <v>0.88</v>
      </c>
      <c r="R14" s="874">
        <v>0.88</v>
      </c>
      <c r="S14" s="874">
        <v>0.88</v>
      </c>
      <c r="T14" s="874">
        <v>0.88</v>
      </c>
      <c r="U14" s="874">
        <v>0.88</v>
      </c>
      <c r="V14" s="807" t="s">
        <v>161</v>
      </c>
      <c r="W14" s="867" t="s">
        <v>188</v>
      </c>
      <c r="X14" s="507" t="s">
        <v>4078</v>
      </c>
      <c r="Y14" s="509" t="s">
        <v>4079</v>
      </c>
      <c r="Z14" s="511"/>
      <c r="AA14" s="495"/>
      <c r="AB14" s="495"/>
      <c r="AC14" s="495"/>
    </row>
    <row r="15" spans="1:29" ht="56.25" customHeight="1">
      <c r="A15" s="837" t="s">
        <v>4026</v>
      </c>
      <c r="B15" s="838" t="s">
        <v>4027</v>
      </c>
      <c r="C15" s="852">
        <v>1</v>
      </c>
      <c r="D15" s="853" t="s">
        <v>4017</v>
      </c>
      <c r="E15" s="852">
        <v>2</v>
      </c>
      <c r="F15" s="853" t="s">
        <v>4035</v>
      </c>
      <c r="G15" s="848" t="s">
        <v>4080</v>
      </c>
      <c r="H15" s="510" t="s">
        <v>4081</v>
      </c>
      <c r="I15" s="795" t="s">
        <v>1255</v>
      </c>
      <c r="J15" s="831" t="s">
        <v>4082</v>
      </c>
      <c r="K15" s="831" t="s">
        <v>4083</v>
      </c>
      <c r="L15" s="874">
        <v>0.3</v>
      </c>
      <c r="M15" s="874">
        <v>0.3</v>
      </c>
      <c r="N15" s="874">
        <v>0.3</v>
      </c>
      <c r="O15" s="874">
        <v>0.3</v>
      </c>
      <c r="P15" s="878">
        <v>0.3</v>
      </c>
      <c r="Q15" s="874">
        <v>0.35</v>
      </c>
      <c r="R15" s="874">
        <v>0.35</v>
      </c>
      <c r="S15" s="874">
        <v>0.35</v>
      </c>
      <c r="T15" s="874">
        <v>0.35</v>
      </c>
      <c r="U15" s="874">
        <v>0.35</v>
      </c>
      <c r="V15" s="807" t="s">
        <v>161</v>
      </c>
      <c r="W15" s="867" t="s">
        <v>188</v>
      </c>
      <c r="X15" s="507" t="s">
        <v>4078</v>
      </c>
      <c r="Y15" s="509" t="s">
        <v>4079</v>
      </c>
      <c r="Z15" s="511"/>
      <c r="AA15" s="495"/>
      <c r="AB15" s="495"/>
      <c r="AC15" s="495"/>
    </row>
    <row r="16" spans="1:29" ht="57.75" customHeight="1">
      <c r="A16" s="869" t="s">
        <v>4026</v>
      </c>
      <c r="B16" s="845" t="s">
        <v>4034</v>
      </c>
      <c r="C16" s="846">
        <v>1</v>
      </c>
      <c r="D16" s="847" t="s">
        <v>4017</v>
      </c>
      <c r="E16" s="827">
        <v>3</v>
      </c>
      <c r="F16" s="506" t="s">
        <v>4084</v>
      </c>
      <c r="G16" s="879" t="s">
        <v>4085</v>
      </c>
      <c r="H16" s="794" t="s">
        <v>4086</v>
      </c>
      <c r="I16" s="795" t="s">
        <v>1185</v>
      </c>
      <c r="J16" s="831" t="s">
        <v>1265</v>
      </c>
      <c r="K16" s="831" t="s">
        <v>4087</v>
      </c>
      <c r="L16" s="880">
        <v>0.2</v>
      </c>
      <c r="M16" s="880">
        <v>0</v>
      </c>
      <c r="N16" s="880">
        <v>0</v>
      </c>
      <c r="O16" s="880">
        <v>0.1</v>
      </c>
      <c r="P16" s="881">
        <v>0.1</v>
      </c>
      <c r="Q16" s="882">
        <v>0.75</v>
      </c>
      <c r="R16" s="882">
        <v>0.05</v>
      </c>
      <c r="S16" s="882">
        <v>0.1</v>
      </c>
      <c r="T16" s="882">
        <v>0.1</v>
      </c>
      <c r="U16" s="882">
        <v>0.1</v>
      </c>
      <c r="V16" s="883" t="s">
        <v>185</v>
      </c>
      <c r="W16" s="884" t="s">
        <v>166</v>
      </c>
      <c r="X16" s="507" t="s">
        <v>1199</v>
      </c>
      <c r="Y16" s="480" t="s">
        <v>4088</v>
      </c>
      <c r="Z16" s="508" t="s">
        <v>4089</v>
      </c>
      <c r="AA16" s="495"/>
      <c r="AB16" s="495"/>
      <c r="AC16" s="495"/>
    </row>
    <row r="17" spans="1:29" ht="101.25" customHeight="1">
      <c r="A17" s="837" t="s">
        <v>4026</v>
      </c>
      <c r="B17" s="838" t="s">
        <v>4027</v>
      </c>
      <c r="C17" s="839">
        <v>1</v>
      </c>
      <c r="D17" s="853" t="s">
        <v>4017</v>
      </c>
      <c r="E17" s="852">
        <v>3</v>
      </c>
      <c r="F17" s="853" t="s">
        <v>4084</v>
      </c>
      <c r="G17" s="797" t="s">
        <v>4090</v>
      </c>
      <c r="H17" s="794" t="s">
        <v>4091</v>
      </c>
      <c r="I17" s="795" t="s">
        <v>1185</v>
      </c>
      <c r="J17" s="831" t="s">
        <v>1265</v>
      </c>
      <c r="K17" s="831" t="s">
        <v>4092</v>
      </c>
      <c r="L17" s="875">
        <v>0.2</v>
      </c>
      <c r="M17" s="875">
        <v>0</v>
      </c>
      <c r="N17" s="875">
        <v>0</v>
      </c>
      <c r="O17" s="875">
        <v>0.1</v>
      </c>
      <c r="P17" s="876">
        <v>0.1</v>
      </c>
      <c r="Q17" s="798">
        <v>75</v>
      </c>
      <c r="R17" s="798">
        <v>0</v>
      </c>
      <c r="S17" s="798">
        <v>20</v>
      </c>
      <c r="T17" s="798">
        <v>30</v>
      </c>
      <c r="U17" s="798">
        <v>25</v>
      </c>
      <c r="V17" s="883" t="s">
        <v>185</v>
      </c>
      <c r="W17" s="884" t="s">
        <v>166</v>
      </c>
      <c r="X17" s="507">
        <v>1</v>
      </c>
      <c r="Y17" s="480" t="s">
        <v>4093</v>
      </c>
      <c r="Z17" s="511"/>
      <c r="AA17" s="495"/>
      <c r="AB17" s="495"/>
      <c r="AC17" s="495"/>
    </row>
    <row r="18" spans="1:29" ht="93" customHeight="1">
      <c r="A18" s="869" t="s">
        <v>4026</v>
      </c>
      <c r="B18" s="845" t="s">
        <v>4034</v>
      </c>
      <c r="C18" s="857">
        <v>1</v>
      </c>
      <c r="D18" s="858" t="s">
        <v>4017</v>
      </c>
      <c r="E18" s="846">
        <v>3</v>
      </c>
      <c r="F18" s="847" t="s">
        <v>4084</v>
      </c>
      <c r="G18" s="797" t="s">
        <v>4094</v>
      </c>
      <c r="H18" s="510" t="s">
        <v>4095</v>
      </c>
      <c r="I18" s="795" t="s">
        <v>1185</v>
      </c>
      <c r="J18" s="653" t="s">
        <v>4096</v>
      </c>
      <c r="K18" s="885" t="s">
        <v>4097</v>
      </c>
      <c r="L18" s="886">
        <v>39723.906666666669</v>
      </c>
      <c r="M18" s="886">
        <v>9930.9766666666674</v>
      </c>
      <c r="N18" s="886">
        <v>19861.953333333335</v>
      </c>
      <c r="O18" s="886">
        <v>29792.93</v>
      </c>
      <c r="P18" s="887">
        <v>39723.906666666669</v>
      </c>
      <c r="Q18" s="886">
        <v>79448</v>
      </c>
      <c r="R18" s="886">
        <v>49655</v>
      </c>
      <c r="S18" s="886">
        <v>59586</v>
      </c>
      <c r="T18" s="886">
        <v>69517</v>
      </c>
      <c r="U18" s="887">
        <v>79448</v>
      </c>
      <c r="V18" s="883" t="s">
        <v>185</v>
      </c>
      <c r="W18" s="884" t="s">
        <v>166</v>
      </c>
      <c r="X18" s="888" t="s">
        <v>4096</v>
      </c>
      <c r="Y18" s="889" t="s">
        <v>4097</v>
      </c>
      <c r="Z18" s="511"/>
      <c r="AA18" s="495"/>
      <c r="AB18" s="495"/>
      <c r="AC18" s="495"/>
    </row>
    <row r="19" spans="1:29" ht="48" customHeight="1">
      <c r="A19" s="837" t="s">
        <v>4026</v>
      </c>
      <c r="B19" s="838" t="s">
        <v>4027</v>
      </c>
      <c r="C19" s="852">
        <v>1</v>
      </c>
      <c r="D19" s="840" t="s">
        <v>4017</v>
      </c>
      <c r="E19" s="827">
        <v>4</v>
      </c>
      <c r="F19" s="506" t="s">
        <v>4098</v>
      </c>
      <c r="G19" s="890" t="s">
        <v>4099</v>
      </c>
      <c r="H19" s="797" t="s">
        <v>4100</v>
      </c>
      <c r="I19" s="795" t="s">
        <v>1185</v>
      </c>
      <c r="J19" s="808" t="s">
        <v>4101</v>
      </c>
      <c r="K19" s="667" t="s">
        <v>4102</v>
      </c>
      <c r="L19" s="795">
        <v>16</v>
      </c>
      <c r="M19" s="795">
        <v>4</v>
      </c>
      <c r="N19" s="795">
        <v>4</v>
      </c>
      <c r="O19" s="795">
        <v>4</v>
      </c>
      <c r="P19" s="796">
        <v>4</v>
      </c>
      <c r="Q19" s="795">
        <v>44</v>
      </c>
      <c r="R19" s="795">
        <v>11</v>
      </c>
      <c r="S19" s="795">
        <v>11</v>
      </c>
      <c r="T19" s="795">
        <v>11</v>
      </c>
      <c r="U19" s="796">
        <v>11</v>
      </c>
      <c r="V19" s="883" t="s">
        <v>185</v>
      </c>
      <c r="W19" s="884" t="s">
        <v>166</v>
      </c>
      <c r="X19" s="891" t="s">
        <v>4103</v>
      </c>
      <c r="Y19" s="480" t="s">
        <v>4104</v>
      </c>
      <c r="Z19" s="1178" t="s">
        <v>4105</v>
      </c>
      <c r="AA19" s="495"/>
      <c r="AB19" s="495"/>
      <c r="AC19" s="495"/>
    </row>
    <row r="20" spans="1:29" ht="66.75" customHeight="1">
      <c r="A20" s="869" t="s">
        <v>4026</v>
      </c>
      <c r="B20" s="845" t="s">
        <v>4034</v>
      </c>
      <c r="C20" s="857">
        <v>1</v>
      </c>
      <c r="D20" s="858" t="s">
        <v>4017</v>
      </c>
      <c r="E20" s="846">
        <v>4</v>
      </c>
      <c r="F20" s="847" t="s">
        <v>4098</v>
      </c>
      <c r="G20" s="512" t="s">
        <v>4106</v>
      </c>
      <c r="H20" s="794" t="s">
        <v>4107</v>
      </c>
      <c r="I20" s="795" t="s">
        <v>1185</v>
      </c>
      <c r="J20" s="885" t="s">
        <v>4108</v>
      </c>
      <c r="K20" s="885" t="s">
        <v>4109</v>
      </c>
      <c r="L20" s="886">
        <f>12830.3/3</f>
        <v>4276.7666666666664</v>
      </c>
      <c r="M20" s="886">
        <f>$L$20/4</f>
        <v>1069.1916666666666</v>
      </c>
      <c r="N20" s="886">
        <f>$L$20/4</f>
        <v>1069.1916666666666</v>
      </c>
      <c r="O20" s="886">
        <f>$L$20/4</f>
        <v>1069.1916666666666</v>
      </c>
      <c r="P20" s="886">
        <f>$L$20/4</f>
        <v>1069.1916666666666</v>
      </c>
      <c r="Q20" s="886">
        <v>4276.7666666666664</v>
      </c>
      <c r="R20" s="886">
        <v>1069.1916666666666</v>
      </c>
      <c r="S20" s="886">
        <v>1069.1916666666666</v>
      </c>
      <c r="T20" s="886">
        <v>1069.1916666666666</v>
      </c>
      <c r="U20" s="886">
        <v>1069.1916666666666</v>
      </c>
      <c r="V20" s="883" t="s">
        <v>185</v>
      </c>
      <c r="W20" s="884" t="s">
        <v>166</v>
      </c>
      <c r="X20" s="854" t="s">
        <v>4108</v>
      </c>
      <c r="Y20" s="885" t="s">
        <v>4109</v>
      </c>
      <c r="Z20" s="1179"/>
      <c r="AA20" s="495">
        <f>128303*0.1</f>
        <v>12830.300000000001</v>
      </c>
      <c r="AB20" s="495"/>
      <c r="AC20" s="495"/>
    </row>
    <row r="21" spans="1:29" ht="97.5" customHeight="1">
      <c r="A21" s="837" t="s">
        <v>4026</v>
      </c>
      <c r="B21" s="838" t="s">
        <v>4027</v>
      </c>
      <c r="C21" s="852">
        <v>1</v>
      </c>
      <c r="D21" s="840" t="s">
        <v>4017</v>
      </c>
      <c r="E21" s="827">
        <v>5</v>
      </c>
      <c r="F21" s="506" t="s">
        <v>4110</v>
      </c>
      <c r="G21" s="803" t="s">
        <v>4111</v>
      </c>
      <c r="H21" s="510" t="s">
        <v>4112</v>
      </c>
      <c r="I21" s="795" t="s">
        <v>4113</v>
      </c>
      <c r="J21" s="893" t="s">
        <v>1265</v>
      </c>
      <c r="K21" s="893" t="s">
        <v>4114</v>
      </c>
      <c r="L21" s="875">
        <v>0.1</v>
      </c>
      <c r="M21" s="875">
        <v>0</v>
      </c>
      <c r="N21" s="875">
        <v>0</v>
      </c>
      <c r="O21" s="875">
        <v>0.05</v>
      </c>
      <c r="P21" s="876">
        <v>0.05</v>
      </c>
      <c r="Q21" s="878">
        <v>0.1</v>
      </c>
      <c r="R21" s="849">
        <v>2.5000000000000001E-2</v>
      </c>
      <c r="S21" s="849">
        <v>2.5000000000000001E-2</v>
      </c>
      <c r="T21" s="849">
        <v>2.5000000000000001E-2</v>
      </c>
      <c r="U21" s="849">
        <v>2.5000000000000001E-2</v>
      </c>
      <c r="V21" s="883" t="s">
        <v>185</v>
      </c>
      <c r="W21" s="884" t="s">
        <v>166</v>
      </c>
      <c r="X21" s="894" t="s">
        <v>4115</v>
      </c>
      <c r="Y21" s="480" t="s">
        <v>4116</v>
      </c>
      <c r="Z21" s="480" t="s">
        <v>4117</v>
      </c>
      <c r="AA21" s="495"/>
      <c r="AB21" s="495"/>
      <c r="AC21" s="495"/>
    </row>
    <row r="22" spans="1:29" ht="101.25" customHeight="1">
      <c r="A22" s="869" t="s">
        <v>4026</v>
      </c>
      <c r="B22" s="845" t="s">
        <v>4034</v>
      </c>
      <c r="C22" s="846">
        <v>1</v>
      </c>
      <c r="D22" s="858" t="s">
        <v>4017</v>
      </c>
      <c r="E22" s="895">
        <v>5</v>
      </c>
      <c r="F22" s="896" t="s">
        <v>4110</v>
      </c>
      <c r="G22" s="803" t="s">
        <v>4118</v>
      </c>
      <c r="H22" s="510" t="s">
        <v>4112</v>
      </c>
      <c r="I22" s="795" t="s">
        <v>4113</v>
      </c>
      <c r="J22" s="893" t="s">
        <v>1265</v>
      </c>
      <c r="K22" s="893" t="s">
        <v>4119</v>
      </c>
      <c r="L22" s="875">
        <v>6.6666666666666666E-2</v>
      </c>
      <c r="M22" s="875">
        <v>0</v>
      </c>
      <c r="N22" s="875">
        <v>0</v>
      </c>
      <c r="O22" s="875">
        <v>3.5000000000000003E-2</v>
      </c>
      <c r="P22" s="876">
        <v>3.5000000000000003E-2</v>
      </c>
      <c r="Q22" s="878">
        <v>0.2</v>
      </c>
      <c r="R22" s="849">
        <v>0.05</v>
      </c>
      <c r="S22" s="849">
        <v>0.05</v>
      </c>
      <c r="T22" s="849">
        <v>0.05</v>
      </c>
      <c r="U22" s="849">
        <v>0.05</v>
      </c>
      <c r="V22" s="883" t="s">
        <v>185</v>
      </c>
      <c r="W22" s="884" t="s">
        <v>166</v>
      </c>
      <c r="X22" s="894" t="s">
        <v>4115</v>
      </c>
      <c r="Y22" s="480" t="s">
        <v>4116</v>
      </c>
      <c r="Z22" s="480" t="s">
        <v>4117</v>
      </c>
      <c r="AA22" s="495"/>
      <c r="AB22" s="495"/>
      <c r="AC22" s="495"/>
    </row>
    <row r="23" spans="1:29" ht="115.5" customHeight="1">
      <c r="A23" s="837" t="s">
        <v>4026</v>
      </c>
      <c r="B23" s="838" t="s">
        <v>4027</v>
      </c>
      <c r="C23" s="852">
        <v>1</v>
      </c>
      <c r="D23" s="853" t="s">
        <v>4017</v>
      </c>
      <c r="E23" s="827">
        <v>6</v>
      </c>
      <c r="F23" s="879" t="s">
        <v>4120</v>
      </c>
      <c r="G23" s="512" t="s">
        <v>4121</v>
      </c>
      <c r="H23" s="510" t="s">
        <v>4122</v>
      </c>
      <c r="I23" s="795" t="s">
        <v>4123</v>
      </c>
      <c r="J23" s="893" t="s">
        <v>4124</v>
      </c>
      <c r="K23" s="893" t="s">
        <v>4125</v>
      </c>
      <c r="L23" s="795">
        <v>24540</v>
      </c>
      <c r="M23" s="795">
        <v>540</v>
      </c>
      <c r="N23" s="795">
        <v>8000</v>
      </c>
      <c r="O23" s="795">
        <v>8000</v>
      </c>
      <c r="P23" s="796">
        <v>8000</v>
      </c>
      <c r="Q23" s="795">
        <v>5460</v>
      </c>
      <c r="R23" s="795">
        <v>1365</v>
      </c>
      <c r="S23" s="795">
        <v>1365</v>
      </c>
      <c r="T23" s="795">
        <v>1365</v>
      </c>
      <c r="U23" s="795">
        <v>1365</v>
      </c>
      <c r="V23" s="860" t="s">
        <v>185</v>
      </c>
      <c r="W23" s="884" t="s">
        <v>166</v>
      </c>
      <c r="X23" s="861" t="s">
        <v>4126</v>
      </c>
      <c r="Y23" s="480" t="s">
        <v>4127</v>
      </c>
      <c r="Z23" s="508" t="s">
        <v>4128</v>
      </c>
      <c r="AA23" s="495"/>
      <c r="AB23" s="495"/>
      <c r="AC23" s="495"/>
    </row>
    <row r="24" spans="1:29" ht="44.25" customHeight="1">
      <c r="A24" s="869" t="s">
        <v>4026</v>
      </c>
      <c r="B24" s="845" t="s">
        <v>4034</v>
      </c>
      <c r="C24" s="895">
        <v>1</v>
      </c>
      <c r="D24" s="896" t="s">
        <v>4017</v>
      </c>
      <c r="E24" s="895">
        <v>6</v>
      </c>
      <c r="F24" s="896" t="s">
        <v>4129</v>
      </c>
      <c r="G24" s="512" t="s">
        <v>4130</v>
      </c>
      <c r="H24" s="510" t="s">
        <v>4131</v>
      </c>
      <c r="I24" s="795" t="s">
        <v>1346</v>
      </c>
      <c r="J24" s="893" t="s">
        <v>4132</v>
      </c>
      <c r="K24" s="897">
        <v>0.06</v>
      </c>
      <c r="L24" s="898">
        <v>0.02</v>
      </c>
      <c r="M24" s="898">
        <v>5.0000000000000001E-3</v>
      </c>
      <c r="N24" s="898">
        <v>0.01</v>
      </c>
      <c r="O24" s="898">
        <v>1.4999999999999999E-2</v>
      </c>
      <c r="P24" s="899">
        <v>0.02</v>
      </c>
      <c r="Q24" s="798">
        <v>17</v>
      </c>
      <c r="R24" s="798">
        <v>5</v>
      </c>
      <c r="S24" s="798">
        <v>4</v>
      </c>
      <c r="T24" s="798">
        <v>4</v>
      </c>
      <c r="U24" s="798">
        <v>4</v>
      </c>
      <c r="V24" s="860" t="s">
        <v>185</v>
      </c>
      <c r="W24" s="884" t="s">
        <v>166</v>
      </c>
      <c r="X24" s="507" t="s">
        <v>4133</v>
      </c>
      <c r="Y24" s="480" t="s">
        <v>4134</v>
      </c>
      <c r="Z24" s="485"/>
      <c r="AA24" s="495"/>
      <c r="AB24" s="495"/>
      <c r="AC24" s="495"/>
    </row>
    <row r="25" spans="1:29" ht="150">
      <c r="A25" s="837" t="s">
        <v>4026</v>
      </c>
      <c r="B25" s="838" t="s">
        <v>4027</v>
      </c>
      <c r="C25" s="827">
        <v>2</v>
      </c>
      <c r="D25" s="879" t="s">
        <v>4135</v>
      </c>
      <c r="E25" s="827">
        <v>7</v>
      </c>
      <c r="F25" s="506" t="s">
        <v>4136</v>
      </c>
      <c r="G25" s="890" t="s">
        <v>4137</v>
      </c>
      <c r="H25" s="510" t="s">
        <v>4138</v>
      </c>
      <c r="I25" s="795" t="s">
        <v>1185</v>
      </c>
      <c r="J25" s="893" t="s">
        <v>1265</v>
      </c>
      <c r="K25" s="897">
        <v>1</v>
      </c>
      <c r="L25" s="875">
        <v>7.4999999999999997E-2</v>
      </c>
      <c r="M25" s="875">
        <v>2.5000000000000001E-2</v>
      </c>
      <c r="N25" s="875">
        <v>0.05</v>
      </c>
      <c r="O25" s="875">
        <v>7.4999999999999997E-2</v>
      </c>
      <c r="P25" s="876">
        <v>0.1</v>
      </c>
      <c r="Q25" s="900">
        <v>0.5</v>
      </c>
      <c r="R25" s="900">
        <v>0.25</v>
      </c>
      <c r="S25" s="900">
        <v>0.35</v>
      </c>
      <c r="T25" s="900">
        <v>0.45</v>
      </c>
      <c r="U25" s="901">
        <v>0.5</v>
      </c>
      <c r="V25" s="883" t="s">
        <v>176</v>
      </c>
      <c r="W25" s="902" t="s">
        <v>188</v>
      </c>
      <c r="X25" s="507" t="s">
        <v>4139</v>
      </c>
      <c r="Y25" s="480" t="s">
        <v>4140</v>
      </c>
      <c r="Z25" s="508" t="s">
        <v>4141</v>
      </c>
      <c r="AA25" s="495"/>
      <c r="AB25" s="495"/>
      <c r="AC25" s="495"/>
    </row>
    <row r="26" spans="1:29" ht="102" customHeight="1">
      <c r="A26" s="869" t="s">
        <v>4026</v>
      </c>
      <c r="B26" s="845" t="s">
        <v>4034</v>
      </c>
      <c r="C26" s="846">
        <v>2</v>
      </c>
      <c r="D26" s="903" t="s">
        <v>4135</v>
      </c>
      <c r="E26" s="846">
        <v>7</v>
      </c>
      <c r="F26" s="896" t="s">
        <v>4136</v>
      </c>
      <c r="G26" s="803" t="s">
        <v>4142</v>
      </c>
      <c r="H26" s="510" t="s">
        <v>4143</v>
      </c>
      <c r="I26" s="795" t="s">
        <v>1185</v>
      </c>
      <c r="J26" s="893" t="s">
        <v>1265</v>
      </c>
      <c r="K26" s="897">
        <v>1</v>
      </c>
      <c r="L26" s="875">
        <v>1</v>
      </c>
      <c r="M26" s="875">
        <v>1</v>
      </c>
      <c r="N26" s="875">
        <v>0</v>
      </c>
      <c r="O26" s="875">
        <v>0</v>
      </c>
      <c r="P26" s="876">
        <v>0</v>
      </c>
      <c r="Q26" s="798">
        <v>81</v>
      </c>
      <c r="R26" s="798">
        <v>81</v>
      </c>
      <c r="S26" s="798">
        <v>0</v>
      </c>
      <c r="T26" s="798">
        <v>0</v>
      </c>
      <c r="U26" s="798">
        <v>0</v>
      </c>
      <c r="V26" s="883" t="s">
        <v>176</v>
      </c>
      <c r="W26" s="902" t="s">
        <v>188</v>
      </c>
      <c r="X26" s="507" t="s">
        <v>1199</v>
      </c>
      <c r="Y26" s="480" t="s">
        <v>4144</v>
      </c>
      <c r="Z26" s="508"/>
      <c r="AA26" s="495"/>
      <c r="AB26" s="495"/>
      <c r="AC26" s="495"/>
    </row>
    <row r="27" spans="1:29" ht="137.5">
      <c r="A27" s="837" t="s">
        <v>4026</v>
      </c>
      <c r="B27" s="838" t="s">
        <v>4027</v>
      </c>
      <c r="C27" s="852">
        <v>2</v>
      </c>
      <c r="D27" s="904" t="s">
        <v>4135</v>
      </c>
      <c r="E27" s="827">
        <v>8</v>
      </c>
      <c r="F27" s="506" t="s">
        <v>4145</v>
      </c>
      <c r="G27" s="803" t="s">
        <v>4146</v>
      </c>
      <c r="H27" s="510" t="s">
        <v>4147</v>
      </c>
      <c r="I27" s="795" t="s">
        <v>4148</v>
      </c>
      <c r="J27" s="893" t="s">
        <v>1199</v>
      </c>
      <c r="K27" s="897">
        <v>1</v>
      </c>
      <c r="L27" s="875">
        <v>1</v>
      </c>
      <c r="M27" s="875">
        <v>0</v>
      </c>
      <c r="N27" s="875">
        <v>0.5</v>
      </c>
      <c r="O27" s="875">
        <v>0.75</v>
      </c>
      <c r="P27" s="876">
        <v>1</v>
      </c>
      <c r="Q27" s="804">
        <v>5</v>
      </c>
      <c r="R27" s="804">
        <v>1</v>
      </c>
      <c r="S27" s="804">
        <v>1</v>
      </c>
      <c r="T27" s="804">
        <v>1</v>
      </c>
      <c r="U27" s="804">
        <v>2</v>
      </c>
      <c r="V27" s="883" t="s">
        <v>176</v>
      </c>
      <c r="W27" s="902" t="s">
        <v>188</v>
      </c>
      <c r="X27" s="507" t="s">
        <v>4149</v>
      </c>
      <c r="Y27" s="480" t="s">
        <v>4150</v>
      </c>
      <c r="Z27" s="508" t="s">
        <v>4151</v>
      </c>
      <c r="AA27" s="495"/>
      <c r="AB27" s="495"/>
      <c r="AC27" s="495"/>
    </row>
    <row r="28" spans="1:29" ht="81.75" customHeight="1">
      <c r="A28" s="837" t="s">
        <v>4026</v>
      </c>
      <c r="B28" s="845" t="s">
        <v>4034</v>
      </c>
      <c r="C28" s="846">
        <v>2</v>
      </c>
      <c r="D28" s="903" t="s">
        <v>4135</v>
      </c>
      <c r="E28" s="827">
        <v>9</v>
      </c>
      <c r="F28" s="506" t="s">
        <v>4152</v>
      </c>
      <c r="G28" s="879" t="s">
        <v>4153</v>
      </c>
      <c r="H28" s="830" t="s">
        <v>4154</v>
      </c>
      <c r="I28" s="795" t="s">
        <v>1185</v>
      </c>
      <c r="J28" s="831" t="s">
        <v>1199</v>
      </c>
      <c r="K28" s="873">
        <v>1</v>
      </c>
      <c r="L28" s="905">
        <v>8.7499999999999994E-2</v>
      </c>
      <c r="M28" s="905">
        <v>1.2500000000000001E-2</v>
      </c>
      <c r="N28" s="905">
        <v>3.7499999999999999E-2</v>
      </c>
      <c r="O28" s="905">
        <v>6.25E-2</v>
      </c>
      <c r="P28" s="906">
        <v>8.7499999999999994E-2</v>
      </c>
      <c r="Q28" s="900">
        <v>0.5</v>
      </c>
      <c r="R28" s="900">
        <v>0.25</v>
      </c>
      <c r="S28" s="900">
        <v>0.35</v>
      </c>
      <c r="T28" s="900">
        <v>0.45</v>
      </c>
      <c r="U28" s="901">
        <v>0.5</v>
      </c>
      <c r="V28" s="883" t="s">
        <v>181</v>
      </c>
      <c r="W28" s="902" t="s">
        <v>188</v>
      </c>
      <c r="X28" s="513" t="s">
        <v>1199</v>
      </c>
      <c r="Y28" s="508" t="s">
        <v>4155</v>
      </c>
      <c r="Z28" s="508" t="s">
        <v>4156</v>
      </c>
      <c r="AA28" s="495"/>
      <c r="AB28" s="495"/>
      <c r="AC28" s="495"/>
    </row>
    <row r="29" spans="1:29" ht="101.25" customHeight="1">
      <c r="A29" s="907" t="s">
        <v>4026</v>
      </c>
      <c r="B29" s="838" t="s">
        <v>4027</v>
      </c>
      <c r="C29" s="827">
        <v>3</v>
      </c>
      <c r="D29" s="908" t="s">
        <v>4157</v>
      </c>
      <c r="E29" s="802">
        <v>10</v>
      </c>
      <c r="F29" s="805" t="s">
        <v>4158</v>
      </c>
      <c r="G29" s="806" t="s">
        <v>4159</v>
      </c>
      <c r="H29" s="806" t="s">
        <v>4160</v>
      </c>
      <c r="I29" s="909" t="s">
        <v>1185</v>
      </c>
      <c r="J29" s="910" t="s">
        <v>1199</v>
      </c>
      <c r="K29" s="911" t="s">
        <v>4161</v>
      </c>
      <c r="L29" s="905">
        <v>0.4</v>
      </c>
      <c r="M29" s="905">
        <v>0.13</v>
      </c>
      <c r="N29" s="905">
        <v>0</v>
      </c>
      <c r="O29" s="905">
        <v>0</v>
      </c>
      <c r="P29" s="906">
        <v>6.5000000000000002E-2</v>
      </c>
      <c r="Q29" s="912">
        <v>8.3333333333333329E-2</v>
      </c>
      <c r="R29" s="912">
        <v>0</v>
      </c>
      <c r="S29" s="912">
        <v>4.1666666666666664E-2</v>
      </c>
      <c r="T29" s="912">
        <v>4.1666666666666664E-2</v>
      </c>
      <c r="U29" s="912">
        <v>0</v>
      </c>
      <c r="V29" s="883" t="s">
        <v>185</v>
      </c>
      <c r="W29" s="902" t="s">
        <v>166</v>
      </c>
      <c r="X29" s="913">
        <v>0.13</v>
      </c>
      <c r="Y29" s="480"/>
      <c r="Z29" s="480"/>
      <c r="AA29" s="495"/>
      <c r="AB29" s="495"/>
      <c r="AC29" s="495"/>
    </row>
    <row r="30" spans="1:29" ht="102" customHeight="1" thickBot="1">
      <c r="A30" s="914" t="s">
        <v>4026</v>
      </c>
      <c r="B30" s="915" t="s">
        <v>4034</v>
      </c>
      <c r="C30" s="916">
        <v>3</v>
      </c>
      <c r="D30" s="917" t="s">
        <v>4157</v>
      </c>
      <c r="E30" s="918">
        <v>11</v>
      </c>
      <c r="F30" s="919" t="s">
        <v>4162</v>
      </c>
      <c r="G30" s="920" t="s">
        <v>4163</v>
      </c>
      <c r="H30" s="921" t="s">
        <v>4164</v>
      </c>
      <c r="I30" s="922" t="s">
        <v>1185</v>
      </c>
      <c r="J30" s="923" t="s">
        <v>1199</v>
      </c>
      <c r="K30" s="924" t="s">
        <v>4161</v>
      </c>
      <c r="L30" s="925">
        <v>0.4</v>
      </c>
      <c r="M30" s="925">
        <v>0.13</v>
      </c>
      <c r="N30" s="925">
        <v>0</v>
      </c>
      <c r="O30" s="925">
        <v>0</v>
      </c>
      <c r="P30" s="926">
        <v>6.5000000000000002E-2</v>
      </c>
      <c r="Q30" s="927">
        <v>8.3333333333333329E-2</v>
      </c>
      <c r="R30" s="927">
        <v>0</v>
      </c>
      <c r="S30" s="927">
        <v>4.1666666666666664E-2</v>
      </c>
      <c r="T30" s="927">
        <v>4.1666666666666664E-2</v>
      </c>
      <c r="U30" s="927">
        <v>0</v>
      </c>
      <c r="V30" s="883" t="s">
        <v>183</v>
      </c>
      <c r="W30" s="902" t="s">
        <v>166</v>
      </c>
      <c r="X30" s="913">
        <v>0.13</v>
      </c>
      <c r="Y30" s="480"/>
      <c r="Z30" s="480"/>
      <c r="AA30" s="495"/>
      <c r="AB30" s="495"/>
      <c r="AC30" s="495"/>
    </row>
    <row r="31" spans="1:29" ht="100">
      <c r="A31" s="928" t="s">
        <v>4165</v>
      </c>
      <c r="B31" s="929" t="s">
        <v>4166</v>
      </c>
      <c r="C31" s="930">
        <v>4</v>
      </c>
      <c r="D31" s="508" t="s">
        <v>1181</v>
      </c>
      <c r="E31" s="828">
        <v>12</v>
      </c>
      <c r="F31" s="506" t="s">
        <v>1182</v>
      </c>
      <c r="G31" s="931" t="s">
        <v>1183</v>
      </c>
      <c r="H31" s="894" t="s">
        <v>1184</v>
      </c>
      <c r="I31" s="795" t="s">
        <v>1185</v>
      </c>
      <c r="J31" s="667" t="s">
        <v>1186</v>
      </c>
      <c r="K31" s="831" t="s">
        <v>1187</v>
      </c>
      <c r="L31" s="832" t="s">
        <v>1188</v>
      </c>
      <c r="M31" s="832" t="s">
        <v>1188</v>
      </c>
      <c r="N31" s="832" t="s">
        <v>1188</v>
      </c>
      <c r="O31" s="832" t="s">
        <v>1188</v>
      </c>
      <c r="P31" s="833" t="s">
        <v>1188</v>
      </c>
      <c r="Q31" s="932">
        <v>0</v>
      </c>
      <c r="R31" s="932">
        <v>0</v>
      </c>
      <c r="S31" s="932">
        <v>0</v>
      </c>
      <c r="T31" s="932">
        <v>0</v>
      </c>
      <c r="U31" s="933">
        <v>0</v>
      </c>
      <c r="V31" s="860" t="s">
        <v>179</v>
      </c>
      <c r="W31" s="902" t="s">
        <v>166</v>
      </c>
      <c r="X31" s="495"/>
      <c r="Y31" s="495"/>
      <c r="Z31" s="495"/>
      <c r="AA31" s="495"/>
      <c r="AB31" s="495"/>
      <c r="AC31" s="495"/>
    </row>
    <row r="32" spans="1:29" ht="87.5">
      <c r="A32" s="934" t="s">
        <v>4167</v>
      </c>
      <c r="B32" s="845" t="s">
        <v>4168</v>
      </c>
      <c r="C32" s="935">
        <v>4</v>
      </c>
      <c r="D32" s="936" t="s">
        <v>1181</v>
      </c>
      <c r="E32" s="846">
        <v>12</v>
      </c>
      <c r="F32" s="847" t="s">
        <v>1182</v>
      </c>
      <c r="G32" s="804" t="s">
        <v>1190</v>
      </c>
      <c r="H32" s="894" t="s">
        <v>1191</v>
      </c>
      <c r="I32" s="795" t="s">
        <v>1185</v>
      </c>
      <c r="J32" s="667" t="s">
        <v>4169</v>
      </c>
      <c r="K32" s="831" t="s">
        <v>1193</v>
      </c>
      <c r="L32" s="795" t="s">
        <v>1194</v>
      </c>
      <c r="M32" s="937">
        <v>9613.5</v>
      </c>
      <c r="N32" s="937">
        <v>9367</v>
      </c>
      <c r="O32" s="937">
        <v>9120.5</v>
      </c>
      <c r="P32" s="938">
        <v>8874</v>
      </c>
      <c r="Q32" s="939">
        <f>SUM(Tabla11[[#This Row],[Meta 2024]:[Meta 2027]])</f>
        <v>40000</v>
      </c>
      <c r="R32" s="940">
        <v>10000</v>
      </c>
      <c r="S32" s="940">
        <v>10000</v>
      </c>
      <c r="T32" s="940">
        <v>10000</v>
      </c>
      <c r="U32" s="940">
        <v>10000</v>
      </c>
      <c r="V32" s="941" t="s">
        <v>179</v>
      </c>
      <c r="W32" s="902" t="s">
        <v>166</v>
      </c>
      <c r="X32" s="495"/>
      <c r="Y32" s="495"/>
      <c r="Z32" s="495"/>
      <c r="AA32" s="495"/>
      <c r="AB32" s="495"/>
      <c r="AC32" s="495"/>
    </row>
    <row r="33" spans="1:29" ht="50">
      <c r="A33" s="942" t="s">
        <v>4167</v>
      </c>
      <c r="B33" s="838" t="s">
        <v>4170</v>
      </c>
      <c r="C33" s="943">
        <v>4</v>
      </c>
      <c r="D33" s="944" t="s">
        <v>1181</v>
      </c>
      <c r="E33" s="945">
        <v>12</v>
      </c>
      <c r="F33" s="853" t="s">
        <v>1182</v>
      </c>
      <c r="G33" s="804" t="s">
        <v>1197</v>
      </c>
      <c r="H33" s="894" t="s">
        <v>1198</v>
      </c>
      <c r="I33" s="795" t="s">
        <v>1185</v>
      </c>
      <c r="J33" s="946" t="s">
        <v>1199</v>
      </c>
      <c r="K33" s="946" t="s">
        <v>1200</v>
      </c>
      <c r="L33" s="795">
        <v>2</v>
      </c>
      <c r="M33" s="795">
        <v>0</v>
      </c>
      <c r="N33" s="795">
        <v>1</v>
      </c>
      <c r="O33" s="795">
        <v>0</v>
      </c>
      <c r="P33" s="796">
        <v>1</v>
      </c>
      <c r="Q33" s="939">
        <v>2</v>
      </c>
      <c r="R33" s="939">
        <v>0</v>
      </c>
      <c r="S33" s="939">
        <v>1</v>
      </c>
      <c r="T33" s="939">
        <v>0</v>
      </c>
      <c r="U33" s="947">
        <v>1</v>
      </c>
      <c r="V33" s="860" t="s">
        <v>179</v>
      </c>
      <c r="W33" s="902" t="s">
        <v>166</v>
      </c>
      <c r="X33" s="495"/>
      <c r="Y33" s="495"/>
      <c r="Z33" s="495"/>
      <c r="AA33" s="495"/>
      <c r="AB33" s="495"/>
      <c r="AC33" s="495"/>
    </row>
    <row r="34" spans="1:29" ht="50">
      <c r="A34" s="942" t="s">
        <v>4167</v>
      </c>
      <c r="B34" s="845" t="s">
        <v>4168</v>
      </c>
      <c r="C34" s="846">
        <v>4</v>
      </c>
      <c r="D34" s="948" t="s">
        <v>1181</v>
      </c>
      <c r="E34" s="827">
        <v>13</v>
      </c>
      <c r="F34" s="506" t="s">
        <v>1203</v>
      </c>
      <c r="G34" s="949" t="s">
        <v>1204</v>
      </c>
      <c r="H34" s="507" t="s">
        <v>1205</v>
      </c>
      <c r="I34" s="795" t="s">
        <v>1185</v>
      </c>
      <c r="J34" s="950" t="s">
        <v>1206</v>
      </c>
      <c r="K34" s="951">
        <v>0.5</v>
      </c>
      <c r="L34" s="875">
        <v>0.16666666666666666</v>
      </c>
      <c r="M34" s="875">
        <v>7.0000000000000007E-2</v>
      </c>
      <c r="N34" s="875">
        <v>0.12</v>
      </c>
      <c r="O34" s="875">
        <v>0.17</v>
      </c>
      <c r="P34" s="876">
        <v>0.17</v>
      </c>
      <c r="Q34" s="900">
        <f>SUM(Tabla11[[#This Row],[Meta Plan Acción 2020-2023]],Tabla11[[#This Row],[Meta 2027]])</f>
        <v>0.33666666666666667</v>
      </c>
      <c r="R34" s="900">
        <v>7.0000000000000007E-2</v>
      </c>
      <c r="S34" s="900">
        <v>0.12</v>
      </c>
      <c r="T34" s="900">
        <v>0.17</v>
      </c>
      <c r="U34" s="901">
        <v>0.17</v>
      </c>
      <c r="V34" s="883" t="s">
        <v>179</v>
      </c>
      <c r="W34" s="902" t="s">
        <v>166</v>
      </c>
      <c r="X34" s="495"/>
      <c r="Y34" s="495"/>
      <c r="Z34" s="495"/>
      <c r="AA34" s="495"/>
      <c r="AB34" s="495"/>
      <c r="AC34" s="495"/>
    </row>
    <row r="35" spans="1:29" ht="50">
      <c r="A35" s="952" t="s">
        <v>4167</v>
      </c>
      <c r="B35" s="838" t="s">
        <v>4170</v>
      </c>
      <c r="C35" s="852">
        <v>4</v>
      </c>
      <c r="D35" s="953" t="s">
        <v>1181</v>
      </c>
      <c r="E35" s="852">
        <v>13</v>
      </c>
      <c r="F35" s="954" t="s">
        <v>1203</v>
      </c>
      <c r="G35" s="804" t="s">
        <v>1208</v>
      </c>
      <c r="H35" s="507" t="s">
        <v>1209</v>
      </c>
      <c r="I35" s="795" t="s">
        <v>1185</v>
      </c>
      <c r="J35" s="950" t="s">
        <v>1206</v>
      </c>
      <c r="K35" s="951">
        <v>0.5</v>
      </c>
      <c r="L35" s="875">
        <v>0.16666666666666666</v>
      </c>
      <c r="M35" s="875">
        <v>7.0000000000000007E-2</v>
      </c>
      <c r="N35" s="875">
        <v>0.12</v>
      </c>
      <c r="O35" s="875">
        <v>0.17</v>
      </c>
      <c r="P35" s="876">
        <v>0.17</v>
      </c>
      <c r="Q35" s="900">
        <f>SUM(Tabla11[[#This Row],[Meta Plan Acción 2020-2023]],Tabla11[[#This Row],[Meta 2027]])</f>
        <v>0.33666666666666667</v>
      </c>
      <c r="R35" s="900">
        <v>7.0000000000000007E-2</v>
      </c>
      <c r="S35" s="900">
        <v>0.12</v>
      </c>
      <c r="T35" s="900">
        <v>0.17</v>
      </c>
      <c r="U35" s="901">
        <v>0.17</v>
      </c>
      <c r="V35" s="883" t="s">
        <v>179</v>
      </c>
      <c r="W35" s="902" t="s">
        <v>166</v>
      </c>
      <c r="X35" s="495"/>
      <c r="Y35" s="495"/>
      <c r="Z35" s="495"/>
      <c r="AA35" s="495"/>
      <c r="AB35" s="495"/>
      <c r="AC35" s="495"/>
    </row>
    <row r="36" spans="1:29" ht="50">
      <c r="A36" s="942" t="s">
        <v>4167</v>
      </c>
      <c r="B36" s="845" t="s">
        <v>4168</v>
      </c>
      <c r="C36" s="846">
        <v>4</v>
      </c>
      <c r="D36" s="936" t="s">
        <v>1181</v>
      </c>
      <c r="E36" s="760">
        <v>14</v>
      </c>
      <c r="F36" s="955" t="s">
        <v>1211</v>
      </c>
      <c r="G36" s="804" t="s">
        <v>1212</v>
      </c>
      <c r="H36" s="507" t="s">
        <v>1213</v>
      </c>
      <c r="I36" s="795" t="s">
        <v>1214</v>
      </c>
      <c r="J36" s="873">
        <f>255369/956843</f>
        <v>0.26688704416503023</v>
      </c>
      <c r="K36" s="951">
        <v>0.35</v>
      </c>
      <c r="L36" s="875">
        <v>0.29459136277668702</v>
      </c>
      <c r="M36" s="875">
        <v>0.27381312381794437</v>
      </c>
      <c r="N36" s="875">
        <v>0.28073920347085851</v>
      </c>
      <c r="O36" s="875">
        <v>0.28766528312377265</v>
      </c>
      <c r="P36" s="876">
        <v>0.29459136277668679</v>
      </c>
      <c r="Q36" s="874">
        <v>0.32</v>
      </c>
      <c r="R36" s="874">
        <v>0.30159999999999998</v>
      </c>
      <c r="S36" s="874">
        <v>0.3085</v>
      </c>
      <c r="T36" s="874">
        <v>0.31540000000000001</v>
      </c>
      <c r="U36" s="878">
        <v>0.32240000000000002</v>
      </c>
      <c r="V36" s="883" t="s">
        <v>167</v>
      </c>
      <c r="W36" s="902" t="s">
        <v>166</v>
      </c>
      <c r="X36" s="495"/>
      <c r="Y36" s="495"/>
      <c r="Z36" s="495"/>
      <c r="AA36" s="495"/>
      <c r="AB36" s="495"/>
      <c r="AC36" s="495"/>
    </row>
    <row r="37" spans="1:29" ht="62.5">
      <c r="A37" s="952" t="s">
        <v>4167</v>
      </c>
      <c r="B37" s="838" t="s">
        <v>4170</v>
      </c>
      <c r="C37" s="852">
        <v>4</v>
      </c>
      <c r="D37" s="944" t="s">
        <v>1181</v>
      </c>
      <c r="E37" s="852">
        <v>14</v>
      </c>
      <c r="F37" s="853" t="s">
        <v>1211</v>
      </c>
      <c r="G37" s="804" t="s">
        <v>1218</v>
      </c>
      <c r="H37" s="507" t="s">
        <v>1219</v>
      </c>
      <c r="I37" s="795" t="s">
        <v>1185</v>
      </c>
      <c r="J37" s="950" t="s">
        <v>1199</v>
      </c>
      <c r="K37" s="951" t="s">
        <v>1220</v>
      </c>
      <c r="L37" s="801" t="s">
        <v>1221</v>
      </c>
      <c r="M37" s="795" t="s">
        <v>1221</v>
      </c>
      <c r="N37" s="795" t="s">
        <v>1221</v>
      </c>
      <c r="O37" s="795" t="s">
        <v>1221</v>
      </c>
      <c r="P37" s="795" t="s">
        <v>1221</v>
      </c>
      <c r="Q37" s="939" t="s">
        <v>1221</v>
      </c>
      <c r="R37" s="939" t="s">
        <v>1221</v>
      </c>
      <c r="S37" s="939" t="s">
        <v>1221</v>
      </c>
      <c r="T37" s="939" t="s">
        <v>1221</v>
      </c>
      <c r="U37" s="939" t="s">
        <v>4171</v>
      </c>
      <c r="V37" s="860" t="s">
        <v>167</v>
      </c>
      <c r="W37" s="902" t="s">
        <v>166</v>
      </c>
      <c r="X37" s="495"/>
      <c r="Y37" s="495"/>
      <c r="Z37" s="495"/>
      <c r="AA37" s="495"/>
      <c r="AB37" s="495"/>
      <c r="AC37" s="495"/>
    </row>
    <row r="38" spans="1:29" ht="50">
      <c r="A38" s="942" t="s">
        <v>4167</v>
      </c>
      <c r="B38" s="845" t="s">
        <v>4168</v>
      </c>
      <c r="C38" s="846">
        <v>4</v>
      </c>
      <c r="D38" s="936" t="s">
        <v>1181</v>
      </c>
      <c r="E38" s="846">
        <v>14</v>
      </c>
      <c r="F38" s="847" t="s">
        <v>1211</v>
      </c>
      <c r="G38" s="804" t="s">
        <v>1222</v>
      </c>
      <c r="H38" s="956" t="s">
        <v>1223</v>
      </c>
      <c r="I38" s="795" t="s">
        <v>1185</v>
      </c>
      <c r="J38" s="957">
        <f>7428/586458</f>
        <v>1.2665868655555896E-2</v>
      </c>
      <c r="K38" s="958">
        <v>0.9</v>
      </c>
      <c r="L38" s="875">
        <v>0.3</v>
      </c>
      <c r="M38" s="875">
        <v>7.4999999999999997E-2</v>
      </c>
      <c r="N38" s="875">
        <v>0.15</v>
      </c>
      <c r="O38" s="875">
        <v>0.22499999999999998</v>
      </c>
      <c r="P38" s="876">
        <v>0.3</v>
      </c>
      <c r="Q38" s="874">
        <v>0.6</v>
      </c>
      <c r="R38" s="874">
        <v>0.38</v>
      </c>
      <c r="S38" s="874">
        <v>0.45</v>
      </c>
      <c r="T38" s="874">
        <v>0.53</v>
      </c>
      <c r="U38" s="878">
        <v>0.6</v>
      </c>
      <c r="V38" s="860" t="s">
        <v>167</v>
      </c>
      <c r="W38" s="902" t="s">
        <v>166</v>
      </c>
      <c r="X38" s="495"/>
      <c r="Y38" s="495"/>
      <c r="Z38" s="495"/>
      <c r="AA38" s="495"/>
      <c r="AB38" s="495"/>
      <c r="AC38" s="495"/>
    </row>
    <row r="39" spans="1:29" ht="37.5">
      <c r="A39" s="952" t="s">
        <v>4167</v>
      </c>
      <c r="B39" s="838" t="s">
        <v>4170</v>
      </c>
      <c r="C39" s="760">
        <v>5</v>
      </c>
      <c r="D39" s="959" t="s">
        <v>1225</v>
      </c>
      <c r="E39" s="760">
        <v>15</v>
      </c>
      <c r="F39" s="960" t="s">
        <v>1226</v>
      </c>
      <c r="G39" s="804" t="s">
        <v>1227</v>
      </c>
      <c r="H39" s="507" t="s">
        <v>1228</v>
      </c>
      <c r="I39" s="795" t="s">
        <v>1185</v>
      </c>
      <c r="J39" s="950" t="s">
        <v>1199</v>
      </c>
      <c r="K39" s="950" t="s">
        <v>1229</v>
      </c>
      <c r="L39" s="961">
        <v>3.3333333333333335</v>
      </c>
      <c r="M39" s="795">
        <v>0</v>
      </c>
      <c r="N39" s="795">
        <v>1</v>
      </c>
      <c r="O39" s="795">
        <v>2</v>
      </c>
      <c r="P39" s="796">
        <v>3</v>
      </c>
      <c r="Q39" s="962">
        <f>SUM(Tabla11[[#This Row],[Meta Plan Acción 2020-2023]],Tabla11[[#This Row],[Meta 2027]])</f>
        <v>6.3333333333333339</v>
      </c>
      <c r="R39" s="939">
        <v>0</v>
      </c>
      <c r="S39" s="939">
        <v>1</v>
      </c>
      <c r="T39" s="939">
        <v>2</v>
      </c>
      <c r="U39" s="947">
        <v>3</v>
      </c>
      <c r="V39" s="860" t="s">
        <v>179</v>
      </c>
      <c r="W39" s="902" t="s">
        <v>166</v>
      </c>
      <c r="X39" s="495"/>
      <c r="Y39" s="495"/>
      <c r="Z39" s="495"/>
      <c r="AA39" s="495"/>
      <c r="AB39" s="495"/>
      <c r="AC39" s="495"/>
    </row>
    <row r="40" spans="1:29" ht="112.5" customHeight="1">
      <c r="A40" s="942" t="s">
        <v>4167</v>
      </c>
      <c r="B40" s="845" t="s">
        <v>4168</v>
      </c>
      <c r="C40" s="846">
        <v>5</v>
      </c>
      <c r="D40" s="948" t="s">
        <v>1225</v>
      </c>
      <c r="E40" s="846">
        <v>15</v>
      </c>
      <c r="F40" s="903" t="s">
        <v>1226</v>
      </c>
      <c r="G40" s="804" t="s">
        <v>1231</v>
      </c>
      <c r="H40" s="512" t="s">
        <v>1232</v>
      </c>
      <c r="I40" s="795" t="s">
        <v>1185</v>
      </c>
      <c r="J40" s="885" t="s">
        <v>1233</v>
      </c>
      <c r="K40" s="963" t="s">
        <v>1234</v>
      </c>
      <c r="L40" s="961">
        <v>1059.5666666666668</v>
      </c>
      <c r="M40" s="795">
        <v>100</v>
      </c>
      <c r="N40" s="795">
        <v>420</v>
      </c>
      <c r="O40" s="795">
        <v>740</v>
      </c>
      <c r="P40" s="796">
        <v>1060</v>
      </c>
      <c r="Q40" s="961">
        <v>2116</v>
      </c>
      <c r="R40" s="795">
        <f>Tabla11[[#This Row],[Meta 2023]]+Tabla11[[#This Row],[Meta 2020]]</f>
        <v>1160</v>
      </c>
      <c r="S40" s="795">
        <f>Tabla11[[#This Row],[Meta 2024]]+Tabla11[[#This Row],[Meta 2021]]</f>
        <v>1580</v>
      </c>
      <c r="T40" s="795">
        <f>Tabla11[[#This Row],[Meta 2025]]+Tabla11[[#This Row],[Meta 2021]]</f>
        <v>2000</v>
      </c>
      <c r="U40" s="796">
        <v>2116</v>
      </c>
      <c r="V40" s="860" t="s">
        <v>179</v>
      </c>
      <c r="W40" s="902" t="s">
        <v>166</v>
      </c>
      <c r="X40" s="495"/>
      <c r="Y40" s="495"/>
      <c r="Z40" s="495"/>
      <c r="AA40" s="495"/>
      <c r="AB40" s="495"/>
      <c r="AC40" s="495"/>
    </row>
    <row r="41" spans="1:29" ht="87.5">
      <c r="A41" s="952" t="s">
        <v>4167</v>
      </c>
      <c r="B41" s="838" t="s">
        <v>4170</v>
      </c>
      <c r="C41" s="852">
        <v>5</v>
      </c>
      <c r="D41" s="953" t="s">
        <v>1225</v>
      </c>
      <c r="E41" s="852">
        <v>15</v>
      </c>
      <c r="F41" s="904" t="s">
        <v>1226</v>
      </c>
      <c r="G41" s="804" t="s">
        <v>1236</v>
      </c>
      <c r="H41" s="512" t="s">
        <v>1232</v>
      </c>
      <c r="I41" s="795" t="s">
        <v>1185</v>
      </c>
      <c r="J41" s="885" t="s">
        <v>1233</v>
      </c>
      <c r="K41" s="963" t="s">
        <v>1237</v>
      </c>
      <c r="L41" s="961">
        <v>18613.100000000002</v>
      </c>
      <c r="M41" s="961">
        <v>2653.25</v>
      </c>
      <c r="N41" s="961">
        <v>7806.5</v>
      </c>
      <c r="O41" s="961">
        <v>13209.75</v>
      </c>
      <c r="P41" s="964">
        <v>18613</v>
      </c>
      <c r="Q41" s="961">
        <v>37226.519999999997</v>
      </c>
      <c r="R41" s="961">
        <f>Tabla11[[#This Row],[Meta 2023]]+Tabla11[[#This Row],[Meta 2020]]</f>
        <v>21266.25</v>
      </c>
      <c r="S41" s="961">
        <f>Tabla11[[#This Row],[Meta 2024]]+Tabla11[[#This Row],[Meta 2021]]</f>
        <v>29072.75</v>
      </c>
      <c r="T41" s="961">
        <f>Tabla11[[#This Row],[Meta 2025]]+Tabla11[[#This Row],[Meta 2021]]</f>
        <v>36879.25</v>
      </c>
      <c r="U41" s="964">
        <v>37226.519999999997</v>
      </c>
      <c r="V41" s="860" t="s">
        <v>179</v>
      </c>
      <c r="W41" s="902" t="s">
        <v>166</v>
      </c>
      <c r="X41" s="495"/>
      <c r="Y41" s="495"/>
      <c r="Z41" s="495"/>
      <c r="AA41" s="495"/>
      <c r="AB41" s="495"/>
      <c r="AC41" s="495"/>
    </row>
    <row r="42" spans="1:29" ht="50">
      <c r="A42" s="942" t="s">
        <v>4167</v>
      </c>
      <c r="B42" s="845" t="s">
        <v>4168</v>
      </c>
      <c r="C42" s="895">
        <v>5</v>
      </c>
      <c r="D42" s="965" t="s">
        <v>1225</v>
      </c>
      <c r="E42" s="895">
        <v>15</v>
      </c>
      <c r="F42" s="896" t="s">
        <v>1226</v>
      </c>
      <c r="G42" s="804" t="s">
        <v>1238</v>
      </c>
      <c r="H42" s="507" t="s">
        <v>1239</v>
      </c>
      <c r="I42" s="795" t="s">
        <v>1185</v>
      </c>
      <c r="J42" s="950">
        <v>0</v>
      </c>
      <c r="K42" s="950" t="s">
        <v>1240</v>
      </c>
      <c r="L42" s="909">
        <v>3</v>
      </c>
      <c r="M42" s="909">
        <v>0</v>
      </c>
      <c r="N42" s="909">
        <v>1</v>
      </c>
      <c r="O42" s="909">
        <v>1</v>
      </c>
      <c r="P42" s="966">
        <v>1</v>
      </c>
      <c r="Q42" s="909">
        <v>4</v>
      </c>
      <c r="R42" s="909">
        <v>0</v>
      </c>
      <c r="S42" s="909">
        <v>1</v>
      </c>
      <c r="T42" s="909">
        <v>2</v>
      </c>
      <c r="U42" s="966">
        <v>1</v>
      </c>
      <c r="V42" s="860" t="s">
        <v>167</v>
      </c>
      <c r="W42" s="902" t="s">
        <v>166</v>
      </c>
      <c r="X42" s="495"/>
      <c r="Y42" s="495"/>
      <c r="Z42" s="495"/>
      <c r="AA42" s="495"/>
      <c r="AB42" s="495"/>
      <c r="AC42" s="495"/>
    </row>
    <row r="43" spans="1:29" ht="37.5">
      <c r="A43" s="952" t="s">
        <v>4167</v>
      </c>
      <c r="B43" s="838" t="s">
        <v>4170</v>
      </c>
      <c r="C43" s="967">
        <v>6</v>
      </c>
      <c r="D43" s="890" t="s">
        <v>1241</v>
      </c>
      <c r="E43" s="968">
        <v>16</v>
      </c>
      <c r="F43" s="955" t="s">
        <v>1242</v>
      </c>
      <c r="G43" s="804" t="s">
        <v>1243</v>
      </c>
      <c r="H43" s="507" t="s">
        <v>1244</v>
      </c>
      <c r="I43" s="795" t="s">
        <v>1214</v>
      </c>
      <c r="J43" s="951">
        <f>18408/370384</f>
        <v>4.969977104842542E-2</v>
      </c>
      <c r="K43" s="969">
        <v>0.35</v>
      </c>
      <c r="L43" s="872">
        <v>0.15</v>
      </c>
      <c r="M43" s="872">
        <v>7.4999999999999997E-2</v>
      </c>
      <c r="N43" s="872">
        <v>0.1</v>
      </c>
      <c r="O43" s="872">
        <v>0.125</v>
      </c>
      <c r="P43" s="809">
        <v>0.15</v>
      </c>
      <c r="Q43" s="874">
        <v>0.25</v>
      </c>
      <c r="R43" s="871">
        <v>0.17499999999999999</v>
      </c>
      <c r="S43" s="871">
        <v>0.2</v>
      </c>
      <c r="T43" s="871">
        <v>0.22500000000000001</v>
      </c>
      <c r="U43" s="849">
        <v>0.25</v>
      </c>
      <c r="V43" s="970" t="s">
        <v>179</v>
      </c>
      <c r="W43" s="902" t="s">
        <v>166</v>
      </c>
      <c r="X43" s="495"/>
      <c r="Y43" s="495"/>
      <c r="Z43" s="495"/>
      <c r="AA43" s="495"/>
      <c r="AB43" s="495"/>
      <c r="AC43" s="495"/>
    </row>
    <row r="44" spans="1:29" ht="75">
      <c r="A44" s="942" t="s">
        <v>4167</v>
      </c>
      <c r="B44" s="845" t="s">
        <v>4168</v>
      </c>
      <c r="C44" s="846">
        <v>6</v>
      </c>
      <c r="D44" s="971" t="s">
        <v>1241</v>
      </c>
      <c r="E44" s="846">
        <v>16</v>
      </c>
      <c r="F44" s="847" t="s">
        <v>1242</v>
      </c>
      <c r="G44" s="804" t="s">
        <v>1248</v>
      </c>
      <c r="H44" s="507" t="s">
        <v>1249</v>
      </c>
      <c r="I44" s="795" t="s">
        <v>1185</v>
      </c>
      <c r="J44" s="950">
        <v>0</v>
      </c>
      <c r="K44" s="951">
        <v>1</v>
      </c>
      <c r="L44" s="875">
        <v>0.33</v>
      </c>
      <c r="M44" s="875">
        <v>0.08</v>
      </c>
      <c r="N44" s="875">
        <v>0.17</v>
      </c>
      <c r="O44" s="875">
        <v>0.25</v>
      </c>
      <c r="P44" s="876">
        <v>0.33</v>
      </c>
      <c r="Q44" s="900">
        <f>SUM(Tabla11[[#This Row],[Meta Plan Acción 2020-2023]],Tabla11[[#This Row],[Meta 2027]])</f>
        <v>0.66</v>
      </c>
      <c r="R44" s="900">
        <v>0.08</v>
      </c>
      <c r="S44" s="900">
        <v>0.17</v>
      </c>
      <c r="T44" s="900">
        <v>0.25</v>
      </c>
      <c r="U44" s="901">
        <v>0.33</v>
      </c>
      <c r="V44" s="883" t="s">
        <v>179</v>
      </c>
      <c r="W44" s="902" t="s">
        <v>166</v>
      </c>
      <c r="X44" s="495"/>
      <c r="Y44" s="495"/>
      <c r="Z44" s="495"/>
      <c r="AA44" s="495"/>
      <c r="AB44" s="495"/>
      <c r="AC44" s="495"/>
    </row>
    <row r="45" spans="1:29" ht="50">
      <c r="A45" s="952" t="s">
        <v>4167</v>
      </c>
      <c r="B45" s="838" t="s">
        <v>4170</v>
      </c>
      <c r="C45" s="852">
        <v>6</v>
      </c>
      <c r="D45" s="972" t="s">
        <v>1241</v>
      </c>
      <c r="E45" s="852">
        <v>16</v>
      </c>
      <c r="F45" s="853" t="s">
        <v>1242</v>
      </c>
      <c r="G45" s="804" t="s">
        <v>1250</v>
      </c>
      <c r="H45" s="507" t="s">
        <v>1251</v>
      </c>
      <c r="I45" s="795" t="s">
        <v>1185</v>
      </c>
      <c r="J45" s="946">
        <v>0</v>
      </c>
      <c r="K45" s="951" t="s">
        <v>1252</v>
      </c>
      <c r="L45" s="875">
        <v>0.1</v>
      </c>
      <c r="M45" s="875">
        <v>0.05</v>
      </c>
      <c r="N45" s="875">
        <v>8.3333333333333329E-2</v>
      </c>
      <c r="O45" s="875">
        <v>8.3333333333333329E-2</v>
      </c>
      <c r="P45" s="876">
        <v>0.1</v>
      </c>
      <c r="Q45" s="874">
        <v>0.08</v>
      </c>
      <c r="R45" s="874">
        <v>0.05</v>
      </c>
      <c r="S45" s="874">
        <v>0.06</v>
      </c>
      <c r="T45" s="874">
        <v>7.0000000000000007E-2</v>
      </c>
      <c r="U45" s="874">
        <v>0.08</v>
      </c>
      <c r="V45" s="883" t="s">
        <v>179</v>
      </c>
      <c r="W45" s="902" t="s">
        <v>166</v>
      </c>
      <c r="X45" s="495"/>
      <c r="Y45" s="495"/>
      <c r="Z45" s="495"/>
      <c r="AA45" s="495"/>
      <c r="AB45" s="495"/>
      <c r="AC45" s="495"/>
    </row>
    <row r="46" spans="1:29" ht="50">
      <c r="A46" s="942" t="s">
        <v>4167</v>
      </c>
      <c r="B46" s="845" t="s">
        <v>4168</v>
      </c>
      <c r="C46" s="846">
        <v>6</v>
      </c>
      <c r="D46" s="971" t="s">
        <v>1241</v>
      </c>
      <c r="E46" s="846">
        <v>16</v>
      </c>
      <c r="F46" s="847" t="s">
        <v>1242</v>
      </c>
      <c r="G46" s="804" t="s">
        <v>1253</v>
      </c>
      <c r="H46" s="507" t="s">
        <v>4172</v>
      </c>
      <c r="I46" s="795" t="s">
        <v>1255</v>
      </c>
      <c r="J46" s="946">
        <v>0</v>
      </c>
      <c r="K46" s="951">
        <v>0.1</v>
      </c>
      <c r="L46" s="875">
        <v>0.02</v>
      </c>
      <c r="M46" s="875">
        <v>5.0000000000000001E-3</v>
      </c>
      <c r="N46" s="875">
        <v>0.01</v>
      </c>
      <c r="O46" s="875">
        <v>1.4999999999999999E-2</v>
      </c>
      <c r="P46" s="876">
        <v>0.02</v>
      </c>
      <c r="Q46" s="874">
        <v>0.06</v>
      </c>
      <c r="R46" s="874">
        <v>0.06</v>
      </c>
      <c r="S46" s="874">
        <v>0.06</v>
      </c>
      <c r="T46" s="874">
        <v>0.06</v>
      </c>
      <c r="U46" s="878">
        <v>0.06</v>
      </c>
      <c r="V46" s="883" t="s">
        <v>179</v>
      </c>
      <c r="W46" s="902" t="s">
        <v>166</v>
      </c>
      <c r="X46" s="495"/>
      <c r="Y46" s="495"/>
      <c r="Z46" s="495"/>
      <c r="AA46" s="495"/>
      <c r="AB46" s="495"/>
      <c r="AC46" s="495"/>
    </row>
    <row r="47" spans="1:29" ht="62.5">
      <c r="A47" s="952" t="s">
        <v>4167</v>
      </c>
      <c r="B47" s="838" t="s">
        <v>4170</v>
      </c>
      <c r="C47" s="973">
        <v>6</v>
      </c>
      <c r="D47" s="972" t="s">
        <v>1241</v>
      </c>
      <c r="E47" s="973">
        <v>16</v>
      </c>
      <c r="F47" s="954" t="s">
        <v>1242</v>
      </c>
      <c r="G47" s="804" t="s">
        <v>1258</v>
      </c>
      <c r="H47" s="507" t="s">
        <v>1259</v>
      </c>
      <c r="I47" s="795" t="s">
        <v>1185</v>
      </c>
      <c r="J47" s="946">
        <v>0</v>
      </c>
      <c r="K47" s="950">
        <v>10</v>
      </c>
      <c r="L47" s="795">
        <v>2</v>
      </c>
      <c r="M47" s="795">
        <v>0</v>
      </c>
      <c r="N47" s="795">
        <v>1</v>
      </c>
      <c r="O47" s="795">
        <v>0</v>
      </c>
      <c r="P47" s="796">
        <v>1</v>
      </c>
      <c r="Q47" s="962">
        <f>SUM(Tabla11[[#This Row],[Meta Plan Acción 2020-2023]],Tabla11[[#This Row],[Meta 2027]])</f>
        <v>5</v>
      </c>
      <c r="R47" s="939">
        <v>0</v>
      </c>
      <c r="S47" s="939">
        <v>3</v>
      </c>
      <c r="T47" s="939">
        <v>0</v>
      </c>
      <c r="U47" s="947">
        <v>3</v>
      </c>
      <c r="V47" s="860" t="s">
        <v>179</v>
      </c>
      <c r="W47" s="902" t="s">
        <v>166</v>
      </c>
      <c r="X47" s="495"/>
      <c r="Y47" s="495"/>
      <c r="Z47" s="495"/>
      <c r="AA47" s="495"/>
      <c r="AB47" s="495"/>
      <c r="AC47" s="495"/>
    </row>
    <row r="48" spans="1:29" ht="62.5">
      <c r="A48" s="942" t="s">
        <v>4167</v>
      </c>
      <c r="B48" s="845" t="s">
        <v>4168</v>
      </c>
      <c r="C48" s="760">
        <v>7</v>
      </c>
      <c r="D48" s="974" t="s">
        <v>1261</v>
      </c>
      <c r="E48" s="967">
        <v>17</v>
      </c>
      <c r="F48" s="975" t="s">
        <v>1262</v>
      </c>
      <c r="G48" s="976" t="s">
        <v>1263</v>
      </c>
      <c r="H48" s="480" t="s">
        <v>1264</v>
      </c>
      <c r="I48" s="795" t="s">
        <v>1185</v>
      </c>
      <c r="J48" s="946" t="s">
        <v>1265</v>
      </c>
      <c r="K48" s="950" t="s">
        <v>1266</v>
      </c>
      <c r="L48" s="874">
        <v>0.1</v>
      </c>
      <c r="M48" s="874">
        <v>0</v>
      </c>
      <c r="N48" s="874">
        <v>0</v>
      </c>
      <c r="O48" s="874">
        <v>0.1</v>
      </c>
      <c r="P48" s="874">
        <v>0</v>
      </c>
      <c r="Q48" s="874">
        <v>0</v>
      </c>
      <c r="R48" s="874">
        <v>0</v>
      </c>
      <c r="S48" s="874">
        <v>0</v>
      </c>
      <c r="T48" s="874">
        <v>0</v>
      </c>
      <c r="U48" s="874">
        <v>0</v>
      </c>
      <c r="V48" s="977" t="s">
        <v>164</v>
      </c>
      <c r="W48" s="902" t="s">
        <v>166</v>
      </c>
      <c r="X48" s="495"/>
      <c r="Y48" s="495"/>
      <c r="Z48" s="495"/>
      <c r="AA48" s="495"/>
      <c r="AB48" s="495"/>
      <c r="AC48" s="495"/>
    </row>
    <row r="49" spans="1:29" ht="37.5">
      <c r="A49" s="952" t="s">
        <v>4167</v>
      </c>
      <c r="B49" s="838" t="s">
        <v>4170</v>
      </c>
      <c r="C49" s="973">
        <v>7</v>
      </c>
      <c r="D49" s="978" t="s">
        <v>1261</v>
      </c>
      <c r="E49" s="979">
        <v>18</v>
      </c>
      <c r="F49" s="797" t="s">
        <v>1269</v>
      </c>
      <c r="G49" s="980" t="s">
        <v>1270</v>
      </c>
      <c r="H49" s="507" t="s">
        <v>1271</v>
      </c>
      <c r="I49" s="795" t="s">
        <v>1214</v>
      </c>
      <c r="J49" s="950" t="s">
        <v>1272</v>
      </c>
      <c r="K49" s="950" t="s">
        <v>1273</v>
      </c>
      <c r="L49" s="795">
        <v>2000</v>
      </c>
      <c r="M49" s="795">
        <v>0</v>
      </c>
      <c r="N49" s="795">
        <v>1000</v>
      </c>
      <c r="O49" s="795">
        <v>500</v>
      </c>
      <c r="P49" s="796">
        <v>500</v>
      </c>
      <c r="Q49" s="961">
        <v>6000</v>
      </c>
      <c r="R49" s="795">
        <v>0</v>
      </c>
      <c r="S49" s="795">
        <v>0</v>
      </c>
      <c r="T49" s="795">
        <v>0</v>
      </c>
      <c r="U49" s="796">
        <v>6000</v>
      </c>
      <c r="V49" s="860" t="s">
        <v>164</v>
      </c>
      <c r="W49" s="902" t="s">
        <v>166</v>
      </c>
      <c r="X49" s="495"/>
      <c r="Y49" s="495"/>
      <c r="Z49" s="495"/>
      <c r="AA49" s="495"/>
      <c r="AB49" s="495"/>
      <c r="AC49" s="495"/>
    </row>
    <row r="50" spans="1:29" ht="87.5">
      <c r="A50" s="942" t="s">
        <v>4167</v>
      </c>
      <c r="B50" s="845" t="s">
        <v>4168</v>
      </c>
      <c r="C50" s="827">
        <v>8</v>
      </c>
      <c r="D50" s="981" t="s">
        <v>1277</v>
      </c>
      <c r="E50" s="802">
        <v>19</v>
      </c>
      <c r="F50" s="806" t="s">
        <v>1278</v>
      </c>
      <c r="G50" s="982" t="s">
        <v>1279</v>
      </c>
      <c r="H50" s="983" t="s">
        <v>1280</v>
      </c>
      <c r="I50" s="795" t="s">
        <v>1185</v>
      </c>
      <c r="J50" s="946">
        <v>0</v>
      </c>
      <c r="K50" s="802" t="s">
        <v>1281</v>
      </c>
      <c r="L50" s="795">
        <v>2</v>
      </c>
      <c r="M50" s="795">
        <v>0</v>
      </c>
      <c r="N50" s="795">
        <v>0</v>
      </c>
      <c r="O50" s="795">
        <v>1</v>
      </c>
      <c r="P50" s="796">
        <v>1</v>
      </c>
      <c r="Q50" s="962">
        <f>SUM(Tabla11[[#This Row],[Meta Plan Acción 2020-2023]],Tabla11[[#This Row],[Meta 2024]:[Meta 2027]])</f>
        <v>6</v>
      </c>
      <c r="R50" s="939">
        <v>0</v>
      </c>
      <c r="S50" s="939">
        <v>1</v>
      </c>
      <c r="T50" s="939">
        <v>1</v>
      </c>
      <c r="U50" s="947">
        <v>2</v>
      </c>
      <c r="V50" s="860" t="s">
        <v>167</v>
      </c>
      <c r="W50" s="902" t="s">
        <v>166</v>
      </c>
      <c r="X50" s="495"/>
      <c r="Y50" s="495"/>
      <c r="Z50" s="495"/>
      <c r="AA50" s="495"/>
      <c r="AB50" s="495"/>
      <c r="AC50" s="495"/>
    </row>
    <row r="51" spans="1:29" ht="50">
      <c r="A51" s="984" t="s">
        <v>4167</v>
      </c>
      <c r="B51" s="838" t="s">
        <v>4170</v>
      </c>
      <c r="C51" s="852">
        <v>8</v>
      </c>
      <c r="D51" s="985" t="s">
        <v>1277</v>
      </c>
      <c r="E51" s="986">
        <v>20</v>
      </c>
      <c r="F51" s="987" t="s">
        <v>1282</v>
      </c>
      <c r="G51" s="988" t="s">
        <v>1283</v>
      </c>
      <c r="H51" s="983" t="s">
        <v>1284</v>
      </c>
      <c r="I51" s="795" t="s">
        <v>1185</v>
      </c>
      <c r="J51" s="946">
        <v>0</v>
      </c>
      <c r="K51" s="802" t="s">
        <v>1285</v>
      </c>
      <c r="L51" s="795">
        <v>4</v>
      </c>
      <c r="M51" s="795">
        <v>0</v>
      </c>
      <c r="N51" s="795">
        <v>2</v>
      </c>
      <c r="O51" s="795">
        <v>0</v>
      </c>
      <c r="P51" s="796">
        <v>2</v>
      </c>
      <c r="Q51" s="962">
        <f>SUM(Tabla11[[#This Row],[Meta Plan Acción 2020-2023]],Tabla11[[#This Row],[Meta 2024]:[Meta 2027]])</f>
        <v>8</v>
      </c>
      <c r="R51" s="939">
        <v>0</v>
      </c>
      <c r="S51" s="939">
        <v>2</v>
      </c>
      <c r="T51" s="939">
        <v>0</v>
      </c>
      <c r="U51" s="947">
        <v>2</v>
      </c>
      <c r="V51" s="860" t="s">
        <v>167</v>
      </c>
      <c r="W51" s="902" t="s">
        <v>166</v>
      </c>
      <c r="X51" s="495"/>
      <c r="Y51" s="495"/>
      <c r="Z51" s="495"/>
      <c r="AA51" s="495"/>
      <c r="AB51" s="495"/>
      <c r="AC51" s="495"/>
    </row>
    <row r="52" spans="1:29" ht="50.5" thickBot="1">
      <c r="A52" s="989" t="s">
        <v>4167</v>
      </c>
      <c r="B52" s="915" t="s">
        <v>4168</v>
      </c>
      <c r="C52" s="916">
        <v>8</v>
      </c>
      <c r="D52" s="990" t="s">
        <v>1277</v>
      </c>
      <c r="E52" s="991">
        <v>2</v>
      </c>
      <c r="F52" s="992" t="s">
        <v>1286</v>
      </c>
      <c r="G52" s="993" t="s">
        <v>1287</v>
      </c>
      <c r="H52" s="994" t="s">
        <v>1288</v>
      </c>
      <c r="I52" s="922" t="s">
        <v>1185</v>
      </c>
      <c r="J52" s="995">
        <v>0</v>
      </c>
      <c r="K52" s="996">
        <v>0.5</v>
      </c>
      <c r="L52" s="925">
        <v>0.16666666666666666</v>
      </c>
      <c r="M52" s="925">
        <v>7.0000000000000007E-2</v>
      </c>
      <c r="N52" s="925">
        <v>0.12</v>
      </c>
      <c r="O52" s="925">
        <v>0.17</v>
      </c>
      <c r="P52" s="926">
        <v>0.17</v>
      </c>
      <c r="Q52" s="997">
        <f>SUM(Tabla11[[#This Row],[Meta Plan Acción 2020-2023]],Tabla11[[#This Row],[Meta 2027]])</f>
        <v>0.32666666666666666</v>
      </c>
      <c r="R52" s="997">
        <v>7.0000000000000007E-2</v>
      </c>
      <c r="S52" s="997">
        <v>0.12</v>
      </c>
      <c r="T52" s="997">
        <v>0.16</v>
      </c>
      <c r="U52" s="998">
        <v>0.16</v>
      </c>
      <c r="V52" s="883" t="s">
        <v>167</v>
      </c>
      <c r="W52" s="902" t="s">
        <v>166</v>
      </c>
      <c r="X52" s="495"/>
      <c r="Y52" s="495"/>
      <c r="Z52" s="495"/>
      <c r="AA52" s="495"/>
      <c r="AB52" s="495"/>
      <c r="AC52" s="495"/>
    </row>
    <row r="53" spans="1:29" ht="50">
      <c r="A53" s="999" t="s">
        <v>4173</v>
      </c>
      <c r="B53" s="826" t="s">
        <v>4174</v>
      </c>
      <c r="C53" s="930">
        <v>9</v>
      </c>
      <c r="D53" s="508" t="s">
        <v>1291</v>
      </c>
      <c r="E53" s="828">
        <v>21</v>
      </c>
      <c r="F53" s="508" t="s">
        <v>1292</v>
      </c>
      <c r="G53" s="931" t="s">
        <v>1293</v>
      </c>
      <c r="H53" s="507" t="s">
        <v>1294</v>
      </c>
      <c r="I53" s="795" t="s">
        <v>1214</v>
      </c>
      <c r="J53" s="950" t="s">
        <v>1265</v>
      </c>
      <c r="K53" s="950" t="s">
        <v>1295</v>
      </c>
      <c r="L53" s="832">
        <v>47</v>
      </c>
      <c r="M53" s="832">
        <v>47</v>
      </c>
      <c r="N53" s="832">
        <v>47</v>
      </c>
      <c r="O53" s="832">
        <v>47</v>
      </c>
      <c r="P53" s="833">
        <v>47</v>
      </c>
      <c r="Q53" s="1000">
        <v>47</v>
      </c>
      <c r="R53" s="1000">
        <v>47</v>
      </c>
      <c r="S53" s="1000">
        <v>47</v>
      </c>
      <c r="T53" s="1000">
        <v>47</v>
      </c>
      <c r="U53" s="1000">
        <v>47</v>
      </c>
      <c r="V53" s="860" t="s">
        <v>152</v>
      </c>
      <c r="W53" s="902" t="s">
        <v>166</v>
      </c>
      <c r="X53" s="495"/>
      <c r="Y53" s="495"/>
      <c r="Z53" s="495"/>
      <c r="AA53" s="495"/>
      <c r="AB53" s="495"/>
      <c r="AC53" s="495"/>
    </row>
    <row r="54" spans="1:29" ht="37.5">
      <c r="A54" s="1001" t="s">
        <v>4175</v>
      </c>
      <c r="B54" s="845" t="s">
        <v>4176</v>
      </c>
      <c r="C54" s="935">
        <v>9</v>
      </c>
      <c r="D54" s="936" t="s">
        <v>1291</v>
      </c>
      <c r="E54" s="846">
        <v>21</v>
      </c>
      <c r="F54" s="936" t="s">
        <v>1292</v>
      </c>
      <c r="G54" s="804" t="s">
        <v>1298</v>
      </c>
      <c r="H54" s="507" t="s">
        <v>1299</v>
      </c>
      <c r="I54" s="795" t="s">
        <v>1214</v>
      </c>
      <c r="J54" s="950" t="s">
        <v>1265</v>
      </c>
      <c r="K54" s="950" t="s">
        <v>1300</v>
      </c>
      <c r="L54" s="795">
        <v>0</v>
      </c>
      <c r="M54" s="795">
        <v>0</v>
      </c>
      <c r="N54" s="795">
        <v>0</v>
      </c>
      <c r="O54" s="795">
        <v>0</v>
      </c>
      <c r="P54" s="796">
        <v>0</v>
      </c>
      <c r="Q54" s="796">
        <v>0</v>
      </c>
      <c r="R54" s="796">
        <v>0</v>
      </c>
      <c r="S54" s="796">
        <v>0</v>
      </c>
      <c r="T54" s="796">
        <v>0</v>
      </c>
      <c r="U54" s="796">
        <v>0</v>
      </c>
      <c r="V54" s="860" t="s">
        <v>181</v>
      </c>
      <c r="W54" s="902" t="s">
        <v>166</v>
      </c>
      <c r="X54" s="495"/>
      <c r="Y54" s="495"/>
      <c r="Z54" s="495"/>
      <c r="AA54" s="495"/>
      <c r="AB54" s="495"/>
      <c r="AC54" s="495"/>
    </row>
    <row r="55" spans="1:29" ht="37.5">
      <c r="A55" s="1002" t="s">
        <v>4175</v>
      </c>
      <c r="B55" s="838" t="s">
        <v>4177</v>
      </c>
      <c r="C55" s="1003">
        <v>9</v>
      </c>
      <c r="D55" s="1004" t="s">
        <v>1291</v>
      </c>
      <c r="E55" s="973">
        <v>21</v>
      </c>
      <c r="F55" s="978" t="s">
        <v>1292</v>
      </c>
      <c r="G55" s="1005" t="s">
        <v>1302</v>
      </c>
      <c r="H55" s="480" t="s">
        <v>1303</v>
      </c>
      <c r="I55" s="795" t="s">
        <v>1304</v>
      </c>
      <c r="J55" s="950" t="s">
        <v>1199</v>
      </c>
      <c r="K55" s="950" t="s">
        <v>1305</v>
      </c>
      <c r="L55" s="795">
        <v>16</v>
      </c>
      <c r="M55" s="795">
        <v>2</v>
      </c>
      <c r="N55" s="795">
        <v>4</v>
      </c>
      <c r="O55" s="795">
        <v>5</v>
      </c>
      <c r="P55" s="796">
        <v>5</v>
      </c>
      <c r="Q55" s="961">
        <f>SUM(Tabla11[[#This Row],[Meta Plan Acción 2020-2023]],Tabla11[[#This Row],[Meta 2024]:[Meta 2027]])</f>
        <v>48</v>
      </c>
      <c r="R55" s="795">
        <v>4</v>
      </c>
      <c r="S55" s="795">
        <v>8</v>
      </c>
      <c r="T55" s="795">
        <v>10</v>
      </c>
      <c r="U55" s="796">
        <v>10</v>
      </c>
      <c r="V55" s="860" t="s">
        <v>181</v>
      </c>
      <c r="W55" s="902" t="s">
        <v>166</v>
      </c>
      <c r="X55" s="495"/>
      <c r="Y55" s="495"/>
      <c r="Z55" s="495"/>
      <c r="AA55" s="495"/>
      <c r="AB55" s="495"/>
      <c r="AC55" s="495"/>
    </row>
    <row r="56" spans="1:29" ht="40.5">
      <c r="A56" s="1001" t="s">
        <v>4175</v>
      </c>
      <c r="B56" s="845" t="s">
        <v>4176</v>
      </c>
      <c r="C56" s="935">
        <v>9</v>
      </c>
      <c r="D56" s="936" t="s">
        <v>1291</v>
      </c>
      <c r="E56" s="967">
        <v>22</v>
      </c>
      <c r="F56" s="1006" t="s">
        <v>1307</v>
      </c>
      <c r="G56" s="804" t="s">
        <v>1308</v>
      </c>
      <c r="H56" s="507" t="s">
        <v>4178</v>
      </c>
      <c r="I56" s="795" t="s">
        <v>1185</v>
      </c>
      <c r="J56" s="950" t="s">
        <v>4179</v>
      </c>
      <c r="K56" s="950" t="s">
        <v>4180</v>
      </c>
      <c r="L56" s="875">
        <v>0.01</v>
      </c>
      <c r="M56" s="875">
        <v>0</v>
      </c>
      <c r="N56" s="875">
        <v>0</v>
      </c>
      <c r="O56" s="875">
        <v>0</v>
      </c>
      <c r="P56" s="876">
        <v>0.01</v>
      </c>
      <c r="Q56" s="874">
        <v>0</v>
      </c>
      <c r="R56" s="874">
        <v>0</v>
      </c>
      <c r="S56" s="874">
        <v>0</v>
      </c>
      <c r="T56" s="874">
        <v>0</v>
      </c>
      <c r="U56" s="878">
        <v>0</v>
      </c>
      <c r="V56" s="860" t="s">
        <v>181</v>
      </c>
      <c r="W56" s="902" t="s">
        <v>166</v>
      </c>
      <c r="X56" s="495"/>
      <c r="Y56" s="495"/>
      <c r="Z56" s="495"/>
      <c r="AA56" s="495"/>
      <c r="AB56" s="495"/>
      <c r="AC56" s="495"/>
    </row>
    <row r="57" spans="1:29" ht="75">
      <c r="A57" s="1002" t="s">
        <v>4175</v>
      </c>
      <c r="B57" s="838" t="s">
        <v>4177</v>
      </c>
      <c r="C57" s="943">
        <v>9</v>
      </c>
      <c r="D57" s="944" t="s">
        <v>1291</v>
      </c>
      <c r="E57" s="852">
        <v>22</v>
      </c>
      <c r="F57" s="944" t="s">
        <v>1307</v>
      </c>
      <c r="G57" s="804" t="s">
        <v>1314</v>
      </c>
      <c r="H57" s="507" t="s">
        <v>1315</v>
      </c>
      <c r="I57" s="795" t="s">
        <v>1185</v>
      </c>
      <c r="J57" s="873">
        <f>2/80</f>
        <v>2.5000000000000001E-2</v>
      </c>
      <c r="K57" s="951">
        <v>1</v>
      </c>
      <c r="L57" s="875">
        <v>0.17</v>
      </c>
      <c r="M57" s="875">
        <v>0.03</v>
      </c>
      <c r="N57" s="875">
        <v>7.0000000000000007E-2</v>
      </c>
      <c r="O57" s="875">
        <v>0.12</v>
      </c>
      <c r="P57" s="876">
        <v>0.17</v>
      </c>
      <c r="Q57" s="1007">
        <v>32</v>
      </c>
      <c r="R57" s="798">
        <v>8</v>
      </c>
      <c r="S57" s="798">
        <v>8</v>
      </c>
      <c r="T57" s="798">
        <v>8</v>
      </c>
      <c r="U57" s="798">
        <v>8</v>
      </c>
      <c r="V57" s="860" t="s">
        <v>181</v>
      </c>
      <c r="W57" s="902" t="s">
        <v>166</v>
      </c>
      <c r="X57" s="495"/>
      <c r="Y57" s="495"/>
      <c r="Z57" s="495"/>
      <c r="AA57" s="495"/>
      <c r="AB57" s="495"/>
      <c r="AC57" s="495"/>
    </row>
    <row r="58" spans="1:29" ht="75">
      <c r="A58" s="1001" t="s">
        <v>4175</v>
      </c>
      <c r="B58" s="845" t="s">
        <v>4176</v>
      </c>
      <c r="C58" s="1008">
        <v>9</v>
      </c>
      <c r="D58" s="1009" t="s">
        <v>1291</v>
      </c>
      <c r="E58" s="895">
        <v>22</v>
      </c>
      <c r="F58" s="1009" t="s">
        <v>1307</v>
      </c>
      <c r="G58" s="804" t="s">
        <v>1318</v>
      </c>
      <c r="H58" s="507" t="s">
        <v>1319</v>
      </c>
      <c r="I58" s="795" t="s">
        <v>1185</v>
      </c>
      <c r="J58" s="873">
        <f>2/80</f>
        <v>2.5000000000000001E-2</v>
      </c>
      <c r="K58" s="951">
        <v>1</v>
      </c>
      <c r="L58" s="875">
        <v>0.25</v>
      </c>
      <c r="M58" s="875">
        <v>0.125</v>
      </c>
      <c r="N58" s="875">
        <v>0.125</v>
      </c>
      <c r="O58" s="875">
        <v>0.25</v>
      </c>
      <c r="P58" s="876">
        <v>0.25</v>
      </c>
      <c r="Q58" s="900">
        <v>0.02</v>
      </c>
      <c r="R58" s="900">
        <v>0.02</v>
      </c>
      <c r="S58" s="900">
        <v>0.02</v>
      </c>
      <c r="T58" s="900">
        <v>0.02</v>
      </c>
      <c r="U58" s="901">
        <v>0.02</v>
      </c>
      <c r="V58" s="860" t="s">
        <v>181</v>
      </c>
      <c r="W58" s="902" t="s">
        <v>166</v>
      </c>
      <c r="X58" s="495"/>
      <c r="Y58" s="495"/>
      <c r="Z58" s="495"/>
      <c r="AA58" s="495"/>
      <c r="AB58" s="495"/>
      <c r="AC58" s="495"/>
    </row>
    <row r="59" spans="1:29" ht="62.5">
      <c r="A59" s="1002" t="s">
        <v>4175</v>
      </c>
      <c r="B59" s="838" t="s">
        <v>4177</v>
      </c>
      <c r="C59" s="967">
        <v>10</v>
      </c>
      <c r="D59" s="1006" t="s">
        <v>1320</v>
      </c>
      <c r="E59" s="967">
        <v>23</v>
      </c>
      <c r="F59" s="1006" t="s">
        <v>1321</v>
      </c>
      <c r="G59" s="804" t="s">
        <v>1322</v>
      </c>
      <c r="H59" s="894" t="s">
        <v>1323</v>
      </c>
      <c r="I59" s="795" t="s">
        <v>1214</v>
      </c>
      <c r="J59" s="1010">
        <f>1395865/100425</f>
        <v>13.899576798605924</v>
      </c>
      <c r="K59" s="946">
        <v>8</v>
      </c>
      <c r="L59" s="795">
        <v>11.9</v>
      </c>
      <c r="M59" s="795">
        <v>13.4</v>
      </c>
      <c r="N59" s="795">
        <v>12.9</v>
      </c>
      <c r="O59" s="795">
        <v>12.4</v>
      </c>
      <c r="P59" s="796">
        <v>11.9</v>
      </c>
      <c r="Q59" s="832">
        <v>9.9</v>
      </c>
      <c r="R59" s="832">
        <v>11.4</v>
      </c>
      <c r="S59" s="832">
        <v>10.9</v>
      </c>
      <c r="T59" s="832">
        <v>10.4</v>
      </c>
      <c r="U59" s="832">
        <v>9.9</v>
      </c>
      <c r="V59" s="860" t="s">
        <v>167</v>
      </c>
      <c r="W59" s="902" t="s">
        <v>166</v>
      </c>
      <c r="X59" s="495"/>
      <c r="Y59" s="495"/>
      <c r="Z59" s="495"/>
      <c r="AA59" s="495"/>
      <c r="AB59" s="495"/>
      <c r="AC59" s="495"/>
    </row>
    <row r="60" spans="1:29" ht="50">
      <c r="A60" s="1001" t="s">
        <v>4175</v>
      </c>
      <c r="B60" s="845" t="s">
        <v>4176</v>
      </c>
      <c r="C60" s="846">
        <v>10</v>
      </c>
      <c r="D60" s="936" t="s">
        <v>1320</v>
      </c>
      <c r="E60" s="846">
        <v>23</v>
      </c>
      <c r="F60" s="936" t="s">
        <v>1321</v>
      </c>
      <c r="G60" s="804" t="s">
        <v>1327</v>
      </c>
      <c r="H60" s="894" t="s">
        <v>1328</v>
      </c>
      <c r="I60" s="795" t="s">
        <v>1214</v>
      </c>
      <c r="J60" s="958">
        <f>255369/956843</f>
        <v>0.26688704416503023</v>
      </c>
      <c r="K60" s="958">
        <v>0.35</v>
      </c>
      <c r="L60" s="1011">
        <f>'Línea 2 PGAR Económica'!J58</f>
        <v>0</v>
      </c>
      <c r="M60" s="1011">
        <f>'Línea 2 PGAR Económica'!K58</f>
        <v>0</v>
      </c>
      <c r="N60" s="1011">
        <f>'Línea 2 PGAR Económica'!L58</f>
        <v>0</v>
      </c>
      <c r="O60" s="1011">
        <f>'Línea 2 PGAR Económica'!M58</f>
        <v>0</v>
      </c>
      <c r="P60" s="1012">
        <f>'Línea 2 PGAR Económica'!N58</f>
        <v>0</v>
      </c>
      <c r="Q60" s="1011">
        <v>0.32</v>
      </c>
      <c r="R60" s="1011">
        <v>0.30159999999999998</v>
      </c>
      <c r="S60" s="1011">
        <v>0.3085</v>
      </c>
      <c r="T60" s="1011">
        <v>0.31540000000000001</v>
      </c>
      <c r="U60" s="1012">
        <v>0.32240000000000002</v>
      </c>
      <c r="V60" s="1013" t="s">
        <v>167</v>
      </c>
      <c r="W60" s="902" t="s">
        <v>166</v>
      </c>
      <c r="X60" s="495"/>
      <c r="Y60" s="495"/>
      <c r="Z60" s="495"/>
      <c r="AA60" s="495"/>
      <c r="AB60" s="495"/>
      <c r="AC60" s="495"/>
    </row>
    <row r="61" spans="1:29" ht="50">
      <c r="A61" s="1002" t="s">
        <v>4175</v>
      </c>
      <c r="B61" s="838" t="s">
        <v>4177</v>
      </c>
      <c r="C61" s="852">
        <v>10</v>
      </c>
      <c r="D61" s="944" t="s">
        <v>1320</v>
      </c>
      <c r="E61" s="852">
        <v>23</v>
      </c>
      <c r="F61" s="944" t="s">
        <v>1321</v>
      </c>
      <c r="G61" s="804" t="s">
        <v>1331</v>
      </c>
      <c r="H61" s="894" t="s">
        <v>1332</v>
      </c>
      <c r="I61" s="795" t="s">
        <v>1214</v>
      </c>
      <c r="J61" s="946" t="s">
        <v>1333</v>
      </c>
      <c r="K61" s="946" t="s">
        <v>1334</v>
      </c>
      <c r="L61" s="961">
        <v>54855.26666666667</v>
      </c>
      <c r="M61" s="961">
        <v>54180.816666666666</v>
      </c>
      <c r="N61" s="961">
        <v>54405.633333333331</v>
      </c>
      <c r="O61" s="961">
        <v>54630.45</v>
      </c>
      <c r="P61" s="961">
        <v>54855.26666666667</v>
      </c>
      <c r="Q61" s="1014">
        <v>55753</v>
      </c>
      <c r="R61" s="961">
        <v>55079</v>
      </c>
      <c r="S61" s="961">
        <v>55304</v>
      </c>
      <c r="T61" s="961">
        <v>55529</v>
      </c>
      <c r="U61" s="964">
        <v>55753</v>
      </c>
      <c r="V61" s="1015" t="s">
        <v>179</v>
      </c>
      <c r="W61" s="902" t="s">
        <v>166</v>
      </c>
      <c r="X61" s="495"/>
      <c r="Y61" s="495"/>
      <c r="Z61" s="495"/>
      <c r="AA61" s="495"/>
      <c r="AB61" s="495"/>
      <c r="AC61" s="495"/>
    </row>
    <row r="62" spans="1:29" ht="50">
      <c r="A62" s="1001" t="s">
        <v>4175</v>
      </c>
      <c r="B62" s="845" t="s">
        <v>4176</v>
      </c>
      <c r="C62" s="846">
        <v>10</v>
      </c>
      <c r="D62" s="936" t="s">
        <v>1320</v>
      </c>
      <c r="E62" s="846">
        <v>23</v>
      </c>
      <c r="F62" s="936" t="s">
        <v>1321</v>
      </c>
      <c r="G62" s="804" t="s">
        <v>1337</v>
      </c>
      <c r="H62" s="894" t="s">
        <v>1338</v>
      </c>
      <c r="I62" s="795" t="s">
        <v>1214</v>
      </c>
      <c r="J62" s="958">
        <v>0</v>
      </c>
      <c r="K62" s="958">
        <v>1</v>
      </c>
      <c r="L62" s="875">
        <v>0.33333333333333331</v>
      </c>
      <c r="M62" s="875">
        <v>0</v>
      </c>
      <c r="N62" s="875">
        <v>0</v>
      </c>
      <c r="O62" s="875">
        <v>0</v>
      </c>
      <c r="P62" s="875">
        <v>0.33</v>
      </c>
      <c r="Q62" s="877">
        <v>0.66</v>
      </c>
      <c r="R62" s="874">
        <v>0.33</v>
      </c>
      <c r="S62" s="874">
        <v>0.33</v>
      </c>
      <c r="T62" s="874">
        <v>0.33</v>
      </c>
      <c r="U62" s="878">
        <v>0.66</v>
      </c>
      <c r="V62" s="883" t="s">
        <v>179</v>
      </c>
      <c r="W62" s="902" t="s">
        <v>166</v>
      </c>
      <c r="X62" s="495"/>
      <c r="Y62" s="495"/>
      <c r="Z62" s="495"/>
      <c r="AA62" s="495"/>
      <c r="AB62" s="495"/>
      <c r="AC62" s="495"/>
    </row>
    <row r="63" spans="1:29" ht="50">
      <c r="A63" s="1002" t="s">
        <v>4175</v>
      </c>
      <c r="B63" s="838" t="s">
        <v>4177</v>
      </c>
      <c r="C63" s="852">
        <v>10</v>
      </c>
      <c r="D63" s="944" t="s">
        <v>1320</v>
      </c>
      <c r="E63" s="852">
        <v>23</v>
      </c>
      <c r="F63" s="944" t="s">
        <v>1321</v>
      </c>
      <c r="G63" s="804" t="s">
        <v>1341</v>
      </c>
      <c r="H63" s="512" t="s">
        <v>1342</v>
      </c>
      <c r="I63" s="795" t="s">
        <v>1214</v>
      </c>
      <c r="J63" s="648">
        <f>18408/370384</f>
        <v>4.969977104842542E-2</v>
      </c>
      <c r="K63" s="1016">
        <v>0.35</v>
      </c>
      <c r="L63" s="872">
        <f>'Línea 2 PGAR Económica'!J65</f>
        <v>0</v>
      </c>
      <c r="M63" s="872">
        <f>'Línea 2 PGAR Económica'!K65</f>
        <v>0</v>
      </c>
      <c r="N63" s="872">
        <f>'Línea 2 PGAR Económica'!L65</f>
        <v>0</v>
      </c>
      <c r="O63" s="872">
        <f>'Línea 2 PGAR Económica'!M65</f>
        <v>0</v>
      </c>
      <c r="P63" s="872">
        <f>'Línea 2 PGAR Económica'!N65</f>
        <v>0</v>
      </c>
      <c r="Q63" s="1017">
        <v>0.25</v>
      </c>
      <c r="R63" s="871">
        <v>0.17499999999999999</v>
      </c>
      <c r="S63" s="871">
        <v>0.2</v>
      </c>
      <c r="T63" s="871">
        <v>0.22500000000000001</v>
      </c>
      <c r="U63" s="849">
        <v>0.25</v>
      </c>
      <c r="V63" s="970" t="s">
        <v>179</v>
      </c>
      <c r="W63" s="902" t="s">
        <v>166</v>
      </c>
      <c r="X63" s="495"/>
      <c r="Y63" s="495"/>
      <c r="Z63" s="495"/>
      <c r="AA63" s="495"/>
      <c r="AB63" s="495"/>
      <c r="AC63" s="495"/>
    </row>
    <row r="64" spans="1:29" ht="50">
      <c r="A64" s="1001" t="s">
        <v>4175</v>
      </c>
      <c r="B64" s="845" t="s">
        <v>4176</v>
      </c>
      <c r="C64" s="846">
        <v>10</v>
      </c>
      <c r="D64" s="936" t="s">
        <v>1320</v>
      </c>
      <c r="E64" s="846">
        <v>23</v>
      </c>
      <c r="F64" s="936" t="s">
        <v>1321</v>
      </c>
      <c r="G64" s="804" t="s">
        <v>1344</v>
      </c>
      <c r="H64" s="512" t="s">
        <v>1345</v>
      </c>
      <c r="I64" s="795" t="s">
        <v>1346</v>
      </c>
      <c r="J64" s="1016">
        <f>1147687/1150970</f>
        <v>0.99714762330903495</v>
      </c>
      <c r="K64" s="648">
        <v>1</v>
      </c>
      <c r="L64" s="875">
        <v>1</v>
      </c>
      <c r="M64" s="875">
        <v>0.99709999999999999</v>
      </c>
      <c r="N64" s="875">
        <v>1</v>
      </c>
      <c r="O64" s="875">
        <v>1</v>
      </c>
      <c r="P64" s="875">
        <v>1</v>
      </c>
      <c r="Q64" s="877">
        <v>1</v>
      </c>
      <c r="R64" s="874">
        <v>1</v>
      </c>
      <c r="S64" s="874">
        <v>1</v>
      </c>
      <c r="T64" s="874">
        <v>1</v>
      </c>
      <c r="U64" s="878">
        <v>1</v>
      </c>
      <c r="V64" s="970" t="s">
        <v>179</v>
      </c>
      <c r="W64" s="902" t="s">
        <v>166</v>
      </c>
      <c r="X64" s="495"/>
      <c r="Y64" s="495"/>
      <c r="Z64" s="495"/>
      <c r="AA64" s="495"/>
      <c r="AB64" s="495"/>
      <c r="AC64" s="495"/>
    </row>
    <row r="65" spans="1:29" ht="50">
      <c r="A65" s="1002" t="s">
        <v>4175</v>
      </c>
      <c r="B65" s="838" t="s">
        <v>4177</v>
      </c>
      <c r="C65" s="852">
        <v>10</v>
      </c>
      <c r="D65" s="944" t="s">
        <v>1320</v>
      </c>
      <c r="E65" s="852">
        <v>23</v>
      </c>
      <c r="F65" s="944" t="s">
        <v>1321</v>
      </c>
      <c r="G65" s="804" t="s">
        <v>1349</v>
      </c>
      <c r="H65" s="512" t="s">
        <v>1350</v>
      </c>
      <c r="I65" s="795" t="s">
        <v>1346</v>
      </c>
      <c r="J65" s="1016">
        <f>255369/1395865</f>
        <v>0.18294677493883721</v>
      </c>
      <c r="K65" s="648">
        <v>0.5</v>
      </c>
      <c r="L65" s="875">
        <v>0.28859999999999997</v>
      </c>
      <c r="M65" s="875">
        <v>0.20932499999999998</v>
      </c>
      <c r="N65" s="875">
        <v>0.23574999999999999</v>
      </c>
      <c r="O65" s="875">
        <v>0.26217499999999999</v>
      </c>
      <c r="P65" s="875">
        <v>0.28859999999999997</v>
      </c>
      <c r="Q65" s="877">
        <v>0.4</v>
      </c>
      <c r="R65" s="874">
        <v>0.32</v>
      </c>
      <c r="S65" s="874">
        <v>0.35</v>
      </c>
      <c r="T65" s="874">
        <v>0.37</v>
      </c>
      <c r="U65" s="878">
        <v>0.4</v>
      </c>
      <c r="V65" s="970" t="s">
        <v>179</v>
      </c>
      <c r="W65" s="902" t="s">
        <v>166</v>
      </c>
      <c r="X65" s="495"/>
      <c r="Y65" s="495"/>
      <c r="Z65" s="495"/>
      <c r="AA65" s="495"/>
      <c r="AB65" s="495"/>
      <c r="AC65" s="495"/>
    </row>
    <row r="66" spans="1:29" ht="50">
      <c r="A66" s="1001" t="s">
        <v>4175</v>
      </c>
      <c r="B66" s="845" t="s">
        <v>4176</v>
      </c>
      <c r="C66" s="846">
        <v>10</v>
      </c>
      <c r="D66" s="936" t="s">
        <v>1320</v>
      </c>
      <c r="E66" s="846">
        <v>23</v>
      </c>
      <c r="F66" s="936" t="s">
        <v>1321</v>
      </c>
      <c r="G66" s="804" t="s">
        <v>1353</v>
      </c>
      <c r="H66" s="507" t="s">
        <v>1223</v>
      </c>
      <c r="I66" s="795" t="s">
        <v>1185</v>
      </c>
      <c r="J66" s="957">
        <f>7428/586458</f>
        <v>1.2665868655555896E-2</v>
      </c>
      <c r="K66" s="958">
        <v>0.9</v>
      </c>
      <c r="L66" s="875">
        <v>0.3</v>
      </c>
      <c r="M66" s="875">
        <v>0.08</v>
      </c>
      <c r="N66" s="875">
        <v>0.15</v>
      </c>
      <c r="O66" s="875">
        <v>0.23</v>
      </c>
      <c r="P66" s="875">
        <v>0.3</v>
      </c>
      <c r="Q66" s="877">
        <v>0.6</v>
      </c>
      <c r="R66" s="874">
        <v>0.38</v>
      </c>
      <c r="S66" s="874">
        <v>0.45</v>
      </c>
      <c r="T66" s="874">
        <v>0.53</v>
      </c>
      <c r="U66" s="878">
        <v>0.6</v>
      </c>
      <c r="V66" s="970" t="s">
        <v>179</v>
      </c>
      <c r="W66" s="902" t="s">
        <v>166</v>
      </c>
      <c r="X66" s="495"/>
      <c r="Y66" s="495"/>
      <c r="Z66" s="495"/>
      <c r="AA66" s="495"/>
      <c r="AB66" s="495"/>
      <c r="AC66" s="495"/>
    </row>
    <row r="67" spans="1:29" ht="75">
      <c r="A67" s="1002" t="s">
        <v>4175</v>
      </c>
      <c r="B67" s="838" t="s">
        <v>4177</v>
      </c>
      <c r="C67" s="852">
        <v>10</v>
      </c>
      <c r="D67" s="944" t="s">
        <v>1320</v>
      </c>
      <c r="E67" s="973">
        <v>23</v>
      </c>
      <c r="F67" s="978" t="s">
        <v>1321</v>
      </c>
      <c r="G67" s="804" t="s">
        <v>1354</v>
      </c>
      <c r="H67" s="512" t="s">
        <v>1355</v>
      </c>
      <c r="I67" s="795" t="s">
        <v>1356</v>
      </c>
      <c r="J67" s="648">
        <f>0/54895</f>
        <v>0</v>
      </c>
      <c r="K67" s="648">
        <v>0.4</v>
      </c>
      <c r="L67" s="872">
        <v>0.1</v>
      </c>
      <c r="M67" s="872">
        <v>2.5000000000000001E-2</v>
      </c>
      <c r="N67" s="872">
        <v>0.05</v>
      </c>
      <c r="O67" s="872">
        <v>7.5000000000000011E-2</v>
      </c>
      <c r="P67" s="872">
        <v>0.1</v>
      </c>
      <c r="Q67" s="1017">
        <v>0.25</v>
      </c>
      <c r="R67" s="871">
        <v>0.14000000000000001</v>
      </c>
      <c r="S67" s="871">
        <v>0.17</v>
      </c>
      <c r="T67" s="871">
        <v>0.21</v>
      </c>
      <c r="U67" s="849">
        <v>0.25</v>
      </c>
      <c r="V67" s="970" t="s">
        <v>179</v>
      </c>
      <c r="W67" s="902" t="s">
        <v>166</v>
      </c>
      <c r="X67" s="495"/>
      <c r="Y67" s="495"/>
      <c r="Z67" s="495"/>
      <c r="AA67" s="495"/>
      <c r="AB67" s="495"/>
      <c r="AC67" s="495"/>
    </row>
    <row r="68" spans="1:29" ht="37.5">
      <c r="A68" s="1001" t="s">
        <v>4175</v>
      </c>
      <c r="B68" s="845" t="s">
        <v>4176</v>
      </c>
      <c r="C68" s="846">
        <v>10</v>
      </c>
      <c r="D68" s="936" t="s">
        <v>1320</v>
      </c>
      <c r="E68" s="1018">
        <v>24</v>
      </c>
      <c r="F68" s="515" t="s">
        <v>1359</v>
      </c>
      <c r="G68" s="804" t="s">
        <v>1360</v>
      </c>
      <c r="H68" s="507" t="s">
        <v>1361</v>
      </c>
      <c r="I68" s="795" t="s">
        <v>1214</v>
      </c>
      <c r="J68" s="1019">
        <f>657391/1417208</f>
        <v>0.46386345547019209</v>
      </c>
      <c r="K68" s="969" t="s">
        <v>1362</v>
      </c>
      <c r="L68" s="898">
        <v>0.59233333333333338</v>
      </c>
      <c r="M68" s="898">
        <v>0.49308333333333337</v>
      </c>
      <c r="N68" s="898">
        <v>0.52616666666666667</v>
      </c>
      <c r="O68" s="898">
        <v>0.55925000000000002</v>
      </c>
      <c r="P68" s="898">
        <v>0.59233333333333338</v>
      </c>
      <c r="Q68" s="1020">
        <v>0.72119999999999995</v>
      </c>
      <c r="R68" s="1021">
        <f>Tabla11[[#This Row],[Meta 2023]]+5%</f>
        <v>0.64233333333333342</v>
      </c>
      <c r="S68" s="1021">
        <f>Tabla11[[#This Row],[Meta 2024]]+2%</f>
        <v>0.66233333333333344</v>
      </c>
      <c r="T68" s="1021">
        <f>Tabla11[[#This Row],[Meta 2025]]+2%</f>
        <v>0.68233333333333346</v>
      </c>
      <c r="U68" s="1022">
        <v>0.72119999999999995</v>
      </c>
      <c r="V68" s="1023" t="s">
        <v>161</v>
      </c>
      <c r="W68" s="902" t="s">
        <v>166</v>
      </c>
      <c r="X68" s="495"/>
      <c r="Y68" s="495"/>
      <c r="Z68" s="495"/>
      <c r="AA68" s="495"/>
      <c r="AB68" s="495"/>
      <c r="AC68" s="495"/>
    </row>
    <row r="69" spans="1:29" ht="37.5">
      <c r="A69" s="1002" t="s">
        <v>4175</v>
      </c>
      <c r="B69" s="838" t="s">
        <v>4177</v>
      </c>
      <c r="C69" s="852">
        <v>10</v>
      </c>
      <c r="D69" s="944" t="s">
        <v>1320</v>
      </c>
      <c r="E69" s="943">
        <v>24</v>
      </c>
      <c r="F69" s="944" t="s">
        <v>1359</v>
      </c>
      <c r="G69" s="804" t="s">
        <v>1366</v>
      </c>
      <c r="H69" s="507" t="s">
        <v>1367</v>
      </c>
      <c r="I69" s="795" t="s">
        <v>1214</v>
      </c>
      <c r="J69" s="958">
        <f>238224/622438</f>
        <v>0.38272727564833764</v>
      </c>
      <c r="K69" s="969">
        <v>0.85299999999999998</v>
      </c>
      <c r="L69" s="875">
        <v>0.53948485043222505</v>
      </c>
      <c r="M69" s="875">
        <v>0.42111342816473285</v>
      </c>
      <c r="N69" s="875">
        <v>0.45949958068112806</v>
      </c>
      <c r="O69" s="875">
        <v>0.49788573319752327</v>
      </c>
      <c r="P69" s="875">
        <v>0.53627188571391848</v>
      </c>
      <c r="Q69" s="877">
        <v>0.68</v>
      </c>
      <c r="R69" s="874">
        <f>Tabla11[[#This Row],[Meta 2023]]+3%</f>
        <v>0.56627188571391851</v>
      </c>
      <c r="S69" s="874">
        <f>Tabla11[[#This Row],[Meta 2024]]+3%</f>
        <v>0.59627188571391854</v>
      </c>
      <c r="T69" s="874">
        <f>Tabla11[[#This Row],[Meta 2025]]+4%</f>
        <v>0.63627188571391857</v>
      </c>
      <c r="U69" s="878">
        <v>0.68</v>
      </c>
      <c r="V69" s="883" t="s">
        <v>161</v>
      </c>
      <c r="W69" s="902" t="s">
        <v>166</v>
      </c>
      <c r="X69" s="495"/>
      <c r="Y69" s="495"/>
      <c r="Z69" s="495"/>
      <c r="AA69" s="495"/>
      <c r="AB69" s="495"/>
      <c r="AC69" s="495"/>
    </row>
    <row r="70" spans="1:29" ht="37.5">
      <c r="A70" s="1001" t="s">
        <v>4175</v>
      </c>
      <c r="B70" s="845" t="s">
        <v>4176</v>
      </c>
      <c r="C70" s="846">
        <v>10</v>
      </c>
      <c r="D70" s="936" t="s">
        <v>1320</v>
      </c>
      <c r="E70" s="935">
        <v>24</v>
      </c>
      <c r="F70" s="936" t="s">
        <v>1359</v>
      </c>
      <c r="G70" s="804" t="s">
        <v>1370</v>
      </c>
      <c r="H70" s="507" t="s">
        <v>1371</v>
      </c>
      <c r="I70" s="795" t="s">
        <v>1214</v>
      </c>
      <c r="J70" s="1019">
        <f>230/293</f>
        <v>0.78498293515358364</v>
      </c>
      <c r="K70" s="951">
        <v>0.92</v>
      </c>
      <c r="L70" s="875">
        <v>0.83048919226393636</v>
      </c>
      <c r="M70" s="875">
        <v>0.79635949943117179</v>
      </c>
      <c r="N70" s="875">
        <v>0.80773606370875994</v>
      </c>
      <c r="O70" s="875">
        <v>0.8191126279863481</v>
      </c>
      <c r="P70" s="875">
        <v>0.83048919226393636</v>
      </c>
      <c r="Q70" s="877">
        <v>0.87</v>
      </c>
      <c r="R70" s="874">
        <f>Tabla11[[#This Row],[Meta 2023]]+1%</f>
        <v>0.84048919226393637</v>
      </c>
      <c r="S70" s="874">
        <f>Tabla11[[#This Row],[Meta 2024]]+1%</f>
        <v>0.85048919226393638</v>
      </c>
      <c r="T70" s="874">
        <f>Tabla11[[#This Row],[Meta 2025]]+1%</f>
        <v>0.86048919226393639</v>
      </c>
      <c r="U70" s="878">
        <v>0.87</v>
      </c>
      <c r="V70" s="883" t="s">
        <v>161</v>
      </c>
      <c r="W70" s="902" t="s">
        <v>166</v>
      </c>
      <c r="X70" s="495"/>
      <c r="Y70" s="495"/>
      <c r="Z70" s="495"/>
      <c r="AA70" s="495"/>
      <c r="AB70" s="495"/>
      <c r="AC70" s="495"/>
    </row>
    <row r="71" spans="1:29" ht="50">
      <c r="A71" s="1002" t="s">
        <v>4175</v>
      </c>
      <c r="B71" s="838" t="s">
        <v>4177</v>
      </c>
      <c r="C71" s="852">
        <v>10</v>
      </c>
      <c r="D71" s="944" t="s">
        <v>1320</v>
      </c>
      <c r="E71" s="1024">
        <v>24</v>
      </c>
      <c r="F71" s="978" t="s">
        <v>1359</v>
      </c>
      <c r="G71" s="804" t="s">
        <v>1374</v>
      </c>
      <c r="H71" s="1006" t="s">
        <v>1375</v>
      </c>
      <c r="I71" s="795" t="s">
        <v>1346</v>
      </c>
      <c r="J71" s="967" t="s">
        <v>1376</v>
      </c>
      <c r="K71" s="967" t="s">
        <v>1377</v>
      </c>
      <c r="L71" s="795">
        <v>610546</v>
      </c>
      <c r="M71" s="795">
        <v>574546</v>
      </c>
      <c r="N71" s="795">
        <v>586546</v>
      </c>
      <c r="O71" s="795">
        <v>598546</v>
      </c>
      <c r="P71" s="795">
        <v>610546</v>
      </c>
      <c r="Q71" s="1025">
        <f>Tabla11[[#This Row],[Meta 2027]]</f>
        <v>760546</v>
      </c>
      <c r="R71" s="939">
        <f>Tabla11[[#This Row],[Meta 2023]]+25000</f>
        <v>635546</v>
      </c>
      <c r="S71" s="939">
        <f>Tabla11[[#This Row],[Meta 2024]]+35000</f>
        <v>670546</v>
      </c>
      <c r="T71" s="939">
        <f>Tabla11[[#This Row],[Meta 2025]]+40000</f>
        <v>710546</v>
      </c>
      <c r="U71" s="947">
        <f>Tabla11[[#This Row],[Meta 2026]]+50000</f>
        <v>760546</v>
      </c>
      <c r="V71" s="883" t="s">
        <v>161</v>
      </c>
      <c r="W71" s="902" t="s">
        <v>166</v>
      </c>
      <c r="X71" s="495"/>
      <c r="Y71" s="495"/>
      <c r="Z71" s="495"/>
      <c r="AA71" s="495"/>
      <c r="AB71" s="495"/>
      <c r="AC71" s="495"/>
    </row>
    <row r="72" spans="1:29" ht="37.5">
      <c r="A72" s="1001" t="s">
        <v>4175</v>
      </c>
      <c r="B72" s="845" t="s">
        <v>4176</v>
      </c>
      <c r="C72" s="846">
        <v>10</v>
      </c>
      <c r="D72" s="936" t="s">
        <v>1320</v>
      </c>
      <c r="E72" s="760">
        <v>25</v>
      </c>
      <c r="F72" s="513" t="s">
        <v>1380</v>
      </c>
      <c r="G72" s="804" t="s">
        <v>1381</v>
      </c>
      <c r="H72" s="507" t="s">
        <v>1382</v>
      </c>
      <c r="I72" s="795" t="s">
        <v>1214</v>
      </c>
      <c r="J72" s="951">
        <f>1-(69/80)</f>
        <v>0.13749999999999996</v>
      </c>
      <c r="K72" s="951">
        <f>1-(76/80)</f>
        <v>5.0000000000000044E-2</v>
      </c>
      <c r="L72" s="872">
        <v>0.10833333333333332</v>
      </c>
      <c r="M72" s="872">
        <v>0</v>
      </c>
      <c r="N72" s="875">
        <v>0</v>
      </c>
      <c r="O72" s="872">
        <v>0.1125</v>
      </c>
      <c r="P72" s="872">
        <v>0.10833333333333332</v>
      </c>
      <c r="Q72" s="1017">
        <v>7.8E-2</v>
      </c>
      <c r="R72" s="871">
        <v>0</v>
      </c>
      <c r="S72" s="871">
        <v>0</v>
      </c>
      <c r="T72" s="871">
        <v>0</v>
      </c>
      <c r="U72" s="849">
        <v>7.8E-2</v>
      </c>
      <c r="V72" s="970" t="s">
        <v>152</v>
      </c>
      <c r="W72" s="902" t="s">
        <v>166</v>
      </c>
      <c r="X72" s="495"/>
      <c r="Y72" s="495"/>
      <c r="Z72" s="495"/>
      <c r="AA72" s="495"/>
      <c r="AB72" s="495"/>
      <c r="AC72" s="495"/>
    </row>
    <row r="73" spans="1:29" ht="37.5">
      <c r="A73" s="1002" t="s">
        <v>4175</v>
      </c>
      <c r="B73" s="838" t="s">
        <v>4177</v>
      </c>
      <c r="C73" s="852">
        <v>10</v>
      </c>
      <c r="D73" s="944" t="s">
        <v>1320</v>
      </c>
      <c r="E73" s="852">
        <v>25</v>
      </c>
      <c r="F73" s="1026" t="s">
        <v>1380</v>
      </c>
      <c r="G73" s="804" t="s">
        <v>1386</v>
      </c>
      <c r="H73" s="507" t="s">
        <v>1387</v>
      </c>
      <c r="I73" s="795" t="s">
        <v>1214</v>
      </c>
      <c r="J73" s="951">
        <f>72/80</f>
        <v>0.9</v>
      </c>
      <c r="K73" s="951">
        <v>0.85</v>
      </c>
      <c r="L73" s="875">
        <v>0.88333333333333341</v>
      </c>
      <c r="M73" s="872">
        <v>0</v>
      </c>
      <c r="N73" s="875">
        <v>0</v>
      </c>
      <c r="O73" s="875">
        <v>0</v>
      </c>
      <c r="P73" s="875">
        <v>0.88333333333333341</v>
      </c>
      <c r="Q73" s="877">
        <v>0</v>
      </c>
      <c r="R73" s="874">
        <v>0</v>
      </c>
      <c r="S73" s="874">
        <v>0</v>
      </c>
      <c r="T73" s="874">
        <v>0</v>
      </c>
      <c r="U73" s="878">
        <v>0</v>
      </c>
      <c r="V73" s="883" t="s">
        <v>152</v>
      </c>
      <c r="W73" s="902" t="s">
        <v>166</v>
      </c>
      <c r="X73" s="495"/>
      <c r="Y73" s="495"/>
      <c r="Z73" s="495"/>
      <c r="AA73" s="495"/>
      <c r="AB73" s="495"/>
      <c r="AC73" s="495"/>
    </row>
    <row r="74" spans="1:29" ht="50">
      <c r="A74" s="1001" t="s">
        <v>4175</v>
      </c>
      <c r="B74" s="845" t="s">
        <v>4176</v>
      </c>
      <c r="C74" s="846">
        <v>10</v>
      </c>
      <c r="D74" s="936" t="s">
        <v>1320</v>
      </c>
      <c r="E74" s="846">
        <v>25</v>
      </c>
      <c r="F74" s="1027" t="s">
        <v>1380</v>
      </c>
      <c r="G74" s="804" t="s">
        <v>1390</v>
      </c>
      <c r="H74" s="507" t="s">
        <v>1391</v>
      </c>
      <c r="I74" s="795" t="s">
        <v>1214</v>
      </c>
      <c r="J74" s="969" t="s">
        <v>1392</v>
      </c>
      <c r="K74" s="969" t="s">
        <v>1392</v>
      </c>
      <c r="L74" s="898">
        <v>0.76470000000000005</v>
      </c>
      <c r="M74" s="898">
        <v>0.76470000000000005</v>
      </c>
      <c r="N74" s="898">
        <v>0.76470000000000005</v>
      </c>
      <c r="O74" s="898">
        <v>0.76470000000000005</v>
      </c>
      <c r="P74" s="898">
        <v>0.76470000000000005</v>
      </c>
      <c r="Q74" s="1020">
        <v>3.7646999999999999</v>
      </c>
      <c r="R74" s="1021">
        <v>0.76470000000000005</v>
      </c>
      <c r="S74" s="1021">
        <v>1.7646999999999999</v>
      </c>
      <c r="T74" s="1021">
        <v>2.7646999999999999</v>
      </c>
      <c r="U74" s="1022">
        <v>3.7646999999999999</v>
      </c>
      <c r="V74" s="1023" t="s">
        <v>161</v>
      </c>
      <c r="W74" s="902" t="s">
        <v>166</v>
      </c>
      <c r="X74" s="495"/>
      <c r="Y74" s="495"/>
      <c r="Z74" s="495"/>
      <c r="AA74" s="495"/>
      <c r="AB74" s="495"/>
      <c r="AC74" s="495"/>
    </row>
    <row r="75" spans="1:29" ht="37.5">
      <c r="A75" s="1002" t="s">
        <v>4175</v>
      </c>
      <c r="B75" s="838" t="s">
        <v>4177</v>
      </c>
      <c r="C75" s="852">
        <v>10</v>
      </c>
      <c r="D75" s="944" t="s">
        <v>1320</v>
      </c>
      <c r="E75" s="852">
        <v>25</v>
      </c>
      <c r="F75" s="1026" t="s">
        <v>1380</v>
      </c>
      <c r="G75" s="804" t="s">
        <v>1395</v>
      </c>
      <c r="H75" s="507" t="s">
        <v>1396</v>
      </c>
      <c r="I75" s="795" t="s">
        <v>1346</v>
      </c>
      <c r="J75" s="951">
        <v>0.9</v>
      </c>
      <c r="K75" s="951">
        <v>1</v>
      </c>
      <c r="L75" s="872">
        <v>0.9</v>
      </c>
      <c r="M75" s="872">
        <v>0.9</v>
      </c>
      <c r="N75" s="872">
        <v>0.9</v>
      </c>
      <c r="O75" s="872">
        <v>0.9</v>
      </c>
      <c r="P75" s="872">
        <v>0.9</v>
      </c>
      <c r="Q75" s="1017">
        <v>0.9</v>
      </c>
      <c r="R75" s="871">
        <v>0.9</v>
      </c>
      <c r="S75" s="871">
        <v>0.9</v>
      </c>
      <c r="T75" s="871">
        <v>0.9</v>
      </c>
      <c r="U75" s="849">
        <v>0.9</v>
      </c>
      <c r="V75" s="1023" t="s">
        <v>161</v>
      </c>
      <c r="W75" s="902" t="s">
        <v>166</v>
      </c>
      <c r="X75" s="495"/>
      <c r="Y75" s="495"/>
      <c r="Z75" s="495"/>
      <c r="AA75" s="495"/>
      <c r="AB75" s="495"/>
      <c r="AC75" s="495"/>
    </row>
    <row r="76" spans="1:29" ht="207" customHeight="1">
      <c r="A76" s="1001" t="s">
        <v>4175</v>
      </c>
      <c r="B76" s="845" t="s">
        <v>4176</v>
      </c>
      <c r="C76" s="846">
        <v>10</v>
      </c>
      <c r="D76" s="1028" t="s">
        <v>1320</v>
      </c>
      <c r="E76" s="760">
        <v>26</v>
      </c>
      <c r="F76" s="515" t="s">
        <v>1399</v>
      </c>
      <c r="G76" s="804" t="s">
        <v>1400</v>
      </c>
      <c r="H76" s="507" t="s">
        <v>4181</v>
      </c>
      <c r="I76" s="795" t="s">
        <v>1214</v>
      </c>
      <c r="J76" s="951" t="s">
        <v>4182</v>
      </c>
      <c r="K76" s="951" t="s">
        <v>1403</v>
      </c>
      <c r="L76" s="875">
        <v>1</v>
      </c>
      <c r="M76" s="875">
        <v>1</v>
      </c>
      <c r="N76" s="875">
        <v>1</v>
      </c>
      <c r="O76" s="875">
        <v>1</v>
      </c>
      <c r="P76" s="875">
        <v>1</v>
      </c>
      <c r="Q76" s="877">
        <v>0.7</v>
      </c>
      <c r="R76" s="874">
        <v>0.7</v>
      </c>
      <c r="S76" s="874">
        <v>0.7</v>
      </c>
      <c r="T76" s="874">
        <v>0.7</v>
      </c>
      <c r="U76" s="878">
        <v>0.7</v>
      </c>
      <c r="V76" s="883" t="s">
        <v>152</v>
      </c>
      <c r="W76" s="902" t="s">
        <v>166</v>
      </c>
      <c r="X76" s="495"/>
      <c r="Y76" s="495"/>
      <c r="Z76" s="495"/>
      <c r="AA76" s="495"/>
      <c r="AB76" s="495"/>
      <c r="AC76" s="495"/>
    </row>
    <row r="77" spans="1:29" ht="265.5">
      <c r="A77" s="1002" t="s">
        <v>4175</v>
      </c>
      <c r="B77" s="838" t="s">
        <v>4177</v>
      </c>
      <c r="C77" s="852">
        <v>10</v>
      </c>
      <c r="D77" s="1029" t="s">
        <v>1320</v>
      </c>
      <c r="E77" s="852">
        <v>26</v>
      </c>
      <c r="F77" s="944" t="s">
        <v>1399</v>
      </c>
      <c r="G77" s="804" t="s">
        <v>1406</v>
      </c>
      <c r="H77" s="507" t="s">
        <v>4183</v>
      </c>
      <c r="I77" s="795" t="s">
        <v>1214</v>
      </c>
      <c r="J77" s="946" t="s">
        <v>4184</v>
      </c>
      <c r="K77" s="951" t="s">
        <v>1403</v>
      </c>
      <c r="L77" s="875">
        <v>1</v>
      </c>
      <c r="M77" s="875">
        <v>1</v>
      </c>
      <c r="N77" s="875">
        <v>1</v>
      </c>
      <c r="O77" s="875">
        <v>1</v>
      </c>
      <c r="P77" s="875">
        <v>1</v>
      </c>
      <c r="Q77" s="877">
        <v>0.7</v>
      </c>
      <c r="R77" s="874">
        <v>0.7</v>
      </c>
      <c r="S77" s="874">
        <v>0.7</v>
      </c>
      <c r="T77" s="874">
        <v>0.7</v>
      </c>
      <c r="U77" s="878">
        <v>0.7</v>
      </c>
      <c r="V77" s="883" t="s">
        <v>176</v>
      </c>
      <c r="W77" s="902" t="s">
        <v>166</v>
      </c>
      <c r="X77" s="495"/>
      <c r="Y77" s="495"/>
      <c r="Z77" s="495"/>
      <c r="AA77" s="495"/>
      <c r="AB77" s="495"/>
      <c r="AC77" s="495"/>
    </row>
    <row r="78" spans="1:29" ht="40.5">
      <c r="A78" s="1001" t="s">
        <v>4175</v>
      </c>
      <c r="B78" s="845" t="s">
        <v>4176</v>
      </c>
      <c r="C78" s="846">
        <v>10</v>
      </c>
      <c r="D78" s="1028" t="s">
        <v>1320</v>
      </c>
      <c r="E78" s="846">
        <v>26</v>
      </c>
      <c r="F78" s="936" t="s">
        <v>1399</v>
      </c>
      <c r="G78" s="804" t="s">
        <v>1410</v>
      </c>
      <c r="H78" s="507" t="s">
        <v>4185</v>
      </c>
      <c r="I78" s="795" t="s">
        <v>1214</v>
      </c>
      <c r="J78" s="950" t="s">
        <v>4186</v>
      </c>
      <c r="K78" s="950" t="s">
        <v>4187</v>
      </c>
      <c r="L78" s="874">
        <v>0.03</v>
      </c>
      <c r="M78" s="874">
        <v>7.4999999999999997E-3</v>
      </c>
      <c r="N78" s="874">
        <v>1.4999999999999999E-2</v>
      </c>
      <c r="O78" s="874">
        <v>2.2499999999999999E-2</v>
      </c>
      <c r="P78" s="874">
        <v>0.03</v>
      </c>
      <c r="Q78" s="877">
        <v>6.5000000000000002E-2</v>
      </c>
      <c r="R78" s="874">
        <f>Tabla11[[#This Row],[Meta 2023]]+1%</f>
        <v>0.04</v>
      </c>
      <c r="S78" s="874">
        <f>Tabla11[[#This Row],[Meta 2024]]+1%</f>
        <v>0.05</v>
      </c>
      <c r="T78" s="874">
        <f>Tabla11[[#This Row],[Meta 2025]]+1%</f>
        <v>6.0000000000000005E-2</v>
      </c>
      <c r="U78" s="878">
        <v>6.5000000000000002E-2</v>
      </c>
      <c r="V78" s="977" t="s">
        <v>170</v>
      </c>
      <c r="W78" s="902" t="s">
        <v>166</v>
      </c>
      <c r="X78" s="495"/>
      <c r="Y78" s="495"/>
      <c r="Z78" s="495"/>
      <c r="AA78" s="495"/>
      <c r="AB78" s="495"/>
      <c r="AC78" s="495"/>
    </row>
    <row r="79" spans="1:29" ht="309" customHeight="1">
      <c r="A79" s="1002" t="s">
        <v>4175</v>
      </c>
      <c r="B79" s="838" t="s">
        <v>4177</v>
      </c>
      <c r="C79" s="944">
        <v>10</v>
      </c>
      <c r="D79" s="1029" t="s">
        <v>1320</v>
      </c>
      <c r="E79" s="944">
        <v>26</v>
      </c>
      <c r="F79" s="944" t="s">
        <v>1399</v>
      </c>
      <c r="G79" s="804" t="s">
        <v>1416</v>
      </c>
      <c r="H79" s="894" t="s">
        <v>1417</v>
      </c>
      <c r="I79" s="795" t="s">
        <v>1346</v>
      </c>
      <c r="J79" s="1030" t="s">
        <v>1418</v>
      </c>
      <c r="K79" s="1030" t="s">
        <v>1419</v>
      </c>
      <c r="L79" s="875">
        <v>1</v>
      </c>
      <c r="M79" s="875">
        <v>1</v>
      </c>
      <c r="N79" s="875">
        <v>1</v>
      </c>
      <c r="O79" s="875">
        <v>1</v>
      </c>
      <c r="P79" s="875">
        <v>1</v>
      </c>
      <c r="Q79" s="877">
        <v>0.7</v>
      </c>
      <c r="R79" s="874">
        <v>0.7</v>
      </c>
      <c r="S79" s="874">
        <v>0.7</v>
      </c>
      <c r="T79" s="874">
        <v>0.7</v>
      </c>
      <c r="U79" s="878">
        <v>0.7</v>
      </c>
      <c r="V79" s="883" t="s">
        <v>176</v>
      </c>
      <c r="W79" s="902" t="s">
        <v>166</v>
      </c>
      <c r="X79" s="495"/>
      <c r="Y79" s="495"/>
      <c r="Z79" s="495"/>
      <c r="AA79" s="495"/>
      <c r="AB79" s="495"/>
      <c r="AC79" s="495"/>
    </row>
    <row r="80" spans="1:29" ht="37.5">
      <c r="A80" s="1001" t="s">
        <v>4175</v>
      </c>
      <c r="B80" s="845" t="s">
        <v>4176</v>
      </c>
      <c r="C80" s="936">
        <v>10</v>
      </c>
      <c r="D80" s="1028" t="s">
        <v>1320</v>
      </c>
      <c r="E80" s="936">
        <v>26</v>
      </c>
      <c r="F80" s="936" t="s">
        <v>1399</v>
      </c>
      <c r="G80" s="804" t="s">
        <v>1421</v>
      </c>
      <c r="H80" s="894" t="s">
        <v>1422</v>
      </c>
      <c r="I80" s="796" t="s">
        <v>1185</v>
      </c>
      <c r="J80" s="1031" t="s">
        <v>1199</v>
      </c>
      <c r="K80" s="1031" t="s">
        <v>1423</v>
      </c>
      <c r="L80" s="875">
        <v>0.15</v>
      </c>
      <c r="M80" s="875">
        <v>0</v>
      </c>
      <c r="N80" s="875">
        <v>0.05</v>
      </c>
      <c r="O80" s="875">
        <v>0.1</v>
      </c>
      <c r="P80" s="875">
        <v>0.15</v>
      </c>
      <c r="Q80" s="1032">
        <f>Tabla11[[#This Row],[Meta 2023]]+Tabla11[[#This Row],[Meta 2027]]</f>
        <v>0.5</v>
      </c>
      <c r="R80" s="900">
        <f>Tabla11[[#This Row],[Meta 2023]]+5%</f>
        <v>0.2</v>
      </c>
      <c r="S80" s="900">
        <f>Tabla11[[#This Row],[Meta 2024]]+5%</f>
        <v>0.25</v>
      </c>
      <c r="T80" s="900">
        <f>Tabla11[[#This Row],[Meta 2025]]+5%</f>
        <v>0.3</v>
      </c>
      <c r="U80" s="901">
        <f>Tabla11[[#This Row],[Meta 2026]]+5%</f>
        <v>0.35</v>
      </c>
      <c r="V80" s="883" t="s">
        <v>152</v>
      </c>
      <c r="W80" s="902" t="s">
        <v>166</v>
      </c>
      <c r="X80" s="495"/>
      <c r="Y80" s="495"/>
      <c r="Z80" s="495"/>
      <c r="AA80" s="495"/>
      <c r="AB80" s="495"/>
      <c r="AC80" s="495"/>
    </row>
    <row r="81" spans="1:29" ht="125">
      <c r="A81" s="1002" t="s">
        <v>4175</v>
      </c>
      <c r="B81" s="838" t="s">
        <v>4177</v>
      </c>
      <c r="C81" s="944">
        <v>10</v>
      </c>
      <c r="D81" s="944" t="s">
        <v>1320</v>
      </c>
      <c r="E81" s="978">
        <v>26</v>
      </c>
      <c r="F81" s="978" t="s">
        <v>1399</v>
      </c>
      <c r="G81" s="804" t="s">
        <v>1424</v>
      </c>
      <c r="H81" s="894" t="s">
        <v>1425</v>
      </c>
      <c r="I81" s="796" t="s">
        <v>1185</v>
      </c>
      <c r="J81" s="1031" t="s">
        <v>1199</v>
      </c>
      <c r="K81" s="1031" t="s">
        <v>1426</v>
      </c>
      <c r="L81" s="875">
        <v>0.15</v>
      </c>
      <c r="M81" s="872">
        <v>0</v>
      </c>
      <c r="N81" s="875">
        <v>0</v>
      </c>
      <c r="O81" s="875">
        <v>0</v>
      </c>
      <c r="P81" s="875">
        <v>0.15</v>
      </c>
      <c r="Q81" s="1032">
        <f>Tabla11[[#This Row],[Meta 2023]]+Tabla11[[#This Row],[Meta 2027]]</f>
        <v>0.5</v>
      </c>
      <c r="R81" s="900">
        <f>Tabla11[[#This Row],[Meta 2023]]+5%</f>
        <v>0.2</v>
      </c>
      <c r="S81" s="900">
        <f>Tabla11[[#This Row],[Meta 2024]]+5%</f>
        <v>0.25</v>
      </c>
      <c r="T81" s="900">
        <f>Tabla11[[#This Row],[Meta 2025]]+5%</f>
        <v>0.3</v>
      </c>
      <c r="U81" s="901">
        <f>Tabla11[[#This Row],[Meta 2026]]+5%</f>
        <v>0.35</v>
      </c>
      <c r="V81" s="883" t="s">
        <v>152</v>
      </c>
      <c r="W81" s="902" t="s">
        <v>166</v>
      </c>
      <c r="X81" s="495"/>
      <c r="Y81" s="495"/>
      <c r="Z81" s="495"/>
      <c r="AA81" s="495"/>
      <c r="AB81" s="495"/>
      <c r="AC81" s="495"/>
    </row>
    <row r="82" spans="1:29" ht="37.5">
      <c r="A82" s="1001" t="s">
        <v>4175</v>
      </c>
      <c r="B82" s="845" t="s">
        <v>4176</v>
      </c>
      <c r="C82" s="846">
        <v>10</v>
      </c>
      <c r="D82" s="936" t="s">
        <v>1320</v>
      </c>
      <c r="E82" s="967">
        <v>27</v>
      </c>
      <c r="F82" s="1033" t="s">
        <v>4188</v>
      </c>
      <c r="G82" s="804" t="s">
        <v>1428</v>
      </c>
      <c r="H82" s="1034" t="s">
        <v>1429</v>
      </c>
      <c r="I82" s="832" t="s">
        <v>1214</v>
      </c>
      <c r="J82" s="1035">
        <v>0.504</v>
      </c>
      <c r="K82" s="1036">
        <v>1</v>
      </c>
      <c r="L82" s="875">
        <v>0.66933333333333334</v>
      </c>
      <c r="M82" s="875">
        <v>0.54649999999999999</v>
      </c>
      <c r="N82" s="875">
        <v>0.58899999999999997</v>
      </c>
      <c r="O82" s="875">
        <v>0.63149999999999995</v>
      </c>
      <c r="P82" s="875">
        <v>0.67400000000000004</v>
      </c>
      <c r="Q82" s="877">
        <v>0.83</v>
      </c>
      <c r="R82" s="874">
        <f>Tabla11[[#This Row],[Meta 2023]]+3%</f>
        <v>0.70400000000000007</v>
      </c>
      <c r="S82" s="874">
        <f>Tabla11[[#This Row],[Meta 2024]]+4%</f>
        <v>0.74400000000000011</v>
      </c>
      <c r="T82" s="874">
        <f>Tabla11[[#This Row],[Meta 2025]]+4%</f>
        <v>0.78400000000000014</v>
      </c>
      <c r="U82" s="878">
        <v>0.83</v>
      </c>
      <c r="V82" s="883" t="s">
        <v>161</v>
      </c>
      <c r="W82" s="902" t="s">
        <v>166</v>
      </c>
      <c r="X82" s="495"/>
      <c r="Y82" s="495"/>
      <c r="Z82" s="495"/>
      <c r="AA82" s="495"/>
      <c r="AB82" s="495"/>
      <c r="AC82" s="495"/>
    </row>
    <row r="83" spans="1:29" ht="30.5">
      <c r="A83" s="1002" t="s">
        <v>4175</v>
      </c>
      <c r="B83" s="838" t="s">
        <v>4177</v>
      </c>
      <c r="C83" s="852">
        <v>10</v>
      </c>
      <c r="D83" s="944" t="s">
        <v>1320</v>
      </c>
      <c r="E83" s="852">
        <v>27</v>
      </c>
      <c r="F83" s="1026" t="s">
        <v>4188</v>
      </c>
      <c r="G83" s="804" t="s">
        <v>1433</v>
      </c>
      <c r="H83" s="1034" t="s">
        <v>1434</v>
      </c>
      <c r="I83" s="832" t="s">
        <v>1185</v>
      </c>
      <c r="J83" s="1035">
        <v>1</v>
      </c>
      <c r="K83" s="1036">
        <v>1</v>
      </c>
      <c r="L83" s="875">
        <v>1</v>
      </c>
      <c r="M83" s="875">
        <v>1</v>
      </c>
      <c r="N83" s="875">
        <v>1</v>
      </c>
      <c r="O83" s="875">
        <v>1</v>
      </c>
      <c r="P83" s="875">
        <v>1</v>
      </c>
      <c r="Q83" s="877">
        <v>1</v>
      </c>
      <c r="R83" s="874">
        <v>1</v>
      </c>
      <c r="S83" s="874">
        <v>1</v>
      </c>
      <c r="T83" s="874">
        <v>1</v>
      </c>
      <c r="U83" s="878">
        <v>1</v>
      </c>
      <c r="V83" s="883" t="s">
        <v>161</v>
      </c>
      <c r="W83" s="902" t="s">
        <v>166</v>
      </c>
      <c r="X83" s="495"/>
      <c r="Y83" s="495"/>
      <c r="Z83" s="495"/>
      <c r="AA83" s="495"/>
      <c r="AB83" s="495"/>
      <c r="AC83" s="495"/>
    </row>
    <row r="84" spans="1:29" ht="225">
      <c r="A84" s="1001" t="s">
        <v>4175</v>
      </c>
      <c r="B84" s="845" t="s">
        <v>4176</v>
      </c>
      <c r="C84" s="846">
        <v>10</v>
      </c>
      <c r="D84" s="936" t="s">
        <v>1320</v>
      </c>
      <c r="E84" s="846">
        <v>27</v>
      </c>
      <c r="F84" s="1027" t="s">
        <v>4188</v>
      </c>
      <c r="G84" s="804" t="s">
        <v>1436</v>
      </c>
      <c r="H84" s="1037" t="s">
        <v>1437</v>
      </c>
      <c r="I84" s="832" t="s">
        <v>1185</v>
      </c>
      <c r="J84" s="1038" t="s">
        <v>1438</v>
      </c>
      <c r="K84" s="1035">
        <v>0.3</v>
      </c>
      <c r="L84" s="872">
        <v>9.9999999999999992E-2</v>
      </c>
      <c r="M84" s="872">
        <v>2.5000000000000001E-2</v>
      </c>
      <c r="N84" s="872">
        <v>0.05</v>
      </c>
      <c r="O84" s="872">
        <v>7.5000000000000011E-2</v>
      </c>
      <c r="P84" s="809">
        <v>0.1</v>
      </c>
      <c r="Q84" s="882">
        <v>0.2</v>
      </c>
      <c r="R84" s="882">
        <v>0</v>
      </c>
      <c r="S84" s="882">
        <v>0.1</v>
      </c>
      <c r="T84" s="882">
        <v>0.1</v>
      </c>
      <c r="U84" s="882">
        <v>0</v>
      </c>
      <c r="V84" s="883" t="s">
        <v>161</v>
      </c>
      <c r="W84" s="902" t="s">
        <v>166</v>
      </c>
      <c r="X84" s="495"/>
      <c r="Y84" s="495"/>
      <c r="Z84" s="495"/>
      <c r="AA84" s="495"/>
      <c r="AB84" s="495"/>
      <c r="AC84" s="495"/>
    </row>
    <row r="85" spans="1:29" ht="64">
      <c r="A85" s="1002" t="s">
        <v>4175</v>
      </c>
      <c r="B85" s="838" t="s">
        <v>4177</v>
      </c>
      <c r="C85" s="827">
        <v>11</v>
      </c>
      <c r="D85" s="508" t="s">
        <v>1439</v>
      </c>
      <c r="E85" s="827">
        <v>28</v>
      </c>
      <c r="F85" s="508" t="s">
        <v>1440</v>
      </c>
      <c r="G85" s="804" t="s">
        <v>1441</v>
      </c>
      <c r="H85" s="507" t="s">
        <v>1442</v>
      </c>
      <c r="I85" s="795" t="s">
        <v>1214</v>
      </c>
      <c r="J85" s="667" t="s">
        <v>4189</v>
      </c>
      <c r="K85" s="667" t="s">
        <v>4190</v>
      </c>
      <c r="L85" s="872">
        <v>0.06</v>
      </c>
      <c r="M85" s="872">
        <v>1.4999999999999999E-2</v>
      </c>
      <c r="N85" s="872">
        <v>0.03</v>
      </c>
      <c r="O85" s="872">
        <v>4.4999999999999998E-2</v>
      </c>
      <c r="P85" s="872">
        <v>0.06</v>
      </c>
      <c r="Q85" s="1017">
        <v>0.02</v>
      </c>
      <c r="R85" s="871">
        <v>0.02</v>
      </c>
      <c r="S85" s="871">
        <v>0.02</v>
      </c>
      <c r="T85" s="871">
        <v>0.02</v>
      </c>
      <c r="U85" s="849">
        <v>0.02</v>
      </c>
      <c r="V85" s="970" t="s">
        <v>181</v>
      </c>
      <c r="W85" s="902" t="s">
        <v>166</v>
      </c>
      <c r="X85" s="495"/>
      <c r="Y85" s="495"/>
      <c r="Z85" s="495"/>
      <c r="AA85" s="495"/>
      <c r="AB85" s="495"/>
      <c r="AC85" s="495"/>
    </row>
    <row r="86" spans="1:29" ht="37.5">
      <c r="A86" s="1001" t="s">
        <v>4175</v>
      </c>
      <c r="B86" s="845" t="s">
        <v>4176</v>
      </c>
      <c r="C86" s="846">
        <v>11</v>
      </c>
      <c r="D86" s="936" t="s">
        <v>1439</v>
      </c>
      <c r="E86" s="846">
        <v>28</v>
      </c>
      <c r="F86" s="936" t="s">
        <v>1440</v>
      </c>
      <c r="G86" s="804" t="s">
        <v>1447</v>
      </c>
      <c r="H86" s="507" t="s">
        <v>1448</v>
      </c>
      <c r="I86" s="795" t="s">
        <v>1185</v>
      </c>
      <c r="J86" s="865" t="s">
        <v>1449</v>
      </c>
      <c r="K86" s="951">
        <v>1</v>
      </c>
      <c r="L86" s="875">
        <v>0.33</v>
      </c>
      <c r="M86" s="875">
        <v>8.3333333333333329E-2</v>
      </c>
      <c r="N86" s="875">
        <v>0.16666666666666666</v>
      </c>
      <c r="O86" s="875">
        <v>0.25</v>
      </c>
      <c r="P86" s="875">
        <v>0.33333333333333331</v>
      </c>
      <c r="Q86" s="877">
        <v>0.67</v>
      </c>
      <c r="R86" s="874">
        <v>0.67</v>
      </c>
      <c r="S86" s="874">
        <v>0.67</v>
      </c>
      <c r="T86" s="874">
        <v>0.67</v>
      </c>
      <c r="U86" s="878">
        <v>0.67</v>
      </c>
      <c r="V86" s="883" t="s">
        <v>176</v>
      </c>
      <c r="W86" s="902" t="s">
        <v>166</v>
      </c>
      <c r="X86" s="495"/>
      <c r="Y86" s="495"/>
      <c r="Z86" s="495"/>
      <c r="AA86" s="495"/>
      <c r="AB86" s="495"/>
      <c r="AC86" s="495"/>
    </row>
    <row r="87" spans="1:29" ht="37.5">
      <c r="A87" s="1002" t="s">
        <v>4175</v>
      </c>
      <c r="B87" s="838" t="s">
        <v>4177</v>
      </c>
      <c r="C87" s="852">
        <v>11</v>
      </c>
      <c r="D87" s="944" t="s">
        <v>1439</v>
      </c>
      <c r="E87" s="852">
        <v>28</v>
      </c>
      <c r="F87" s="944" t="s">
        <v>1440</v>
      </c>
      <c r="G87" s="804" t="s">
        <v>1450</v>
      </c>
      <c r="H87" s="507" t="s">
        <v>1451</v>
      </c>
      <c r="I87" s="795" t="s">
        <v>1185</v>
      </c>
      <c r="J87" s="865" t="s">
        <v>1199</v>
      </c>
      <c r="K87" s="950">
        <v>1</v>
      </c>
      <c r="L87" s="795">
        <v>1</v>
      </c>
      <c r="M87" s="795">
        <v>0</v>
      </c>
      <c r="N87" s="795">
        <v>1</v>
      </c>
      <c r="O87" s="795">
        <v>0</v>
      </c>
      <c r="P87" s="795">
        <v>0</v>
      </c>
      <c r="Q87" s="1025">
        <v>1</v>
      </c>
      <c r="R87" s="1025">
        <v>1</v>
      </c>
      <c r="S87" s="1025">
        <v>1</v>
      </c>
      <c r="T87" s="1025">
        <v>1</v>
      </c>
      <c r="U87" s="1025">
        <v>1</v>
      </c>
      <c r="V87" s="860" t="s">
        <v>176</v>
      </c>
      <c r="W87" s="902" t="s">
        <v>166</v>
      </c>
      <c r="X87" s="495"/>
      <c r="Y87" s="495"/>
      <c r="Z87" s="495"/>
      <c r="AA87" s="495"/>
      <c r="AB87" s="495"/>
      <c r="AC87" s="495"/>
    </row>
    <row r="88" spans="1:29" ht="350">
      <c r="A88" s="1001" t="s">
        <v>4175</v>
      </c>
      <c r="B88" s="845" t="s">
        <v>4176</v>
      </c>
      <c r="C88" s="895">
        <v>11</v>
      </c>
      <c r="D88" s="1009" t="s">
        <v>1439</v>
      </c>
      <c r="E88" s="895">
        <v>28</v>
      </c>
      <c r="F88" s="1009" t="s">
        <v>1440</v>
      </c>
      <c r="G88" s="804" t="s">
        <v>1452</v>
      </c>
      <c r="H88" s="507" t="s">
        <v>1453</v>
      </c>
      <c r="I88" s="795" t="s">
        <v>1346</v>
      </c>
      <c r="J88" s="958" t="s">
        <v>1418</v>
      </c>
      <c r="K88" s="958" t="s">
        <v>1419</v>
      </c>
      <c r="L88" s="1011">
        <f>L79</f>
        <v>1</v>
      </c>
      <c r="M88" s="1011">
        <f t="shared" ref="M88:P88" si="0">M79</f>
        <v>1</v>
      </c>
      <c r="N88" s="1011">
        <f t="shared" si="0"/>
        <v>1</v>
      </c>
      <c r="O88" s="1011">
        <f t="shared" si="0"/>
        <v>1</v>
      </c>
      <c r="P88" s="1011">
        <f t="shared" si="0"/>
        <v>1</v>
      </c>
      <c r="Q88" s="1039">
        <v>0.7</v>
      </c>
      <c r="R88" s="1011">
        <v>0.7</v>
      </c>
      <c r="S88" s="1011">
        <v>0.7</v>
      </c>
      <c r="T88" s="1011">
        <v>0.7</v>
      </c>
      <c r="U88" s="1012">
        <v>0.7</v>
      </c>
      <c r="V88" s="1013" t="s">
        <v>176</v>
      </c>
      <c r="W88" s="902" t="s">
        <v>166</v>
      </c>
      <c r="X88" s="495"/>
      <c r="Y88" s="495"/>
      <c r="Z88" s="495"/>
      <c r="AA88" s="495"/>
      <c r="AB88" s="495"/>
      <c r="AC88" s="495"/>
    </row>
    <row r="89" spans="1:29" ht="63" thickBot="1">
      <c r="A89" s="1040" t="s">
        <v>4175</v>
      </c>
      <c r="B89" s="1041" t="s">
        <v>4177</v>
      </c>
      <c r="C89" s="1042">
        <v>12</v>
      </c>
      <c r="D89" s="1043" t="s">
        <v>1454</v>
      </c>
      <c r="E89" s="1042">
        <v>29</v>
      </c>
      <c r="F89" s="1043" t="s">
        <v>1455</v>
      </c>
      <c r="G89" s="922" t="s">
        <v>1456</v>
      </c>
      <c r="H89" s="1043" t="s">
        <v>1457</v>
      </c>
      <c r="I89" s="922" t="s">
        <v>1185</v>
      </c>
      <c r="J89" s="1042" t="s">
        <v>1199</v>
      </c>
      <c r="K89" s="1044" t="s">
        <v>1458</v>
      </c>
      <c r="L89" s="925">
        <v>0.13</v>
      </c>
      <c r="M89" s="925">
        <v>0</v>
      </c>
      <c r="N89" s="925">
        <v>0</v>
      </c>
      <c r="O89" s="925">
        <v>6.6666666666666666E-2</v>
      </c>
      <c r="P89" s="875">
        <v>0.13333333333333333</v>
      </c>
      <c r="Q89" s="1045">
        <v>0.26</v>
      </c>
      <c r="R89" s="997">
        <f>Tabla11[[#This Row],[Meta 2023]]+3%</f>
        <v>0.16333333333333333</v>
      </c>
      <c r="S89" s="997">
        <f>13%+6%</f>
        <v>0.19</v>
      </c>
      <c r="T89" s="997">
        <v>0.26</v>
      </c>
      <c r="U89" s="998">
        <v>0.26</v>
      </c>
      <c r="V89" s="883" t="s">
        <v>181</v>
      </c>
      <c r="W89" s="902" t="s">
        <v>166</v>
      </c>
      <c r="X89" s="495"/>
      <c r="Y89" s="495"/>
      <c r="Z89" s="495"/>
      <c r="AA89" s="495"/>
      <c r="AB89" s="495"/>
      <c r="AC89" s="495"/>
    </row>
    <row r="90" spans="1:29" ht="63">
      <c r="A90" s="1046" t="s">
        <v>4191</v>
      </c>
      <c r="B90" s="929" t="s">
        <v>4192</v>
      </c>
      <c r="C90" s="930">
        <v>13</v>
      </c>
      <c r="D90" s="506" t="s">
        <v>1461</v>
      </c>
      <c r="E90" s="828">
        <v>30</v>
      </c>
      <c r="F90" s="506" t="s">
        <v>1462</v>
      </c>
      <c r="G90" s="931" t="s">
        <v>1463</v>
      </c>
      <c r="H90" s="507" t="s">
        <v>1464</v>
      </c>
      <c r="I90" s="795" t="s">
        <v>1465</v>
      </c>
      <c r="J90" s="951">
        <v>0.94</v>
      </c>
      <c r="K90" s="950" t="s">
        <v>1466</v>
      </c>
      <c r="L90" s="880">
        <v>0.94</v>
      </c>
      <c r="M90" s="880">
        <v>0.94</v>
      </c>
      <c r="N90" s="880">
        <v>0.94</v>
      </c>
      <c r="O90" s="880">
        <v>0.94</v>
      </c>
      <c r="P90" s="875">
        <v>0.94</v>
      </c>
      <c r="Q90" s="1047">
        <v>0.88349999999999995</v>
      </c>
      <c r="R90" s="1048">
        <v>0.88349999999999995</v>
      </c>
      <c r="S90" s="1048">
        <v>0.88349999999999995</v>
      </c>
      <c r="T90" s="1048">
        <v>0.88349999999999995</v>
      </c>
      <c r="U90" s="1049">
        <v>0.88349999999999995</v>
      </c>
      <c r="V90" s="883" t="s">
        <v>187</v>
      </c>
      <c r="W90" s="884" t="s">
        <v>182</v>
      </c>
      <c r="X90" s="495"/>
      <c r="Y90" s="495"/>
      <c r="Z90" s="495"/>
      <c r="AA90" s="495"/>
      <c r="AB90" s="495"/>
      <c r="AC90" s="495"/>
    </row>
    <row r="91" spans="1:29" ht="112.5" customHeight="1">
      <c r="A91" s="1050" t="s">
        <v>4193</v>
      </c>
      <c r="B91" s="838" t="s">
        <v>4194</v>
      </c>
      <c r="C91" s="943">
        <v>13</v>
      </c>
      <c r="D91" s="853" t="s">
        <v>1461</v>
      </c>
      <c r="E91" s="945">
        <v>30</v>
      </c>
      <c r="F91" s="853" t="s">
        <v>1462</v>
      </c>
      <c r="G91" s="804" t="s">
        <v>1470</v>
      </c>
      <c r="H91" s="507" t="s">
        <v>1471</v>
      </c>
      <c r="I91" s="795" t="s">
        <v>1185</v>
      </c>
      <c r="J91" s="950" t="s">
        <v>1265</v>
      </c>
      <c r="K91" s="950">
        <v>70</v>
      </c>
      <c r="L91" s="795">
        <v>7</v>
      </c>
      <c r="M91" s="795">
        <v>0</v>
      </c>
      <c r="N91" s="795">
        <v>0</v>
      </c>
      <c r="O91" s="795">
        <v>3</v>
      </c>
      <c r="P91" s="795">
        <v>4</v>
      </c>
      <c r="Q91" s="801">
        <v>33</v>
      </c>
      <c r="R91" s="795">
        <v>7</v>
      </c>
      <c r="S91" s="795">
        <v>7</v>
      </c>
      <c r="T91" s="795">
        <v>7</v>
      </c>
      <c r="U91" s="796">
        <v>33</v>
      </c>
      <c r="V91" s="860" t="s">
        <v>187</v>
      </c>
      <c r="W91" s="902" t="s">
        <v>166</v>
      </c>
      <c r="X91" s="495"/>
      <c r="Y91" s="495"/>
      <c r="Z91" s="495"/>
      <c r="AA91" s="495"/>
      <c r="AB91" s="495"/>
      <c r="AC91" s="495"/>
    </row>
    <row r="92" spans="1:29" ht="112.5" customHeight="1">
      <c r="A92" s="1051" t="s">
        <v>4193</v>
      </c>
      <c r="B92" s="845" t="s">
        <v>4195</v>
      </c>
      <c r="C92" s="935">
        <v>13</v>
      </c>
      <c r="D92" s="847" t="s">
        <v>1461</v>
      </c>
      <c r="E92" s="1052">
        <v>30</v>
      </c>
      <c r="F92" s="847" t="s">
        <v>1462</v>
      </c>
      <c r="G92" s="1005" t="s">
        <v>1473</v>
      </c>
      <c r="H92" s="480" t="s">
        <v>4196</v>
      </c>
      <c r="I92" s="795" t="s">
        <v>1185</v>
      </c>
      <c r="J92" s="667" t="s">
        <v>1265</v>
      </c>
      <c r="K92" s="727">
        <v>0.9</v>
      </c>
      <c r="L92" s="875">
        <v>0.7</v>
      </c>
      <c r="M92" s="875">
        <v>0</v>
      </c>
      <c r="N92" s="875">
        <v>0</v>
      </c>
      <c r="O92" s="875">
        <v>0</v>
      </c>
      <c r="P92" s="875">
        <v>0.7</v>
      </c>
      <c r="Q92" s="877">
        <v>0</v>
      </c>
      <c r="R92" s="874">
        <v>0</v>
      </c>
      <c r="S92" s="874">
        <v>0</v>
      </c>
      <c r="T92" s="874">
        <v>0</v>
      </c>
      <c r="U92" s="878">
        <v>0</v>
      </c>
      <c r="V92" s="883" t="s">
        <v>187</v>
      </c>
      <c r="W92" s="902" t="s">
        <v>166</v>
      </c>
      <c r="X92" s="495"/>
      <c r="Y92" s="495"/>
      <c r="Z92" s="495"/>
      <c r="AA92" s="495"/>
      <c r="AB92" s="495"/>
      <c r="AC92" s="495"/>
    </row>
    <row r="93" spans="1:29" ht="112.5" customHeight="1">
      <c r="A93" s="1050" t="s">
        <v>4193</v>
      </c>
      <c r="B93" s="838" t="s">
        <v>4194</v>
      </c>
      <c r="C93" s="943">
        <v>13</v>
      </c>
      <c r="D93" s="853" t="s">
        <v>1461</v>
      </c>
      <c r="E93" s="945">
        <v>30</v>
      </c>
      <c r="F93" s="853" t="s">
        <v>1462</v>
      </c>
      <c r="G93" s="976" t="s">
        <v>1475</v>
      </c>
      <c r="H93" s="485" t="s">
        <v>1476</v>
      </c>
      <c r="I93" s="795" t="s">
        <v>1185</v>
      </c>
      <c r="J93" s="892" t="s">
        <v>1265</v>
      </c>
      <c r="K93" s="727">
        <v>0.9</v>
      </c>
      <c r="L93" s="875">
        <v>0.7</v>
      </c>
      <c r="M93" s="875">
        <v>0.7</v>
      </c>
      <c r="N93" s="875">
        <v>0.7</v>
      </c>
      <c r="O93" s="875">
        <v>0.7</v>
      </c>
      <c r="P93" s="875">
        <v>0.7</v>
      </c>
      <c r="Q93" s="877">
        <v>0.7</v>
      </c>
      <c r="R93" s="874">
        <v>0.7</v>
      </c>
      <c r="S93" s="874">
        <v>0.7</v>
      </c>
      <c r="T93" s="874">
        <v>0.7</v>
      </c>
      <c r="U93" s="878">
        <v>0.7</v>
      </c>
      <c r="V93" s="883" t="s">
        <v>173</v>
      </c>
      <c r="W93" s="902" t="s">
        <v>166</v>
      </c>
      <c r="X93" s="495"/>
      <c r="Y93" s="495"/>
      <c r="Z93" s="495"/>
      <c r="AA93" s="495"/>
      <c r="AB93" s="495"/>
      <c r="AC93" s="495"/>
    </row>
    <row r="94" spans="1:29" ht="112.5" customHeight="1">
      <c r="A94" s="1051" t="s">
        <v>4193</v>
      </c>
      <c r="B94" s="845" t="s">
        <v>4195</v>
      </c>
      <c r="C94" s="895">
        <v>13</v>
      </c>
      <c r="D94" s="896" t="s">
        <v>1461</v>
      </c>
      <c r="E94" s="1052">
        <v>30</v>
      </c>
      <c r="F94" s="847" t="s">
        <v>1462</v>
      </c>
      <c r="G94" s="804" t="s">
        <v>1478</v>
      </c>
      <c r="H94" s="480" t="s">
        <v>1479</v>
      </c>
      <c r="I94" s="795" t="s">
        <v>1185</v>
      </c>
      <c r="J94" s="667" t="s">
        <v>1265</v>
      </c>
      <c r="K94" s="727">
        <v>0.9</v>
      </c>
      <c r="L94" s="875">
        <v>0.7</v>
      </c>
      <c r="M94" s="875">
        <v>0.7</v>
      </c>
      <c r="N94" s="875">
        <v>0.7</v>
      </c>
      <c r="O94" s="875">
        <v>0.7</v>
      </c>
      <c r="P94" s="875">
        <v>0.7</v>
      </c>
      <c r="Q94" s="877">
        <v>0.7</v>
      </c>
      <c r="R94" s="877">
        <v>0.7</v>
      </c>
      <c r="S94" s="877">
        <v>0.7</v>
      </c>
      <c r="T94" s="877">
        <v>0.7</v>
      </c>
      <c r="U94" s="878">
        <v>0.7</v>
      </c>
      <c r="V94" s="883" t="s">
        <v>173</v>
      </c>
      <c r="W94" s="902" t="s">
        <v>166</v>
      </c>
      <c r="X94" s="495"/>
      <c r="Y94" s="495"/>
      <c r="Z94" s="495"/>
      <c r="AA94" s="495"/>
      <c r="AB94" s="495"/>
      <c r="AC94" s="495"/>
    </row>
    <row r="95" spans="1:29" ht="114.75" customHeight="1">
      <c r="A95" s="1050" t="s">
        <v>4193</v>
      </c>
      <c r="B95" s="838" t="s">
        <v>4194</v>
      </c>
      <c r="C95" s="1018">
        <v>14</v>
      </c>
      <c r="D95" s="975" t="s">
        <v>1480</v>
      </c>
      <c r="E95" s="979">
        <v>31</v>
      </c>
      <c r="F95" s="510" t="s">
        <v>1481</v>
      </c>
      <c r="G95" s="801" t="s">
        <v>1482</v>
      </c>
      <c r="H95" s="507" t="s">
        <v>1483</v>
      </c>
      <c r="I95" s="795" t="s">
        <v>1185</v>
      </c>
      <c r="J95" s="831" t="s">
        <v>1199</v>
      </c>
      <c r="K95" s="873">
        <v>1</v>
      </c>
      <c r="L95" s="875">
        <v>1</v>
      </c>
      <c r="M95" s="875">
        <v>0.25</v>
      </c>
      <c r="N95" s="875">
        <v>0.5</v>
      </c>
      <c r="O95" s="875">
        <v>0.75</v>
      </c>
      <c r="P95" s="875">
        <v>1</v>
      </c>
      <c r="Q95" s="900">
        <v>1</v>
      </c>
      <c r="R95" s="900">
        <v>1</v>
      </c>
      <c r="S95" s="900">
        <v>1</v>
      </c>
      <c r="T95" s="900">
        <v>1</v>
      </c>
      <c r="U95" s="900">
        <v>1</v>
      </c>
      <c r="V95" s="883" t="s">
        <v>189</v>
      </c>
      <c r="W95" s="902" t="s">
        <v>188</v>
      </c>
      <c r="X95" s="495"/>
      <c r="Y95" s="495"/>
      <c r="Z95" s="495"/>
      <c r="AA95" s="495"/>
      <c r="AB95" s="495"/>
      <c r="AC95" s="495"/>
    </row>
    <row r="96" spans="1:29" ht="112.5" customHeight="1">
      <c r="A96" s="1051" t="s">
        <v>4193</v>
      </c>
      <c r="B96" s="845" t="s">
        <v>4195</v>
      </c>
      <c r="C96" s="935">
        <v>14</v>
      </c>
      <c r="D96" s="847" t="s">
        <v>1480</v>
      </c>
      <c r="E96" s="979">
        <v>32</v>
      </c>
      <c r="F96" s="510" t="s">
        <v>1487</v>
      </c>
      <c r="G96" s="801" t="s">
        <v>1488</v>
      </c>
      <c r="H96" s="507" t="s">
        <v>1489</v>
      </c>
      <c r="I96" s="795" t="s">
        <v>1185</v>
      </c>
      <c r="J96" s="950" t="s">
        <v>1199</v>
      </c>
      <c r="K96" s="951">
        <v>1</v>
      </c>
      <c r="L96" s="875">
        <v>1</v>
      </c>
      <c r="M96" s="875">
        <v>0.125</v>
      </c>
      <c r="N96" s="875">
        <v>0.375</v>
      </c>
      <c r="O96" s="875">
        <v>0.625</v>
      </c>
      <c r="P96" s="876">
        <v>1</v>
      </c>
      <c r="Q96" s="1053">
        <v>1</v>
      </c>
      <c r="R96" s="1053">
        <v>1</v>
      </c>
      <c r="S96" s="1053">
        <v>1</v>
      </c>
      <c r="T96" s="1053">
        <v>1</v>
      </c>
      <c r="U96" s="1053">
        <v>1</v>
      </c>
      <c r="V96" s="883" t="s">
        <v>189</v>
      </c>
      <c r="W96" s="902" t="s">
        <v>188</v>
      </c>
      <c r="X96" s="495"/>
      <c r="Y96" s="495"/>
      <c r="Z96" s="495"/>
      <c r="AA96" s="495"/>
      <c r="AB96" s="495"/>
      <c r="AC96" s="495"/>
    </row>
    <row r="97" spans="1:29" ht="112.5" customHeight="1">
      <c r="A97" s="1050" t="s">
        <v>4193</v>
      </c>
      <c r="B97" s="838" t="s">
        <v>4194</v>
      </c>
      <c r="C97" s="943">
        <v>14</v>
      </c>
      <c r="D97" s="853" t="s">
        <v>1480</v>
      </c>
      <c r="E97" s="760">
        <v>33</v>
      </c>
      <c r="F97" s="1054" t="s">
        <v>1491</v>
      </c>
      <c r="G97" s="804" t="s">
        <v>1492</v>
      </c>
      <c r="H97" s="507" t="s">
        <v>1493</v>
      </c>
      <c r="I97" s="795" t="s">
        <v>1185</v>
      </c>
      <c r="J97" s="950" t="s">
        <v>1265</v>
      </c>
      <c r="K97" s="946" t="s">
        <v>1494</v>
      </c>
      <c r="L97" s="875">
        <v>0.6</v>
      </c>
      <c r="M97" s="875">
        <v>0.1</v>
      </c>
      <c r="N97" s="875">
        <v>0.3</v>
      </c>
      <c r="O97" s="875">
        <v>0.5</v>
      </c>
      <c r="P97" s="875">
        <v>0.6</v>
      </c>
      <c r="Q97" s="1032">
        <f>Tabla11[[#This Row],[Meta 2027]]</f>
        <v>0.80000000000000016</v>
      </c>
      <c r="R97" s="900">
        <f>Tabla11[[#This Row],[Meta 2023]]+5%</f>
        <v>0.65</v>
      </c>
      <c r="S97" s="900">
        <f>Tabla11[[#This Row],[Meta 2024]]+5%</f>
        <v>0.70000000000000007</v>
      </c>
      <c r="T97" s="900">
        <f>Tabla11[[#This Row],[Meta 2025]]+5%</f>
        <v>0.75000000000000011</v>
      </c>
      <c r="U97" s="901">
        <f>Tabla11[[#This Row],[Meta 2026]]+5%</f>
        <v>0.80000000000000016</v>
      </c>
      <c r="V97" s="883" t="s">
        <v>189</v>
      </c>
      <c r="W97" s="902" t="s">
        <v>190</v>
      </c>
      <c r="X97" s="495"/>
      <c r="Y97" s="495"/>
      <c r="Z97" s="495"/>
      <c r="AA97" s="495"/>
      <c r="AB97" s="495"/>
      <c r="AC97" s="495"/>
    </row>
    <row r="98" spans="1:29" ht="112.5" customHeight="1">
      <c r="A98" s="1051" t="s">
        <v>4193</v>
      </c>
      <c r="B98" s="845" t="s">
        <v>4195</v>
      </c>
      <c r="C98" s="935">
        <v>14</v>
      </c>
      <c r="D98" s="847" t="s">
        <v>1480</v>
      </c>
      <c r="E98" s="895">
        <v>33</v>
      </c>
      <c r="F98" s="896" t="s">
        <v>1491</v>
      </c>
      <c r="G98" s="804" t="s">
        <v>1497</v>
      </c>
      <c r="H98" s="507" t="s">
        <v>1498</v>
      </c>
      <c r="I98" s="795" t="s">
        <v>1185</v>
      </c>
      <c r="J98" s="950" t="s">
        <v>1265</v>
      </c>
      <c r="K98" s="951" t="s">
        <v>1499</v>
      </c>
      <c r="L98" s="875">
        <v>0.7</v>
      </c>
      <c r="M98" s="875">
        <v>0.5</v>
      </c>
      <c r="N98" s="875">
        <v>0.55000000000000004</v>
      </c>
      <c r="O98" s="875">
        <v>0.6</v>
      </c>
      <c r="P98" s="875">
        <v>0.7</v>
      </c>
      <c r="Q98" s="1032">
        <v>0.7</v>
      </c>
      <c r="R98" s="1032">
        <v>0.7</v>
      </c>
      <c r="S98" s="1032">
        <v>0.7</v>
      </c>
      <c r="T98" s="1032">
        <v>0.7</v>
      </c>
      <c r="U98" s="1032">
        <v>0.7</v>
      </c>
      <c r="V98" s="883" t="s">
        <v>189</v>
      </c>
      <c r="W98" s="902" t="s">
        <v>190</v>
      </c>
      <c r="X98" s="495"/>
      <c r="Y98" s="495"/>
      <c r="Z98" s="495"/>
      <c r="AA98" s="495"/>
      <c r="AB98" s="495"/>
      <c r="AC98" s="495"/>
    </row>
    <row r="99" spans="1:29" ht="112.5" customHeight="1">
      <c r="A99" s="1050" t="s">
        <v>4193</v>
      </c>
      <c r="B99" s="838" t="s">
        <v>4194</v>
      </c>
      <c r="C99" s="1024">
        <v>14</v>
      </c>
      <c r="D99" s="954" t="s">
        <v>1480</v>
      </c>
      <c r="E99" s="776">
        <v>34</v>
      </c>
      <c r="F99" s="1055" t="s">
        <v>1501</v>
      </c>
      <c r="G99" s="1056" t="s">
        <v>1502</v>
      </c>
      <c r="H99" s="507" t="s">
        <v>4197</v>
      </c>
      <c r="I99" s="795" t="s">
        <v>1185</v>
      </c>
      <c r="J99" s="950">
        <v>0</v>
      </c>
      <c r="K99" s="667" t="s">
        <v>4198</v>
      </c>
      <c r="L99" s="795">
        <v>3</v>
      </c>
      <c r="M99" s="795">
        <v>3</v>
      </c>
      <c r="N99" s="795">
        <v>3</v>
      </c>
      <c r="O99" s="795">
        <v>3</v>
      </c>
      <c r="P99" s="795">
        <v>3</v>
      </c>
      <c r="Q99" s="1057">
        <v>6</v>
      </c>
      <c r="R99" s="1058">
        <v>3</v>
      </c>
      <c r="S99" s="1058">
        <v>4</v>
      </c>
      <c r="T99" s="1058">
        <v>5</v>
      </c>
      <c r="U99" s="1058">
        <v>6</v>
      </c>
      <c r="V99" s="860" t="s">
        <v>189</v>
      </c>
      <c r="W99" s="850" t="s">
        <v>166</v>
      </c>
      <c r="X99" s="495"/>
      <c r="Y99" s="495"/>
      <c r="Z99" s="495"/>
      <c r="AA99" s="495"/>
      <c r="AB99" s="495"/>
      <c r="AC99" s="495"/>
    </row>
    <row r="100" spans="1:29" ht="112.5" customHeight="1">
      <c r="A100" s="1051" t="s">
        <v>4193</v>
      </c>
      <c r="B100" s="845" t="s">
        <v>4195</v>
      </c>
      <c r="C100" s="1018">
        <v>15</v>
      </c>
      <c r="D100" s="975" t="s">
        <v>1507</v>
      </c>
      <c r="E100" s="967">
        <v>35</v>
      </c>
      <c r="F100" s="975" t="s">
        <v>1508</v>
      </c>
      <c r="G100" s="804" t="s">
        <v>1509</v>
      </c>
      <c r="H100" s="894" t="s">
        <v>1510</v>
      </c>
      <c r="I100" s="804" t="s">
        <v>1214</v>
      </c>
      <c r="J100" s="958">
        <v>0.58099999999999996</v>
      </c>
      <c r="K100" s="958">
        <v>1</v>
      </c>
      <c r="L100" s="1059">
        <v>0.6</v>
      </c>
      <c r="M100" s="1059">
        <v>0.58099999999999996</v>
      </c>
      <c r="N100" s="1059">
        <v>0.58099999999999996</v>
      </c>
      <c r="O100" s="1059">
        <v>0.58499999999999996</v>
      </c>
      <c r="P100" s="1059">
        <v>0.6</v>
      </c>
      <c r="Q100" s="1060">
        <f>Tabla11[[#This Row],[Meta 2027]]</f>
        <v>0.80000000000000016</v>
      </c>
      <c r="R100" s="1061">
        <f>Tabla11[[#This Row],[Meta 2023]]+5%</f>
        <v>0.65</v>
      </c>
      <c r="S100" s="1061">
        <f>Tabla11[[#This Row],[Meta 2024]]+5%</f>
        <v>0.70000000000000007</v>
      </c>
      <c r="T100" s="1061">
        <f>Tabla11[[#This Row],[Meta 2025]]+5%</f>
        <v>0.75000000000000011</v>
      </c>
      <c r="U100" s="1062">
        <f>Tabla11[[#This Row],[Meta 2026]]+5%</f>
        <v>0.80000000000000016</v>
      </c>
      <c r="V100" s="1063" t="s">
        <v>187</v>
      </c>
      <c r="W100" s="1064" t="s">
        <v>160</v>
      </c>
      <c r="X100" s="495"/>
      <c r="Y100" s="495"/>
      <c r="Z100" s="495"/>
      <c r="AA100" s="495"/>
      <c r="AB100" s="495"/>
      <c r="AC100" s="495"/>
    </row>
    <row r="101" spans="1:29" ht="112.5" customHeight="1">
      <c r="A101" s="1050" t="s">
        <v>4193</v>
      </c>
      <c r="B101" s="838" t="s">
        <v>4194</v>
      </c>
      <c r="C101" s="943">
        <v>15</v>
      </c>
      <c r="D101" s="853" t="s">
        <v>1514</v>
      </c>
      <c r="E101" s="852">
        <v>35</v>
      </c>
      <c r="F101" s="853" t="s">
        <v>1508</v>
      </c>
      <c r="G101" s="804" t="s">
        <v>1515</v>
      </c>
      <c r="H101" s="507" t="s">
        <v>1516</v>
      </c>
      <c r="I101" s="795" t="s">
        <v>1185</v>
      </c>
      <c r="J101" s="950" t="s">
        <v>1199</v>
      </c>
      <c r="K101" s="667" t="s">
        <v>1517</v>
      </c>
      <c r="L101" s="875">
        <v>0.05</v>
      </c>
      <c r="M101" s="875">
        <v>0</v>
      </c>
      <c r="N101" s="875">
        <v>0</v>
      </c>
      <c r="O101" s="875">
        <v>0</v>
      </c>
      <c r="P101" s="875">
        <v>0.05</v>
      </c>
      <c r="Q101" s="1032">
        <v>0.12</v>
      </c>
      <c r="R101" s="900">
        <v>0.06</v>
      </c>
      <c r="S101" s="900">
        <v>0.08</v>
      </c>
      <c r="T101" s="900">
        <v>0.1</v>
      </c>
      <c r="U101" s="901">
        <v>0.12</v>
      </c>
      <c r="V101" s="883" t="s">
        <v>187</v>
      </c>
      <c r="W101" s="1064" t="s">
        <v>172</v>
      </c>
      <c r="X101" s="495"/>
      <c r="Y101" s="495"/>
      <c r="Z101" s="495"/>
      <c r="AA101" s="495"/>
      <c r="AB101" s="495"/>
      <c r="AC101" s="495"/>
    </row>
    <row r="102" spans="1:29" ht="112.5" customHeight="1">
      <c r="A102" s="1051" t="s">
        <v>4193</v>
      </c>
      <c r="B102" s="845" t="s">
        <v>4195</v>
      </c>
      <c r="C102" s="935">
        <v>15</v>
      </c>
      <c r="D102" s="847" t="s">
        <v>1514</v>
      </c>
      <c r="E102" s="895">
        <v>35</v>
      </c>
      <c r="F102" s="896" t="s">
        <v>1508</v>
      </c>
      <c r="G102" s="804" t="s">
        <v>1519</v>
      </c>
      <c r="H102" s="507" t="s">
        <v>1520</v>
      </c>
      <c r="I102" s="795" t="s">
        <v>1185</v>
      </c>
      <c r="J102" s="950" t="s">
        <v>1199</v>
      </c>
      <c r="K102" s="667" t="s">
        <v>1521</v>
      </c>
      <c r="L102" s="875">
        <v>0.2</v>
      </c>
      <c r="M102" s="875">
        <v>0</v>
      </c>
      <c r="N102" s="875">
        <v>0</v>
      </c>
      <c r="O102" s="875">
        <v>0</v>
      </c>
      <c r="P102" s="875">
        <v>0.2</v>
      </c>
      <c r="Q102" s="877">
        <v>0.45</v>
      </c>
      <c r="R102" s="874">
        <f>Tabla11[[#This Row],[Meta 2023]]+5%</f>
        <v>0.25</v>
      </c>
      <c r="S102" s="874">
        <f>Tabla11[[#This Row],[Meta 2024]]+5%</f>
        <v>0.3</v>
      </c>
      <c r="T102" s="874">
        <f>Tabla11[[#This Row],[Meta 2025]]+5%</f>
        <v>0.35</v>
      </c>
      <c r="U102" s="878">
        <v>0.45</v>
      </c>
      <c r="V102" s="883" t="s">
        <v>189</v>
      </c>
      <c r="W102" s="1064" t="s">
        <v>172</v>
      </c>
      <c r="X102" s="495"/>
      <c r="Y102" s="495"/>
      <c r="Z102" s="495"/>
      <c r="AA102" s="495"/>
      <c r="AB102" s="495"/>
      <c r="AC102" s="495"/>
    </row>
    <row r="103" spans="1:29" ht="112.5" customHeight="1">
      <c r="A103" s="1050" t="s">
        <v>4193</v>
      </c>
      <c r="B103" s="838" t="s">
        <v>4194</v>
      </c>
      <c r="C103" s="943">
        <v>15</v>
      </c>
      <c r="D103" s="853" t="s">
        <v>1514</v>
      </c>
      <c r="E103" s="776">
        <v>36</v>
      </c>
      <c r="F103" s="1055" t="s">
        <v>4199</v>
      </c>
      <c r="G103" s="1056" t="s">
        <v>1523</v>
      </c>
      <c r="H103" s="507" t="s">
        <v>4200</v>
      </c>
      <c r="I103" s="795" t="s">
        <v>1185</v>
      </c>
      <c r="J103" s="950">
        <v>0</v>
      </c>
      <c r="K103" s="950">
        <v>50</v>
      </c>
      <c r="L103" s="795">
        <v>20</v>
      </c>
      <c r="M103" s="795">
        <v>0</v>
      </c>
      <c r="N103" s="795">
        <v>6</v>
      </c>
      <c r="O103" s="795">
        <v>12</v>
      </c>
      <c r="P103" s="796">
        <v>20</v>
      </c>
      <c r="Q103" s="804">
        <v>15</v>
      </c>
      <c r="R103" s="804">
        <v>0</v>
      </c>
      <c r="S103" s="804">
        <v>7</v>
      </c>
      <c r="T103" s="804">
        <v>8</v>
      </c>
      <c r="U103" s="804">
        <v>0</v>
      </c>
      <c r="V103" s="860" t="s">
        <v>170</v>
      </c>
      <c r="W103" s="850" t="s">
        <v>166</v>
      </c>
      <c r="X103" s="495"/>
      <c r="Y103" s="495"/>
      <c r="Z103" s="495"/>
      <c r="AA103" s="495"/>
      <c r="AB103" s="495"/>
      <c r="AC103" s="495"/>
    </row>
    <row r="104" spans="1:29" ht="112.5" customHeight="1">
      <c r="A104" s="1051" t="s">
        <v>4193</v>
      </c>
      <c r="B104" s="845" t="s">
        <v>4195</v>
      </c>
      <c r="C104" s="935">
        <v>15</v>
      </c>
      <c r="D104" s="847" t="s">
        <v>1514</v>
      </c>
      <c r="E104" s="967">
        <v>37</v>
      </c>
      <c r="F104" s="975" t="s">
        <v>1527</v>
      </c>
      <c r="G104" s="804" t="s">
        <v>1528</v>
      </c>
      <c r="H104" s="894" t="s">
        <v>1529</v>
      </c>
      <c r="I104" s="795" t="s">
        <v>1185</v>
      </c>
      <c r="J104" s="950">
        <v>0</v>
      </c>
      <c r="K104" s="958">
        <v>0.7</v>
      </c>
      <c r="L104" s="875">
        <v>0.2</v>
      </c>
      <c r="M104" s="875">
        <v>0</v>
      </c>
      <c r="N104" s="875">
        <v>0.1</v>
      </c>
      <c r="O104" s="875">
        <v>0.1</v>
      </c>
      <c r="P104" s="875">
        <v>0.2</v>
      </c>
      <c r="Q104" s="1032">
        <f>Tabla11[[#This Row],[Meta 2027]]</f>
        <v>0.39999999999999997</v>
      </c>
      <c r="R104" s="900">
        <f>Tabla11[[#This Row],[Meta 2023]]+5%</f>
        <v>0.25</v>
      </c>
      <c r="S104" s="900">
        <f>Tabla11[[#This Row],[Meta 2024]]+5%</f>
        <v>0.3</v>
      </c>
      <c r="T104" s="900">
        <f>Tabla11[[#This Row],[Meta 2025]]+5%</f>
        <v>0.35</v>
      </c>
      <c r="U104" s="901">
        <f>Tabla11[[#This Row],[Meta 2026]]+5%</f>
        <v>0.39999999999999997</v>
      </c>
      <c r="V104" s="883" t="s">
        <v>170</v>
      </c>
      <c r="W104" s="884" t="s">
        <v>172</v>
      </c>
      <c r="X104" s="495"/>
      <c r="Y104" s="495"/>
      <c r="Z104" s="495"/>
      <c r="AA104" s="495"/>
      <c r="AB104" s="495"/>
      <c r="AC104" s="495"/>
    </row>
    <row r="105" spans="1:29" ht="112.5" customHeight="1">
      <c r="A105" s="1050" t="s">
        <v>4193</v>
      </c>
      <c r="B105" s="838" t="s">
        <v>4194</v>
      </c>
      <c r="C105" s="943">
        <v>15</v>
      </c>
      <c r="D105" s="1065" t="s">
        <v>1514</v>
      </c>
      <c r="E105" s="852">
        <v>37</v>
      </c>
      <c r="F105" s="853" t="s">
        <v>1530</v>
      </c>
      <c r="G105" s="804" t="s">
        <v>1531</v>
      </c>
      <c r="H105" s="894" t="s">
        <v>1532</v>
      </c>
      <c r="I105" s="795" t="s">
        <v>1185</v>
      </c>
      <c r="J105" s="950">
        <v>0</v>
      </c>
      <c r="K105" s="950">
        <v>10</v>
      </c>
      <c r="L105" s="795">
        <v>0</v>
      </c>
      <c r="M105" s="795">
        <v>0</v>
      </c>
      <c r="N105" s="795">
        <v>0</v>
      </c>
      <c r="O105" s="795">
        <v>1</v>
      </c>
      <c r="P105" s="795">
        <v>2</v>
      </c>
      <c r="Q105" s="1025">
        <f>Tabla11[[#This Row],[Meta 2027]]</f>
        <v>6</v>
      </c>
      <c r="R105" s="939">
        <f>Tabla11[[#This Row],[Meta 2023]]+1</f>
        <v>3</v>
      </c>
      <c r="S105" s="939">
        <f>Tabla11[[#This Row],[Meta 2024]]+1</f>
        <v>4</v>
      </c>
      <c r="T105" s="939">
        <f>Tabla11[[#This Row],[Meta 2025]]+1</f>
        <v>5</v>
      </c>
      <c r="U105" s="947">
        <v>6</v>
      </c>
      <c r="V105" s="860" t="s">
        <v>170</v>
      </c>
      <c r="W105" s="884" t="s">
        <v>172</v>
      </c>
      <c r="X105" s="495"/>
      <c r="Y105" s="495"/>
      <c r="Z105" s="495"/>
      <c r="AA105" s="495"/>
      <c r="AB105" s="495"/>
      <c r="AC105" s="495"/>
    </row>
    <row r="106" spans="1:29" ht="114.75" customHeight="1">
      <c r="A106" s="1051" t="s">
        <v>4193</v>
      </c>
      <c r="B106" s="845" t="s">
        <v>4195</v>
      </c>
      <c r="C106" s="760">
        <v>16</v>
      </c>
      <c r="D106" s="1054" t="s">
        <v>1533</v>
      </c>
      <c r="E106" s="760">
        <v>38</v>
      </c>
      <c r="F106" s="1054" t="s">
        <v>1534</v>
      </c>
      <c r="G106" s="804">
        <v>38.1</v>
      </c>
      <c r="H106" s="480" t="s">
        <v>1535</v>
      </c>
      <c r="I106" s="795" t="s">
        <v>1465</v>
      </c>
      <c r="J106" s="727">
        <v>0.97</v>
      </c>
      <c r="K106" s="727">
        <v>0.97</v>
      </c>
      <c r="L106" s="875">
        <v>0.97</v>
      </c>
      <c r="M106" s="875">
        <v>0.97</v>
      </c>
      <c r="N106" s="875">
        <v>0.97</v>
      </c>
      <c r="O106" s="875">
        <v>0.97</v>
      </c>
      <c r="P106" s="875">
        <v>0.97</v>
      </c>
      <c r="Q106" s="877">
        <v>0.58638749602604046</v>
      </c>
      <c r="R106" s="874">
        <v>0.58638749602604046</v>
      </c>
      <c r="S106" s="874">
        <v>0.58638749602604046</v>
      </c>
      <c r="T106" s="874">
        <v>0.58638749602604046</v>
      </c>
      <c r="U106" s="878">
        <v>0.58638749602604046</v>
      </c>
      <c r="V106" s="883" t="s">
        <v>187</v>
      </c>
      <c r="W106" s="884" t="s">
        <v>182</v>
      </c>
      <c r="X106" s="495"/>
      <c r="Y106" s="495"/>
      <c r="Z106" s="495"/>
      <c r="AA106" s="495"/>
      <c r="AB106" s="495"/>
      <c r="AC106" s="495"/>
    </row>
    <row r="107" spans="1:29" ht="112.5" customHeight="1">
      <c r="A107" s="1050" t="s">
        <v>4193</v>
      </c>
      <c r="B107" s="838" t="s">
        <v>4194</v>
      </c>
      <c r="C107" s="852">
        <v>16</v>
      </c>
      <c r="D107" s="853" t="s">
        <v>1533</v>
      </c>
      <c r="E107" s="852">
        <v>38</v>
      </c>
      <c r="F107" s="853" t="s">
        <v>1534</v>
      </c>
      <c r="G107" s="804">
        <v>38.200000000000003</v>
      </c>
      <c r="H107" s="512" t="s">
        <v>1539</v>
      </c>
      <c r="I107" s="795" t="s">
        <v>1185</v>
      </c>
      <c r="J107" s="950">
        <v>0</v>
      </c>
      <c r="K107" s="648">
        <v>1</v>
      </c>
      <c r="L107" s="875">
        <v>0.8</v>
      </c>
      <c r="M107" s="875">
        <v>0</v>
      </c>
      <c r="N107" s="875">
        <v>0</v>
      </c>
      <c r="O107" s="875">
        <v>0</v>
      </c>
      <c r="P107" s="875">
        <v>0.8</v>
      </c>
      <c r="Q107" s="877">
        <v>0.9</v>
      </c>
      <c r="R107" s="874">
        <v>0.9</v>
      </c>
      <c r="S107" s="874">
        <v>0.9</v>
      </c>
      <c r="T107" s="874">
        <v>0.9</v>
      </c>
      <c r="U107" s="878">
        <v>0.9</v>
      </c>
      <c r="V107" s="883" t="s">
        <v>187</v>
      </c>
      <c r="W107" s="884" t="s">
        <v>175</v>
      </c>
      <c r="X107" s="495"/>
      <c r="Y107" s="495"/>
      <c r="Z107" s="495"/>
      <c r="AA107" s="495"/>
      <c r="AB107" s="495"/>
      <c r="AC107" s="495"/>
    </row>
    <row r="108" spans="1:29" ht="112.5" customHeight="1">
      <c r="A108" s="1051" t="s">
        <v>4193</v>
      </c>
      <c r="B108" s="845" t="s">
        <v>4195</v>
      </c>
      <c r="C108" s="846">
        <v>16</v>
      </c>
      <c r="D108" s="847" t="s">
        <v>1533</v>
      </c>
      <c r="E108" s="895">
        <v>38</v>
      </c>
      <c r="F108" s="896" t="s">
        <v>1534</v>
      </c>
      <c r="G108" s="804">
        <v>38.299999999999997</v>
      </c>
      <c r="H108" s="480" t="s">
        <v>1541</v>
      </c>
      <c r="I108" s="795" t="s">
        <v>1185</v>
      </c>
      <c r="J108" s="950" t="s">
        <v>1265</v>
      </c>
      <c r="K108" s="667">
        <v>1</v>
      </c>
      <c r="L108" s="795">
        <v>1</v>
      </c>
      <c r="M108" s="795">
        <v>0.5</v>
      </c>
      <c r="N108" s="795">
        <v>0.7</v>
      </c>
      <c r="O108" s="795">
        <v>0.9</v>
      </c>
      <c r="P108" s="795">
        <v>1</v>
      </c>
      <c r="Q108" s="1025">
        <v>1</v>
      </c>
      <c r="R108" s="1025">
        <v>1</v>
      </c>
      <c r="S108" s="1025">
        <v>1</v>
      </c>
      <c r="T108" s="1025">
        <v>1</v>
      </c>
      <c r="U108" s="1025">
        <v>1</v>
      </c>
      <c r="V108" s="860" t="s">
        <v>189</v>
      </c>
      <c r="W108" s="850" t="s">
        <v>143</v>
      </c>
      <c r="X108" s="495"/>
      <c r="Y108" s="495"/>
      <c r="Z108" s="495"/>
      <c r="AA108" s="495"/>
      <c r="AB108" s="495"/>
      <c r="AC108" s="495"/>
    </row>
    <row r="109" spans="1:29" ht="112.5" customHeight="1">
      <c r="A109" s="1050" t="s">
        <v>4193</v>
      </c>
      <c r="B109" s="838" t="s">
        <v>4194</v>
      </c>
      <c r="C109" s="852">
        <v>16</v>
      </c>
      <c r="D109" s="853" t="s">
        <v>1533</v>
      </c>
      <c r="E109" s="967">
        <v>39</v>
      </c>
      <c r="F109" s="975" t="s">
        <v>1543</v>
      </c>
      <c r="G109" s="976" t="s">
        <v>1544</v>
      </c>
      <c r="H109" s="480" t="s">
        <v>1545</v>
      </c>
      <c r="I109" s="795" t="s">
        <v>1185</v>
      </c>
      <c r="J109" s="667" t="s">
        <v>1265</v>
      </c>
      <c r="K109" s="727">
        <v>1</v>
      </c>
      <c r="L109" s="875">
        <v>0.25</v>
      </c>
      <c r="M109" s="875">
        <v>0.05</v>
      </c>
      <c r="N109" s="875">
        <v>0.1</v>
      </c>
      <c r="O109" s="875">
        <v>0.15</v>
      </c>
      <c r="P109" s="876">
        <v>0.25</v>
      </c>
      <c r="Q109" s="1053">
        <v>1</v>
      </c>
      <c r="R109" s="1053">
        <v>1</v>
      </c>
      <c r="S109" s="1053">
        <v>1</v>
      </c>
      <c r="T109" s="1053">
        <v>1</v>
      </c>
      <c r="U109" s="1053">
        <v>1</v>
      </c>
      <c r="V109" s="883" t="s">
        <v>187</v>
      </c>
      <c r="W109" s="850" t="s">
        <v>143</v>
      </c>
      <c r="X109" s="495"/>
      <c r="Y109" s="495"/>
      <c r="Z109" s="495"/>
      <c r="AA109" s="495"/>
      <c r="AB109" s="495"/>
      <c r="AC109" s="495"/>
    </row>
    <row r="110" spans="1:29" ht="262.5">
      <c r="A110" s="1051" t="s">
        <v>4193</v>
      </c>
      <c r="B110" s="845" t="s">
        <v>4195</v>
      </c>
      <c r="C110" s="846">
        <v>16</v>
      </c>
      <c r="D110" s="847" t="s">
        <v>1533</v>
      </c>
      <c r="E110" s="653">
        <v>40</v>
      </c>
      <c r="F110" s="797" t="s">
        <v>1548</v>
      </c>
      <c r="G110" s="980" t="s">
        <v>1549</v>
      </c>
      <c r="H110" s="507" t="s">
        <v>4201</v>
      </c>
      <c r="I110" s="795" t="s">
        <v>1185</v>
      </c>
      <c r="J110" s="950" t="s">
        <v>1551</v>
      </c>
      <c r="K110" s="951">
        <v>1</v>
      </c>
      <c r="L110" s="875">
        <v>1</v>
      </c>
      <c r="M110" s="875">
        <v>0.2</v>
      </c>
      <c r="N110" s="875">
        <v>0.4</v>
      </c>
      <c r="O110" s="875">
        <v>0.60000000000000009</v>
      </c>
      <c r="P110" s="876">
        <v>1</v>
      </c>
      <c r="Q110" s="1053">
        <v>1</v>
      </c>
      <c r="R110" s="1053">
        <v>1</v>
      </c>
      <c r="S110" s="1053">
        <v>1</v>
      </c>
      <c r="T110" s="1053">
        <v>1</v>
      </c>
      <c r="U110" s="1053">
        <v>1</v>
      </c>
      <c r="V110" s="883" t="s">
        <v>189</v>
      </c>
      <c r="W110" s="850" t="s">
        <v>143</v>
      </c>
      <c r="X110" s="495"/>
      <c r="Y110" s="495"/>
      <c r="Z110" s="495"/>
      <c r="AA110" s="495"/>
      <c r="AB110" s="495"/>
      <c r="AC110" s="495"/>
    </row>
    <row r="111" spans="1:29" ht="112.5" customHeight="1">
      <c r="A111" s="1050" t="s">
        <v>4193</v>
      </c>
      <c r="B111" s="838" t="s">
        <v>4194</v>
      </c>
      <c r="C111" s="973">
        <v>16</v>
      </c>
      <c r="D111" s="954" t="s">
        <v>1533</v>
      </c>
      <c r="E111" s="1018">
        <v>41</v>
      </c>
      <c r="F111" s="797" t="s">
        <v>4202</v>
      </c>
      <c r="G111" s="1066" t="s">
        <v>1555</v>
      </c>
      <c r="H111" s="507" t="s">
        <v>1556</v>
      </c>
      <c r="I111" s="795" t="s">
        <v>1185</v>
      </c>
      <c r="J111" s="950">
        <v>0</v>
      </c>
      <c r="K111" s="950" t="s">
        <v>1557</v>
      </c>
      <c r="L111" s="795" t="s">
        <v>1557</v>
      </c>
      <c r="M111" s="795">
        <v>0</v>
      </c>
      <c r="N111" s="795">
        <v>0</v>
      </c>
      <c r="O111" s="795">
        <v>0</v>
      </c>
      <c r="P111" s="795" t="s">
        <v>1557</v>
      </c>
      <c r="Q111" s="801" t="s">
        <v>1557</v>
      </c>
      <c r="R111" s="795" t="s">
        <v>1557</v>
      </c>
      <c r="S111" s="795" t="s">
        <v>1557</v>
      </c>
      <c r="T111" s="795" t="s">
        <v>1557</v>
      </c>
      <c r="U111" s="796" t="s">
        <v>1557</v>
      </c>
      <c r="V111" s="860" t="s">
        <v>187</v>
      </c>
      <c r="W111" s="842" t="s">
        <v>163</v>
      </c>
      <c r="X111" s="495"/>
      <c r="Y111" s="495"/>
      <c r="Z111" s="495"/>
      <c r="AA111" s="495"/>
      <c r="AB111" s="495"/>
      <c r="AC111" s="495"/>
    </row>
    <row r="112" spans="1:29" ht="112.5" customHeight="1">
      <c r="A112" s="1051" t="s">
        <v>4193</v>
      </c>
      <c r="B112" s="845" t="s">
        <v>4195</v>
      </c>
      <c r="C112" s="967">
        <v>17</v>
      </c>
      <c r="D112" s="975" t="s">
        <v>1560</v>
      </c>
      <c r="E112" s="653">
        <v>42</v>
      </c>
      <c r="F112" s="510" t="s">
        <v>1561</v>
      </c>
      <c r="G112" s="801" t="s">
        <v>1562</v>
      </c>
      <c r="H112" s="507" t="s">
        <v>1563</v>
      </c>
      <c r="I112" s="795" t="s">
        <v>1185</v>
      </c>
      <c r="J112" s="950" t="s">
        <v>1265</v>
      </c>
      <c r="K112" s="951">
        <v>1</v>
      </c>
      <c r="L112" s="875">
        <v>1</v>
      </c>
      <c r="M112" s="875">
        <v>0</v>
      </c>
      <c r="N112" s="875">
        <v>1</v>
      </c>
      <c r="O112" s="875">
        <v>1</v>
      </c>
      <c r="P112" s="875">
        <v>1</v>
      </c>
      <c r="Q112" s="1032">
        <v>1</v>
      </c>
      <c r="R112" s="1032">
        <v>1</v>
      </c>
      <c r="S112" s="1032">
        <v>1</v>
      </c>
      <c r="T112" s="1032">
        <v>1</v>
      </c>
      <c r="U112" s="1032">
        <v>1</v>
      </c>
      <c r="V112" s="883" t="s">
        <v>189</v>
      </c>
      <c r="W112" s="884" t="s">
        <v>186</v>
      </c>
      <c r="X112" s="495"/>
      <c r="Y112" s="495"/>
      <c r="Z112" s="495"/>
      <c r="AA112" s="495"/>
      <c r="AB112" s="495"/>
      <c r="AC112" s="495"/>
    </row>
    <row r="113" spans="1:29" ht="112.5" customHeight="1">
      <c r="A113" s="1050" t="s">
        <v>4193</v>
      </c>
      <c r="B113" s="838" t="s">
        <v>4194</v>
      </c>
      <c r="C113" s="973">
        <v>17</v>
      </c>
      <c r="D113" s="954" t="s">
        <v>1560</v>
      </c>
      <c r="E113" s="892">
        <v>43</v>
      </c>
      <c r="F113" s="1067" t="s">
        <v>1565</v>
      </c>
      <c r="G113" s="1068" t="s">
        <v>1566</v>
      </c>
      <c r="H113" s="507" t="s">
        <v>1567</v>
      </c>
      <c r="I113" s="795" t="s">
        <v>1185</v>
      </c>
      <c r="J113" s="950" t="s">
        <v>1265</v>
      </c>
      <c r="K113" s="507" t="s">
        <v>1568</v>
      </c>
      <c r="L113" s="795" t="s">
        <v>1557</v>
      </c>
      <c r="M113" s="795">
        <v>0</v>
      </c>
      <c r="N113" s="795">
        <v>0</v>
      </c>
      <c r="O113" s="795">
        <v>0</v>
      </c>
      <c r="P113" s="795" t="s">
        <v>1557</v>
      </c>
      <c r="Q113" s="1025" t="s">
        <v>1557</v>
      </c>
      <c r="R113" s="1025" t="s">
        <v>1557</v>
      </c>
      <c r="S113" s="1025" t="s">
        <v>1557</v>
      </c>
      <c r="T113" s="1025" t="s">
        <v>1557</v>
      </c>
      <c r="U113" s="1025" t="s">
        <v>1557</v>
      </c>
      <c r="V113" s="860" t="s">
        <v>189</v>
      </c>
      <c r="W113" s="884" t="s">
        <v>186</v>
      </c>
      <c r="X113" s="495"/>
      <c r="Y113" s="495"/>
      <c r="Z113" s="495"/>
      <c r="AA113" s="495"/>
      <c r="AB113" s="495"/>
      <c r="AC113" s="495"/>
    </row>
    <row r="114" spans="1:29" ht="114.75" customHeight="1">
      <c r="A114" s="1051" t="s">
        <v>4193</v>
      </c>
      <c r="B114" s="845" t="s">
        <v>4195</v>
      </c>
      <c r="C114" s="760">
        <v>18</v>
      </c>
      <c r="D114" s="1069" t="s">
        <v>1570</v>
      </c>
      <c r="E114" s="653">
        <v>44</v>
      </c>
      <c r="F114" s="805" t="s">
        <v>1571</v>
      </c>
      <c r="G114" s="795" t="s">
        <v>1572</v>
      </c>
      <c r="H114" s="1070" t="s">
        <v>1573</v>
      </c>
      <c r="I114" s="801" t="s">
        <v>1185</v>
      </c>
      <c r="J114" s="802" t="s">
        <v>1265</v>
      </c>
      <c r="K114" s="802">
        <v>1</v>
      </c>
      <c r="L114" s="801">
        <v>1</v>
      </c>
      <c r="M114" s="801">
        <v>1</v>
      </c>
      <c r="N114" s="801">
        <v>0</v>
      </c>
      <c r="O114" s="801">
        <v>0</v>
      </c>
      <c r="P114" s="795">
        <v>0</v>
      </c>
      <c r="Q114" s="1025">
        <v>1</v>
      </c>
      <c r="R114" s="1025">
        <v>1</v>
      </c>
      <c r="S114" s="1025">
        <v>1</v>
      </c>
      <c r="T114" s="1025">
        <v>1</v>
      </c>
      <c r="U114" s="1025">
        <v>1</v>
      </c>
      <c r="V114" s="860" t="s">
        <v>187</v>
      </c>
      <c r="W114" s="850" t="s">
        <v>143</v>
      </c>
      <c r="X114" s="495"/>
      <c r="Y114" s="495"/>
      <c r="Z114" s="495"/>
      <c r="AA114" s="495"/>
      <c r="AB114" s="495"/>
      <c r="AC114" s="495"/>
    </row>
    <row r="115" spans="1:29" ht="125">
      <c r="A115" s="1050" t="s">
        <v>4193</v>
      </c>
      <c r="B115" s="838" t="s">
        <v>4194</v>
      </c>
      <c r="C115" s="852">
        <v>18</v>
      </c>
      <c r="D115" s="904" t="s">
        <v>1574</v>
      </c>
      <c r="E115" s="892">
        <v>45</v>
      </c>
      <c r="F115" s="805" t="s">
        <v>1575</v>
      </c>
      <c r="G115" s="795" t="s">
        <v>1576</v>
      </c>
      <c r="H115" s="1070" t="s">
        <v>4203</v>
      </c>
      <c r="I115" s="801" t="s">
        <v>1185</v>
      </c>
      <c r="J115" s="802" t="s">
        <v>1265</v>
      </c>
      <c r="K115" s="802" t="s">
        <v>1578</v>
      </c>
      <c r="L115" s="801">
        <v>2</v>
      </c>
      <c r="M115" s="801">
        <v>0.5</v>
      </c>
      <c r="N115" s="801">
        <v>1</v>
      </c>
      <c r="O115" s="801">
        <v>1.5</v>
      </c>
      <c r="P115" s="811">
        <v>2</v>
      </c>
      <c r="Q115" s="798">
        <v>2</v>
      </c>
      <c r="R115" s="798">
        <v>2</v>
      </c>
      <c r="S115" s="798">
        <v>2</v>
      </c>
      <c r="T115" s="798">
        <v>2</v>
      </c>
      <c r="U115" s="1071">
        <v>2</v>
      </c>
      <c r="V115" s="811" t="s">
        <v>189</v>
      </c>
      <c r="W115" s="850" t="s">
        <v>143</v>
      </c>
      <c r="X115" s="495"/>
      <c r="Y115" s="495"/>
      <c r="Z115" s="495"/>
      <c r="AA115" s="495"/>
      <c r="AB115" s="495"/>
      <c r="AC115" s="495"/>
    </row>
    <row r="116" spans="1:29" ht="112.5" customHeight="1">
      <c r="A116" s="1051" t="s">
        <v>4193</v>
      </c>
      <c r="B116" s="845" t="s">
        <v>4195</v>
      </c>
      <c r="C116" s="846">
        <v>18</v>
      </c>
      <c r="D116" s="903" t="s">
        <v>1574</v>
      </c>
      <c r="E116" s="653">
        <v>46</v>
      </c>
      <c r="F116" s="805" t="s">
        <v>1579</v>
      </c>
      <c r="G116" s="795" t="s">
        <v>1580</v>
      </c>
      <c r="H116" s="1072" t="s">
        <v>1581</v>
      </c>
      <c r="I116" s="801" t="s">
        <v>1185</v>
      </c>
      <c r="J116" s="802" t="s">
        <v>1265</v>
      </c>
      <c r="K116" s="802" t="s">
        <v>1582</v>
      </c>
      <c r="L116" s="801">
        <v>0</v>
      </c>
      <c r="M116" s="801">
        <v>1</v>
      </c>
      <c r="N116" s="801">
        <v>1</v>
      </c>
      <c r="O116" s="801">
        <v>1</v>
      </c>
      <c r="P116" s="795">
        <v>1</v>
      </c>
      <c r="Q116" s="1025">
        <v>1</v>
      </c>
      <c r="R116" s="1025">
        <v>1</v>
      </c>
      <c r="S116" s="1025">
        <v>1</v>
      </c>
      <c r="T116" s="1025">
        <v>1</v>
      </c>
      <c r="U116" s="1025">
        <v>1</v>
      </c>
      <c r="V116" s="860" t="s">
        <v>189</v>
      </c>
      <c r="W116" s="850" t="s">
        <v>190</v>
      </c>
      <c r="X116" s="495"/>
      <c r="Y116" s="495"/>
      <c r="Z116" s="495"/>
      <c r="AA116" s="495"/>
      <c r="AB116" s="495"/>
      <c r="AC116" s="495"/>
    </row>
    <row r="117" spans="1:29" ht="112.5" customHeight="1">
      <c r="A117" s="1050" t="s">
        <v>4193</v>
      </c>
      <c r="B117" s="838" t="s">
        <v>4194</v>
      </c>
      <c r="C117" s="852">
        <v>18</v>
      </c>
      <c r="D117" s="904" t="s">
        <v>1574</v>
      </c>
      <c r="E117" s="892">
        <v>47</v>
      </c>
      <c r="F117" s="805" t="s">
        <v>1583</v>
      </c>
      <c r="G117" s="795" t="s">
        <v>1584</v>
      </c>
      <c r="H117" s="1072" t="s">
        <v>1585</v>
      </c>
      <c r="I117" s="949" t="s">
        <v>1185</v>
      </c>
      <c r="J117" s="986" t="s">
        <v>1265</v>
      </c>
      <c r="K117" s="1073">
        <v>0.7</v>
      </c>
      <c r="L117" s="913">
        <v>0.5</v>
      </c>
      <c r="M117" s="913">
        <v>0.2</v>
      </c>
      <c r="N117" s="913">
        <v>0.3</v>
      </c>
      <c r="O117" s="913">
        <v>0.4</v>
      </c>
      <c r="P117" s="875">
        <v>0.5</v>
      </c>
      <c r="Q117" s="1032">
        <f>Tabla11[[#This Row],[Meta 2027]]</f>
        <v>0.6</v>
      </c>
      <c r="R117" s="1032">
        <f>Tabla11[[#This Row],[Meta 2023]]+2%</f>
        <v>0.52</v>
      </c>
      <c r="S117" s="1032">
        <f>Tabla11[[#This Row],[Meta 2024]]+3%</f>
        <v>0.55000000000000004</v>
      </c>
      <c r="T117" s="1032">
        <f>Tabla11[[#This Row],[Meta 2025]]+2%</f>
        <v>0.57000000000000006</v>
      </c>
      <c r="U117" s="1074">
        <v>0.6</v>
      </c>
      <c r="V117" s="883" t="s">
        <v>189</v>
      </c>
      <c r="W117" s="850" t="s">
        <v>143</v>
      </c>
      <c r="X117" s="495"/>
      <c r="Y117" s="495"/>
      <c r="Z117" s="495"/>
      <c r="AA117" s="495"/>
      <c r="AB117" s="495"/>
      <c r="AC117" s="495"/>
    </row>
    <row r="118" spans="1:29" ht="112.5" customHeight="1">
      <c r="A118" s="1051" t="s">
        <v>4193</v>
      </c>
      <c r="B118" s="845" t="s">
        <v>4195</v>
      </c>
      <c r="C118" s="846">
        <v>18</v>
      </c>
      <c r="D118" s="903" t="s">
        <v>1574</v>
      </c>
      <c r="E118" s="653">
        <v>48</v>
      </c>
      <c r="F118" s="805" t="s">
        <v>1586</v>
      </c>
      <c r="G118" s="795" t="s">
        <v>1587</v>
      </c>
      <c r="H118" s="1072" t="s">
        <v>1588</v>
      </c>
      <c r="I118" s="795" t="s">
        <v>1185</v>
      </c>
      <c r="J118" s="667" t="s">
        <v>1265</v>
      </c>
      <c r="K118" s="667" t="s">
        <v>1589</v>
      </c>
      <c r="L118" s="795">
        <v>2</v>
      </c>
      <c r="M118" s="795">
        <v>0.5</v>
      </c>
      <c r="N118" s="795">
        <v>1</v>
      </c>
      <c r="O118" s="795">
        <v>1.5</v>
      </c>
      <c r="P118" s="795">
        <v>2</v>
      </c>
      <c r="Q118" s="1025">
        <v>2</v>
      </c>
      <c r="R118" s="1025">
        <v>2</v>
      </c>
      <c r="S118" s="1025">
        <v>2</v>
      </c>
      <c r="T118" s="1025">
        <v>2</v>
      </c>
      <c r="U118" s="1025">
        <v>2</v>
      </c>
      <c r="V118" s="860" t="s">
        <v>176</v>
      </c>
      <c r="W118" s="842" t="s">
        <v>186</v>
      </c>
      <c r="X118" s="495"/>
      <c r="Y118" s="495"/>
      <c r="Z118" s="495"/>
      <c r="AA118" s="495"/>
      <c r="AB118" s="495"/>
      <c r="AC118" s="495"/>
    </row>
    <row r="119" spans="1:29" ht="112.5" customHeight="1">
      <c r="A119" s="1050" t="s">
        <v>4193</v>
      </c>
      <c r="B119" s="838" t="s">
        <v>4194</v>
      </c>
      <c r="C119" s="852">
        <v>18</v>
      </c>
      <c r="D119" s="904" t="s">
        <v>1574</v>
      </c>
      <c r="E119" s="892">
        <v>49</v>
      </c>
      <c r="F119" s="805" t="s">
        <v>1590</v>
      </c>
      <c r="G119" s="795" t="s">
        <v>1591</v>
      </c>
      <c r="H119" s="1072" t="s">
        <v>1592</v>
      </c>
      <c r="I119" s="795" t="s">
        <v>1185</v>
      </c>
      <c r="J119" s="667" t="s">
        <v>1265</v>
      </c>
      <c r="K119" s="667" t="s">
        <v>1589</v>
      </c>
      <c r="L119" s="795">
        <v>2</v>
      </c>
      <c r="M119" s="795">
        <v>0</v>
      </c>
      <c r="N119" s="795">
        <v>2</v>
      </c>
      <c r="O119" s="795">
        <v>0</v>
      </c>
      <c r="P119" s="795">
        <v>0</v>
      </c>
      <c r="Q119" s="1025">
        <v>2</v>
      </c>
      <c r="R119" s="1025">
        <v>2</v>
      </c>
      <c r="S119" s="1025">
        <v>2</v>
      </c>
      <c r="T119" s="1025">
        <v>2</v>
      </c>
      <c r="U119" s="1025">
        <v>2</v>
      </c>
      <c r="V119" s="860" t="s">
        <v>187</v>
      </c>
      <c r="W119" s="842" t="s">
        <v>186</v>
      </c>
      <c r="X119" s="495"/>
      <c r="Y119" s="495"/>
      <c r="Z119" s="495"/>
      <c r="AA119" s="495"/>
      <c r="AB119" s="495"/>
      <c r="AC119" s="495"/>
    </row>
    <row r="120" spans="1:29" ht="63" thickBot="1">
      <c r="A120" s="1075" t="s">
        <v>4193</v>
      </c>
      <c r="B120" s="915" t="s">
        <v>4195</v>
      </c>
      <c r="C120" s="916">
        <v>18</v>
      </c>
      <c r="D120" s="917" t="s">
        <v>1574</v>
      </c>
      <c r="E120" s="1076">
        <v>50</v>
      </c>
      <c r="F120" s="919" t="s">
        <v>1593</v>
      </c>
      <c r="G120" s="922" t="s">
        <v>1594</v>
      </c>
      <c r="H120" s="994" t="s">
        <v>1595</v>
      </c>
      <c r="I120" s="922" t="s">
        <v>1185</v>
      </c>
      <c r="J120" s="1042" t="s">
        <v>1265</v>
      </c>
      <c r="K120" s="1042" t="s">
        <v>1589</v>
      </c>
      <c r="L120" s="922">
        <v>2</v>
      </c>
      <c r="M120" s="922">
        <v>2</v>
      </c>
      <c r="N120" s="922">
        <v>2</v>
      </c>
      <c r="O120" s="922">
        <v>2</v>
      </c>
      <c r="P120" s="1077">
        <v>2</v>
      </c>
      <c r="Q120" s="1078">
        <v>4</v>
      </c>
      <c r="R120" s="1078">
        <v>4</v>
      </c>
      <c r="S120" s="1078">
        <v>4</v>
      </c>
      <c r="T120" s="1078">
        <v>4</v>
      </c>
      <c r="U120" s="1078">
        <v>4</v>
      </c>
      <c r="V120" s="1079" t="s">
        <v>155</v>
      </c>
      <c r="W120" s="1080" t="s">
        <v>186</v>
      </c>
      <c r="X120" s="495"/>
      <c r="Y120" s="495"/>
      <c r="Z120" s="495"/>
      <c r="AA120" s="495"/>
      <c r="AB120" s="495"/>
      <c r="AC120" s="495"/>
    </row>
    <row r="127" spans="1:29">
      <c r="L127" s="1082"/>
    </row>
    <row r="128" spans="1:29">
      <c r="L128" s="1082"/>
    </row>
    <row r="129" spans="12:12">
      <c r="L129" s="1082"/>
    </row>
  </sheetData>
  <sheetProtection algorithmName="SHA-512" hashValue="DVqQ6Bwt0GlbZQm/sBXhX0NFTZkzW/VVrXTukPLSZcq+VrIWx3IK68ZysA5YWzuzOjfWBEXMk4oc8h1SLswrAw==" saltValue="qAETZGUXSh+BKFVqu0knag==" spinCount="100000" sheet="1" objects="1" scenarios="1" autoFilter="0" pivotTables="0"/>
  <mergeCells count="1">
    <mergeCell ref="Z19:Z20"/>
  </mergeCells>
  <phoneticPr fontId="109" type="noConversion"/>
  <conditionalFormatting sqref="X24:Y28 X4:Y6 X10:Y10 Y23 X16:Y17 X12:Y14 X19:Y19">
    <cfRule type="cellIs" dxfId="598" priority="30" operator="equal">
      <formula>""</formula>
    </cfRule>
  </conditionalFormatting>
  <conditionalFormatting sqref="K19">
    <cfRule type="cellIs" dxfId="597" priority="26" operator="equal">
      <formula>""</formula>
    </cfRule>
  </conditionalFormatting>
  <conditionalFormatting sqref="J19">
    <cfRule type="cellIs" dxfId="596" priority="24" operator="equal">
      <formula>""</formula>
    </cfRule>
  </conditionalFormatting>
  <conditionalFormatting sqref="J9">
    <cfRule type="cellIs" dxfId="595" priority="18" operator="equal">
      <formula>""</formula>
    </cfRule>
  </conditionalFormatting>
  <conditionalFormatting sqref="J7">
    <cfRule type="cellIs" dxfId="594" priority="17" operator="equal">
      <formula>""</formula>
    </cfRule>
  </conditionalFormatting>
  <conditionalFormatting sqref="X9">
    <cfRule type="cellIs" dxfId="593" priority="13" operator="equal">
      <formula>""</formula>
    </cfRule>
  </conditionalFormatting>
  <conditionalFormatting sqref="X7">
    <cfRule type="cellIs" dxfId="592" priority="11" operator="equal">
      <formula>""</formula>
    </cfRule>
  </conditionalFormatting>
  <conditionalFormatting sqref="X15:Y15">
    <cfRule type="cellIs" dxfId="591" priority="10" operator="equal">
      <formula>""</formula>
    </cfRule>
  </conditionalFormatting>
  <conditionalFormatting sqref="X18">
    <cfRule type="cellIs" dxfId="590" priority="7" operator="equal">
      <formula>""</formula>
    </cfRule>
  </conditionalFormatting>
  <conditionalFormatting sqref="J18">
    <cfRule type="cellIs" dxfId="589" priority="8" operator="equal">
      <formula>""</formula>
    </cfRule>
  </conditionalFormatting>
  <conditionalFormatting sqref="J31">
    <cfRule type="cellIs" dxfId="588" priority="6" operator="equal">
      <formula>""</formula>
    </cfRule>
  </conditionalFormatting>
  <conditionalFormatting sqref="J32">
    <cfRule type="cellIs" dxfId="587" priority="5" operator="equal">
      <formula>""</formula>
    </cfRule>
  </conditionalFormatting>
  <conditionalFormatting sqref="J85">
    <cfRule type="cellIs" dxfId="586" priority="4" operator="equal">
      <formula>""</formula>
    </cfRule>
  </conditionalFormatting>
  <conditionalFormatting sqref="K85">
    <cfRule type="cellIs" dxfId="585" priority="3" operator="equal">
      <formula>""</formula>
    </cfRule>
  </conditionalFormatting>
  <conditionalFormatting sqref="K101:K102">
    <cfRule type="cellIs" dxfId="584" priority="2" operator="equal">
      <formula>""</formula>
    </cfRule>
  </conditionalFormatting>
  <conditionalFormatting sqref="K99">
    <cfRule type="cellIs" dxfId="583" priority="1" operator="equal">
      <formula>""</formula>
    </cfRule>
  </conditionalFormatting>
  <dataValidations count="1">
    <dataValidation type="list" allowBlank="1" showInputMessage="1" showErrorMessage="1" sqref="W3:W120" xr:uid="{00000000-0002-0000-0100-000000000000}"/>
  </dataValidations>
  <hyperlinks>
    <hyperlink ref="H10" location="Estructura_Plan_Acción!F20" display="Hectáreas de cobertura boscosa en cuencas abastecedoras de acueductos y en ecosistemas estratégicos" xr:uid="{BE6A2B48-9115-48EC-A776-8EBD1AF2332A}"/>
  </hyperlinks>
  <printOptions horizontalCentered="1"/>
  <pageMargins left="0.19685039370078741" right="0.19685039370078741" top="0.59055118110236227" bottom="0.59055118110236227" header="0.19685039370078741" footer="0.19685039370078741"/>
  <pageSetup scale="56" fitToHeight="0" orientation="landscape" horizontalDpi="4294967294" verticalDpi="4294967294" r:id="rId1"/>
  <headerFooter>
    <oddHeader>&amp;CPGAR 2020-2031</oddHeader>
    <oddFooter>&amp;LPágina &amp;P de &amp;N</oddFooter>
  </headerFooter>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1000000}">
          <x14:formula1>
            <xm:f>Parámetros!$C$2:$C$18</xm:f>
          </x14:formula1>
          <xm:sqref>V4:V120</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6">
    <pageSetUpPr fitToPage="1"/>
  </sheetPr>
  <dimension ref="A1:O313"/>
  <sheetViews>
    <sheetView showGridLines="0" tabSelected="1" zoomScaleNormal="100" workbookViewId="0">
      <selection activeCell="B5" sqref="B5:K5"/>
    </sheetView>
  </sheetViews>
  <sheetFormatPr baseColWidth="10" defaultColWidth="11" defaultRowHeight="15.5" outlineLevelRow="1"/>
  <cols>
    <col min="1" max="1" width="27" style="179" customWidth="1"/>
    <col min="2" max="4" width="23.5" style="179" customWidth="1"/>
    <col min="5" max="5" width="30.75" style="179" customWidth="1"/>
    <col min="6" max="6" width="34.83203125" style="179" customWidth="1"/>
    <col min="7" max="7" width="30.58203125" style="179" customWidth="1"/>
    <col min="8" max="8" width="29.08203125" style="179" customWidth="1"/>
    <col min="9" max="12" width="14.58203125" style="179" customWidth="1"/>
    <col min="13" max="13" width="56.75" style="179" customWidth="1"/>
    <col min="14" max="14" width="20.08203125" style="179" customWidth="1"/>
    <col min="15" max="15" width="11" style="179"/>
    <col min="16" max="16" width="43.5" style="179" customWidth="1"/>
    <col min="17" max="16384" width="11" style="179"/>
  </cols>
  <sheetData>
    <row r="1" spans="1:15" ht="33.75" customHeight="1">
      <c r="A1" s="202"/>
      <c r="B1" s="433" t="s">
        <v>4204</v>
      </c>
      <c r="C1" s="429"/>
      <c r="D1" s="429"/>
      <c r="E1" s="429"/>
      <c r="F1" s="429"/>
      <c r="G1" s="429"/>
      <c r="H1" s="429"/>
      <c r="I1" s="430"/>
      <c r="J1" s="429"/>
      <c r="K1" s="430"/>
      <c r="L1" s="426" t="s">
        <v>4205</v>
      </c>
      <c r="M1" s="427" t="s">
        <v>4206</v>
      </c>
    </row>
    <row r="2" spans="1:15" ht="33.75" customHeight="1">
      <c r="A2" s="201"/>
      <c r="B2" s="434" t="s">
        <v>4207</v>
      </c>
      <c r="C2" s="431"/>
      <c r="D2" s="431"/>
      <c r="E2" s="431"/>
      <c r="F2" s="431"/>
      <c r="G2" s="431"/>
      <c r="H2" s="431"/>
      <c r="I2" s="431"/>
      <c r="J2" s="431"/>
      <c r="K2" s="432"/>
      <c r="L2" s="426" t="s">
        <v>4208</v>
      </c>
      <c r="M2" s="428">
        <v>4</v>
      </c>
    </row>
    <row r="3" spans="1:15" ht="33.75" customHeight="1">
      <c r="A3" s="1155" t="s">
        <v>4209</v>
      </c>
      <c r="B3" s="1155"/>
      <c r="C3" s="1155"/>
      <c r="D3" s="1155"/>
      <c r="E3" s="1155"/>
      <c r="F3" s="1155"/>
      <c r="G3" s="1155"/>
      <c r="H3" s="1155"/>
      <c r="I3" s="1155"/>
      <c r="J3" s="1155"/>
      <c r="K3" s="1155"/>
      <c r="L3" s="1155"/>
      <c r="M3" s="1155"/>
    </row>
    <row r="4" spans="1:15" s="436" customFormat="1" ht="18" customHeight="1">
      <c r="A4" s="435" t="s">
        <v>4210</v>
      </c>
      <c r="B4" s="1083"/>
      <c r="C4" s="1083"/>
      <c r="D4" s="1083"/>
      <c r="E4" s="1083"/>
      <c r="F4" s="1083"/>
      <c r="G4" s="1083"/>
      <c r="H4" s="1083"/>
      <c r="I4" s="1083"/>
      <c r="J4" s="1083"/>
      <c r="K4" s="1083"/>
      <c r="L4" s="1083"/>
      <c r="M4" s="1083"/>
      <c r="N4" s="1084"/>
      <c r="O4" s="1084"/>
    </row>
    <row r="5" spans="1:15" s="436" customFormat="1" ht="30.75" customHeight="1">
      <c r="A5" s="437" t="s">
        <v>88</v>
      </c>
      <c r="B5" s="1160" t="s">
        <v>5512</v>
      </c>
      <c r="C5" s="1161"/>
      <c r="D5" s="1161"/>
      <c r="E5" s="1161"/>
      <c r="F5" s="1161"/>
      <c r="G5" s="1161"/>
      <c r="H5" s="1161"/>
      <c r="I5" s="1161"/>
      <c r="J5" s="1161"/>
      <c r="K5" s="1162"/>
      <c r="L5" s="640" t="s">
        <v>4211</v>
      </c>
      <c r="M5" s="1085">
        <v>25000000</v>
      </c>
      <c r="N5" s="1084"/>
      <c r="O5" s="1084"/>
    </row>
    <row r="6" spans="1:15" s="439" customFormat="1" ht="26.25" customHeight="1">
      <c r="A6" s="1159" t="s">
        <v>90</v>
      </c>
      <c r="B6" s="1086"/>
      <c r="C6" s="1086"/>
      <c r="D6" s="1086"/>
      <c r="E6" s="1086"/>
      <c r="F6" s="1086"/>
      <c r="G6" s="1117"/>
      <c r="H6" s="1117"/>
      <c r="I6" s="1117"/>
      <c r="J6" s="438"/>
      <c r="K6" s="1086"/>
      <c r="L6" s="1086"/>
      <c r="M6" s="1086"/>
      <c r="N6" s="1087"/>
      <c r="O6" s="1087"/>
    </row>
    <row r="7" spans="1:15" s="439" customFormat="1" ht="27" customHeight="1">
      <c r="A7" s="1159"/>
      <c r="B7" s="1086"/>
      <c r="C7" s="1086"/>
      <c r="D7" s="1086"/>
      <c r="E7" s="1086"/>
      <c r="F7" s="1086"/>
      <c r="G7" s="1086"/>
      <c r="H7" s="1086"/>
      <c r="I7" s="1086"/>
      <c r="J7" s="438"/>
      <c r="K7" s="1086"/>
      <c r="L7" s="1086"/>
      <c r="M7" s="1086"/>
      <c r="N7" s="1087"/>
      <c r="O7" s="1087"/>
    </row>
    <row r="8" spans="1:15" s="436" customFormat="1" ht="9.75" customHeight="1">
      <c r="A8" s="437"/>
      <c r="B8" s="1086"/>
      <c r="C8" s="1086"/>
      <c r="D8" s="1086"/>
      <c r="E8" s="1086"/>
      <c r="F8" s="1086"/>
      <c r="G8" s="1086"/>
      <c r="H8" s="1086"/>
      <c r="I8" s="1086"/>
      <c r="J8" s="437"/>
      <c r="K8" s="1086"/>
      <c r="L8" s="1086"/>
      <c r="M8" s="1086"/>
      <c r="N8" s="1084"/>
      <c r="O8" s="1084"/>
    </row>
    <row r="9" spans="1:15" s="436" customFormat="1" ht="30" customHeight="1">
      <c r="A9" s="437" t="s">
        <v>92</v>
      </c>
      <c r="B9" s="1088" t="s">
        <v>168</v>
      </c>
      <c r="C9" s="437" t="s">
        <v>94</v>
      </c>
      <c r="D9" s="1088" t="s">
        <v>206</v>
      </c>
      <c r="E9" s="440" t="s">
        <v>96</v>
      </c>
      <c r="F9" s="1109" t="s">
        <v>5513</v>
      </c>
      <c r="G9" s="440" t="s">
        <v>98</v>
      </c>
      <c r="H9" s="1089">
        <v>45698</v>
      </c>
      <c r="I9" s="1084"/>
      <c r="J9" s="441" t="s">
        <v>100</v>
      </c>
      <c r="K9" s="1090">
        <v>2025</v>
      </c>
      <c r="L9" s="1084" t="s">
        <v>4212</v>
      </c>
      <c r="M9" s="1090" t="s">
        <v>199</v>
      </c>
      <c r="N9" s="1084"/>
      <c r="O9" s="1091"/>
    </row>
    <row r="10" spans="1:15" s="436" customFormat="1" ht="58.5" customHeight="1">
      <c r="A10" s="437"/>
      <c r="B10" s="1092"/>
      <c r="C10" s="1092"/>
      <c r="D10" s="1084"/>
      <c r="E10" s="1092"/>
      <c r="F10" s="1092"/>
      <c r="G10" s="1092"/>
      <c r="H10" s="1092"/>
      <c r="I10" s="1092"/>
      <c r="J10" s="1092"/>
      <c r="K10" s="1148" t="s">
        <v>4213</v>
      </c>
      <c r="L10" s="1148"/>
      <c r="M10" s="1092"/>
      <c r="N10" s="1084"/>
      <c r="O10" s="1084"/>
    </row>
    <row r="11" spans="1:15" s="436" customFormat="1" ht="30" customHeight="1">
      <c r="A11" s="1123" t="s">
        <v>4214</v>
      </c>
      <c r="B11" s="1123"/>
      <c r="C11" s="1123"/>
      <c r="D11" s="1123"/>
      <c r="E11" s="1123"/>
      <c r="F11" s="1123"/>
      <c r="G11" s="1123"/>
      <c r="H11" s="1123"/>
      <c r="I11" s="1123"/>
      <c r="J11" s="1124"/>
      <c r="K11" s="1124"/>
      <c r="L11" s="1124"/>
      <c r="M11" s="1124"/>
      <c r="N11" s="1084"/>
      <c r="O11" s="1084"/>
    </row>
    <row r="12" spans="1:15" s="436" customFormat="1" ht="6" customHeight="1">
      <c r="A12" s="437"/>
      <c r="B12" s="1092"/>
      <c r="C12" s="1092"/>
      <c r="D12" s="1092"/>
      <c r="E12" s="1092"/>
      <c r="F12" s="1092"/>
      <c r="G12" s="1092"/>
      <c r="H12" s="1092"/>
      <c r="I12" s="1092"/>
      <c r="J12" s="1092"/>
      <c r="K12" s="1092"/>
      <c r="L12" s="1092"/>
      <c r="M12" s="1092"/>
      <c r="N12" s="1084"/>
      <c r="O12" s="1084"/>
    </row>
    <row r="13" spans="1:15" s="436" customFormat="1" ht="18" customHeight="1">
      <c r="A13" s="1120" t="s">
        <v>4215</v>
      </c>
      <c r="B13" s="1120"/>
      <c r="C13" s="1120"/>
      <c r="D13" s="1120"/>
      <c r="E13" s="1120"/>
      <c r="F13" s="1120"/>
      <c r="G13" s="1120"/>
      <c r="H13" s="1120"/>
      <c r="I13" s="1120"/>
      <c r="J13" s="1121"/>
      <c r="K13" s="1121"/>
      <c r="L13" s="1121"/>
      <c r="M13" s="1121"/>
      <c r="N13" s="1084"/>
      <c r="O13" s="1084"/>
    </row>
    <row r="14" spans="1:15" s="436" customFormat="1" ht="6" customHeight="1" thickBot="1">
      <c r="A14" s="437"/>
      <c r="B14" s="1092"/>
      <c r="C14" s="1092"/>
      <c r="D14" s="1092"/>
      <c r="E14" s="1092"/>
      <c r="F14" s="1092"/>
      <c r="G14" s="1092"/>
      <c r="H14" s="1092"/>
      <c r="I14" s="1092"/>
      <c r="J14" s="1092"/>
      <c r="K14" s="1092"/>
      <c r="L14" s="1092"/>
      <c r="M14" s="1092"/>
      <c r="N14" s="1084"/>
      <c r="O14" s="1084"/>
    </row>
    <row r="15" spans="1:15" s="436" customFormat="1" ht="27" customHeight="1" thickBot="1">
      <c r="A15" s="437" t="s">
        <v>4216</v>
      </c>
      <c r="B15" s="442" t="s">
        <v>4217</v>
      </c>
      <c r="C15" s="443" t="s">
        <v>4218</v>
      </c>
      <c r="D15" s="443" t="s">
        <v>4219</v>
      </c>
      <c r="E15" s="443" t="s">
        <v>4220</v>
      </c>
      <c r="F15" s="444" t="s">
        <v>4221</v>
      </c>
      <c r="G15" s="445" t="s">
        <v>4222</v>
      </c>
      <c r="H15" s="445" t="s">
        <v>4223</v>
      </c>
      <c r="I15" s="446" t="s">
        <v>4224</v>
      </c>
      <c r="J15" s="1084"/>
      <c r="K15" s="447"/>
      <c r="L15" s="447"/>
      <c r="M15" s="447"/>
      <c r="N15" s="1084"/>
      <c r="O15" s="1084"/>
    </row>
    <row r="16" spans="1:15" s="436" customFormat="1" ht="18" customHeight="1">
      <c r="A16" s="1118" t="s">
        <v>4225</v>
      </c>
      <c r="B16" s="448"/>
      <c r="C16" s="448"/>
      <c r="D16" s="448"/>
      <c r="E16" s="449"/>
      <c r="F16" s="448"/>
      <c r="G16" s="450"/>
      <c r="H16" s="451"/>
      <c r="I16" s="448"/>
      <c r="J16" s="1084"/>
      <c r="K16" s="447"/>
      <c r="L16" s="447"/>
      <c r="M16" s="447"/>
      <c r="N16" s="1084"/>
      <c r="O16" s="1084"/>
    </row>
    <row r="17" spans="1:13" s="436" customFormat="1" ht="18" customHeight="1">
      <c r="A17" s="1119"/>
      <c r="B17" s="448"/>
      <c r="C17" s="448"/>
      <c r="D17" s="448"/>
      <c r="E17" s="449"/>
      <c r="F17" s="448"/>
      <c r="G17" s="450"/>
      <c r="H17" s="448"/>
      <c r="I17" s="448"/>
      <c r="J17" s="1084"/>
      <c r="K17" s="447"/>
      <c r="L17" s="447"/>
      <c r="M17" s="447"/>
    </row>
    <row r="18" spans="1:13" s="436" customFormat="1" ht="18" customHeight="1">
      <c r="A18" s="1119"/>
      <c r="B18" s="448"/>
      <c r="C18" s="448"/>
      <c r="D18" s="448"/>
      <c r="E18" s="449"/>
      <c r="F18" s="448"/>
      <c r="G18" s="450"/>
      <c r="H18" s="448"/>
      <c r="I18" s="448"/>
      <c r="J18" s="1084"/>
      <c r="K18" s="447"/>
      <c r="L18" s="447"/>
      <c r="M18" s="447"/>
    </row>
    <row r="19" spans="1:13" s="436" customFormat="1" ht="18" customHeight="1">
      <c r="A19" s="1119"/>
      <c r="B19" s="448"/>
      <c r="C19" s="448"/>
      <c r="D19" s="448"/>
      <c r="E19" s="449"/>
      <c r="F19" s="448"/>
      <c r="G19" s="450"/>
      <c r="H19" s="448"/>
      <c r="I19" s="448"/>
      <c r="J19" s="1084"/>
      <c r="K19" s="447"/>
      <c r="L19" s="447"/>
      <c r="M19" s="447"/>
    </row>
    <row r="20" spans="1:13" s="436" customFormat="1" ht="18" customHeight="1">
      <c r="A20" s="1119"/>
      <c r="B20" s="448"/>
      <c r="C20" s="448"/>
      <c r="D20" s="448"/>
      <c r="E20" s="449"/>
      <c r="F20" s="448"/>
      <c r="G20" s="450"/>
      <c r="H20" s="448"/>
      <c r="I20" s="448"/>
      <c r="J20" s="1084"/>
      <c r="K20" s="447"/>
      <c r="L20" s="447"/>
      <c r="M20" s="447"/>
    </row>
    <row r="21" spans="1:13" s="436" customFormat="1" ht="18" customHeight="1">
      <c r="A21" s="1119"/>
      <c r="B21" s="452"/>
      <c r="C21" s="448"/>
      <c r="D21" s="448"/>
      <c r="E21" s="453"/>
      <c r="F21" s="448"/>
      <c r="G21" s="450"/>
      <c r="H21" s="448"/>
      <c r="I21" s="448"/>
      <c r="J21" s="1084"/>
      <c r="K21" s="447"/>
      <c r="L21" s="447"/>
      <c r="M21" s="447"/>
    </row>
    <row r="22" spans="1:13" s="436" customFormat="1" ht="18" customHeight="1">
      <c r="A22" s="1119"/>
      <c r="B22" s="452"/>
      <c r="C22" s="448"/>
      <c r="D22" s="448"/>
      <c r="E22" s="449"/>
      <c r="F22" s="448"/>
      <c r="G22" s="450"/>
      <c r="H22" s="448"/>
      <c r="I22" s="448"/>
      <c r="J22" s="1084"/>
      <c r="K22" s="447"/>
      <c r="L22" s="447"/>
      <c r="M22" s="447"/>
    </row>
    <row r="23" spans="1:13" s="436" customFormat="1" ht="18" customHeight="1">
      <c r="A23" s="1119"/>
      <c r="B23" s="452"/>
      <c r="C23" s="448"/>
      <c r="D23" s="448"/>
      <c r="E23" s="454"/>
      <c r="F23" s="448"/>
      <c r="G23" s="450"/>
      <c r="H23" s="448"/>
      <c r="I23" s="448"/>
      <c r="J23" s="1084"/>
      <c r="K23" s="447"/>
      <c r="L23" s="447"/>
      <c r="M23" s="447"/>
    </row>
    <row r="24" spans="1:13" s="436" customFormat="1" ht="18" customHeight="1">
      <c r="A24" s="1119"/>
      <c r="B24" s="452"/>
      <c r="C24" s="448"/>
      <c r="D24" s="1084"/>
      <c r="E24" s="454"/>
      <c r="F24" s="448"/>
      <c r="G24" s="450"/>
      <c r="H24" s="448"/>
      <c r="I24" s="448"/>
      <c r="J24" s="1084"/>
      <c r="K24" s="447"/>
      <c r="L24" s="447"/>
      <c r="M24" s="447"/>
    </row>
    <row r="25" spans="1:13" s="436" customFormat="1" ht="18" customHeight="1">
      <c r="A25" s="1119"/>
      <c r="B25" s="1084"/>
      <c r="C25" s="448"/>
      <c r="D25" s="1084"/>
      <c r="E25" s="454"/>
      <c r="F25" s="448"/>
      <c r="G25" s="450"/>
      <c r="H25" s="448"/>
      <c r="I25" s="448"/>
      <c r="J25" s="1084"/>
      <c r="K25" s="447"/>
      <c r="L25" s="447"/>
      <c r="M25" s="447"/>
    </row>
    <row r="26" spans="1:13" s="436" customFormat="1" ht="18" customHeight="1">
      <c r="A26" s="1119"/>
      <c r="B26" s="1084"/>
      <c r="C26" s="1084"/>
      <c r="D26" s="1084"/>
      <c r="E26" s="1084"/>
      <c r="F26" s="448"/>
      <c r="G26" s="455"/>
      <c r="H26" s="1084"/>
      <c r="I26" s="448"/>
      <c r="J26" s="1084"/>
      <c r="K26" s="447"/>
      <c r="L26" s="447"/>
      <c r="M26" s="447"/>
    </row>
    <row r="27" spans="1:13" s="436" customFormat="1" ht="18" customHeight="1">
      <c r="A27" s="1119"/>
      <c r="B27" s="1084"/>
      <c r="C27" s="1084"/>
      <c r="D27" s="1084"/>
      <c r="E27" s="456"/>
      <c r="F27" s="448"/>
      <c r="G27" s="457"/>
      <c r="H27" s="1084"/>
      <c r="I27" s="448"/>
      <c r="J27" s="1084"/>
      <c r="K27" s="447"/>
      <c r="L27" s="447"/>
      <c r="M27" s="447"/>
    </row>
    <row r="28" spans="1:13" s="436" customFormat="1" ht="18" customHeight="1">
      <c r="A28" s="1119"/>
      <c r="B28" s="1084"/>
      <c r="C28" s="1084"/>
      <c r="D28" s="1084"/>
      <c r="E28" s="456"/>
      <c r="F28" s="1084"/>
      <c r="G28" s="456"/>
      <c r="H28" s="1084"/>
      <c r="I28" s="448"/>
      <c r="J28" s="1084"/>
      <c r="K28" s="447"/>
      <c r="L28" s="447"/>
      <c r="M28" s="447"/>
    </row>
    <row r="29" spans="1:13" s="436" customFormat="1" ht="18" customHeight="1">
      <c r="A29" s="1119"/>
      <c r="B29" s="1084"/>
      <c r="C29" s="1084"/>
      <c r="D29" s="1084"/>
      <c r="E29" s="1084"/>
      <c r="F29" s="1084"/>
      <c r="G29" s="456"/>
      <c r="H29" s="1084"/>
      <c r="I29" s="448"/>
      <c r="J29" s="1084"/>
      <c r="K29" s="447"/>
      <c r="L29" s="447"/>
      <c r="M29" s="447"/>
    </row>
    <row r="30" spans="1:13" s="436" customFormat="1" ht="18" customHeight="1">
      <c r="A30" s="1119"/>
      <c r="B30" s="1084"/>
      <c r="C30" s="447"/>
      <c r="D30" s="1084"/>
      <c r="E30" s="1084"/>
      <c r="F30" s="1084"/>
      <c r="G30" s="447"/>
      <c r="H30" s="1084"/>
      <c r="I30" s="448"/>
      <c r="J30" s="1084"/>
      <c r="K30" s="447"/>
      <c r="L30" s="447"/>
      <c r="M30" s="447"/>
    </row>
    <row r="31" spans="1:13" s="436" customFormat="1" ht="18" customHeight="1">
      <c r="A31" s="1119"/>
      <c r="B31" s="1084"/>
      <c r="C31" s="458"/>
      <c r="D31" s="1084"/>
      <c r="E31" s="1084"/>
      <c r="F31" s="1084"/>
      <c r="G31" s="456"/>
      <c r="H31" s="1084"/>
      <c r="I31" s="448"/>
      <c r="J31" s="1084"/>
      <c r="K31" s="447"/>
      <c r="L31" s="447"/>
      <c r="M31" s="447"/>
    </row>
    <row r="32" spans="1:13" s="436" customFormat="1" ht="18" customHeight="1">
      <c r="A32" s="1119"/>
      <c r="B32" s="1084"/>
      <c r="C32" s="458"/>
      <c r="D32" s="1084"/>
      <c r="E32" s="1084"/>
      <c r="F32" s="1084"/>
      <c r="G32" s="456"/>
      <c r="H32" s="1084"/>
      <c r="I32" s="448"/>
      <c r="J32" s="1084"/>
      <c r="K32" s="447"/>
      <c r="L32" s="447"/>
      <c r="M32" s="447"/>
    </row>
    <row r="33" spans="1:14" s="436" customFormat="1" ht="18" customHeight="1">
      <c r="A33" s="1094"/>
      <c r="B33" s="1084"/>
      <c r="C33" s="458"/>
      <c r="D33" s="1084"/>
      <c r="E33" s="1084"/>
      <c r="F33" s="1084"/>
      <c r="G33" s="456"/>
      <c r="H33" s="1084"/>
      <c r="I33" s="1084"/>
      <c r="J33" s="1084"/>
      <c r="K33" s="447"/>
      <c r="L33" s="447"/>
      <c r="M33" s="447"/>
      <c r="N33" s="1084"/>
    </row>
    <row r="34" spans="1:14" s="436" customFormat="1" ht="18" customHeight="1">
      <c r="A34" s="1120" t="s">
        <v>4226</v>
      </c>
      <c r="B34" s="1120"/>
      <c r="C34" s="1120"/>
      <c r="D34" s="1120"/>
      <c r="E34" s="1120"/>
      <c r="F34" s="1120"/>
      <c r="G34" s="1120"/>
      <c r="H34" s="1120"/>
      <c r="I34" s="1120"/>
      <c r="J34" s="1121"/>
      <c r="K34" s="1121"/>
      <c r="L34" s="1121"/>
      <c r="M34" s="1121"/>
      <c r="N34" s="1084"/>
    </row>
    <row r="35" spans="1:14" s="436" customFormat="1" ht="18" customHeight="1">
      <c r="A35" s="1094"/>
      <c r="B35" s="1084"/>
      <c r="C35" s="458"/>
      <c r="D35" s="1084"/>
      <c r="E35" s="1084"/>
      <c r="F35" s="1084"/>
      <c r="G35" s="456"/>
      <c r="H35" s="1084"/>
      <c r="I35" s="1084"/>
      <c r="J35" s="1084"/>
      <c r="K35" s="447"/>
      <c r="L35" s="447"/>
      <c r="M35" s="447"/>
      <c r="N35" s="1084"/>
    </row>
    <row r="36" spans="1:14" s="436" customFormat="1" ht="18" customHeight="1">
      <c r="A36" s="1152" t="s">
        <v>4227</v>
      </c>
      <c r="B36" s="1153"/>
      <c r="C36" s="1154"/>
      <c r="D36" s="517" t="s">
        <v>4228</v>
      </c>
      <c r="E36" s="1084"/>
      <c r="F36" s="1084"/>
      <c r="G36" s="1084"/>
      <c r="H36" s="1084"/>
      <c r="I36" s="1084"/>
      <c r="J36" s="1084"/>
      <c r="K36" s="1084"/>
      <c r="L36" s="1084"/>
      <c r="M36" s="1084"/>
      <c r="N36" s="1084"/>
    </row>
    <row r="37" spans="1:14" s="436" customFormat="1" ht="18" customHeight="1">
      <c r="A37" s="1149"/>
      <c r="B37" s="1150"/>
      <c r="C37" s="1151"/>
      <c r="D37" s="1095"/>
      <c r="E37" s="1084"/>
      <c r="F37" s="1084"/>
      <c r="G37" s="1084"/>
      <c r="H37" s="1084"/>
      <c r="I37" s="1084"/>
      <c r="J37" s="1084"/>
      <c r="K37" s="1084"/>
      <c r="L37" s="1084"/>
      <c r="M37" s="1084"/>
      <c r="N37" s="1084"/>
    </row>
    <row r="38" spans="1:14" s="436" customFormat="1" ht="18" hidden="1" customHeight="1" outlineLevel="1">
      <c r="A38" s="1149"/>
      <c r="B38" s="1150"/>
      <c r="C38" s="1151"/>
      <c r="D38" s="1095"/>
      <c r="E38" s="1084"/>
      <c r="F38" s="1084"/>
      <c r="G38" s="1084"/>
      <c r="H38" s="1084"/>
      <c r="I38" s="1084"/>
      <c r="J38" s="1084"/>
      <c r="K38" s="1084"/>
      <c r="L38" s="1084"/>
      <c r="M38" s="1084"/>
      <c r="N38" s="1084"/>
    </row>
    <row r="39" spans="1:14" s="436" customFormat="1" ht="18" hidden="1" customHeight="1" outlineLevel="1">
      <c r="A39" s="1149"/>
      <c r="B39" s="1150"/>
      <c r="C39" s="1151"/>
      <c r="D39" s="1095"/>
      <c r="E39" s="1084"/>
      <c r="F39" s="1084"/>
      <c r="G39" s="1084"/>
      <c r="H39" s="1084"/>
      <c r="I39" s="1084"/>
      <c r="J39" s="1084"/>
      <c r="K39" s="1084"/>
      <c r="L39" s="1084"/>
      <c r="M39" s="1084"/>
      <c r="N39" s="1084"/>
    </row>
    <row r="40" spans="1:14" s="436" customFormat="1" ht="18" hidden="1" customHeight="1" outlineLevel="1">
      <c r="A40" s="1149"/>
      <c r="B40" s="1150"/>
      <c r="C40" s="1151"/>
      <c r="D40" s="1095"/>
      <c r="E40" s="1084"/>
      <c r="F40" s="1084"/>
      <c r="G40" s="1084"/>
      <c r="H40" s="1084"/>
      <c r="I40" s="1084"/>
      <c r="J40" s="1084"/>
      <c r="K40" s="1084"/>
      <c r="L40" s="1084"/>
      <c r="M40" s="1084"/>
      <c r="N40" s="1084"/>
    </row>
    <row r="41" spans="1:14" s="436" customFormat="1" ht="18" hidden="1" customHeight="1" outlineLevel="1">
      <c r="A41" s="1149"/>
      <c r="B41" s="1150"/>
      <c r="C41" s="1151"/>
      <c r="D41" s="1095"/>
      <c r="E41" s="1084"/>
      <c r="F41" s="1084"/>
      <c r="G41" s="1084"/>
      <c r="H41" s="1084"/>
      <c r="I41" s="1084"/>
      <c r="J41" s="1084"/>
      <c r="K41" s="1084"/>
      <c r="L41" s="1084"/>
      <c r="M41" s="1084"/>
      <c r="N41" s="1084"/>
    </row>
    <row r="42" spans="1:14" s="436" customFormat="1" ht="18" hidden="1" customHeight="1" outlineLevel="1">
      <c r="A42" s="1149"/>
      <c r="B42" s="1150"/>
      <c r="C42" s="1151"/>
      <c r="D42" s="1095"/>
      <c r="E42" s="1084"/>
      <c r="F42" s="1084"/>
      <c r="G42" s="456"/>
      <c r="H42" s="1084"/>
      <c r="I42" s="1084"/>
      <c r="J42" s="1084"/>
      <c r="K42" s="454"/>
      <c r="L42" s="1084"/>
      <c r="M42" s="456"/>
      <c r="N42" s="1084"/>
    </row>
    <row r="43" spans="1:14" s="436" customFormat="1" collapsed="1">
      <c r="A43" s="437"/>
      <c r="B43" s="1092"/>
      <c r="C43" s="1092"/>
      <c r="D43" s="1092"/>
      <c r="E43" s="1092"/>
      <c r="F43" s="1092"/>
      <c r="G43" s="1092"/>
      <c r="H43" s="1092"/>
      <c r="I43" s="1092"/>
      <c r="J43" s="1092"/>
      <c r="K43" s="1092"/>
      <c r="L43" s="1092"/>
      <c r="M43" s="1092"/>
      <c r="N43" s="1084"/>
    </row>
    <row r="44" spans="1:14" s="436" customFormat="1" ht="18" customHeight="1">
      <c r="A44" s="1120" t="s">
        <v>4229</v>
      </c>
      <c r="B44" s="1120"/>
      <c r="C44" s="1120"/>
      <c r="D44" s="1120"/>
      <c r="E44" s="1120"/>
      <c r="F44" s="1120"/>
      <c r="G44" s="1120"/>
      <c r="H44" s="1120"/>
      <c r="I44" s="1120"/>
      <c r="J44" s="1121"/>
      <c r="K44" s="1121"/>
      <c r="L44" s="1121"/>
      <c r="M44" s="1121"/>
      <c r="N44" s="1084"/>
    </row>
    <row r="45" spans="1:14" s="436" customFormat="1" ht="6" customHeight="1" thickBot="1">
      <c r="A45" s="1092"/>
      <c r="B45" s="1092"/>
      <c r="C45" s="1092"/>
      <c r="D45" s="1092"/>
      <c r="E45" s="1092"/>
      <c r="F45" s="1092"/>
      <c r="G45" s="1092"/>
      <c r="H45" s="1092"/>
      <c r="I45" s="1092"/>
      <c r="J45" s="1084"/>
      <c r="K45" s="1084"/>
      <c r="L45" s="1084"/>
      <c r="M45" s="1084"/>
      <c r="N45" s="1084"/>
    </row>
    <row r="46" spans="1:14" s="436" customFormat="1" ht="18" customHeight="1" thickBot="1">
      <c r="A46" s="1145" t="s">
        <v>4230</v>
      </c>
      <c r="B46" s="1146"/>
      <c r="C46" s="1146"/>
      <c r="D46" s="1146"/>
      <c r="E46" s="1147"/>
      <c r="F46" s="1084"/>
      <c r="G46" s="1142" t="s">
        <v>4231</v>
      </c>
      <c r="H46" s="1143"/>
      <c r="I46" s="1143"/>
      <c r="J46" s="1143"/>
      <c r="K46" s="1143"/>
      <c r="L46" s="1143"/>
      <c r="M46" s="1144"/>
      <c r="N46" s="1092"/>
    </row>
    <row r="47" spans="1:14" s="436" customFormat="1" ht="18" customHeight="1" thickBot="1">
      <c r="A47" s="459" t="s">
        <v>4232</v>
      </c>
      <c r="B47" s="460" t="s">
        <v>4233</v>
      </c>
      <c r="C47" s="461" t="s">
        <v>4234</v>
      </c>
      <c r="D47" s="462" t="s">
        <v>4235</v>
      </c>
      <c r="E47" s="461" t="s">
        <v>4236</v>
      </c>
      <c r="F47" s="456" t="s">
        <v>4237</v>
      </c>
      <c r="G47" s="463" t="s">
        <v>4238</v>
      </c>
      <c r="H47" s="463" t="s">
        <v>4239</v>
      </c>
      <c r="I47" s="463" t="s">
        <v>4240</v>
      </c>
      <c r="J47" s="463" t="s">
        <v>4241</v>
      </c>
      <c r="K47" s="463" t="s">
        <v>4242</v>
      </c>
      <c r="L47" s="463" t="s">
        <v>4243</v>
      </c>
      <c r="M47" s="463" t="s">
        <v>4244</v>
      </c>
      <c r="N47" s="456" t="s">
        <v>4245</v>
      </c>
    </row>
    <row r="48" spans="1:14" s="436" customFormat="1" ht="18" customHeight="1">
      <c r="A48" s="464"/>
      <c r="B48" s="465"/>
      <c r="C48" s="465"/>
      <c r="D48" s="464"/>
      <c r="E48" s="466"/>
      <c r="F48" s="1122" t="s">
        <v>4225</v>
      </c>
      <c r="G48" s="467"/>
      <c r="H48" s="468"/>
      <c r="I48" s="467"/>
      <c r="J48" s="468"/>
      <c r="K48" s="467"/>
      <c r="L48" s="467"/>
      <c r="M48" s="467"/>
      <c r="N48" s="1141" t="s">
        <v>4225</v>
      </c>
    </row>
    <row r="49" spans="1:14" s="436" customFormat="1" ht="18" customHeight="1">
      <c r="A49" s="464"/>
      <c r="B49" s="469"/>
      <c r="C49" s="469"/>
      <c r="D49" s="464"/>
      <c r="E49" s="470"/>
      <c r="F49" s="1122"/>
      <c r="G49" s="467"/>
      <c r="H49" s="468"/>
      <c r="I49" s="470"/>
      <c r="J49" s="468"/>
      <c r="K49" s="467"/>
      <c r="L49" s="470"/>
      <c r="M49" s="470"/>
      <c r="N49" s="1141"/>
    </row>
    <row r="50" spans="1:14" s="436" customFormat="1" ht="18" customHeight="1">
      <c r="A50" s="464"/>
      <c r="B50" s="469"/>
      <c r="C50" s="1084"/>
      <c r="D50" s="470"/>
      <c r="E50" s="470"/>
      <c r="F50" s="1122"/>
      <c r="G50" s="467"/>
      <c r="H50" s="468"/>
      <c r="I50" s="454"/>
      <c r="J50" s="455"/>
      <c r="K50" s="467"/>
      <c r="L50" s="1084"/>
      <c r="M50" s="1084"/>
      <c r="N50" s="1122"/>
    </row>
    <row r="51" spans="1:14" s="436" customFormat="1" ht="18" customHeight="1">
      <c r="A51" s="464"/>
      <c r="B51" s="469"/>
      <c r="C51" s="1084"/>
      <c r="D51" s="470"/>
      <c r="E51" s="1084"/>
      <c r="F51" s="1122"/>
      <c r="G51" s="467"/>
      <c r="H51" s="468"/>
      <c r="I51" s="454"/>
      <c r="J51" s="454"/>
      <c r="K51" s="467"/>
      <c r="L51" s="1084"/>
      <c r="M51" s="1084"/>
      <c r="N51" s="1122"/>
    </row>
    <row r="52" spans="1:14" s="436" customFormat="1" ht="18" customHeight="1">
      <c r="A52" s="470"/>
      <c r="B52" s="470"/>
      <c r="C52" s="1084"/>
      <c r="D52" s="470"/>
      <c r="E52" s="1084"/>
      <c r="F52" s="1122"/>
      <c r="G52" s="467"/>
      <c r="H52" s="468"/>
      <c r="I52" s="1084"/>
      <c r="J52" s="471"/>
      <c r="K52" s="1084"/>
      <c r="L52" s="471"/>
      <c r="M52" s="1084"/>
      <c r="N52" s="1122"/>
    </row>
    <row r="53" spans="1:14" s="436" customFormat="1" ht="18" customHeight="1">
      <c r="A53" s="470"/>
      <c r="B53" s="458"/>
      <c r="C53" s="454"/>
      <c r="D53" s="454"/>
      <c r="E53" s="1084"/>
      <c r="F53" s="1122"/>
      <c r="G53" s="467"/>
      <c r="H53" s="468"/>
      <c r="I53" s="1084"/>
      <c r="J53" s="458"/>
      <c r="K53" s="1084"/>
      <c r="L53" s="458"/>
      <c r="M53" s="1084"/>
      <c r="N53" s="1122"/>
    </row>
    <row r="54" spans="1:14" s="436" customFormat="1" ht="18" customHeight="1">
      <c r="A54" s="470"/>
      <c r="B54" s="458"/>
      <c r="C54" s="454"/>
      <c r="D54" s="454"/>
      <c r="E54" s="1084"/>
      <c r="F54" s="1122"/>
      <c r="G54" s="470"/>
      <c r="H54" s="470"/>
      <c r="I54" s="1084"/>
      <c r="J54" s="458"/>
      <c r="K54" s="1084"/>
      <c r="L54" s="458"/>
      <c r="M54" s="1084"/>
      <c r="N54" s="1122"/>
    </row>
    <row r="55" spans="1:14" s="436" customFormat="1" ht="18" customHeight="1">
      <c r="A55" s="470"/>
      <c r="B55" s="458"/>
      <c r="C55" s="1084"/>
      <c r="D55" s="471"/>
      <c r="E55" s="1084"/>
      <c r="F55" s="1122"/>
      <c r="G55" s="1084"/>
      <c r="H55" s="458"/>
      <c r="I55" s="1084"/>
      <c r="J55" s="458"/>
      <c r="K55" s="1084"/>
      <c r="L55" s="458"/>
      <c r="M55" s="456"/>
      <c r="N55" s="1122"/>
    </row>
    <row r="56" spans="1:14" s="436" customFormat="1" ht="18" customHeight="1">
      <c r="A56" s="470"/>
      <c r="B56" s="458"/>
      <c r="C56" s="1084"/>
      <c r="D56" s="458"/>
      <c r="E56" s="1084"/>
      <c r="F56" s="1122"/>
      <c r="G56" s="1084"/>
      <c r="H56" s="458"/>
      <c r="I56" s="1084"/>
      <c r="J56" s="458"/>
      <c r="K56" s="1084"/>
      <c r="L56" s="458"/>
      <c r="M56" s="456"/>
      <c r="N56" s="1122"/>
    </row>
    <row r="57" spans="1:14" s="436" customFormat="1" ht="18" customHeight="1">
      <c r="A57" s="470"/>
      <c r="B57" s="458"/>
      <c r="C57" s="1084"/>
      <c r="D57" s="458"/>
      <c r="E57" s="1084"/>
      <c r="F57" s="1122"/>
      <c r="G57" s="1084"/>
      <c r="H57" s="458"/>
      <c r="I57" s="1084"/>
      <c r="J57" s="471"/>
      <c r="K57" s="1084"/>
      <c r="L57" s="458"/>
      <c r="M57" s="456"/>
      <c r="N57" s="1122"/>
    </row>
    <row r="58" spans="1:14" s="436" customFormat="1" ht="18" customHeight="1">
      <c r="A58" s="470"/>
      <c r="B58" s="458"/>
      <c r="C58" s="454"/>
      <c r="D58" s="454"/>
      <c r="E58" s="1084"/>
      <c r="F58" s="1122"/>
      <c r="G58" s="1084"/>
      <c r="H58" s="458"/>
      <c r="I58" s="1084"/>
      <c r="J58" s="458"/>
      <c r="K58" s="1084"/>
      <c r="L58" s="458"/>
      <c r="M58" s="456"/>
      <c r="N58" s="1122"/>
    </row>
    <row r="59" spans="1:14" s="436" customFormat="1" ht="18" customHeight="1">
      <c r="A59" s="470"/>
      <c r="B59" s="458"/>
      <c r="C59" s="454"/>
      <c r="D59" s="454"/>
      <c r="E59" s="1084"/>
      <c r="F59" s="1122"/>
      <c r="G59" s="1084"/>
      <c r="H59" s="458"/>
      <c r="I59" s="1084"/>
      <c r="J59" s="458"/>
      <c r="K59" s="1084"/>
      <c r="L59" s="458"/>
      <c r="M59" s="456"/>
      <c r="N59" s="1122"/>
    </row>
    <row r="60" spans="1:14" s="436" customFormat="1" ht="18" customHeight="1">
      <c r="A60" s="470"/>
      <c r="B60" s="458"/>
      <c r="C60" s="454"/>
      <c r="D60" s="454"/>
      <c r="E60" s="1084"/>
      <c r="F60" s="1122"/>
      <c r="G60" s="1084"/>
      <c r="H60" s="456"/>
      <c r="I60" s="456"/>
      <c r="J60" s="456"/>
      <c r="K60" s="1084"/>
      <c r="L60" s="456"/>
      <c r="M60" s="456"/>
      <c r="N60" s="1122"/>
    </row>
    <row r="61" spans="1:14" s="436" customFormat="1" ht="18" customHeight="1">
      <c r="A61" s="470"/>
      <c r="B61" s="458"/>
      <c r="C61" s="454"/>
      <c r="D61" s="454"/>
      <c r="E61" s="1084"/>
      <c r="F61" s="473"/>
      <c r="G61" s="1084"/>
      <c r="H61" s="456"/>
      <c r="I61" s="456"/>
      <c r="J61" s="456"/>
      <c r="K61" s="1084"/>
      <c r="L61" s="456"/>
      <c r="M61" s="456"/>
      <c r="N61" s="473"/>
    </row>
    <row r="62" spans="1:14" s="436" customFormat="1" ht="18" customHeight="1">
      <c r="A62" s="458"/>
      <c r="B62" s="458"/>
      <c r="C62" s="454"/>
      <c r="D62" s="454"/>
      <c r="E62" s="1084"/>
      <c r="F62" s="473"/>
      <c r="G62" s="1084"/>
      <c r="H62" s="456"/>
      <c r="I62" s="456"/>
      <c r="J62" s="456"/>
      <c r="K62" s="1084"/>
      <c r="L62" s="456"/>
      <c r="M62" s="456"/>
      <c r="N62" s="473"/>
    </row>
    <row r="63" spans="1:14" s="436" customFormat="1" ht="18" customHeight="1">
      <c r="A63" s="1120" t="s">
        <v>4246</v>
      </c>
      <c r="B63" s="1120"/>
      <c r="C63" s="1120"/>
      <c r="D63" s="1120"/>
      <c r="E63" s="1120"/>
      <c r="F63" s="1120"/>
      <c r="G63" s="1120"/>
      <c r="H63" s="1120"/>
      <c r="I63" s="1120"/>
      <c r="J63" s="1121"/>
      <c r="K63" s="1121"/>
      <c r="L63" s="1121"/>
      <c r="M63" s="1121"/>
      <c r="N63" s="473"/>
    </row>
    <row r="64" spans="1:14" s="436" customFormat="1" ht="18" customHeight="1">
      <c r="A64" s="1152" t="s">
        <v>4247</v>
      </c>
      <c r="B64" s="1153"/>
      <c r="C64" s="1154"/>
      <c r="D64" s="517" t="s">
        <v>4228</v>
      </c>
      <c r="E64" s="473"/>
      <c r="F64" s="1084"/>
      <c r="G64" s="456"/>
      <c r="H64" s="456"/>
      <c r="I64" s="456"/>
      <c r="J64" s="1084"/>
      <c r="K64" s="456"/>
      <c r="L64" s="456"/>
      <c r="M64" s="473"/>
      <c r="N64" s="1084"/>
    </row>
    <row r="65" spans="1:14" s="436" customFormat="1" ht="18" customHeight="1">
      <c r="A65" s="1149"/>
      <c r="B65" s="1150"/>
      <c r="C65" s="1151"/>
      <c r="D65" s="1095"/>
      <c r="E65" s="473"/>
      <c r="F65" s="1084"/>
      <c r="G65" s="456"/>
      <c r="H65" s="456"/>
      <c r="I65" s="456"/>
      <c r="J65" s="1084"/>
      <c r="K65" s="456"/>
      <c r="L65" s="456"/>
      <c r="M65" s="473"/>
      <c r="N65" s="1084"/>
    </row>
    <row r="66" spans="1:14" s="436" customFormat="1" ht="18" customHeight="1" outlineLevel="1">
      <c r="A66" s="1149"/>
      <c r="B66" s="1150"/>
      <c r="C66" s="1151"/>
      <c r="D66" s="1095"/>
      <c r="E66" s="473"/>
      <c r="F66" s="1084"/>
      <c r="G66" s="456"/>
      <c r="H66" s="456"/>
      <c r="I66" s="456"/>
      <c r="J66" s="1084"/>
      <c r="K66" s="456"/>
      <c r="L66" s="456"/>
      <c r="M66" s="473"/>
      <c r="N66" s="1084"/>
    </row>
    <row r="67" spans="1:14" s="436" customFormat="1" ht="18" customHeight="1" outlineLevel="1">
      <c r="A67" s="1149"/>
      <c r="B67" s="1150"/>
      <c r="C67" s="1151"/>
      <c r="D67" s="1095"/>
      <c r="E67" s="473"/>
      <c r="F67" s="1084"/>
      <c r="G67" s="456"/>
      <c r="H67" s="456"/>
      <c r="I67" s="456"/>
      <c r="J67" s="1084"/>
      <c r="K67" s="456"/>
      <c r="L67" s="456"/>
      <c r="M67" s="473"/>
      <c r="N67" s="1084"/>
    </row>
    <row r="68" spans="1:14" s="436" customFormat="1" ht="18" customHeight="1" outlineLevel="1">
      <c r="A68" s="1149"/>
      <c r="B68" s="1150"/>
      <c r="C68" s="1151"/>
      <c r="D68" s="1095"/>
      <c r="E68" s="473"/>
      <c r="F68" s="1084"/>
      <c r="G68" s="456"/>
      <c r="H68" s="456"/>
      <c r="I68" s="456"/>
      <c r="J68" s="1084"/>
      <c r="K68" s="456"/>
      <c r="L68" s="456"/>
      <c r="M68" s="473"/>
      <c r="N68" s="1084"/>
    </row>
    <row r="69" spans="1:14" s="436" customFormat="1" ht="18" customHeight="1" outlineLevel="1">
      <c r="A69" s="1149"/>
      <c r="B69" s="1150"/>
      <c r="C69" s="1151"/>
      <c r="D69" s="1095"/>
      <c r="E69" s="473"/>
      <c r="F69" s="1084"/>
      <c r="G69" s="456"/>
      <c r="H69" s="456"/>
      <c r="I69" s="456"/>
      <c r="J69" s="1084"/>
      <c r="K69" s="456"/>
      <c r="L69" s="456"/>
      <c r="M69" s="473"/>
      <c r="N69" s="1084"/>
    </row>
    <row r="70" spans="1:14" s="436" customFormat="1" ht="18" customHeight="1" outlineLevel="1">
      <c r="A70" s="1149"/>
      <c r="B70" s="1150"/>
      <c r="C70" s="1151"/>
      <c r="D70" s="1095"/>
      <c r="E70" s="473"/>
      <c r="F70" s="1084"/>
      <c r="G70" s="456"/>
      <c r="H70" s="456"/>
      <c r="I70" s="456"/>
      <c r="J70" s="1084"/>
      <c r="K70" s="456"/>
      <c r="L70" s="456"/>
      <c r="M70" s="473"/>
      <c r="N70" s="1084"/>
    </row>
    <row r="71" spans="1:14" s="436" customFormat="1" ht="14.25" customHeight="1">
      <c r="A71" s="458"/>
      <c r="B71" s="472"/>
      <c r="C71" s="472"/>
      <c r="D71" s="472"/>
      <c r="E71" s="472"/>
      <c r="F71" s="472"/>
      <c r="G71" s="472"/>
      <c r="H71" s="472"/>
      <c r="I71" s="472"/>
      <c r="J71" s="472"/>
      <c r="K71" s="472"/>
      <c r="L71" s="472"/>
      <c r="M71" s="472"/>
      <c r="N71" s="473"/>
    </row>
    <row r="72" spans="1:14" s="436" customFormat="1" ht="20.25" customHeight="1">
      <c r="A72" s="516"/>
      <c r="B72" s="454"/>
      <c r="C72" s="454"/>
      <c r="D72" s="454"/>
      <c r="E72" s="1092"/>
      <c r="F72" s="1092"/>
      <c r="G72" s="1092"/>
      <c r="H72" s="1092"/>
      <c r="I72" s="1092"/>
      <c r="J72" s="1092"/>
      <c r="K72" s="1092"/>
      <c r="L72" s="1092"/>
      <c r="M72" s="1092"/>
      <c r="N72" s="1084"/>
    </row>
    <row r="73" spans="1:14" s="436" customFormat="1" ht="18" customHeight="1">
      <c r="A73" s="1123" t="s">
        <v>4248</v>
      </c>
      <c r="B73" s="1123"/>
      <c r="C73" s="1123"/>
      <c r="D73" s="1123"/>
      <c r="E73" s="1123"/>
      <c r="F73" s="1123"/>
      <c r="G73" s="1123"/>
      <c r="H73" s="1123"/>
      <c r="I73" s="1123"/>
      <c r="J73" s="1124"/>
      <c r="K73" s="1124"/>
      <c r="L73" s="1124"/>
      <c r="M73" s="1124"/>
      <c r="N73" s="1084"/>
    </row>
    <row r="74" spans="1:14" s="436" customFormat="1" ht="6" customHeight="1">
      <c r="A74" s="437"/>
      <c r="B74" s="1092"/>
      <c r="C74" s="1092"/>
      <c r="D74" s="1092"/>
      <c r="E74" s="1092"/>
      <c r="F74" s="1092"/>
      <c r="G74" s="1092"/>
      <c r="H74" s="1092"/>
      <c r="I74" s="1092"/>
      <c r="J74" s="1092"/>
      <c r="K74" s="1092"/>
      <c r="L74" s="1092"/>
      <c r="M74" s="1092"/>
      <c r="N74" s="1084"/>
    </row>
    <row r="75" spans="1:14" s="436" customFormat="1" ht="106.5" customHeight="1">
      <c r="A75" s="1111" t="s">
        <v>4249</v>
      </c>
      <c r="B75" s="1112"/>
      <c r="C75" s="1112"/>
      <c r="D75" s="1112"/>
      <c r="E75" s="1112"/>
      <c r="F75" s="1112"/>
      <c r="G75" s="1112"/>
      <c r="H75" s="1112"/>
      <c r="I75" s="1112"/>
      <c r="J75" s="1112"/>
      <c r="K75" s="1112"/>
      <c r="L75" s="1112"/>
      <c r="M75" s="1113"/>
      <c r="N75" s="1084"/>
    </row>
    <row r="76" spans="1:14" s="436" customFormat="1" ht="6" customHeight="1" thickBot="1">
      <c r="A76" s="437"/>
      <c r="B76" s="1092"/>
      <c r="C76" s="1092"/>
      <c r="D76" s="1092"/>
      <c r="E76" s="1092"/>
      <c r="F76" s="1092"/>
      <c r="G76" s="1092"/>
      <c r="H76" s="1092"/>
      <c r="I76" s="1092"/>
      <c r="J76" s="1092"/>
      <c r="K76" s="1092"/>
      <c r="L76" s="1092"/>
      <c r="M76" s="1092"/>
      <c r="N76" s="1084"/>
    </row>
    <row r="77" spans="1:14" s="436" customFormat="1" ht="18.75" customHeight="1" thickBot="1">
      <c r="A77" s="587" t="s">
        <v>4010</v>
      </c>
      <c r="B77" s="587" t="s">
        <v>1166</v>
      </c>
      <c r="C77" s="587" t="s">
        <v>1167</v>
      </c>
      <c r="D77" s="588" t="s">
        <v>3</v>
      </c>
      <c r="E77" s="589" t="s">
        <v>1609</v>
      </c>
      <c r="F77" s="589" t="s">
        <v>3570</v>
      </c>
      <c r="G77" s="590" t="s">
        <v>1172</v>
      </c>
      <c r="H77" s="592" t="s">
        <v>4013</v>
      </c>
      <c r="I77" s="592" t="s">
        <v>1604</v>
      </c>
      <c r="J77" s="592" t="s">
        <v>1605</v>
      </c>
      <c r="K77" s="592" t="s">
        <v>1606</v>
      </c>
      <c r="L77" s="592" t="s">
        <v>1607</v>
      </c>
      <c r="M77" s="593" t="s">
        <v>4250</v>
      </c>
      <c r="N77" s="1084"/>
    </row>
    <row r="78" spans="1:14" s="436" customFormat="1" ht="125">
      <c r="A78" s="544" t="s">
        <v>5514</v>
      </c>
      <c r="B78" s="479" t="s">
        <v>5316</v>
      </c>
      <c r="C78" s="479" t="s">
        <v>5365</v>
      </c>
      <c r="D78" s="479" t="s">
        <v>1425</v>
      </c>
      <c r="E78" s="479" t="str">
        <f>IFERROR(VLOOKUP(Aporte_Contrato_Desempeño!$D78,Estructura_PGAR!$H$4:$W$120,16,FALSE),"")</f>
        <v>Gestión de territorios sostenibles</v>
      </c>
      <c r="F78" s="480" t="str">
        <f>IFERROR(VLOOKUP(Aporte_Contrato_Desempeño!$D78,Estructura_PGAR!$H$3:$W$120,15,FALSE),"")</f>
        <v>3. Salud y bienestar</v>
      </c>
      <c r="G78" s="480" t="str">
        <f>IFERROR(VLOOKUP(Aporte_Contrato_Desempeño!$D78,Estructura_PGAR!$H$3:$P$120,4,FALSE),"")</f>
        <v>70 % de áreas identificadas, priorizadas y monitoreadas</v>
      </c>
      <c r="H78" s="641">
        <f>IFERROR(VLOOKUP(Aporte_Contrato_Desempeño!$D78,Estructura_PGAR!$H$3:$W$120,10,FALSE),"")</f>
        <v>0.5</v>
      </c>
      <c r="I78" s="480">
        <f>IFERROR(VLOOKUP(Aporte_Contrato_Desempeño!$D78,Estructura_PGAR!$H$3:$W$120,11,FALSE),"")</f>
        <v>0.2</v>
      </c>
      <c r="J78" s="480">
        <f>IFERROR(VLOOKUP(Aporte_Contrato_Desempeño!$D78,Estructura_PGAR!$H$3:$W$120,12,FALSE),"")</f>
        <v>0.25</v>
      </c>
      <c r="K78" s="480">
        <f>IFERROR(VLOOKUP(Aporte_Contrato_Desempeño!$D78,Estructura_PGAR!$H$3:$W$120,13,FALSE),"")</f>
        <v>0.3</v>
      </c>
      <c r="L78" s="480">
        <f>IFERROR(VLOOKUP(Aporte_Contrato_Desempeño!$D78,Estructura_PGAR!$H$3:$W$120,14,FALSE),"")</f>
        <v>0.35</v>
      </c>
      <c r="M78" s="638">
        <v>0.15</v>
      </c>
      <c r="N78" s="1084"/>
    </row>
    <row r="79" spans="1:14" s="436" customFormat="1" ht="18" customHeight="1" outlineLevel="1">
      <c r="A79" s="544"/>
      <c r="B79" s="479"/>
      <c r="C79" s="479"/>
      <c r="D79" s="479"/>
      <c r="E79" s="479" t="str">
        <f>IFERROR(VLOOKUP(Aporte_Contrato_Desempeño!$D79,Estructura_PGAR!$H$4:$W$120,16,FALSE),"")</f>
        <v/>
      </c>
      <c r="F79" s="480" t="str">
        <f>IFERROR(VLOOKUP(Aporte_Contrato_Desempeño!$D79,Estructura_PGAR!$H$3:$W$120,15,FALSE),"")</f>
        <v/>
      </c>
      <c r="G79" s="480" t="str">
        <f>IFERROR(VLOOKUP(Aporte_Contrato_Desempeño!$D79,Estructura_PGAR!$H$3:$P$120,4,FALSE),"")</f>
        <v/>
      </c>
      <c r="H79" s="492" t="str">
        <f>IFERROR(VLOOKUP(Aporte_Contrato_Desempeño!$D79,Estructura_PGAR!$H$3:$W$120,10,FALSE),"")</f>
        <v/>
      </c>
      <c r="I79" s="480" t="str">
        <f>IFERROR(VLOOKUP(Aporte_Contrato_Desempeño!$D79,Estructura_PGAR!$H$3:$W$120,11,FALSE),"")</f>
        <v/>
      </c>
      <c r="J79" s="480" t="str">
        <f>IFERROR(VLOOKUP(Aporte_Contrato_Desempeño!$D79,Estructura_PGAR!$H$3:$W$120,12,FALSE),"")</f>
        <v/>
      </c>
      <c r="K79" s="480" t="str">
        <f>IFERROR(VLOOKUP(Aporte_Contrato_Desempeño!$D79,Estructura_PGAR!$H$3:$W$120,13,FALSE),"")</f>
        <v/>
      </c>
      <c r="L79" s="480" t="str">
        <f>IFERROR(VLOOKUP(Aporte_Contrato_Desempeño!$D79,Estructura_PGAR!$H$3:$W$120,14,FALSE),"")</f>
        <v/>
      </c>
      <c r="M79" s="638"/>
      <c r="N79" s="1084"/>
    </row>
    <row r="80" spans="1:14" s="436" customFormat="1" ht="18" customHeight="1" outlineLevel="1">
      <c r="A80" s="544"/>
      <c r="B80" s="479"/>
      <c r="C80" s="479"/>
      <c r="D80" s="479"/>
      <c r="E80" s="479" t="str">
        <f>IFERROR(VLOOKUP(Aporte_Contrato_Desempeño!$D80,Estructura_PGAR!$H$4:$W$120,16,FALSE),"")</f>
        <v/>
      </c>
      <c r="F80" s="480" t="str">
        <f>IFERROR(VLOOKUP(Aporte_Contrato_Desempeño!$D80,Estructura_PGAR!$H$3:$W$120,15,FALSE),"")</f>
        <v/>
      </c>
      <c r="G80" s="480" t="str">
        <f>IFERROR(VLOOKUP(Aporte_Contrato_Desempeño!$D80,Estructura_PGAR!$H$3:$P$120,4,FALSE),"")</f>
        <v/>
      </c>
      <c r="H80" s="492" t="str">
        <f>IFERROR(VLOOKUP(Aporte_Contrato_Desempeño!$D80,Estructura_PGAR!$H$3:$W$120,10,FALSE),"")</f>
        <v/>
      </c>
      <c r="I80" s="480" t="str">
        <f>IFERROR(VLOOKUP(Aporte_Contrato_Desempeño!$D80,Estructura_PGAR!$H$3:$W$120,11,FALSE),"")</f>
        <v/>
      </c>
      <c r="J80" s="480" t="str">
        <f>IFERROR(VLOOKUP(Aporte_Contrato_Desempeño!$D80,Estructura_PGAR!$H$3:$W$120,12,FALSE),"")</f>
        <v/>
      </c>
      <c r="K80" s="480" t="str">
        <f>IFERROR(VLOOKUP(Aporte_Contrato_Desempeño!$D80,Estructura_PGAR!$H$3:$W$120,13,FALSE),"")</f>
        <v/>
      </c>
      <c r="L80" s="480" t="str">
        <f>IFERROR(VLOOKUP(Aporte_Contrato_Desempeño!$D80,Estructura_PGAR!$H$3:$W$120,14,FALSE),"")</f>
        <v/>
      </c>
      <c r="M80" s="638"/>
      <c r="N80" s="1084"/>
    </row>
    <row r="81" spans="1:13" s="436" customFormat="1" ht="18" customHeight="1" outlineLevel="1">
      <c r="A81" s="544"/>
      <c r="B81" s="479"/>
      <c r="C81" s="479"/>
      <c r="D81" s="479"/>
      <c r="E81" s="479" t="str">
        <f>IFERROR(VLOOKUP(Aporte_Contrato_Desempeño!$D81,Estructura_PGAR!$H$4:$W$120,16,FALSE),"")</f>
        <v/>
      </c>
      <c r="F81" s="480" t="str">
        <f>IFERROR(VLOOKUP(Aporte_Contrato_Desempeño!$D81,Estructura_PGAR!$H$3:$W$120,15,FALSE),"")</f>
        <v/>
      </c>
      <c r="G81" s="480" t="str">
        <f>IFERROR(VLOOKUP(Aporte_Contrato_Desempeño!$D81,Estructura_PGAR!$H$3:$P$120,4,FALSE),"")</f>
        <v/>
      </c>
      <c r="H81" s="492" t="str">
        <f>IFERROR(VLOOKUP(Aporte_Contrato_Desempeño!$D81,Estructura_PGAR!$H$3:$W$120,10,FALSE),"")</f>
        <v/>
      </c>
      <c r="I81" s="480" t="str">
        <f>IFERROR(VLOOKUP(Aporte_Contrato_Desempeño!$D81,Estructura_PGAR!$H$3:$W$120,11,FALSE),"")</f>
        <v/>
      </c>
      <c r="J81" s="480" t="str">
        <f>IFERROR(VLOOKUP(Aporte_Contrato_Desempeño!$D81,Estructura_PGAR!$H$3:$W$120,12,FALSE),"")</f>
        <v/>
      </c>
      <c r="K81" s="480" t="str">
        <f>IFERROR(VLOOKUP(Aporte_Contrato_Desempeño!$D81,Estructura_PGAR!$H$3:$W$120,13,FALSE),"")</f>
        <v/>
      </c>
      <c r="L81" s="480" t="str">
        <f>IFERROR(VLOOKUP(Aporte_Contrato_Desempeño!$D81,Estructura_PGAR!$H$3:$W$120,14,FALSE),"")</f>
        <v/>
      </c>
      <c r="M81" s="638"/>
    </row>
    <row r="82" spans="1:13" s="436" customFormat="1" ht="18" customHeight="1" outlineLevel="1">
      <c r="A82" s="544"/>
      <c r="B82" s="479"/>
      <c r="C82" s="479"/>
      <c r="D82" s="479"/>
      <c r="E82" s="479" t="str">
        <f>IFERROR(VLOOKUP(Aporte_Contrato_Desempeño!$D82,Estructura_PGAR!$H$4:$W$120,16,FALSE),"")</f>
        <v/>
      </c>
      <c r="F82" s="480" t="str">
        <f>IFERROR(VLOOKUP(Aporte_Contrato_Desempeño!$D82,Estructura_PGAR!$H$3:$W$120,15,FALSE),"")</f>
        <v/>
      </c>
      <c r="G82" s="480" t="str">
        <f>IFERROR(VLOOKUP(Aporte_Contrato_Desempeño!$D82,Estructura_PGAR!$H$3:$P$120,4,FALSE),"")</f>
        <v/>
      </c>
      <c r="H82" s="492" t="str">
        <f>IFERROR(VLOOKUP(Aporte_Contrato_Desempeño!$D82,Estructura_PGAR!$H$3:$W$120,10,FALSE),"")</f>
        <v/>
      </c>
      <c r="I82" s="480" t="str">
        <f>IFERROR(VLOOKUP(Aporte_Contrato_Desempeño!$D82,Estructura_PGAR!$H$3:$W$120,11,FALSE),"")</f>
        <v/>
      </c>
      <c r="J82" s="480" t="str">
        <f>IFERROR(VLOOKUP(Aporte_Contrato_Desempeño!$D82,Estructura_PGAR!$H$3:$W$120,12,FALSE),"")</f>
        <v/>
      </c>
      <c r="K82" s="480" t="str">
        <f>IFERROR(VLOOKUP(Aporte_Contrato_Desempeño!$D82,Estructura_PGAR!$H$3:$W$120,13,FALSE),"")</f>
        <v/>
      </c>
      <c r="L82" s="480" t="str">
        <f>IFERROR(VLOOKUP(Aporte_Contrato_Desempeño!$D82,Estructura_PGAR!$H$3:$W$120,14,FALSE),"")</f>
        <v/>
      </c>
      <c r="M82" s="638"/>
    </row>
    <row r="83" spans="1:13" s="436" customFormat="1">
      <c r="A83" s="544"/>
      <c r="B83" s="479"/>
      <c r="C83" s="479"/>
      <c r="D83" s="479"/>
      <c r="E83" s="479" t="str">
        <f>IFERROR(VLOOKUP(Aporte_Contrato_Desempeño!$D83,Estructura_PGAR!$H$4:$W$120,16,FALSE),"")</f>
        <v/>
      </c>
      <c r="F83" s="480" t="str">
        <f>IFERROR(VLOOKUP(Aporte_Contrato_Desempeño!$D83,Estructura_PGAR!$H$3:$W$120,15,FALSE),"")</f>
        <v/>
      </c>
      <c r="G83" s="480" t="str">
        <f>IFERROR(VLOOKUP(Aporte_Contrato_Desempeño!$D83,Estructura_PGAR!$H$3:$P$120,4,FALSE),"")</f>
        <v/>
      </c>
      <c r="H83" s="492" t="str">
        <f>IFERROR(VLOOKUP(Aporte_Contrato_Desempeño!$D83,Estructura_PGAR!$H$3:$W$120,10,FALSE),"")</f>
        <v/>
      </c>
      <c r="I83" s="480" t="str">
        <f>IFERROR(VLOOKUP(Aporte_Contrato_Desempeño!$D83,Estructura_PGAR!$H$3:$W$120,11,FALSE),"")</f>
        <v/>
      </c>
      <c r="J83" s="480" t="str">
        <f>IFERROR(VLOOKUP(Aporte_Contrato_Desempeño!$D83,Estructura_PGAR!$H$3:$W$120,12,FALSE),"")</f>
        <v/>
      </c>
      <c r="K83" s="480" t="str">
        <f>IFERROR(VLOOKUP(Aporte_Contrato_Desempeño!$D83,Estructura_PGAR!$H$3:$W$120,13,FALSE),"")</f>
        <v/>
      </c>
      <c r="L83" s="480" t="str">
        <f>IFERROR(VLOOKUP(Aporte_Contrato_Desempeño!$D83,Estructura_PGAR!$H$3:$W$120,14,FALSE),"")</f>
        <v/>
      </c>
      <c r="M83" s="638"/>
    </row>
    <row r="84" spans="1:13" s="436" customFormat="1" ht="18" customHeight="1" outlineLevel="1">
      <c r="A84" s="544"/>
      <c r="B84" s="479"/>
      <c r="C84" s="479"/>
      <c r="D84" s="479"/>
      <c r="E84" s="479" t="str">
        <f>IFERROR(VLOOKUP(Aporte_Contrato_Desempeño!$D84,Estructura_PGAR!$H$4:$W$120,16,FALSE),"")</f>
        <v/>
      </c>
      <c r="F84" s="480" t="str">
        <f>IFERROR(VLOOKUP(Aporte_Contrato_Desempeño!$D84,Estructura_PGAR!$H$3:$W$120,15,FALSE),"")</f>
        <v/>
      </c>
      <c r="G84" s="480" t="str">
        <f>IFERROR(VLOOKUP(Aporte_Contrato_Desempeño!$D84,Estructura_PGAR!$H$3:$P$120,4,FALSE),"")</f>
        <v/>
      </c>
      <c r="H84" s="492" t="str">
        <f>IFERROR(VLOOKUP(Aporte_Contrato_Desempeño!$D84,Estructura_PGAR!$H$3:$W$120,10,FALSE),"")</f>
        <v/>
      </c>
      <c r="I84" s="480" t="str">
        <f>IFERROR(VLOOKUP(Aporte_Contrato_Desempeño!$D84,Estructura_PGAR!$H$3:$W$120,11,FALSE),"")</f>
        <v/>
      </c>
      <c r="J84" s="480" t="str">
        <f>IFERROR(VLOOKUP(Aporte_Contrato_Desempeño!$D84,Estructura_PGAR!$H$3:$W$120,12,FALSE),"")</f>
        <v/>
      </c>
      <c r="K84" s="480" t="str">
        <f>IFERROR(VLOOKUP(Aporte_Contrato_Desempeño!$D84,Estructura_PGAR!$H$3:$W$120,13,FALSE),"")</f>
        <v/>
      </c>
      <c r="L84" s="480" t="str">
        <f>IFERROR(VLOOKUP(Aporte_Contrato_Desempeño!$D84,Estructura_PGAR!$H$3:$W$120,14,FALSE),"")</f>
        <v/>
      </c>
      <c r="M84" s="638"/>
    </row>
    <row r="85" spans="1:13" s="436" customFormat="1" ht="18" customHeight="1" outlineLevel="1">
      <c r="A85" s="544"/>
      <c r="B85" s="479"/>
      <c r="C85" s="479"/>
      <c r="D85" s="479"/>
      <c r="E85" s="479" t="str">
        <f>IFERROR(VLOOKUP(Aporte_Contrato_Desempeño!$D85,Estructura_PGAR!$H$4:$W$120,16,FALSE),"")</f>
        <v/>
      </c>
      <c r="F85" s="480" t="str">
        <f>IFERROR(VLOOKUP(Aporte_Contrato_Desempeño!$D85,Estructura_PGAR!$H$3:$W$120,15,FALSE),"")</f>
        <v/>
      </c>
      <c r="G85" s="480" t="str">
        <f>IFERROR(VLOOKUP(Aporte_Contrato_Desempeño!$D85,Estructura_PGAR!$H$3:$P$120,4,FALSE),"")</f>
        <v/>
      </c>
      <c r="H85" s="492" t="str">
        <f>IFERROR(VLOOKUP(Aporte_Contrato_Desempeño!$D85,Estructura_PGAR!$H$3:$W$120,10,FALSE),"")</f>
        <v/>
      </c>
      <c r="I85" s="480" t="str">
        <f>IFERROR(VLOOKUP(Aporte_Contrato_Desempeño!$D85,Estructura_PGAR!$H$3:$W$120,11,FALSE),"")</f>
        <v/>
      </c>
      <c r="J85" s="480" t="str">
        <f>IFERROR(VLOOKUP(Aporte_Contrato_Desempeño!$D85,Estructura_PGAR!$H$3:$W$120,12,FALSE),"")</f>
        <v/>
      </c>
      <c r="K85" s="480" t="str">
        <f>IFERROR(VLOOKUP(Aporte_Contrato_Desempeño!$D85,Estructura_PGAR!$H$3:$W$120,13,FALSE),"")</f>
        <v/>
      </c>
      <c r="L85" s="480" t="str">
        <f>IFERROR(VLOOKUP(Aporte_Contrato_Desempeño!$D85,Estructura_PGAR!$H$3:$W$120,14,FALSE),"")</f>
        <v/>
      </c>
      <c r="M85" s="638"/>
    </row>
    <row r="86" spans="1:13" s="436" customFormat="1" ht="18" customHeight="1" outlineLevel="1">
      <c r="A86" s="544"/>
      <c r="B86" s="479"/>
      <c r="C86" s="479"/>
      <c r="D86" s="479"/>
      <c r="E86" s="479" t="str">
        <f>IFERROR(VLOOKUP(Aporte_Contrato_Desempeño!$D86,Estructura_PGAR!$H$4:$W$120,16,FALSE),"")</f>
        <v/>
      </c>
      <c r="F86" s="480" t="str">
        <f>IFERROR(VLOOKUP(Aporte_Contrato_Desempeño!$D86,Estructura_PGAR!$H$3:$W$120,15,FALSE),"")</f>
        <v/>
      </c>
      <c r="G86" s="480" t="str">
        <f>IFERROR(VLOOKUP(Aporte_Contrato_Desempeño!$D86,Estructura_PGAR!$H$3:$P$120,4,FALSE),"")</f>
        <v/>
      </c>
      <c r="H86" s="492" t="str">
        <f>IFERROR(VLOOKUP(Aporte_Contrato_Desempeño!$D86,Estructura_PGAR!$H$3:$W$120,10,FALSE),"")</f>
        <v/>
      </c>
      <c r="I86" s="480" t="str">
        <f>IFERROR(VLOOKUP(Aporte_Contrato_Desempeño!$D86,Estructura_PGAR!$H$3:$W$120,11,FALSE),"")</f>
        <v/>
      </c>
      <c r="J86" s="480" t="str">
        <f>IFERROR(VLOOKUP(Aporte_Contrato_Desempeño!$D86,Estructura_PGAR!$H$3:$W$120,12,FALSE),"")</f>
        <v/>
      </c>
      <c r="K86" s="480" t="str">
        <f>IFERROR(VLOOKUP(Aporte_Contrato_Desempeño!$D86,Estructura_PGAR!$H$3:$W$120,13,FALSE),"")</f>
        <v/>
      </c>
      <c r="L86" s="480" t="str">
        <f>IFERROR(VLOOKUP(Aporte_Contrato_Desempeño!$D86,Estructura_PGAR!$H$3:$W$120,14,FALSE),"")</f>
        <v/>
      </c>
      <c r="M86" s="638"/>
    </row>
    <row r="87" spans="1:13" s="436" customFormat="1" ht="18" customHeight="1" outlineLevel="1">
      <c r="A87" s="544"/>
      <c r="B87" s="479"/>
      <c r="C87" s="479"/>
      <c r="D87" s="479"/>
      <c r="E87" s="479" t="str">
        <f>IFERROR(VLOOKUP(Aporte_Contrato_Desempeño!$D87,Estructura_PGAR!$H$4:$W$120,16,FALSE),"")</f>
        <v/>
      </c>
      <c r="F87" s="480" t="str">
        <f>IFERROR(VLOOKUP(Aporte_Contrato_Desempeño!$D87,Estructura_PGAR!$H$3:$W$120,15,FALSE),"")</f>
        <v/>
      </c>
      <c r="G87" s="480" t="str">
        <f>IFERROR(VLOOKUP(Aporte_Contrato_Desempeño!$D87,Estructura_PGAR!$H$3:$P$120,4,FALSE),"")</f>
        <v/>
      </c>
      <c r="H87" s="492" t="str">
        <f>IFERROR(VLOOKUP(Aporte_Contrato_Desempeño!$D87,Estructura_PGAR!$H$3:$W$120,10,FALSE),"")</f>
        <v/>
      </c>
      <c r="I87" s="480" t="str">
        <f>IFERROR(VLOOKUP(Aporte_Contrato_Desempeño!$D87,Estructura_PGAR!$H$3:$W$120,11,FALSE),"")</f>
        <v/>
      </c>
      <c r="J87" s="480" t="str">
        <f>IFERROR(VLOOKUP(Aporte_Contrato_Desempeño!$D87,Estructura_PGAR!$H$3:$W$120,12,FALSE),"")</f>
        <v/>
      </c>
      <c r="K87" s="480" t="str">
        <f>IFERROR(VLOOKUP(Aporte_Contrato_Desempeño!$D87,Estructura_PGAR!$H$3:$W$120,13,FALSE),"")</f>
        <v/>
      </c>
      <c r="L87" s="480" t="str">
        <f>IFERROR(VLOOKUP(Aporte_Contrato_Desempeño!$D87,Estructura_PGAR!$H$3:$W$120,14,FALSE),"")</f>
        <v/>
      </c>
      <c r="M87" s="638"/>
    </row>
    <row r="88" spans="1:13" s="436" customFormat="1" ht="18" customHeight="1" outlineLevel="1">
      <c r="A88" s="544"/>
      <c r="B88" s="479"/>
      <c r="C88" s="479"/>
      <c r="D88" s="479"/>
      <c r="E88" s="479" t="str">
        <f>IFERROR(VLOOKUP(Aporte_Contrato_Desempeño!$D88,Estructura_PGAR!$H$4:$W$120,16,FALSE),"")</f>
        <v/>
      </c>
      <c r="F88" s="480" t="str">
        <f>IFERROR(VLOOKUP(Aporte_Contrato_Desempeño!$D88,Estructura_PGAR!$H$3:$W$120,15,FALSE),"")</f>
        <v/>
      </c>
      <c r="G88" s="480" t="str">
        <f>IFERROR(VLOOKUP(Aporte_Contrato_Desempeño!$D88,Estructura_PGAR!$H$3:$P$120,4,FALSE),"")</f>
        <v/>
      </c>
      <c r="H88" s="492" t="str">
        <f>IFERROR(VLOOKUP(Aporte_Contrato_Desempeño!$D88,Estructura_PGAR!$H$3:$W$120,10,FALSE),"")</f>
        <v/>
      </c>
      <c r="I88" s="480" t="str">
        <f>IFERROR(VLOOKUP(Aporte_Contrato_Desempeño!$D88,Estructura_PGAR!$H$3:$W$120,11,FALSE),"")</f>
        <v/>
      </c>
      <c r="J88" s="480" t="str">
        <f>IFERROR(VLOOKUP(Aporte_Contrato_Desempeño!$D88,Estructura_PGAR!$H$3:$W$120,12,FALSE),"")</f>
        <v/>
      </c>
      <c r="K88" s="480" t="str">
        <f>IFERROR(VLOOKUP(Aporte_Contrato_Desempeño!$D88,Estructura_PGAR!$H$3:$W$120,13,FALSE),"")</f>
        <v/>
      </c>
      <c r="L88" s="480" t="str">
        <f>IFERROR(VLOOKUP(Aporte_Contrato_Desempeño!$D88,Estructura_PGAR!$H$3:$W$120,14,FALSE),"")</f>
        <v/>
      </c>
      <c r="M88" s="638"/>
    </row>
    <row r="89" spans="1:13" s="436" customFormat="1" ht="18" customHeight="1" outlineLevel="1">
      <c r="A89" s="544"/>
      <c r="B89" s="479"/>
      <c r="C89" s="479"/>
      <c r="D89" s="479"/>
      <c r="E89" s="479" t="str">
        <f>IFERROR(VLOOKUP(Aporte_Contrato_Desempeño!$D89,Estructura_PGAR!$H$4:$W$120,16,FALSE),"")</f>
        <v/>
      </c>
      <c r="F89" s="480" t="str">
        <f>IFERROR(VLOOKUP(Aporte_Contrato_Desempeño!$D89,Estructura_PGAR!$H$3:$W$120,15,FALSE),"")</f>
        <v/>
      </c>
      <c r="G89" s="480" t="str">
        <f>IFERROR(VLOOKUP(Aporte_Contrato_Desempeño!$D89,Estructura_PGAR!$H$3:$P$120,4,FALSE),"")</f>
        <v/>
      </c>
      <c r="H89" s="492" t="str">
        <f>IFERROR(VLOOKUP(Aporte_Contrato_Desempeño!$D89,Estructura_PGAR!$H$3:$W$120,10,FALSE),"")</f>
        <v/>
      </c>
      <c r="I89" s="480" t="str">
        <f>IFERROR(VLOOKUP(Aporte_Contrato_Desempeño!$D89,Estructura_PGAR!$H$3:$W$120,11,FALSE),"")</f>
        <v/>
      </c>
      <c r="J89" s="480" t="str">
        <f>IFERROR(VLOOKUP(Aporte_Contrato_Desempeño!$D89,Estructura_PGAR!$H$3:$W$120,12,FALSE),"")</f>
        <v/>
      </c>
      <c r="K89" s="480" t="str">
        <f>IFERROR(VLOOKUP(Aporte_Contrato_Desempeño!$D89,Estructura_PGAR!$H$3:$W$120,13,FALSE),"")</f>
        <v/>
      </c>
      <c r="L89" s="480" t="str">
        <f>IFERROR(VLOOKUP(Aporte_Contrato_Desempeño!$D89,Estructura_PGAR!$H$3:$W$120,14,FALSE),"")</f>
        <v/>
      </c>
      <c r="M89" s="638"/>
    </row>
    <row r="90" spans="1:13" s="436" customFormat="1" ht="18" customHeight="1" outlineLevel="1">
      <c r="A90" s="544"/>
      <c r="B90" s="479"/>
      <c r="C90" s="479"/>
      <c r="D90" s="479"/>
      <c r="E90" s="479" t="str">
        <f>IFERROR(VLOOKUP(Aporte_Contrato_Desempeño!$D90,Estructura_PGAR!$H$4:$W$120,16,FALSE),"")</f>
        <v/>
      </c>
      <c r="F90" s="480" t="str">
        <f>IFERROR(VLOOKUP(Aporte_Contrato_Desempeño!$D90,Estructura_PGAR!$H$3:$W$120,15,FALSE),"")</f>
        <v/>
      </c>
      <c r="G90" s="480" t="str">
        <f>IFERROR(VLOOKUP(Aporte_Contrato_Desempeño!$D90,Estructura_PGAR!$H$3:$P$120,4,FALSE),"")</f>
        <v/>
      </c>
      <c r="H90" s="492" t="str">
        <f>IFERROR(VLOOKUP(Aporte_Contrato_Desempeño!$D90,Estructura_PGAR!$H$3:$W$120,10,FALSE),"")</f>
        <v/>
      </c>
      <c r="I90" s="480" t="str">
        <f>IFERROR(VLOOKUP(Aporte_Contrato_Desempeño!$D90,Estructura_PGAR!$H$3:$W$120,11,FALSE),"")</f>
        <v/>
      </c>
      <c r="J90" s="480" t="str">
        <f>IFERROR(VLOOKUP(Aporte_Contrato_Desempeño!$D90,Estructura_PGAR!$H$3:$W$120,12,FALSE),"")</f>
        <v/>
      </c>
      <c r="K90" s="480" t="str">
        <f>IFERROR(VLOOKUP(Aporte_Contrato_Desempeño!$D90,Estructura_PGAR!$H$3:$W$120,13,FALSE),"")</f>
        <v/>
      </c>
      <c r="L90" s="480" t="str">
        <f>IFERROR(VLOOKUP(Aporte_Contrato_Desempeño!$D90,Estructura_PGAR!$H$3:$W$120,14,FALSE),"")</f>
        <v/>
      </c>
      <c r="M90" s="638"/>
    </row>
    <row r="91" spans="1:13" s="436" customFormat="1" ht="18" customHeight="1" outlineLevel="1">
      <c r="A91" s="544"/>
      <c r="B91" s="479"/>
      <c r="C91" s="479"/>
      <c r="D91" s="479"/>
      <c r="E91" s="479" t="str">
        <f>IFERROR(VLOOKUP(Aporte_Contrato_Desempeño!$D91,Estructura_PGAR!$H$4:$W$120,16,FALSE),"")</f>
        <v/>
      </c>
      <c r="F91" s="480" t="str">
        <f>IFERROR(VLOOKUP(Aporte_Contrato_Desempeño!$D91,Estructura_PGAR!$H$3:$W$120,15,FALSE),"")</f>
        <v/>
      </c>
      <c r="G91" s="480" t="str">
        <f>IFERROR(VLOOKUP(Aporte_Contrato_Desempeño!$D91,Estructura_PGAR!$H$3:$P$120,4,FALSE),"")</f>
        <v/>
      </c>
      <c r="H91" s="492" t="str">
        <f>IFERROR(VLOOKUP(Aporte_Contrato_Desempeño!$D91,Estructura_PGAR!$H$3:$W$120,10,FALSE),"")</f>
        <v/>
      </c>
      <c r="I91" s="480" t="str">
        <f>IFERROR(VLOOKUP(Aporte_Contrato_Desempeño!$D91,Estructura_PGAR!$H$3:$W$120,11,FALSE),"")</f>
        <v/>
      </c>
      <c r="J91" s="480" t="str">
        <f>IFERROR(VLOOKUP(Aporte_Contrato_Desempeño!$D91,Estructura_PGAR!$H$3:$W$120,12,FALSE),"")</f>
        <v/>
      </c>
      <c r="K91" s="480" t="str">
        <f>IFERROR(VLOOKUP(Aporte_Contrato_Desempeño!$D91,Estructura_PGAR!$H$3:$W$120,13,FALSE),"")</f>
        <v/>
      </c>
      <c r="L91" s="480" t="str">
        <f>IFERROR(VLOOKUP(Aporte_Contrato_Desempeño!$D91,Estructura_PGAR!$H$3:$W$120,14,FALSE),"")</f>
        <v/>
      </c>
      <c r="M91" s="638"/>
    </row>
    <row r="92" spans="1:13" s="436" customFormat="1" ht="18" customHeight="1" outlineLevel="1">
      <c r="A92" s="544"/>
      <c r="B92" s="479"/>
      <c r="C92" s="479"/>
      <c r="D92" s="479"/>
      <c r="E92" s="479" t="str">
        <f>IFERROR(VLOOKUP(Aporte_Contrato_Desempeño!$D92,Estructura_PGAR!$H$4:$W$120,16,FALSE),"")</f>
        <v/>
      </c>
      <c r="F92" s="480" t="str">
        <f>IFERROR(VLOOKUP(Aporte_Contrato_Desempeño!$D92,Estructura_PGAR!$H$3:$W$120,15,FALSE),"")</f>
        <v/>
      </c>
      <c r="G92" s="480" t="str">
        <f>IFERROR(VLOOKUP(Aporte_Contrato_Desempeño!$D92,Estructura_PGAR!$H$3:$P$120,4,FALSE),"")</f>
        <v/>
      </c>
      <c r="H92" s="492" t="str">
        <f>IFERROR(VLOOKUP(Aporte_Contrato_Desempeño!$D92,Estructura_PGAR!$H$3:$W$120,10,FALSE),"")</f>
        <v/>
      </c>
      <c r="I92" s="480" t="str">
        <f>IFERROR(VLOOKUP(Aporte_Contrato_Desempeño!$D92,Estructura_PGAR!$H$3:$W$120,11,FALSE),"")</f>
        <v/>
      </c>
      <c r="J92" s="480" t="str">
        <f>IFERROR(VLOOKUP(Aporte_Contrato_Desempeño!$D92,Estructura_PGAR!$H$3:$W$120,12,FALSE),"")</f>
        <v/>
      </c>
      <c r="K92" s="480" t="str">
        <f>IFERROR(VLOOKUP(Aporte_Contrato_Desempeño!$D92,Estructura_PGAR!$H$3:$W$120,13,FALSE),"")</f>
        <v/>
      </c>
      <c r="L92" s="480" t="str">
        <f>IFERROR(VLOOKUP(Aporte_Contrato_Desempeño!$D92,Estructura_PGAR!$H$3:$W$120,14,FALSE),"")</f>
        <v/>
      </c>
      <c r="M92" s="638"/>
    </row>
    <row r="93" spans="1:13" s="436" customFormat="1" ht="15.75" customHeight="1">
      <c r="A93" s="544"/>
      <c r="B93" s="479"/>
      <c r="C93" s="479"/>
      <c r="D93" s="479"/>
      <c r="E93" s="479" t="str">
        <f>IFERROR(VLOOKUP(Aporte_Contrato_Desempeño!$D93,Estructura_PGAR!$H$4:$W$120,16,FALSE),"")</f>
        <v/>
      </c>
      <c r="F93" s="480" t="str">
        <f>IFERROR(VLOOKUP(Aporte_Contrato_Desempeño!$D93,Estructura_PGAR!$H$3:$W$120,15,FALSE),"")</f>
        <v/>
      </c>
      <c r="G93" s="480" t="str">
        <f>IFERROR(VLOOKUP(Aporte_Contrato_Desempeño!$D93,Estructura_PGAR!$H$3:$P$120,4,FALSE),"")</f>
        <v/>
      </c>
      <c r="H93" s="492" t="str">
        <f>IFERROR(VLOOKUP(Aporte_Contrato_Desempeño!$D93,Estructura_PGAR!$H$3:$W$120,10,FALSE),"")</f>
        <v/>
      </c>
      <c r="I93" s="480" t="str">
        <f>IFERROR(VLOOKUP(Aporte_Contrato_Desempeño!$D93,Estructura_PGAR!$H$3:$W$120,11,FALSE),"")</f>
        <v/>
      </c>
      <c r="J93" s="480" t="str">
        <f>IFERROR(VLOOKUP(Aporte_Contrato_Desempeño!$D93,Estructura_PGAR!$H$3:$W$120,12,FALSE),"")</f>
        <v/>
      </c>
      <c r="K93" s="480" t="str">
        <f>IFERROR(VLOOKUP(Aporte_Contrato_Desempeño!$D93,Estructura_PGAR!$H$3:$W$120,13,FALSE),"")</f>
        <v/>
      </c>
      <c r="L93" s="480" t="str">
        <f>IFERROR(VLOOKUP(Aporte_Contrato_Desempeño!$D93,Estructura_PGAR!$H$3:$W$120,14,FALSE),"")</f>
        <v/>
      </c>
      <c r="M93" s="638"/>
    </row>
    <row r="94" spans="1:13" s="436" customFormat="1" ht="18" customHeight="1" outlineLevel="1">
      <c r="A94" s="544"/>
      <c r="B94" s="479"/>
      <c r="C94" s="479"/>
      <c r="D94" s="479"/>
      <c r="E94" s="479" t="str">
        <f>IFERROR(VLOOKUP(Aporte_Contrato_Desempeño!$D94,Estructura_PGAR!$H$4:$W$120,16,FALSE),"")</f>
        <v/>
      </c>
      <c r="F94" s="480" t="str">
        <f>IFERROR(VLOOKUP(Aporte_Contrato_Desempeño!$D94,Estructura_PGAR!$H$3:$W$120,15,FALSE),"")</f>
        <v/>
      </c>
      <c r="G94" s="480" t="str">
        <f>IFERROR(VLOOKUP(Aporte_Contrato_Desempeño!$D94,Estructura_PGAR!$H$3:$P$120,4,FALSE),"")</f>
        <v/>
      </c>
      <c r="H94" s="492" t="str">
        <f>IFERROR(VLOOKUP(Aporte_Contrato_Desempeño!$D94,Estructura_PGAR!$H$3:$W$120,10,FALSE),"")</f>
        <v/>
      </c>
      <c r="I94" s="480" t="str">
        <f>IFERROR(VLOOKUP(Aporte_Contrato_Desempeño!$D94,Estructura_PGAR!$H$3:$W$120,11,FALSE),"")</f>
        <v/>
      </c>
      <c r="J94" s="480" t="str">
        <f>IFERROR(VLOOKUP(Aporte_Contrato_Desempeño!$D94,Estructura_PGAR!$H$3:$W$120,12,FALSE),"")</f>
        <v/>
      </c>
      <c r="K94" s="480" t="str">
        <f>IFERROR(VLOOKUP(Aporte_Contrato_Desempeño!$D94,Estructura_PGAR!$H$3:$W$120,13,FALSE),"")</f>
        <v/>
      </c>
      <c r="L94" s="480" t="str">
        <f>IFERROR(VLOOKUP(Aporte_Contrato_Desempeño!$D94,Estructura_PGAR!$H$3:$W$120,14,FALSE),"")</f>
        <v/>
      </c>
      <c r="M94" s="638"/>
    </row>
    <row r="95" spans="1:13" s="436" customFormat="1" ht="18" customHeight="1" outlineLevel="1">
      <c r="A95" s="544"/>
      <c r="B95" s="479"/>
      <c r="C95" s="479"/>
      <c r="D95" s="479"/>
      <c r="E95" s="479" t="str">
        <f>IFERROR(VLOOKUP(Aporte_Contrato_Desempeño!$D95,Estructura_PGAR!$H$4:$W$120,16,FALSE),"")</f>
        <v/>
      </c>
      <c r="F95" s="480" t="str">
        <f>IFERROR(VLOOKUP(Aporte_Contrato_Desempeño!$D95,Estructura_PGAR!$H$3:$W$120,15,FALSE),"")</f>
        <v/>
      </c>
      <c r="G95" s="480" t="str">
        <f>IFERROR(VLOOKUP(Aporte_Contrato_Desempeño!$D95,Estructura_PGAR!$H$3:$P$120,4,FALSE),"")</f>
        <v/>
      </c>
      <c r="H95" s="492" t="str">
        <f>IFERROR(VLOOKUP(Aporte_Contrato_Desempeño!$D95,Estructura_PGAR!$H$3:$W$120,10,FALSE),"")</f>
        <v/>
      </c>
      <c r="I95" s="480" t="str">
        <f>IFERROR(VLOOKUP(Aporte_Contrato_Desempeño!$D95,Estructura_PGAR!$H$3:$W$120,11,FALSE),"")</f>
        <v/>
      </c>
      <c r="J95" s="480" t="str">
        <f>IFERROR(VLOOKUP(Aporte_Contrato_Desempeño!$D95,Estructura_PGAR!$H$3:$W$120,12,FALSE),"")</f>
        <v/>
      </c>
      <c r="K95" s="480" t="str">
        <f>IFERROR(VLOOKUP(Aporte_Contrato_Desempeño!$D95,Estructura_PGAR!$H$3:$W$120,13,FALSE),"")</f>
        <v/>
      </c>
      <c r="L95" s="480" t="str">
        <f>IFERROR(VLOOKUP(Aporte_Contrato_Desempeño!$D95,Estructura_PGAR!$H$3:$W$120,14,FALSE),"")</f>
        <v/>
      </c>
      <c r="M95" s="638"/>
    </row>
    <row r="96" spans="1:13" s="436" customFormat="1" ht="18" customHeight="1" outlineLevel="1">
      <c r="A96" s="544"/>
      <c r="B96" s="479"/>
      <c r="C96" s="479"/>
      <c r="D96" s="479"/>
      <c r="E96" s="479" t="str">
        <f>IFERROR(VLOOKUP(Aporte_Contrato_Desempeño!$D96,Estructura_PGAR!$H$4:$W$120,16,FALSE),"")</f>
        <v/>
      </c>
      <c r="F96" s="480" t="str">
        <f>IFERROR(VLOOKUP(Aporte_Contrato_Desempeño!$D96,Estructura_PGAR!$H$3:$W$120,15,FALSE),"")</f>
        <v/>
      </c>
      <c r="G96" s="480" t="str">
        <f>IFERROR(VLOOKUP(Aporte_Contrato_Desempeño!$D96,Estructura_PGAR!$H$3:$P$120,4,FALSE),"")</f>
        <v/>
      </c>
      <c r="H96" s="492" t="str">
        <f>IFERROR(VLOOKUP(Aporte_Contrato_Desempeño!$D96,Estructura_PGAR!$H$3:$W$120,10,FALSE),"")</f>
        <v/>
      </c>
      <c r="I96" s="480" t="str">
        <f>IFERROR(VLOOKUP(Aporte_Contrato_Desempeño!$D96,Estructura_PGAR!$H$3:$W$120,11,FALSE),"")</f>
        <v/>
      </c>
      <c r="J96" s="480" t="str">
        <f>IFERROR(VLOOKUP(Aporte_Contrato_Desempeño!$D96,Estructura_PGAR!$H$3:$W$120,12,FALSE),"")</f>
        <v/>
      </c>
      <c r="K96" s="480" t="str">
        <f>IFERROR(VLOOKUP(Aporte_Contrato_Desempeño!$D96,Estructura_PGAR!$H$3:$W$120,13,FALSE),"")</f>
        <v/>
      </c>
      <c r="L96" s="480" t="str">
        <f>IFERROR(VLOOKUP(Aporte_Contrato_Desempeño!$D96,Estructura_PGAR!$H$3:$W$120,14,FALSE),"")</f>
        <v/>
      </c>
      <c r="M96" s="638"/>
    </row>
    <row r="97" spans="1:13" s="436" customFormat="1" ht="18.75" customHeight="1" outlineLevel="1">
      <c r="A97" s="584"/>
      <c r="B97" s="585"/>
      <c r="C97" s="585"/>
      <c r="D97" s="585"/>
      <c r="E97" s="585" t="str">
        <f>IFERROR(VLOOKUP(Aporte_Contrato_Desempeño!$D97,Estructura_PGAR!$H$4:$W$120,16,FALSE),"")</f>
        <v/>
      </c>
      <c r="F97" s="480" t="str">
        <f>IFERROR(VLOOKUP(Aporte_Contrato_Desempeño!$D97,Estructura_PGAR!$H$3:$W$120,15,FALSE),"")</f>
        <v/>
      </c>
      <c r="G97" s="480" t="str">
        <f>IFERROR(VLOOKUP(Aporte_Contrato_Desempeño!$D97,Estructura_PGAR!$H$3:$P$120,4,FALSE),"")</f>
        <v/>
      </c>
      <c r="H97" s="492" t="str">
        <f>IFERROR(VLOOKUP(Aporte_Contrato_Desempeño!$D97,Estructura_PGAR!$H$3:$W$120,10,FALSE),"")</f>
        <v/>
      </c>
      <c r="I97" s="480" t="str">
        <f>IFERROR(VLOOKUP(Aporte_Contrato_Desempeño!$D97,Estructura_PGAR!$H$3:$W$120,11,FALSE),"")</f>
        <v/>
      </c>
      <c r="J97" s="480" t="str">
        <f>IFERROR(VLOOKUP(Aporte_Contrato_Desempeño!$D97,Estructura_PGAR!$H$3:$W$120,12,FALSE),"")</f>
        <v/>
      </c>
      <c r="K97" s="480" t="str">
        <f>IFERROR(VLOOKUP(Aporte_Contrato_Desempeño!$D97,Estructura_PGAR!$H$3:$W$120,13,FALSE),"")</f>
        <v/>
      </c>
      <c r="L97" s="480" t="str">
        <f>IFERROR(VLOOKUP(Aporte_Contrato_Desempeño!$D97,Estructura_PGAR!$H$3:$W$120,14,FALSE),"")</f>
        <v/>
      </c>
      <c r="M97" s="639"/>
    </row>
    <row r="98" spans="1:13" s="436" customFormat="1" ht="15" customHeight="1">
      <c r="A98" s="1084"/>
      <c r="B98" s="1084"/>
      <c r="C98" s="1084"/>
      <c r="D98" s="1084"/>
      <c r="E98" s="1084"/>
      <c r="F98" s="1084"/>
      <c r="G98" s="1084"/>
      <c r="H98" s="1084"/>
      <c r="I98" s="1084"/>
      <c r="J98" s="1084"/>
      <c r="K98" s="1084"/>
      <c r="L98" s="1084"/>
      <c r="M98" s="1084"/>
    </row>
    <row r="99" spans="1:13" s="436" customFormat="1" ht="97.5" customHeight="1">
      <c r="A99" s="1111" t="s">
        <v>4251</v>
      </c>
      <c r="B99" s="1112"/>
      <c r="C99" s="1112"/>
      <c r="D99" s="1112"/>
      <c r="E99" s="1112"/>
      <c r="F99" s="1112"/>
      <c r="G99" s="1112"/>
      <c r="H99" s="1112"/>
      <c r="I99" s="1112"/>
      <c r="J99" s="1112"/>
      <c r="K99" s="1112"/>
      <c r="L99" s="1112"/>
      <c r="M99" s="1113"/>
    </row>
    <row r="100" spans="1:13" s="436" customFormat="1" ht="6" customHeight="1" thickBot="1">
      <c r="A100" s="1084"/>
      <c r="B100" s="1084"/>
      <c r="C100" s="1084"/>
      <c r="D100" s="1084"/>
      <c r="E100" s="1084"/>
      <c r="F100" s="1084"/>
      <c r="G100" s="1084"/>
      <c r="H100" s="1084"/>
      <c r="I100" s="1084"/>
      <c r="J100" s="1084"/>
      <c r="K100" s="1084"/>
      <c r="L100" s="1084"/>
      <c r="M100" s="1084"/>
    </row>
    <row r="101" spans="1:13" s="436" customFormat="1" ht="64.5" customHeight="1" thickBot="1">
      <c r="A101" s="587" t="s">
        <v>4252</v>
      </c>
      <c r="B101" s="588" t="s">
        <v>3822</v>
      </c>
      <c r="C101" s="588" t="s">
        <v>1599</v>
      </c>
      <c r="D101" s="588" t="s">
        <v>3</v>
      </c>
      <c r="E101" s="589" t="s">
        <v>1609</v>
      </c>
      <c r="F101" s="589" t="s">
        <v>3570</v>
      </c>
      <c r="G101" s="590" t="s">
        <v>5510</v>
      </c>
      <c r="H101" s="581" t="s">
        <v>4013</v>
      </c>
      <c r="I101" s="591" t="s">
        <v>1604</v>
      </c>
      <c r="J101" s="591" t="s">
        <v>1605</v>
      </c>
      <c r="K101" s="591" t="s">
        <v>1606</v>
      </c>
      <c r="L101" s="592" t="s">
        <v>1607</v>
      </c>
      <c r="M101" s="593" t="s">
        <v>4254</v>
      </c>
    </row>
    <row r="102" spans="1:13" s="436" customFormat="1" ht="75">
      <c r="A102" s="544" t="s">
        <v>5504</v>
      </c>
      <c r="B102" s="479" t="s">
        <v>5442</v>
      </c>
      <c r="C102" s="479" t="s">
        <v>5485</v>
      </c>
      <c r="D102" s="479" t="s">
        <v>1798</v>
      </c>
      <c r="E102" s="512" t="str">
        <f>IF(Tabla5[[#This Row],[Indicador]]="","",IFERROR(VLOOKUP(D102,Estructura_Plan_Acción!$F$1:$X$113,10,FALSE),""))</f>
        <v>Planeación de territorios sostenibles</v>
      </c>
      <c r="F102" s="480" t="str">
        <f>IFERROR(VLOOKUP(D102,Estructura_Plan_Acción!$F$1:$X$113,9,FALSE),"")</f>
        <v>11. Ciudades y comunidades sostenibles</v>
      </c>
      <c r="G102" s="1110">
        <v>0.15</v>
      </c>
      <c r="H102" s="485">
        <f>IFERROR(VLOOKUP(D102,Estructura_Plan_Acción!$F$1:$L$113,3,FALSE),"")</f>
        <v>1</v>
      </c>
      <c r="I102" s="485">
        <f>IFERROR(VLOOKUP(D102,Estructura_Plan_Acción!$F$1:$L$113,4,FALSE),"")</f>
        <v>1</v>
      </c>
      <c r="J102" s="485">
        <f>IFERROR(VLOOKUP(D102,Estructura_Plan_Acción!$F$1:$L$113,5,FALSE),"")</f>
        <v>1</v>
      </c>
      <c r="K102" s="485">
        <f>IFERROR(VLOOKUP(D102,Estructura_Plan_Acción!$F$1:$L$113,6,FALSE),"")</f>
        <v>1</v>
      </c>
      <c r="L102" s="485">
        <f>IFERROR(VLOOKUP(D102,Estructura_Plan_Acción!$F$1:$L$113,7,FALSE),"")</f>
        <v>1</v>
      </c>
      <c r="M102" s="509">
        <f>IF(G102="","",IF(AND($K$9=2024,I102&lt;&gt;0),G102/I102,IF(AND($K$9=2025,J102&lt;&gt;0),G102/J102,IF(AND($K$9=2026,K102&lt;&gt;0),G102/K102,IF(AND($K$9=2027,L102&lt;&gt;0),G102/L102,"Meta no planificada para la vigencia")))))</f>
        <v>0.15</v>
      </c>
    </row>
    <row r="103" spans="1:13" s="436" customFormat="1" ht="125" outlineLevel="1">
      <c r="A103" s="544" t="s">
        <v>5506</v>
      </c>
      <c r="B103" s="479" t="s">
        <v>5446</v>
      </c>
      <c r="C103" s="479" t="s">
        <v>5487</v>
      </c>
      <c r="D103" s="479" t="s">
        <v>1863</v>
      </c>
      <c r="E103" s="512" t="str">
        <f>IF(Tabla5[[#This Row],[Indicador]]="","",IFERROR(VLOOKUP(D103,Estructura_Plan_Acción!$F$1:$X$113,10,FALSE),""))</f>
        <v>Gestión Contractual</v>
      </c>
      <c r="F103" s="480" t="str">
        <f>IFERROR(VLOOKUP(D103,Estructura_Plan_Acción!$F$1:$X$113,9,FALSE),"")</f>
        <v>16. Paz, justicia e instituciones sólidas</v>
      </c>
      <c r="G103" s="1110">
        <v>3.2000000000000002E-3</v>
      </c>
      <c r="H103" s="485">
        <f>IFERROR(VLOOKUP(D103,Estructura_Plan_Acción!$F$1:$L$113,3,FALSE),"")</f>
        <v>1</v>
      </c>
      <c r="I103" s="485">
        <f>IFERROR(VLOOKUP(D103,Estructura_Plan_Acción!$F$1:$L$113,4,FALSE),"")</f>
        <v>1</v>
      </c>
      <c r="J103" s="485">
        <f>IFERROR(VLOOKUP(D103,Estructura_Plan_Acción!$F$1:$L$113,5,FALSE),"")</f>
        <v>1</v>
      </c>
      <c r="K103" s="485">
        <f>IFERROR(VLOOKUP(D103,Estructura_Plan_Acción!$F$1:$L$113,6,FALSE),"")</f>
        <v>1</v>
      </c>
      <c r="L103" s="485">
        <f>IFERROR(VLOOKUP(D103,Estructura_Plan_Acción!$F$1:$L$113,7,FALSE),"")</f>
        <v>1</v>
      </c>
      <c r="M103" s="509">
        <f t="shared" ref="M103:M121" si="0">IF(G103="","",IF(AND($K$9=2024,I103&lt;&gt;0),G103/I103,IF(AND($K$9=2025,J103&lt;&gt;0),G103/J103,IF(AND($K$9=2026,K103&lt;&gt;0),G103/K103,IF(AND($K$9=2027,L103&lt;&gt;0),G103/L103,"Meta no planificada para la vigencia")))))</f>
        <v>3.2000000000000002E-3</v>
      </c>
    </row>
    <row r="104" spans="1:13" s="436" customFormat="1" outlineLevel="1">
      <c r="A104" s="544"/>
      <c r="B104" s="479"/>
      <c r="C104" s="479"/>
      <c r="D104" s="479"/>
      <c r="E104" s="512" t="str">
        <f>IF(Tabla5[[#This Row],[Indicador]]="","",IFERROR(VLOOKUP(D104,Estructura_Plan_Acción!$F$1:$X$113,10,FALSE),""))</f>
        <v/>
      </c>
      <c r="F104" s="480" t="str">
        <f>IFERROR(VLOOKUP(D104,Estructura_Plan_Acción!$F$1:$X$113,9,FALSE),"")</f>
        <v/>
      </c>
      <c r="G104" s="481"/>
      <c r="H104" s="485" t="str">
        <f>IFERROR(VLOOKUP(D104,Estructura_Plan_Acción!$F$1:$L$113,3,FALSE),"")</f>
        <v/>
      </c>
      <c r="I104" s="485" t="str">
        <f>IFERROR(VLOOKUP(D104,Estructura_Plan_Acción!$F$1:$L$113,4,FALSE),"")</f>
        <v/>
      </c>
      <c r="J104" s="485" t="str">
        <f>IFERROR(VLOOKUP(D104,Estructura_Plan_Acción!$F$1:$L$113,5,FALSE),"")</f>
        <v/>
      </c>
      <c r="K104" s="485" t="str">
        <f>IFERROR(VLOOKUP(D104,Estructura_Plan_Acción!$F$1:$L$113,6,FALSE),"")</f>
        <v/>
      </c>
      <c r="L104" s="485" t="str">
        <f>IFERROR(VLOOKUP(D104,Estructura_Plan_Acción!$F$1:$L$113,7,FALSE),"")</f>
        <v/>
      </c>
      <c r="M104" s="509" t="str">
        <f t="shared" si="0"/>
        <v/>
      </c>
    </row>
    <row r="105" spans="1:13" s="436" customFormat="1" outlineLevel="1">
      <c r="A105" s="544"/>
      <c r="B105" s="479"/>
      <c r="C105" s="479"/>
      <c r="D105" s="479"/>
      <c r="E105" s="512" t="str">
        <f>IF(Tabla5[[#This Row],[Indicador]]="","",IFERROR(VLOOKUP(D105,Estructura_Plan_Acción!$F$1:$X$113,10,FALSE),""))</f>
        <v/>
      </c>
      <c r="F105" s="480" t="str">
        <f>IFERROR(VLOOKUP(D105,Estructura_Plan_Acción!$F$1:$X$113,9,FALSE),"")</f>
        <v/>
      </c>
      <c r="G105" s="481"/>
      <c r="H105" s="485" t="str">
        <f>IFERROR(VLOOKUP(D105,Estructura_Plan_Acción!$F$1:$L$113,3,FALSE),"")</f>
        <v/>
      </c>
      <c r="I105" s="485" t="str">
        <f>IFERROR(VLOOKUP(D105,Estructura_Plan_Acción!$F$1:$L$113,4,FALSE),"")</f>
        <v/>
      </c>
      <c r="J105" s="485" t="str">
        <f>IFERROR(VLOOKUP(D105,Estructura_Plan_Acción!$F$1:$L$113,5,FALSE),"")</f>
        <v/>
      </c>
      <c r="K105" s="485" t="str">
        <f>IFERROR(VLOOKUP(D105,Estructura_Plan_Acción!$F$1:$L$113,6,FALSE),"")</f>
        <v/>
      </c>
      <c r="L105" s="485" t="str">
        <f>IFERROR(VLOOKUP(D105,Estructura_Plan_Acción!$F$1:$L$113,7,FALSE),"")</f>
        <v/>
      </c>
      <c r="M105" s="509" t="str">
        <f t="shared" si="0"/>
        <v/>
      </c>
    </row>
    <row r="106" spans="1:13" s="436" customFormat="1" outlineLevel="1">
      <c r="A106" s="544"/>
      <c r="B106" s="479"/>
      <c r="C106" s="479"/>
      <c r="D106" s="479"/>
      <c r="E106" s="512" t="str">
        <f>IF(Tabla5[[#This Row],[Indicador]]="","",IFERROR(VLOOKUP(D106,Estructura_Plan_Acción!$F$1:$X$113,10,FALSE),""))</f>
        <v/>
      </c>
      <c r="F106" s="480" t="str">
        <f>IFERROR(VLOOKUP(D106,Estructura_Plan_Acción!$F$1:$X$113,9,FALSE),"")</f>
        <v/>
      </c>
      <c r="G106" s="481"/>
      <c r="H106" s="485" t="str">
        <f>IFERROR(VLOOKUP(D106,Estructura_Plan_Acción!$F$1:$L$113,3,FALSE),"")</f>
        <v/>
      </c>
      <c r="I106" s="485" t="str">
        <f>IFERROR(VLOOKUP(D106,Estructura_Plan_Acción!$F$1:$L$113,4,FALSE),"")</f>
        <v/>
      </c>
      <c r="J106" s="485" t="str">
        <f>IFERROR(VLOOKUP(D106,Estructura_Plan_Acción!$F$1:$L$113,5,FALSE),"")</f>
        <v/>
      </c>
      <c r="K106" s="485" t="str">
        <f>IFERROR(VLOOKUP(D106,Estructura_Plan_Acción!$F$1:$L$113,6,FALSE),"")</f>
        <v/>
      </c>
      <c r="L106" s="485" t="str">
        <f>IFERROR(VLOOKUP(D106,Estructura_Plan_Acción!$F$1:$L$113,7,FALSE),"")</f>
        <v/>
      </c>
      <c r="M106" s="509" t="str">
        <f t="shared" si="0"/>
        <v/>
      </c>
    </row>
    <row r="107" spans="1:13" s="436" customFormat="1" ht="15.75" customHeight="1">
      <c r="A107" s="544"/>
      <c r="B107" s="479"/>
      <c r="C107" s="479"/>
      <c r="D107" s="479"/>
      <c r="E107" s="512" t="str">
        <f>IF(Tabla5[[#This Row],[Indicador]]="","",IFERROR(VLOOKUP(D107,Estructura_Plan_Acción!$F$1:$X$113,10,FALSE),""))</f>
        <v/>
      </c>
      <c r="F107" s="480" t="str">
        <f>IFERROR(VLOOKUP(D107,Estructura_Plan_Acción!$F$1:$X$113,9,FALSE),"")</f>
        <v/>
      </c>
      <c r="G107" s="481"/>
      <c r="H107" s="485" t="str">
        <f>IFERROR(VLOOKUP(D107,Estructura_Plan_Acción!$F$1:$L$113,3,FALSE),"")</f>
        <v/>
      </c>
      <c r="I107" s="485" t="str">
        <f>IFERROR(VLOOKUP(D107,Estructura_Plan_Acción!$F$1:$L$113,4,FALSE),"")</f>
        <v/>
      </c>
      <c r="J107" s="485" t="str">
        <f>IFERROR(VLOOKUP(D107,Estructura_Plan_Acción!$F$1:$L$113,5,FALSE),"")</f>
        <v/>
      </c>
      <c r="K107" s="485" t="str">
        <f>IFERROR(VLOOKUP(D107,Estructura_Plan_Acción!$F$1:$L$113,6,FALSE),"")</f>
        <v/>
      </c>
      <c r="L107" s="485" t="str">
        <f>IFERROR(VLOOKUP(D107,Estructura_Plan_Acción!$F$1:$L$113,7,FALSE),"")</f>
        <v/>
      </c>
      <c r="M107" s="509" t="str">
        <f t="shared" si="0"/>
        <v/>
      </c>
    </row>
    <row r="108" spans="1:13" s="436" customFormat="1" ht="15.75" customHeight="1" outlineLevel="1">
      <c r="A108" s="544"/>
      <c r="B108" s="479"/>
      <c r="C108" s="479"/>
      <c r="D108" s="479"/>
      <c r="E108" s="512" t="str">
        <f>IF(Tabla5[[#This Row],[Indicador]]="","",IFERROR(VLOOKUP(D108,Estructura_Plan_Acción!$F$1:$X$113,10,FALSE),""))</f>
        <v/>
      </c>
      <c r="F108" s="480" t="str">
        <f>IFERROR(VLOOKUP(D108,Estructura_Plan_Acción!$F$1:$X$113,9,FALSE),"")</f>
        <v/>
      </c>
      <c r="G108" s="481"/>
      <c r="H108" s="485" t="str">
        <f>IFERROR(VLOOKUP(D108,Estructura_Plan_Acción!$F$1:$L$113,3,FALSE),"")</f>
        <v/>
      </c>
      <c r="I108" s="485" t="str">
        <f>IFERROR(VLOOKUP(D108,Estructura_Plan_Acción!$F$1:$L$113,4,FALSE),"")</f>
        <v/>
      </c>
      <c r="J108" s="485" t="str">
        <f>IFERROR(VLOOKUP(D108,Estructura_Plan_Acción!$F$1:$L$113,5,FALSE),"")</f>
        <v/>
      </c>
      <c r="K108" s="485" t="str">
        <f>IFERROR(VLOOKUP(D108,Estructura_Plan_Acción!$F$1:$L$113,6,FALSE),"")</f>
        <v/>
      </c>
      <c r="L108" s="485" t="str">
        <f>IFERROR(VLOOKUP(D108,Estructura_Plan_Acción!$F$1:$L$113,7,FALSE),"")</f>
        <v/>
      </c>
      <c r="M108" s="509" t="str">
        <f t="shared" si="0"/>
        <v/>
      </c>
    </row>
    <row r="109" spans="1:13" s="436" customFormat="1" outlineLevel="1">
      <c r="A109" s="544"/>
      <c r="B109" s="479"/>
      <c r="C109" s="479"/>
      <c r="D109" s="479"/>
      <c r="E109" s="512" t="str">
        <f>IF(Tabla5[[#This Row],[Indicador]]="","",IFERROR(VLOOKUP(D109,Estructura_Plan_Acción!$F$1:$X$113,10,FALSE),""))</f>
        <v/>
      </c>
      <c r="F109" s="480" t="str">
        <f>IFERROR(VLOOKUP(D109,Estructura_Plan_Acción!$F$1:$X$113,9,FALSE),"")</f>
        <v/>
      </c>
      <c r="G109" s="481"/>
      <c r="H109" s="485" t="str">
        <f>IFERROR(VLOOKUP(D109,Estructura_Plan_Acción!$F$1:$L$113,3,FALSE),"")</f>
        <v/>
      </c>
      <c r="I109" s="485" t="str">
        <f>IFERROR(VLOOKUP(D109,Estructura_Plan_Acción!$F$1:$L$113,4,FALSE),"")</f>
        <v/>
      </c>
      <c r="J109" s="485" t="str">
        <f>IFERROR(VLOOKUP(D109,Estructura_Plan_Acción!$F$1:$L$113,5,FALSE),"")</f>
        <v/>
      </c>
      <c r="K109" s="485" t="str">
        <f>IFERROR(VLOOKUP(D109,Estructura_Plan_Acción!$F$1:$L$113,6,FALSE),"")</f>
        <v/>
      </c>
      <c r="L109" s="485" t="str">
        <f>IFERROR(VLOOKUP(D109,Estructura_Plan_Acción!$F$1:$L$113,7,FALSE),"")</f>
        <v/>
      </c>
      <c r="M109" s="509" t="str">
        <f t="shared" si="0"/>
        <v/>
      </c>
    </row>
    <row r="110" spans="1:13" s="436" customFormat="1" ht="19.5" customHeight="1" outlineLevel="1">
      <c r="A110" s="544"/>
      <c r="B110" s="479"/>
      <c r="C110" s="479"/>
      <c r="D110" s="479"/>
      <c r="E110" s="512" t="str">
        <f>IF(Tabla5[[#This Row],[Indicador]]="","",IFERROR(VLOOKUP(D110,Estructura_Plan_Acción!$F$1:$X$113,10,FALSE),""))</f>
        <v/>
      </c>
      <c r="F110" s="480" t="str">
        <f>IFERROR(VLOOKUP(D110,Estructura_Plan_Acción!$F$1:$X$113,9,FALSE),"")</f>
        <v/>
      </c>
      <c r="G110" s="481"/>
      <c r="H110" s="485" t="str">
        <f>IFERROR(VLOOKUP(D110,Estructura_Plan_Acción!$F$1:$L$113,3,FALSE),"")</f>
        <v/>
      </c>
      <c r="I110" s="485" t="str">
        <f>IFERROR(VLOOKUP(D110,Estructura_Plan_Acción!$F$1:$L$113,4,FALSE),"")</f>
        <v/>
      </c>
      <c r="J110" s="485" t="str">
        <f>IFERROR(VLOOKUP(D110,Estructura_Plan_Acción!$F$1:$L$113,5,FALSE),"")</f>
        <v/>
      </c>
      <c r="K110" s="485" t="str">
        <f>IFERROR(VLOOKUP(D110,Estructura_Plan_Acción!$F$1:$L$113,6,FALSE),"")</f>
        <v/>
      </c>
      <c r="L110" s="485" t="str">
        <f>IFERROR(VLOOKUP(D110,Estructura_Plan_Acción!$F$1:$L$113,7,FALSE),"")</f>
        <v/>
      </c>
      <c r="M110" s="509" t="str">
        <f t="shared" si="0"/>
        <v/>
      </c>
    </row>
    <row r="111" spans="1:13" s="436" customFormat="1" outlineLevel="1">
      <c r="A111" s="544"/>
      <c r="B111" s="479"/>
      <c r="C111" s="479"/>
      <c r="D111" s="479"/>
      <c r="E111" s="512" t="str">
        <f>IF(Tabla5[[#This Row],[Indicador]]="","",IFERROR(VLOOKUP(D111,Estructura_Plan_Acción!$F$1:$X$113,10,FALSE),""))</f>
        <v/>
      </c>
      <c r="F111" s="480" t="str">
        <f>IFERROR(VLOOKUP(D111,Estructura_Plan_Acción!$F$1:$X$113,9,FALSE),"")</f>
        <v/>
      </c>
      <c r="G111" s="481"/>
      <c r="H111" s="485" t="str">
        <f>IFERROR(VLOOKUP(D111,Estructura_Plan_Acción!$F$1:$L$113,3,FALSE),"")</f>
        <v/>
      </c>
      <c r="I111" s="485" t="str">
        <f>IFERROR(VLOOKUP(D111,Estructura_Plan_Acción!$F$1:$L$113,4,FALSE),"")</f>
        <v/>
      </c>
      <c r="J111" s="485" t="str">
        <f>IFERROR(VLOOKUP(D111,Estructura_Plan_Acción!$F$1:$L$113,5,FALSE),"")</f>
        <v/>
      </c>
      <c r="K111" s="485" t="str">
        <f>IFERROR(VLOOKUP(D111,Estructura_Plan_Acción!$F$1:$L$113,6,FALSE),"")</f>
        <v/>
      </c>
      <c r="L111" s="485" t="str">
        <f>IFERROR(VLOOKUP(D111,Estructura_Plan_Acción!$F$1:$L$113,7,FALSE),"")</f>
        <v/>
      </c>
      <c r="M111" s="509" t="str">
        <f t="shared" si="0"/>
        <v/>
      </c>
    </row>
    <row r="112" spans="1:13" s="436" customFormat="1" outlineLevel="1">
      <c r="A112" s="544"/>
      <c r="B112" s="479"/>
      <c r="C112" s="479"/>
      <c r="D112" s="479"/>
      <c r="E112" s="512" t="str">
        <f>IF(Tabla5[[#This Row],[Indicador]]="","",IFERROR(VLOOKUP(D112,Estructura_Plan_Acción!$F$1:$X$113,10,FALSE),""))</f>
        <v/>
      </c>
      <c r="F112" s="480" t="str">
        <f>IFERROR(VLOOKUP(D112,Estructura_Plan_Acción!$F$1:$X$113,9,FALSE),"")</f>
        <v/>
      </c>
      <c r="G112" s="481"/>
      <c r="H112" s="485" t="str">
        <f>IFERROR(VLOOKUP(D112,Estructura_Plan_Acción!$F$1:$L$113,3,FALSE),"")</f>
        <v/>
      </c>
      <c r="I112" s="485" t="str">
        <f>IFERROR(VLOOKUP(D112,Estructura_Plan_Acción!$F$1:$L$113,4,FALSE),"")</f>
        <v/>
      </c>
      <c r="J112" s="485" t="str">
        <f>IFERROR(VLOOKUP(D112,Estructura_Plan_Acción!$F$1:$L$113,5,FALSE),"")</f>
        <v/>
      </c>
      <c r="K112" s="485" t="str">
        <f>IFERROR(VLOOKUP(D112,Estructura_Plan_Acción!$F$1:$L$113,6,FALSE),"")</f>
        <v/>
      </c>
      <c r="L112" s="485" t="str">
        <f>IFERROR(VLOOKUP(D112,Estructura_Plan_Acción!$F$1:$L$113,7,FALSE),"")</f>
        <v/>
      </c>
      <c r="M112" s="509" t="str">
        <f t="shared" si="0"/>
        <v/>
      </c>
    </row>
    <row r="113" spans="1:13" s="436" customFormat="1" ht="18" customHeight="1" outlineLevel="1">
      <c r="A113" s="544"/>
      <c r="B113" s="479"/>
      <c r="C113" s="479"/>
      <c r="D113" s="479"/>
      <c r="E113" s="512" t="str">
        <f>IF(Tabla5[[#This Row],[Indicador]]="","",IFERROR(VLOOKUP(D113,Estructura_Plan_Acción!$F$1:$X$113,10,FALSE),""))</f>
        <v/>
      </c>
      <c r="F113" s="480" t="str">
        <f>IFERROR(VLOOKUP(D113,Estructura_Plan_Acción!$F$1:$X$113,9,FALSE),"")</f>
        <v/>
      </c>
      <c r="G113" s="481"/>
      <c r="H113" s="485" t="str">
        <f>IFERROR(VLOOKUP(D113,Estructura_Plan_Acción!$F$1:$L$113,3,FALSE),"")</f>
        <v/>
      </c>
      <c r="I113" s="485" t="str">
        <f>IFERROR(VLOOKUP(D113,Estructura_Plan_Acción!$F$1:$L$113,4,FALSE),"")</f>
        <v/>
      </c>
      <c r="J113" s="485" t="str">
        <f>IFERROR(VLOOKUP(D113,Estructura_Plan_Acción!$F$1:$L$113,5,FALSE),"")</f>
        <v/>
      </c>
      <c r="K113" s="485" t="str">
        <f>IFERROR(VLOOKUP(D113,Estructura_Plan_Acción!$F$1:$L$113,6,FALSE),"")</f>
        <v/>
      </c>
      <c r="L113" s="485" t="str">
        <f>IFERROR(VLOOKUP(D113,Estructura_Plan_Acción!$F$1:$L$113,7,FALSE),"")</f>
        <v/>
      </c>
      <c r="M113" s="509" t="str">
        <f t="shared" si="0"/>
        <v/>
      </c>
    </row>
    <row r="114" spans="1:13" s="436" customFormat="1" ht="15" customHeight="1" outlineLevel="1">
      <c r="A114" s="544"/>
      <c r="B114" s="479"/>
      <c r="C114" s="479"/>
      <c r="D114" s="479"/>
      <c r="E114" s="512" t="str">
        <f>IF(Tabla5[[#This Row],[Indicador]]="","",IFERROR(VLOOKUP(D114,Estructura_Plan_Acción!$F$1:$X$113,10,FALSE),""))</f>
        <v/>
      </c>
      <c r="F114" s="480" t="str">
        <f>IFERROR(VLOOKUP(D114,Estructura_Plan_Acción!$F$1:$X$113,9,FALSE),"")</f>
        <v/>
      </c>
      <c r="G114" s="481"/>
      <c r="H114" s="485" t="str">
        <f>IFERROR(VLOOKUP(D114,Estructura_Plan_Acción!$F$1:$L$113,3,FALSE),"")</f>
        <v/>
      </c>
      <c r="I114" s="485" t="str">
        <f>IFERROR(VLOOKUP(D114,Estructura_Plan_Acción!$F$1:$L$113,4,FALSE),"")</f>
        <v/>
      </c>
      <c r="J114" s="485" t="str">
        <f>IFERROR(VLOOKUP(D114,Estructura_Plan_Acción!$F$1:$L$113,5,FALSE),"")</f>
        <v/>
      </c>
      <c r="K114" s="485" t="str">
        <f>IFERROR(VLOOKUP(D114,Estructura_Plan_Acción!$F$1:$L$113,6,FALSE),"")</f>
        <v/>
      </c>
      <c r="L114" s="485" t="str">
        <f>IFERROR(VLOOKUP(D114,Estructura_Plan_Acción!$F$1:$L$113,7,FALSE),"")</f>
        <v/>
      </c>
      <c r="M114" s="509" t="str">
        <f t="shared" si="0"/>
        <v/>
      </c>
    </row>
    <row r="115" spans="1:13" s="436" customFormat="1" ht="18" customHeight="1" outlineLevel="1">
      <c r="A115" s="544"/>
      <c r="B115" s="479"/>
      <c r="C115" s="479"/>
      <c r="D115" s="479"/>
      <c r="E115" s="512" t="str">
        <f>IF(Tabla5[[#This Row],[Indicador]]="","",IFERROR(VLOOKUP(D115,Estructura_Plan_Acción!$F$1:$X$113,10,FALSE),""))</f>
        <v/>
      </c>
      <c r="F115" s="480" t="str">
        <f>IFERROR(VLOOKUP(D115,Estructura_Plan_Acción!$F$1:$X$113,9,FALSE),"")</f>
        <v/>
      </c>
      <c r="G115" s="481"/>
      <c r="H115" s="485" t="str">
        <f>IFERROR(VLOOKUP(D115,Estructura_Plan_Acción!$F$1:$L$113,3,FALSE),"")</f>
        <v/>
      </c>
      <c r="I115" s="485" t="str">
        <f>IFERROR(VLOOKUP(D115,Estructura_Plan_Acción!$F$1:$L$113,4,FALSE),"")</f>
        <v/>
      </c>
      <c r="J115" s="485" t="str">
        <f>IFERROR(VLOOKUP(D115,Estructura_Plan_Acción!$F$1:$L$113,5,FALSE),"")</f>
        <v/>
      </c>
      <c r="K115" s="485" t="str">
        <f>IFERROR(VLOOKUP(D115,Estructura_Plan_Acción!$F$1:$L$113,6,FALSE),"")</f>
        <v/>
      </c>
      <c r="L115" s="485" t="str">
        <f>IFERROR(VLOOKUP(D115,Estructura_Plan_Acción!$F$1:$L$113,7,FALSE),"")</f>
        <v/>
      </c>
      <c r="M115" s="509" t="str">
        <f t="shared" si="0"/>
        <v/>
      </c>
    </row>
    <row r="116" spans="1:13" s="436" customFormat="1" ht="17.25" customHeight="1" outlineLevel="1">
      <c r="A116" s="544"/>
      <c r="B116" s="479"/>
      <c r="C116" s="479"/>
      <c r="D116" s="479"/>
      <c r="E116" s="512" t="str">
        <f>IF(Tabla5[[#This Row],[Indicador]]="","",IFERROR(VLOOKUP(D116,Estructura_Plan_Acción!$F$1:$X$113,10,FALSE),""))</f>
        <v/>
      </c>
      <c r="F116" s="480" t="str">
        <f>IFERROR(VLOOKUP(D116,Estructura_Plan_Acción!$F$1:$X$113,9,FALSE),"")</f>
        <v/>
      </c>
      <c r="G116" s="481"/>
      <c r="H116" s="485" t="str">
        <f>IFERROR(VLOOKUP(D116,Estructura_Plan_Acción!$F$1:$L$113,3,FALSE),"")</f>
        <v/>
      </c>
      <c r="I116" s="485" t="str">
        <f>IFERROR(VLOOKUP(D116,Estructura_Plan_Acción!$F$1:$L$113,4,FALSE),"")</f>
        <v/>
      </c>
      <c r="J116" s="485" t="str">
        <f>IFERROR(VLOOKUP(D116,Estructura_Plan_Acción!$F$1:$L$113,5,FALSE),"")</f>
        <v/>
      </c>
      <c r="K116" s="485" t="str">
        <f>IFERROR(VLOOKUP(D116,Estructura_Plan_Acción!$F$1:$L$113,6,FALSE),"")</f>
        <v/>
      </c>
      <c r="L116" s="485" t="str">
        <f>IFERROR(VLOOKUP(D116,Estructura_Plan_Acción!$F$1:$L$113,7,FALSE),"")</f>
        <v/>
      </c>
      <c r="M116" s="509" t="str">
        <f t="shared" si="0"/>
        <v/>
      </c>
    </row>
    <row r="117" spans="1:13" s="436" customFormat="1" ht="15.75" customHeight="1">
      <c r="A117" s="544"/>
      <c r="B117" s="479"/>
      <c r="C117" s="479"/>
      <c r="D117" s="479"/>
      <c r="E117" s="512" t="str">
        <f>IF(Tabla5[[#This Row],[Indicador]]="","",IFERROR(VLOOKUP(D117,Estructura_Plan_Acción!$F$1:$X$113,10,FALSE),""))</f>
        <v/>
      </c>
      <c r="F117" s="480" t="str">
        <f>IFERROR(VLOOKUP(D117,Estructura_Plan_Acción!$F$1:$X$113,9,FALSE),"")</f>
        <v/>
      </c>
      <c r="G117" s="481"/>
      <c r="H117" s="485" t="str">
        <f>IFERROR(VLOOKUP(D117,Estructura_Plan_Acción!$F$1:$L$113,3,FALSE),"")</f>
        <v/>
      </c>
      <c r="I117" s="485" t="str">
        <f>IFERROR(VLOOKUP(D117,Estructura_Plan_Acción!$F$1:$L$113,4,FALSE),"")</f>
        <v/>
      </c>
      <c r="J117" s="485" t="str">
        <f>IFERROR(VLOOKUP(D117,Estructura_Plan_Acción!$F$1:$L$113,5,FALSE),"")</f>
        <v/>
      </c>
      <c r="K117" s="485" t="str">
        <f>IFERROR(VLOOKUP(D117,Estructura_Plan_Acción!$F$1:$L$113,6,FALSE),"")</f>
        <v/>
      </c>
      <c r="L117" s="485" t="str">
        <f>IFERROR(VLOOKUP(D117,Estructura_Plan_Acción!$F$1:$L$113,7,FALSE),"")</f>
        <v/>
      </c>
      <c r="M117" s="509" t="str">
        <f t="shared" si="0"/>
        <v/>
      </c>
    </row>
    <row r="118" spans="1:13" s="436" customFormat="1" ht="15.75" customHeight="1" outlineLevel="1">
      <c r="A118" s="544"/>
      <c r="B118" s="479"/>
      <c r="C118" s="479"/>
      <c r="D118" s="479"/>
      <c r="E118" s="512" t="str">
        <f>IF(Tabla5[[#This Row],[Indicador]]="","",IFERROR(VLOOKUP(D118,Estructura_Plan_Acción!$F$1:$X$113,10,FALSE),""))</f>
        <v/>
      </c>
      <c r="F118" s="480" t="str">
        <f>IFERROR(VLOOKUP(D118,Estructura_Plan_Acción!$F$1:$X$113,9,FALSE),"")</f>
        <v/>
      </c>
      <c r="G118" s="481"/>
      <c r="H118" s="485" t="str">
        <f>IFERROR(VLOOKUP(D118,Estructura_Plan_Acción!$F$1:$L$113,3,FALSE),"")</f>
        <v/>
      </c>
      <c r="I118" s="485" t="str">
        <f>IFERROR(VLOOKUP(D118,Estructura_Plan_Acción!$F$1:$L$113,4,FALSE),"")</f>
        <v/>
      </c>
      <c r="J118" s="485" t="str">
        <f>IFERROR(VLOOKUP(D118,Estructura_Plan_Acción!$F$1:$L$113,5,FALSE),"")</f>
        <v/>
      </c>
      <c r="K118" s="485" t="str">
        <f>IFERROR(VLOOKUP(D118,Estructura_Plan_Acción!$F$1:$L$113,6,FALSE),"")</f>
        <v/>
      </c>
      <c r="L118" s="485" t="str">
        <f>IFERROR(VLOOKUP(D118,Estructura_Plan_Acción!$F$1:$L$113,7,FALSE),"")</f>
        <v/>
      </c>
      <c r="M118" s="509" t="str">
        <f t="shared" si="0"/>
        <v/>
      </c>
    </row>
    <row r="119" spans="1:13" s="436" customFormat="1" outlineLevel="1">
      <c r="A119" s="544"/>
      <c r="B119" s="479"/>
      <c r="C119" s="479"/>
      <c r="D119" s="479"/>
      <c r="E119" s="512" t="str">
        <f>IF(Tabla5[[#This Row],[Indicador]]="","",IFERROR(VLOOKUP(D119,Estructura_Plan_Acción!$F$1:$X$113,10,FALSE),""))</f>
        <v/>
      </c>
      <c r="F119" s="480" t="str">
        <f>IFERROR(VLOOKUP(D119,Estructura_Plan_Acción!$F$1:$X$113,9,FALSE),"")</f>
        <v/>
      </c>
      <c r="G119" s="481"/>
      <c r="H119" s="485" t="str">
        <f>IFERROR(VLOOKUP(D119,Estructura_Plan_Acción!$F$1:$L$113,3,FALSE),"")</f>
        <v/>
      </c>
      <c r="I119" s="485" t="str">
        <f>IFERROR(VLOOKUP(D119,Estructura_Plan_Acción!$F$1:$L$113,4,FALSE),"")</f>
        <v/>
      </c>
      <c r="J119" s="485" t="str">
        <f>IFERROR(VLOOKUP(D119,Estructura_Plan_Acción!$F$1:$L$113,5,FALSE),"")</f>
        <v/>
      </c>
      <c r="K119" s="485" t="str">
        <f>IFERROR(VLOOKUP(D119,Estructura_Plan_Acción!$F$1:$L$113,6,FALSE),"")</f>
        <v/>
      </c>
      <c r="L119" s="485" t="str">
        <f>IFERROR(VLOOKUP(D119,Estructura_Plan_Acción!$F$1:$L$113,7,FALSE),"")</f>
        <v/>
      </c>
      <c r="M119" s="509" t="str">
        <f t="shared" si="0"/>
        <v/>
      </c>
    </row>
    <row r="120" spans="1:13" s="436" customFormat="1" outlineLevel="1">
      <c r="A120" s="544"/>
      <c r="B120" s="479"/>
      <c r="C120" s="479"/>
      <c r="D120" s="479"/>
      <c r="E120" s="512" t="str">
        <f>IF(Tabla5[[#This Row],[Indicador]]="","",IFERROR(VLOOKUP(D120,Estructura_Plan_Acción!$F$1:$X$113,10,FALSE),""))</f>
        <v/>
      </c>
      <c r="F120" s="480" t="str">
        <f>IFERROR(VLOOKUP(D120,Estructura_Plan_Acción!$F$1:$X$113,9,FALSE),"")</f>
        <v/>
      </c>
      <c r="G120" s="481"/>
      <c r="H120" s="485" t="str">
        <f>IFERROR(VLOOKUP(D120,Estructura_Plan_Acción!$F$1:$L$113,3,FALSE),"")</f>
        <v/>
      </c>
      <c r="I120" s="485" t="str">
        <f>IFERROR(VLOOKUP(D120,Estructura_Plan_Acción!$F$1:$L$113,4,FALSE),"")</f>
        <v/>
      </c>
      <c r="J120" s="485" t="str">
        <f>IFERROR(VLOOKUP(D120,Estructura_Plan_Acción!$F$1:$L$113,5,FALSE),"")</f>
        <v/>
      </c>
      <c r="K120" s="485" t="str">
        <f>IFERROR(VLOOKUP(D120,Estructura_Plan_Acción!$F$1:$L$113,6,FALSE),"")</f>
        <v/>
      </c>
      <c r="L120" s="485" t="str">
        <f>IFERROR(VLOOKUP(D120,Estructura_Plan_Acción!$F$1:$L$113,7,FALSE),"")</f>
        <v/>
      </c>
      <c r="M120" s="509" t="str">
        <f t="shared" si="0"/>
        <v/>
      </c>
    </row>
    <row r="121" spans="1:13" s="436" customFormat="1" outlineLevel="1">
      <c r="A121" s="584"/>
      <c r="B121" s="585"/>
      <c r="C121" s="585"/>
      <c r="D121" s="479"/>
      <c r="E121" s="515" t="str">
        <f>IF(Tabla5[[#This Row],[Indicador]]="","",IFERROR(VLOOKUP(D121,Estructura_Plan_Acción!$F$1:$X$113,10,FALSE),""))</f>
        <v/>
      </c>
      <c r="F121" s="508" t="str">
        <f>IFERROR(VLOOKUP(D121,Estructura_Plan_Acción!$F$1:$X$113,9,FALSE),"")</f>
        <v/>
      </c>
      <c r="G121" s="586"/>
      <c r="H121" s="511" t="str">
        <f>IFERROR(VLOOKUP(D121,Estructura_Plan_Acción!$F$1:$L$113,3,FALSE),"")</f>
        <v/>
      </c>
      <c r="I121" s="511" t="str">
        <f>IFERROR(VLOOKUP(D121,Estructura_Plan_Acción!$F$1:$L$113,4,FALSE),"")</f>
        <v/>
      </c>
      <c r="J121" s="511" t="str">
        <f>IFERROR(VLOOKUP(D121,Estructura_Plan_Acción!$F$1:$L$113,5,FALSE),"")</f>
        <v/>
      </c>
      <c r="K121" s="511" t="str">
        <f>IFERROR(VLOOKUP(D121,Estructura_Plan_Acción!$F$1:$L$113,6,FALSE),"")</f>
        <v/>
      </c>
      <c r="L121" s="511" t="str">
        <f>IFERROR(VLOOKUP(D121,Estructura_Plan_Acción!$F$1:$L$113,7,FALSE),"")</f>
        <v/>
      </c>
      <c r="M121" s="514" t="str">
        <f t="shared" si="0"/>
        <v/>
      </c>
    </row>
    <row r="122" spans="1:13" s="436" customFormat="1" ht="15" customHeight="1">
      <c r="A122" s="544"/>
      <c r="B122" s="479"/>
      <c r="C122" s="479"/>
      <c r="D122" s="479"/>
      <c r="E122" s="512" t="str">
        <f>IF(Tabla5[[#This Row],[Indicador]]="","",IFERROR(VLOOKUP(D122,Estructura_Plan_Acción!$F$1:$X$113,10,FALSE),""))</f>
        <v/>
      </c>
      <c r="F122" s="480" t="str">
        <f>IFERROR(VLOOKUP(D122,Estructura_Plan_Acción!$F$1:$X$113,9,FALSE),"")</f>
        <v/>
      </c>
      <c r="G122" s="586"/>
      <c r="H122" s="485" t="str">
        <f>IFERROR(VLOOKUP(D122,Estructura_Plan_Acción!$F$1:$L$113,3,FALSE),"")</f>
        <v/>
      </c>
      <c r="I122" s="485" t="str">
        <f>IFERROR(VLOOKUP(D122,Estructura_Plan_Acción!$F$1:$L$113,4,FALSE),"")</f>
        <v/>
      </c>
      <c r="J122" s="485" t="str">
        <f>IFERROR(VLOOKUP(D122,Estructura_Plan_Acción!$F$1:$L$113,5,FALSE),"")</f>
        <v/>
      </c>
      <c r="K122" s="485" t="str">
        <f>IFERROR(VLOOKUP(D122,Estructura_Plan_Acción!$F$1:$L$113,6,FALSE),"")</f>
        <v/>
      </c>
      <c r="L122" s="485" t="str">
        <f>IFERROR(VLOOKUP(D122,Estructura_Plan_Acción!$F$1:$L$113,7,FALSE),"")</f>
        <v/>
      </c>
      <c r="M122" s="509" t="str">
        <f>IF(G122="","",IF(AND($K$9=2024,I122&lt;&gt;0),G122/I122,IF(AND($K$9=2025,J122&lt;&gt;0),G122/J122,IF(AND($K$9=2026,K122&lt;&gt;0),G122/K122,IF(AND($K$9=2027,L122&lt;&gt;0),G122/L122,"Meta no planificada para la vigencia")))))</f>
        <v/>
      </c>
    </row>
    <row r="123" spans="1:13" s="436" customFormat="1" ht="84.75" customHeight="1">
      <c r="A123" s="1111" t="s">
        <v>4256</v>
      </c>
      <c r="B123" s="1112"/>
      <c r="C123" s="1112"/>
      <c r="D123" s="1112"/>
      <c r="E123" s="1112"/>
      <c r="F123" s="1112"/>
      <c r="G123" s="1112"/>
      <c r="H123" s="1112"/>
      <c r="I123" s="1112"/>
      <c r="J123" s="1112"/>
      <c r="K123" s="1112"/>
      <c r="L123" s="1112"/>
      <c r="M123" s="1113"/>
    </row>
    <row r="124" spans="1:13" s="436" customFormat="1" ht="6" customHeight="1">
      <c r="A124" s="1084"/>
      <c r="B124" s="1084"/>
      <c r="C124" s="1084"/>
      <c r="D124" s="1084"/>
      <c r="E124" s="1084"/>
      <c r="F124" s="1084"/>
      <c r="G124" s="1084"/>
      <c r="H124" s="1084"/>
      <c r="I124" s="1084"/>
      <c r="J124" s="1084"/>
      <c r="K124" s="1084"/>
      <c r="L124" s="1084"/>
      <c r="M124" s="1084"/>
    </row>
    <row r="125" spans="1:13" s="436" customFormat="1" ht="19.5" customHeight="1">
      <c r="A125" s="1084"/>
      <c r="B125" s="1084"/>
      <c r="C125" s="1084"/>
      <c r="D125" s="1084"/>
      <c r="E125" s="1084"/>
      <c r="F125" s="1084"/>
      <c r="G125" s="1084"/>
      <c r="H125" s="1084"/>
      <c r="I125" s="1084"/>
      <c r="J125" s="1084"/>
      <c r="K125" s="1084"/>
      <c r="L125" s="1084"/>
      <c r="M125" s="1084"/>
    </row>
    <row r="126" spans="1:13" s="436" customFormat="1" ht="15.75" customHeight="1">
      <c r="A126" s="486" t="s">
        <v>4257</v>
      </c>
      <c r="B126" s="1084"/>
      <c r="C126" s="1084"/>
      <c r="D126" s="1084"/>
      <c r="E126" s="1084"/>
      <c r="F126" s="1084"/>
      <c r="G126" s="1084"/>
      <c r="H126" s="1084"/>
      <c r="I126" s="1084"/>
      <c r="J126" s="1084"/>
      <c r="K126" s="1084"/>
      <c r="L126" s="1084"/>
      <c r="M126" s="1084"/>
    </row>
    <row r="127" spans="1:13" s="436" customFormat="1" ht="11.25" customHeight="1">
      <c r="A127" s="487"/>
      <c r="B127" s="1084"/>
      <c r="C127" s="1084"/>
      <c r="D127" s="1084"/>
      <c r="E127" s="1084"/>
      <c r="F127" s="1084"/>
      <c r="G127" s="1084"/>
      <c r="H127" s="1084"/>
      <c r="I127" s="1084"/>
      <c r="J127" s="1084"/>
      <c r="K127" s="1084"/>
      <c r="L127" s="1084"/>
      <c r="M127" s="1084"/>
    </row>
    <row r="128" spans="1:13" s="436" customFormat="1" ht="25.5" customHeight="1">
      <c r="A128" s="474" t="s">
        <v>1885</v>
      </c>
      <c r="B128" s="474" t="s">
        <v>227</v>
      </c>
      <c r="C128" s="474" t="s">
        <v>1886</v>
      </c>
      <c r="D128" s="474" t="s">
        <v>1887</v>
      </c>
      <c r="E128" s="474" t="s">
        <v>1888</v>
      </c>
      <c r="F128" s="474" t="s">
        <v>3570</v>
      </c>
      <c r="G128" s="474" t="s">
        <v>1609</v>
      </c>
      <c r="H128" s="612" t="s">
        <v>4258</v>
      </c>
      <c r="I128" s="1084"/>
      <c r="J128" s="1084"/>
      <c r="K128" s="1084"/>
      <c r="L128" s="1084"/>
      <c r="M128" s="1084"/>
    </row>
    <row r="129" spans="1:8" s="436" customFormat="1" ht="27.75" customHeight="1">
      <c r="A129" s="479" t="s">
        <v>1889</v>
      </c>
      <c r="B129" s="479" t="s">
        <v>1937</v>
      </c>
      <c r="C129" s="479" t="s">
        <v>4325</v>
      </c>
      <c r="D129" s="479" t="s">
        <v>1939</v>
      </c>
      <c r="E129" s="480" t="str">
        <f>IFERROR(VLOOKUP(D129,'PLAN+AIRE PURO'!$D:$E,2,0),"")</f>
        <v>CORANTIOQUIA administraciones municipales</v>
      </c>
      <c r="F129" s="479" t="s">
        <v>176</v>
      </c>
      <c r="G129" s="479" t="s">
        <v>143</v>
      </c>
      <c r="H129" s="481">
        <v>1</v>
      </c>
    </row>
    <row r="130" spans="1:8" s="436" customFormat="1" ht="27.75" hidden="1" customHeight="1" outlineLevel="1">
      <c r="A130" s="479"/>
      <c r="B130" s="479"/>
      <c r="C130" s="479"/>
      <c r="D130" s="479"/>
      <c r="E130" s="480" t="str">
        <f>IFERROR(VLOOKUP(D130,'PLAN+AIRE PURO'!$D:$E,2,0),"")</f>
        <v/>
      </c>
      <c r="F130" s="479"/>
      <c r="G130" s="479"/>
      <c r="H130" s="481"/>
    </row>
    <row r="131" spans="1:8" s="436" customFormat="1" ht="27.75" hidden="1" customHeight="1" outlineLevel="1">
      <c r="A131" s="479"/>
      <c r="B131" s="479"/>
      <c r="C131" s="479"/>
      <c r="D131" s="479"/>
      <c r="E131" s="480" t="str">
        <f>IFERROR(VLOOKUP(D131,'PLAN+AIRE PURO'!$D:$E,2,0),"")</f>
        <v/>
      </c>
      <c r="F131" s="479"/>
      <c r="G131" s="479"/>
      <c r="H131" s="481"/>
    </row>
    <row r="132" spans="1:8" s="436" customFormat="1" ht="27.75" hidden="1" customHeight="1" outlineLevel="1">
      <c r="A132" s="479"/>
      <c r="B132" s="479"/>
      <c r="C132" s="479"/>
      <c r="D132" s="479"/>
      <c r="E132" s="480" t="str">
        <f>IFERROR(VLOOKUP(D132,'PLAN+AIRE PURO'!$D:$E,2,0),"")</f>
        <v/>
      </c>
      <c r="F132" s="479"/>
      <c r="G132" s="479"/>
      <c r="H132" s="481"/>
    </row>
    <row r="133" spans="1:8" s="436" customFormat="1" ht="27.75" hidden="1" customHeight="1" outlineLevel="1">
      <c r="A133" s="479"/>
      <c r="B133" s="479"/>
      <c r="C133" s="479"/>
      <c r="D133" s="479"/>
      <c r="E133" s="480" t="str">
        <f>IFERROR(VLOOKUP(D133,'PLAN+AIRE PURO'!$D:$E,2,0),"")</f>
        <v/>
      </c>
      <c r="F133" s="479"/>
      <c r="G133" s="479"/>
      <c r="H133" s="481"/>
    </row>
    <row r="134" spans="1:8" s="436" customFormat="1" ht="27.75" hidden="1" customHeight="1" outlineLevel="1">
      <c r="A134" s="479"/>
      <c r="B134" s="479"/>
      <c r="C134" s="479"/>
      <c r="D134" s="479"/>
      <c r="E134" s="480" t="str">
        <f>IFERROR(VLOOKUP(D134,'PLAN+AIRE PURO'!$D:$E,2,0),"")</f>
        <v/>
      </c>
      <c r="F134" s="479"/>
      <c r="G134" s="479"/>
      <c r="H134" s="481"/>
    </row>
    <row r="135" spans="1:8" s="436" customFormat="1" ht="27.75" hidden="1" customHeight="1" outlineLevel="1">
      <c r="A135" s="479"/>
      <c r="B135" s="479"/>
      <c r="C135" s="479"/>
      <c r="D135" s="479"/>
      <c r="E135" s="480" t="str">
        <f>IFERROR(VLOOKUP(D135,'PLAN+AIRE PURO'!$D:$E,2,0),"")</f>
        <v/>
      </c>
      <c r="F135" s="479"/>
      <c r="G135" s="479"/>
      <c r="H135" s="481"/>
    </row>
    <row r="136" spans="1:8" s="436" customFormat="1" ht="26.25" hidden="1" customHeight="1" outlineLevel="1">
      <c r="A136" s="479"/>
      <c r="B136" s="479"/>
      <c r="C136" s="479"/>
      <c r="D136" s="479"/>
      <c r="E136" s="480" t="str">
        <f>IFERROR(VLOOKUP(D136,'PLAN+AIRE PURO'!$D:$E,2,0),"")</f>
        <v/>
      </c>
      <c r="F136" s="479"/>
      <c r="G136" s="479"/>
      <c r="H136" s="481"/>
    </row>
    <row r="137" spans="1:8" s="436" customFormat="1" ht="15.75" customHeight="1" collapsed="1">
      <c r="A137" s="1084"/>
      <c r="B137" s="1084"/>
      <c r="C137" s="1084"/>
      <c r="D137" s="1084"/>
      <c r="E137" s="1084"/>
      <c r="F137" s="1084"/>
      <c r="G137" s="1084"/>
      <c r="H137" s="1084"/>
    </row>
    <row r="138" spans="1:8" s="436" customFormat="1" ht="19.5" customHeight="1">
      <c r="A138" s="486" t="s">
        <v>4259</v>
      </c>
      <c r="B138" s="1096"/>
      <c r="C138" s="1084"/>
      <c r="D138" s="1084"/>
      <c r="E138" s="1084"/>
      <c r="F138" s="1084"/>
      <c r="G138" s="1084"/>
      <c r="H138" s="1084"/>
    </row>
    <row r="139" spans="1:8" s="436" customFormat="1" ht="45" customHeight="1">
      <c r="A139" s="474" t="s">
        <v>226</v>
      </c>
      <c r="B139" s="474" t="s">
        <v>227</v>
      </c>
      <c r="C139" s="474" t="s">
        <v>228</v>
      </c>
      <c r="D139" s="474" t="s">
        <v>229</v>
      </c>
      <c r="E139" s="474" t="s">
        <v>3570</v>
      </c>
      <c r="F139" s="474" t="s">
        <v>1609</v>
      </c>
      <c r="G139" s="612" t="s">
        <v>4258</v>
      </c>
      <c r="H139" s="1084"/>
    </row>
    <row r="140" spans="1:8" s="436" customFormat="1" ht="26.25" customHeight="1">
      <c r="A140" s="479"/>
      <c r="B140" s="479"/>
      <c r="C140" s="479"/>
      <c r="D140" s="479"/>
      <c r="E140" s="479"/>
      <c r="F140" s="479"/>
      <c r="G140" s="481"/>
      <c r="H140" s="1084"/>
    </row>
    <row r="141" spans="1:8" s="436" customFormat="1" ht="26.25" hidden="1" customHeight="1" outlineLevel="1">
      <c r="A141" s="479"/>
      <c r="B141" s="479"/>
      <c r="C141" s="479"/>
      <c r="D141" s="479"/>
      <c r="E141" s="479"/>
      <c r="F141" s="479"/>
      <c r="G141" s="481"/>
      <c r="H141" s="1084"/>
    </row>
    <row r="142" spans="1:8" s="436" customFormat="1" ht="26.25" hidden="1" customHeight="1" outlineLevel="1">
      <c r="A142" s="479"/>
      <c r="B142" s="479"/>
      <c r="C142" s="479"/>
      <c r="D142" s="479"/>
      <c r="E142" s="479"/>
      <c r="F142" s="479"/>
      <c r="G142" s="481"/>
      <c r="H142" s="1084"/>
    </row>
    <row r="143" spans="1:8" s="436" customFormat="1" ht="26.25" hidden="1" customHeight="1" outlineLevel="1">
      <c r="A143" s="479"/>
      <c r="B143" s="479"/>
      <c r="C143" s="479"/>
      <c r="D143" s="479"/>
      <c r="E143" s="479"/>
      <c r="F143" s="479"/>
      <c r="G143" s="481"/>
      <c r="H143" s="1084"/>
    </row>
    <row r="144" spans="1:8" s="436" customFormat="1" ht="26.25" hidden="1" customHeight="1" outlineLevel="1">
      <c r="A144" s="479"/>
      <c r="B144" s="479"/>
      <c r="C144" s="479"/>
      <c r="D144" s="479"/>
      <c r="E144" s="479"/>
      <c r="F144" s="479"/>
      <c r="G144" s="481"/>
      <c r="H144" s="1084"/>
    </row>
    <row r="145" spans="1:8" s="436" customFormat="1" ht="26.25" hidden="1" customHeight="1" outlineLevel="1">
      <c r="A145" s="479"/>
      <c r="B145" s="479"/>
      <c r="C145" s="479"/>
      <c r="D145" s="479"/>
      <c r="E145" s="479"/>
      <c r="F145" s="479"/>
      <c r="G145" s="481"/>
      <c r="H145" s="1084"/>
    </row>
    <row r="146" spans="1:8" s="436" customFormat="1" ht="26.25" hidden="1" customHeight="1" outlineLevel="1">
      <c r="A146" s="479"/>
      <c r="B146" s="479"/>
      <c r="C146" s="479"/>
      <c r="D146" s="479"/>
      <c r="E146" s="479"/>
      <c r="F146" s="479"/>
      <c r="G146" s="481"/>
      <c r="H146" s="1084"/>
    </row>
    <row r="147" spans="1:8" s="436" customFormat="1" ht="26.25" hidden="1" customHeight="1" outlineLevel="1">
      <c r="A147" s="479"/>
      <c r="B147" s="479"/>
      <c r="C147" s="479"/>
      <c r="D147" s="479"/>
      <c r="E147" s="479"/>
      <c r="F147" s="479"/>
      <c r="G147" s="481"/>
      <c r="H147" s="1084"/>
    </row>
    <row r="148" spans="1:8" s="436" customFormat="1" ht="19.5" customHeight="1" collapsed="1">
      <c r="A148" s="1084"/>
      <c r="B148" s="1084"/>
      <c r="C148" s="1084"/>
      <c r="D148" s="1084"/>
      <c r="E148" s="1084"/>
      <c r="F148" s="1084"/>
      <c r="G148" s="1084"/>
      <c r="H148" s="1084"/>
    </row>
    <row r="149" spans="1:8" s="436" customFormat="1" ht="19.5" customHeight="1">
      <c r="A149" s="486" t="s">
        <v>4260</v>
      </c>
      <c r="B149" s="1096"/>
      <c r="C149" s="1096"/>
      <c r="D149" s="1096"/>
      <c r="E149" s="1096"/>
      <c r="F149" s="1084"/>
      <c r="G149" s="1084"/>
      <c r="H149" s="1084"/>
    </row>
    <row r="150" spans="1:8" s="436" customFormat="1" ht="42" customHeight="1">
      <c r="A150" s="474" t="s">
        <v>2056</v>
      </c>
      <c r="B150" s="474" t="s">
        <v>4261</v>
      </c>
      <c r="C150" s="474" t="s">
        <v>2058</v>
      </c>
      <c r="D150" s="474" t="s">
        <v>2059</v>
      </c>
      <c r="E150" s="474" t="s">
        <v>3</v>
      </c>
      <c r="F150" s="474" t="s">
        <v>3570</v>
      </c>
      <c r="G150" s="474" t="s">
        <v>1609</v>
      </c>
      <c r="H150" s="612" t="s">
        <v>4258</v>
      </c>
    </row>
    <row r="151" spans="1:8" s="436" customFormat="1" ht="19.5" customHeight="1">
      <c r="A151" s="479"/>
      <c r="B151" s="479"/>
      <c r="C151" s="479"/>
      <c r="D151" s="479"/>
      <c r="E151" s="479"/>
      <c r="F151" s="479"/>
      <c r="G151" s="479"/>
      <c r="H151" s="481"/>
    </row>
    <row r="152" spans="1:8" s="436" customFormat="1" ht="19.5" hidden="1" customHeight="1" outlineLevel="1">
      <c r="A152" s="479"/>
      <c r="B152" s="479"/>
      <c r="C152" s="479"/>
      <c r="D152" s="479"/>
      <c r="E152" s="479"/>
      <c r="F152" s="479"/>
      <c r="G152" s="479"/>
      <c r="H152" s="481"/>
    </row>
    <row r="153" spans="1:8" s="436" customFormat="1" ht="19.5" hidden="1" customHeight="1" outlineLevel="1">
      <c r="A153" s="479"/>
      <c r="B153" s="479"/>
      <c r="C153" s="479"/>
      <c r="D153" s="479"/>
      <c r="E153" s="479"/>
      <c r="F153" s="479"/>
      <c r="G153" s="479"/>
      <c r="H153" s="481"/>
    </row>
    <row r="154" spans="1:8" s="436" customFormat="1" ht="19.5" hidden="1" customHeight="1" outlineLevel="1">
      <c r="A154" s="479"/>
      <c r="B154" s="479"/>
      <c r="C154" s="479"/>
      <c r="D154" s="479"/>
      <c r="E154" s="479"/>
      <c r="F154" s="479"/>
      <c r="G154" s="479"/>
      <c r="H154" s="481"/>
    </row>
    <row r="155" spans="1:8" s="436" customFormat="1" ht="19.5" hidden="1" customHeight="1" outlineLevel="1">
      <c r="A155" s="479"/>
      <c r="B155" s="479"/>
      <c r="C155" s="479"/>
      <c r="D155" s="479"/>
      <c r="E155" s="479"/>
      <c r="F155" s="479"/>
      <c r="G155" s="479"/>
      <c r="H155" s="481"/>
    </row>
    <row r="156" spans="1:8" s="436" customFormat="1" ht="19.5" hidden="1" customHeight="1" outlineLevel="1">
      <c r="A156" s="479"/>
      <c r="B156" s="479"/>
      <c r="C156" s="479"/>
      <c r="D156" s="479"/>
      <c r="E156" s="479"/>
      <c r="F156" s="479"/>
      <c r="G156" s="479"/>
      <c r="H156" s="481"/>
    </row>
    <row r="157" spans="1:8" s="436" customFormat="1" ht="19.5" hidden="1" customHeight="1" outlineLevel="1">
      <c r="A157" s="479"/>
      <c r="B157" s="479"/>
      <c r="C157" s="479"/>
      <c r="D157" s="479"/>
      <c r="E157" s="479"/>
      <c r="F157" s="479"/>
      <c r="G157" s="479"/>
      <c r="H157" s="481"/>
    </row>
    <row r="158" spans="1:8" s="436" customFormat="1" ht="19.5" customHeight="1" collapsed="1">
      <c r="A158" s="1084"/>
      <c r="B158" s="1084"/>
      <c r="C158" s="1084"/>
      <c r="D158" s="1084"/>
      <c r="E158" s="1084"/>
      <c r="F158" s="1084"/>
      <c r="G158" s="1084"/>
      <c r="H158" s="1084"/>
    </row>
    <row r="159" spans="1:8" s="436" customFormat="1" ht="19.5" customHeight="1">
      <c r="A159" s="486" t="s">
        <v>4262</v>
      </c>
      <c r="B159" s="1084"/>
      <c r="C159" s="1084"/>
      <c r="D159" s="1084"/>
      <c r="E159" s="1084"/>
      <c r="F159" s="1084"/>
      <c r="G159" s="1084"/>
      <c r="H159" s="1084"/>
    </row>
    <row r="160" spans="1:8" s="436" customFormat="1" ht="39" customHeight="1">
      <c r="A160" s="474" t="s">
        <v>2679</v>
      </c>
      <c r="B160" s="474" t="s">
        <v>2059</v>
      </c>
      <c r="C160" s="474" t="s">
        <v>2680</v>
      </c>
      <c r="D160" s="474" t="s">
        <v>2681</v>
      </c>
      <c r="E160" s="474" t="s">
        <v>3570</v>
      </c>
      <c r="F160" s="474" t="s">
        <v>1609</v>
      </c>
      <c r="G160" s="612" t="s">
        <v>4258</v>
      </c>
      <c r="H160" s="1084"/>
    </row>
    <row r="161" spans="1:7" s="436" customFormat="1" ht="19.5" customHeight="1">
      <c r="A161" s="479"/>
      <c r="B161" s="479"/>
      <c r="C161" s="479"/>
      <c r="D161" s="480" t="str">
        <f>IFERROR(VLOOKUP(C161,PMMA!$C:$D,2,0),"")</f>
        <v/>
      </c>
      <c r="E161" s="479"/>
      <c r="F161" s="479"/>
      <c r="G161" s="481"/>
    </row>
    <row r="162" spans="1:7" s="436" customFormat="1" ht="19.5" customHeight="1" outlineLevel="1">
      <c r="A162" s="479"/>
      <c r="B162" s="479"/>
      <c r="C162" s="479"/>
      <c r="D162" s="480" t="str">
        <f>IFERROR(VLOOKUP(C162,PMMA!$C:$D,2,0),"")</f>
        <v/>
      </c>
      <c r="E162" s="479"/>
      <c r="F162" s="479"/>
      <c r="G162" s="481"/>
    </row>
    <row r="163" spans="1:7" s="436" customFormat="1" ht="19.5" customHeight="1" outlineLevel="1">
      <c r="A163" s="479"/>
      <c r="B163" s="479"/>
      <c r="C163" s="479"/>
      <c r="D163" s="480" t="str">
        <f>IFERROR(VLOOKUP(C163,PMMA!$C:$D,2,0),"")</f>
        <v/>
      </c>
      <c r="E163" s="479"/>
      <c r="F163" s="479"/>
      <c r="G163" s="481"/>
    </row>
    <row r="164" spans="1:7" s="436" customFormat="1" ht="19.5" customHeight="1" outlineLevel="1">
      <c r="A164" s="479"/>
      <c r="B164" s="479"/>
      <c r="C164" s="479"/>
      <c r="D164" s="480" t="str">
        <f>IFERROR(VLOOKUP(C164,PMMA!$C:$D,2,0),"")</f>
        <v/>
      </c>
      <c r="E164" s="479"/>
      <c r="F164" s="479"/>
      <c r="G164" s="481"/>
    </row>
    <row r="165" spans="1:7" s="436" customFormat="1" ht="19.5" customHeight="1" outlineLevel="1">
      <c r="A165" s="479"/>
      <c r="B165" s="479"/>
      <c r="C165" s="479"/>
      <c r="D165" s="480" t="str">
        <f>IFERROR(VLOOKUP(C165,PMMA!$C:$D,2,0),"")</f>
        <v/>
      </c>
      <c r="E165" s="479"/>
      <c r="F165" s="479"/>
      <c r="G165" s="481"/>
    </row>
    <row r="166" spans="1:7" s="436" customFormat="1" ht="19.5" customHeight="1" outlineLevel="1">
      <c r="A166" s="479"/>
      <c r="B166" s="479"/>
      <c r="C166" s="479"/>
      <c r="D166" s="480" t="str">
        <f>IFERROR(VLOOKUP(C166,PMMA!$C:$D,2,0),"")</f>
        <v/>
      </c>
      <c r="E166" s="479"/>
      <c r="F166" s="479"/>
      <c r="G166" s="481"/>
    </row>
    <row r="167" spans="1:7" s="436" customFormat="1" ht="19.5" customHeight="1" outlineLevel="1">
      <c r="A167" s="479"/>
      <c r="B167" s="479"/>
      <c r="C167" s="479"/>
      <c r="D167" s="480" t="str">
        <f>IFERROR(VLOOKUP(C167,PMMA!$C:$D,2,0),"")</f>
        <v/>
      </c>
      <c r="E167" s="479"/>
      <c r="F167" s="479"/>
      <c r="G167" s="481"/>
    </row>
    <row r="168" spans="1:7" s="436" customFormat="1" ht="19.5" customHeight="1">
      <c r="A168" s="1084"/>
      <c r="B168" s="1084"/>
      <c r="C168" s="1084"/>
      <c r="D168" s="1084"/>
      <c r="E168" s="1084"/>
      <c r="F168" s="1084"/>
      <c r="G168" s="1084"/>
    </row>
    <row r="169" spans="1:7" s="436" customFormat="1" ht="19.5" customHeight="1">
      <c r="A169" s="486" t="s">
        <v>4263</v>
      </c>
      <c r="B169" s="1084"/>
      <c r="C169" s="1084"/>
      <c r="D169" s="1084"/>
      <c r="E169" s="1084"/>
      <c r="F169" s="1084"/>
      <c r="G169" s="1084"/>
    </row>
    <row r="170" spans="1:7" s="436" customFormat="1" ht="36.75" customHeight="1">
      <c r="A170" s="474" t="s">
        <v>3820</v>
      </c>
      <c r="B170" s="474" t="s">
        <v>4264</v>
      </c>
      <c r="C170" s="474" t="s">
        <v>3822</v>
      </c>
      <c r="D170" s="474" t="s">
        <v>3823</v>
      </c>
      <c r="E170" s="474" t="s">
        <v>3570</v>
      </c>
      <c r="F170" s="474" t="s">
        <v>1609</v>
      </c>
      <c r="G170" s="612" t="s">
        <v>4258</v>
      </c>
    </row>
    <row r="171" spans="1:7" s="436" customFormat="1" ht="19.5" customHeight="1">
      <c r="A171" s="479"/>
      <c r="B171" s="479"/>
      <c r="C171" s="479"/>
      <c r="D171" s="480" t="str">
        <f>IFERROR(VLOOKUP(C171,PMAP!$C:$D,2,0),"")</f>
        <v/>
      </c>
      <c r="E171" s="479"/>
      <c r="F171" s="479"/>
      <c r="G171" s="481"/>
    </row>
    <row r="172" spans="1:7" s="436" customFormat="1" ht="19.5" customHeight="1" outlineLevel="1">
      <c r="A172" s="479"/>
      <c r="B172" s="479"/>
      <c r="C172" s="479"/>
      <c r="D172" s="480" t="str">
        <f>IFERROR(VLOOKUP(C172,PMAP!$C:$D,2,0),"")</f>
        <v/>
      </c>
      <c r="E172" s="479"/>
      <c r="F172" s="479"/>
      <c r="G172" s="481"/>
    </row>
    <row r="173" spans="1:7" s="436" customFormat="1" ht="31.5" customHeight="1" outlineLevel="1">
      <c r="A173" s="479"/>
      <c r="B173" s="479"/>
      <c r="C173" s="479"/>
      <c r="D173" s="480" t="str">
        <f>IFERROR(VLOOKUP(C173,PMAP!$C:$D,2,0),"")</f>
        <v/>
      </c>
      <c r="E173" s="479"/>
      <c r="F173" s="479"/>
      <c r="G173" s="481"/>
    </row>
    <row r="174" spans="1:7" s="436" customFormat="1" ht="19.5" customHeight="1" outlineLevel="1">
      <c r="A174" s="479"/>
      <c r="B174" s="479"/>
      <c r="C174" s="479"/>
      <c r="D174" s="480" t="str">
        <f>IFERROR(VLOOKUP(C174,PMAP!$C:$D,2,0),"")</f>
        <v/>
      </c>
      <c r="E174" s="479"/>
      <c r="F174" s="479"/>
      <c r="G174" s="481"/>
    </row>
    <row r="175" spans="1:7" s="436" customFormat="1" ht="19.5" customHeight="1" outlineLevel="1">
      <c r="A175" s="479"/>
      <c r="B175" s="479"/>
      <c r="C175" s="479"/>
      <c r="D175" s="480" t="str">
        <f>IFERROR(VLOOKUP(C175,PMAP!$C:$D,2,0),"")</f>
        <v/>
      </c>
      <c r="E175" s="479"/>
      <c r="F175" s="479"/>
      <c r="G175" s="481"/>
    </row>
    <row r="176" spans="1:7" s="436" customFormat="1" ht="19.5" customHeight="1" outlineLevel="1">
      <c r="A176" s="479"/>
      <c r="B176" s="479"/>
      <c r="C176" s="479"/>
      <c r="D176" s="480" t="str">
        <f>IFERROR(VLOOKUP(C176,PMAP!$C:$D,2,0),"")</f>
        <v/>
      </c>
      <c r="E176" s="479"/>
      <c r="F176" s="479"/>
      <c r="G176" s="481"/>
    </row>
    <row r="177" spans="1:13" s="436" customFormat="1" ht="19.5" customHeight="1" outlineLevel="1">
      <c r="A177" s="479"/>
      <c r="B177" s="479"/>
      <c r="C177" s="479"/>
      <c r="D177" s="480" t="str">
        <f>IFERROR(VLOOKUP(C177,PMAP!$C:$D,2,0),"")</f>
        <v/>
      </c>
      <c r="E177" s="479"/>
      <c r="F177" s="479"/>
      <c r="G177" s="481"/>
      <c r="H177" s="1084"/>
      <c r="I177" s="1084"/>
      <c r="J177" s="1084"/>
      <c r="K177" s="1084"/>
      <c r="L177" s="1084"/>
      <c r="M177" s="1084"/>
    </row>
    <row r="178" spans="1:13" s="436" customFormat="1" ht="19.5" customHeight="1" thickBot="1">
      <c r="A178" s="1084"/>
      <c r="B178" s="1084"/>
      <c r="C178" s="1084"/>
      <c r="D178" s="1084"/>
      <c r="E178" s="1084"/>
      <c r="F178" s="1084"/>
      <c r="G178" s="1084"/>
      <c r="H178" s="1084"/>
      <c r="I178" s="1084"/>
      <c r="J178" s="1084"/>
      <c r="K178" s="1084"/>
      <c r="L178" s="1084"/>
      <c r="M178" s="1084"/>
    </row>
    <row r="179" spans="1:13" s="436" customFormat="1" ht="19.5" hidden="1" customHeight="1" thickBot="1">
      <c r="A179" s="1084"/>
      <c r="B179" s="1084"/>
      <c r="C179" s="1084"/>
      <c r="D179" s="1084"/>
      <c r="E179" s="1084"/>
      <c r="F179" s="1084"/>
      <c r="G179" s="1084"/>
      <c r="H179" s="1084"/>
      <c r="I179" s="1084"/>
      <c r="J179" s="1084"/>
      <c r="K179" s="1084"/>
      <c r="L179" s="1084"/>
      <c r="M179" s="1084"/>
    </row>
    <row r="180" spans="1:13" s="436" customFormat="1" ht="49.5" customHeight="1" thickBot="1">
      <c r="A180" s="587" t="s">
        <v>4265</v>
      </c>
      <c r="B180" s="588" t="s">
        <v>3569</v>
      </c>
      <c r="C180" s="588" t="s">
        <v>3568</v>
      </c>
      <c r="D180" s="588" t="s">
        <v>3</v>
      </c>
      <c r="E180" s="589" t="s">
        <v>3570</v>
      </c>
      <c r="F180" s="589" t="s">
        <v>1609</v>
      </c>
      <c r="G180" s="590" t="s">
        <v>4258</v>
      </c>
      <c r="H180" s="581" t="s">
        <v>1603</v>
      </c>
      <c r="I180" s="591" t="s">
        <v>1604</v>
      </c>
      <c r="J180" s="591" t="s">
        <v>1605</v>
      </c>
      <c r="K180" s="591" t="s">
        <v>1606</v>
      </c>
      <c r="L180" s="592" t="s">
        <v>1607</v>
      </c>
      <c r="M180" s="593" t="s">
        <v>4266</v>
      </c>
    </row>
    <row r="181" spans="1:13" s="436" customFormat="1" ht="49.5" customHeight="1">
      <c r="A181" s="507" t="s">
        <v>4267</v>
      </c>
      <c r="B181" s="479"/>
      <c r="C181" s="479"/>
      <c r="D181" s="479"/>
      <c r="E181" s="479"/>
      <c r="F181" s="479"/>
      <c r="G181" s="481"/>
      <c r="H181" s="479"/>
      <c r="I181" s="479"/>
      <c r="J181" s="479"/>
      <c r="K181" s="479"/>
      <c r="L181" s="479"/>
      <c r="M181" s="610" t="str">
        <f>IF(G181="","",IF(AND($K$9=2020,I181&lt;&gt;0),G181/I181,IF(AND($K$9=2021,J181&lt;&gt;0),G181/J181,IF(AND($K$9=2022,K181&lt;&gt;0),G181/K181,IF(AND($K$9=2023,L181&lt;&gt;0),G181/L181,"Meta no planificada para la vigencia")))))</f>
        <v/>
      </c>
    </row>
    <row r="182" spans="1:13" s="436" customFormat="1" ht="25">
      <c r="A182" s="507" t="s">
        <v>4268</v>
      </c>
      <c r="B182" s="479"/>
      <c r="C182" s="479"/>
      <c r="D182" s="479"/>
      <c r="E182" s="479"/>
      <c r="F182" s="479"/>
      <c r="G182" s="481"/>
      <c r="H182" s="479"/>
      <c r="I182" s="479"/>
      <c r="J182" s="479"/>
      <c r="K182" s="479"/>
      <c r="L182" s="479"/>
      <c r="M182" s="610" t="str">
        <f t="shared" ref="M182:M187" si="1">IF(G182="","",IF(AND($K$9=2020,I182&lt;&gt;0),G182/I182,IF(AND($K$9=2021,J182&lt;&gt;0),G182/J182,IF(AND($K$9=2022,K182&lt;&gt;0),G182/K182,IF(AND($K$9=2023,L182&lt;&gt;0),G182/L182,"Meta no planificada para la vigencia")))))</f>
        <v/>
      </c>
    </row>
    <row r="183" spans="1:13" s="436" customFormat="1">
      <c r="A183" s="507" t="s">
        <v>4269</v>
      </c>
      <c r="B183" s="479"/>
      <c r="C183" s="479"/>
      <c r="D183" s="479"/>
      <c r="E183" s="479"/>
      <c r="F183" s="479"/>
      <c r="G183" s="481"/>
      <c r="H183" s="479"/>
      <c r="I183" s="479"/>
      <c r="J183" s="479"/>
      <c r="K183" s="479"/>
      <c r="L183" s="479"/>
      <c r="M183" s="610" t="str">
        <f t="shared" si="1"/>
        <v/>
      </c>
    </row>
    <row r="184" spans="1:13" s="436" customFormat="1" ht="25">
      <c r="A184" s="507" t="s">
        <v>4270</v>
      </c>
      <c r="B184" s="479"/>
      <c r="C184" s="479"/>
      <c r="D184" s="479"/>
      <c r="E184" s="479"/>
      <c r="F184" s="479"/>
      <c r="G184" s="481"/>
      <c r="H184" s="479"/>
      <c r="I184" s="479"/>
      <c r="J184" s="479"/>
      <c r="K184" s="479"/>
      <c r="L184" s="479"/>
      <c r="M184" s="610" t="str">
        <f t="shared" si="1"/>
        <v/>
      </c>
    </row>
    <row r="185" spans="1:13" s="436" customFormat="1" ht="25">
      <c r="A185" s="507" t="s">
        <v>4271</v>
      </c>
      <c r="B185" s="479"/>
      <c r="C185" s="479"/>
      <c r="D185" s="479"/>
      <c r="E185" s="479"/>
      <c r="F185" s="479"/>
      <c r="G185" s="481"/>
      <c r="H185" s="479"/>
      <c r="I185" s="479"/>
      <c r="J185" s="479"/>
      <c r="K185" s="479"/>
      <c r="L185" s="479"/>
      <c r="M185" s="610" t="str">
        <f t="shared" si="1"/>
        <v/>
      </c>
    </row>
    <row r="186" spans="1:13" s="436" customFormat="1" ht="24.75" customHeight="1">
      <c r="A186" s="507" t="s">
        <v>5509</v>
      </c>
      <c r="B186" s="479"/>
      <c r="C186" s="479"/>
      <c r="D186" s="479"/>
      <c r="E186" s="479"/>
      <c r="F186" s="479"/>
      <c r="G186" s="481"/>
      <c r="H186" s="479"/>
      <c r="I186" s="479"/>
      <c r="J186" s="479"/>
      <c r="K186" s="479"/>
      <c r="L186" s="479"/>
      <c r="M186" s="610" t="str">
        <f>IF(G186="","",IF(AND($K$9=2020,I186&lt;&gt;0),G186/I186,IF(AND($K$9=2021,J186&lt;&gt;0),G186/J186,IF(AND($K$9=2022,K186&lt;&gt;0),G186/K186,IF(AND($K$9=2023,L186&lt;&gt;0),G186/L186,"Meta no planificada para la vigencia")))))</f>
        <v/>
      </c>
    </row>
    <row r="187" spans="1:13" s="436" customFormat="1" ht="35.25" customHeight="1">
      <c r="A187" s="513" t="s">
        <v>4272</v>
      </c>
      <c r="B187" s="585"/>
      <c r="C187" s="585"/>
      <c r="D187" s="585"/>
      <c r="E187" s="585"/>
      <c r="F187" s="585"/>
      <c r="G187" s="586"/>
      <c r="H187" s="585"/>
      <c r="I187" s="585"/>
      <c r="J187" s="585"/>
      <c r="K187" s="585"/>
      <c r="L187" s="585"/>
      <c r="M187" s="611" t="str">
        <f t="shared" si="1"/>
        <v/>
      </c>
    </row>
    <row r="188" spans="1:13" s="436" customFormat="1" ht="6" customHeight="1">
      <c r="A188" s="1084"/>
      <c r="B188" s="1084"/>
      <c r="C188" s="1084"/>
      <c r="D188" s="1084"/>
      <c r="E188" s="1084"/>
      <c r="F188" s="1084"/>
      <c r="G188" s="1084"/>
      <c r="H188" s="1084"/>
      <c r="I188" s="1084"/>
      <c r="J188" s="1084"/>
      <c r="K188" s="1084"/>
      <c r="L188" s="1084"/>
      <c r="M188" s="1084"/>
    </row>
    <row r="189" spans="1:13" s="436" customFormat="1" ht="83.25" customHeight="1">
      <c r="A189" s="1111" t="s">
        <v>4273</v>
      </c>
      <c r="B189" s="1112"/>
      <c r="C189" s="1112"/>
      <c r="D189" s="1112"/>
      <c r="E189" s="1112"/>
      <c r="F189" s="1112"/>
      <c r="G189" s="1112"/>
      <c r="H189" s="1112"/>
      <c r="I189" s="1112"/>
      <c r="J189" s="1112"/>
      <c r="K189" s="1112"/>
      <c r="L189" s="1112"/>
      <c r="M189" s="1113"/>
    </row>
    <row r="190" spans="1:13" s="436" customFormat="1" ht="6" customHeight="1" thickBot="1">
      <c r="A190" s="1084"/>
      <c r="B190" s="1084"/>
      <c r="C190" s="1084"/>
      <c r="D190" s="1084"/>
      <c r="E190" s="1084"/>
      <c r="F190" s="1084"/>
      <c r="G190" s="1084"/>
      <c r="H190" s="1084"/>
      <c r="I190" s="1084"/>
      <c r="J190" s="1084"/>
      <c r="K190" s="1084"/>
      <c r="L190" s="1084"/>
      <c r="M190" s="1084"/>
    </row>
    <row r="191" spans="1:13" s="436" customFormat="1" ht="38.25" customHeight="1" thickBot="1">
      <c r="A191" s="482" t="s">
        <v>4265</v>
      </c>
      <c r="B191" s="482" t="s">
        <v>4274</v>
      </c>
      <c r="C191" s="482" t="s">
        <v>3569</v>
      </c>
      <c r="D191" s="482" t="s">
        <v>3</v>
      </c>
      <c r="E191" s="475" t="s">
        <v>3570</v>
      </c>
      <c r="F191" s="475" t="s">
        <v>1609</v>
      </c>
      <c r="G191" s="483" t="s">
        <v>4258</v>
      </c>
      <c r="H191" s="476" t="s">
        <v>1603</v>
      </c>
      <c r="I191" s="477" t="s">
        <v>1604</v>
      </c>
      <c r="J191" s="477" t="s">
        <v>1605</v>
      </c>
      <c r="K191" s="477" t="s">
        <v>1606</v>
      </c>
      <c r="L191" s="478" t="s">
        <v>1607</v>
      </c>
      <c r="M191" s="484" t="s">
        <v>4275</v>
      </c>
    </row>
    <row r="192" spans="1:13" s="436" customFormat="1">
      <c r="A192" s="480" t="s">
        <v>4276</v>
      </c>
      <c r="B192" s="479"/>
      <c r="C192" s="479"/>
      <c r="D192" s="479"/>
      <c r="E192" s="479"/>
      <c r="F192" s="479"/>
      <c r="G192" s="479"/>
      <c r="H192" s="488"/>
      <c r="I192" s="488"/>
      <c r="J192" s="488"/>
      <c r="K192" s="488"/>
      <c r="L192" s="488"/>
      <c r="M192" s="480" t="str">
        <f>IF(G192="","",IF(AND($K$9=2021,I192&lt;&gt;0),G192/I192,IF(AND($K$9=2022,J192&lt;&gt;0),G192/J192,IF(AND($K$9=2023,K192&lt;&gt;0),G192/K192,IF(AND($K$9=2024,L192&lt;&gt;0),G192/L192,"Meta no planificada para la vigencia")))))</f>
        <v/>
      </c>
    </row>
    <row r="193" spans="1:13" s="436" customFormat="1" ht="25">
      <c r="A193" s="480" t="s">
        <v>4277</v>
      </c>
      <c r="B193" s="479"/>
      <c r="C193" s="479"/>
      <c r="D193" s="479"/>
      <c r="E193" s="479"/>
      <c r="F193" s="479"/>
      <c r="G193" s="479"/>
      <c r="H193" s="479"/>
      <c r="I193" s="479"/>
      <c r="J193" s="479"/>
      <c r="K193" s="479"/>
      <c r="L193" s="479"/>
      <c r="M193" s="480" t="str">
        <f t="shared" ref="M193:M208" si="2">IF(G193="","",IF(AND($K$9=2021,I193&lt;&gt;0),G193/I193,IF(AND($K$9=2022,J193&lt;&gt;0),G193/J193,IF(AND($K$9=2023,K193&lt;&gt;0),G193/K193,IF(AND($K$9=2024,L193&lt;&gt;0),G193/L193,"Meta no planificada para la vigencia")))))</f>
        <v/>
      </c>
    </row>
    <row r="194" spans="1:13" s="436" customFormat="1" ht="25">
      <c r="A194" s="480" t="s">
        <v>4278</v>
      </c>
      <c r="B194" s="479"/>
      <c r="C194" s="479"/>
      <c r="D194" s="479"/>
      <c r="E194" s="479"/>
      <c r="F194" s="479"/>
      <c r="G194" s="479"/>
      <c r="H194" s="479"/>
      <c r="I194" s="479"/>
      <c r="J194" s="479"/>
      <c r="K194" s="479"/>
      <c r="L194" s="479"/>
      <c r="M194" s="480" t="str">
        <f t="shared" si="2"/>
        <v/>
      </c>
    </row>
    <row r="195" spans="1:13" s="436" customFormat="1" ht="25">
      <c r="A195" s="480" t="s">
        <v>4279</v>
      </c>
      <c r="B195" s="479"/>
      <c r="C195" s="479"/>
      <c r="D195" s="479"/>
      <c r="E195" s="479"/>
      <c r="F195" s="479"/>
      <c r="G195" s="479"/>
      <c r="H195" s="479"/>
      <c r="I195" s="479"/>
      <c r="J195" s="479"/>
      <c r="K195" s="479"/>
      <c r="L195" s="479"/>
      <c r="M195" s="480" t="str">
        <f t="shared" si="2"/>
        <v/>
      </c>
    </row>
    <row r="196" spans="1:13" s="436" customFormat="1">
      <c r="A196" s="480" t="s">
        <v>4280</v>
      </c>
      <c r="B196" s="479"/>
      <c r="C196" s="479"/>
      <c r="D196" s="479"/>
      <c r="E196" s="479"/>
      <c r="F196" s="479"/>
      <c r="G196" s="479"/>
      <c r="H196" s="479"/>
      <c r="I196" s="479"/>
      <c r="J196" s="479"/>
      <c r="K196" s="479"/>
      <c r="L196" s="479"/>
      <c r="M196" s="480" t="str">
        <f t="shared" si="2"/>
        <v/>
      </c>
    </row>
    <row r="197" spans="1:13" s="436" customFormat="1" ht="25">
      <c r="A197" s="480" t="s">
        <v>4281</v>
      </c>
      <c r="B197" s="479"/>
      <c r="C197" s="479"/>
      <c r="D197" s="479"/>
      <c r="E197" s="479"/>
      <c r="F197" s="479"/>
      <c r="G197" s="479"/>
      <c r="H197" s="479"/>
      <c r="I197" s="479"/>
      <c r="J197" s="479"/>
      <c r="K197" s="479"/>
      <c r="L197" s="479"/>
      <c r="M197" s="480" t="str">
        <f t="shared" si="2"/>
        <v/>
      </c>
    </row>
    <row r="198" spans="1:13" s="436" customFormat="1" ht="29.25" customHeight="1">
      <c r="A198" s="480" t="s">
        <v>4282</v>
      </c>
      <c r="B198" s="479"/>
      <c r="C198" s="479"/>
      <c r="D198" s="479"/>
      <c r="E198" s="479"/>
      <c r="F198" s="479"/>
      <c r="G198" s="479"/>
      <c r="H198" s="479"/>
      <c r="I198" s="479"/>
      <c r="J198" s="479"/>
      <c r="K198" s="479"/>
      <c r="L198" s="479"/>
      <c r="M198" s="480" t="str">
        <f t="shared" si="2"/>
        <v/>
      </c>
    </row>
    <row r="199" spans="1:13" s="436" customFormat="1" ht="18" customHeight="1">
      <c r="A199" s="480" t="s">
        <v>4283</v>
      </c>
      <c r="B199" s="479"/>
      <c r="C199" s="479"/>
      <c r="D199" s="479"/>
      <c r="E199" s="479"/>
      <c r="F199" s="479"/>
      <c r="G199" s="479"/>
      <c r="H199" s="479"/>
      <c r="I199" s="479"/>
      <c r="J199" s="479"/>
      <c r="K199" s="479"/>
      <c r="L199" s="479"/>
      <c r="M199" s="480" t="str">
        <f t="shared" si="2"/>
        <v/>
      </c>
    </row>
    <row r="200" spans="1:13" s="436" customFormat="1">
      <c r="A200" s="480" t="s">
        <v>4284</v>
      </c>
      <c r="B200" s="479"/>
      <c r="C200" s="479"/>
      <c r="D200" s="479"/>
      <c r="E200" s="479"/>
      <c r="F200" s="479"/>
      <c r="G200" s="479"/>
      <c r="H200" s="479"/>
      <c r="I200" s="479"/>
      <c r="J200" s="479"/>
      <c r="K200" s="479"/>
      <c r="L200" s="479"/>
      <c r="M200" s="480" t="str">
        <f t="shared" si="2"/>
        <v/>
      </c>
    </row>
    <row r="201" spans="1:13" s="436" customFormat="1">
      <c r="A201" s="480" t="s">
        <v>4285</v>
      </c>
      <c r="B201" s="479"/>
      <c r="C201" s="479"/>
      <c r="D201" s="479"/>
      <c r="E201" s="479"/>
      <c r="F201" s="479"/>
      <c r="G201" s="479"/>
      <c r="H201" s="479"/>
      <c r="I201" s="479"/>
      <c r="J201" s="479"/>
      <c r="K201" s="479"/>
      <c r="L201" s="479"/>
      <c r="M201" s="480" t="str">
        <f t="shared" si="2"/>
        <v/>
      </c>
    </row>
    <row r="202" spans="1:13" s="436" customFormat="1" ht="37.5">
      <c r="A202" s="480" t="s">
        <v>4286</v>
      </c>
      <c r="B202" s="479"/>
      <c r="C202" s="479"/>
      <c r="D202" s="479"/>
      <c r="E202" s="479"/>
      <c r="F202" s="479"/>
      <c r="G202" s="479"/>
      <c r="H202" s="479"/>
      <c r="I202" s="479"/>
      <c r="J202" s="479"/>
      <c r="K202" s="479"/>
      <c r="L202" s="479"/>
      <c r="M202" s="480" t="str">
        <f t="shared" si="2"/>
        <v/>
      </c>
    </row>
    <row r="203" spans="1:13" s="436" customFormat="1" ht="37.5">
      <c r="A203" s="480" t="s">
        <v>4287</v>
      </c>
      <c r="B203" s="479"/>
      <c r="C203" s="479"/>
      <c r="D203" s="479"/>
      <c r="E203" s="479"/>
      <c r="F203" s="479"/>
      <c r="G203" s="479"/>
      <c r="H203" s="479"/>
      <c r="I203" s="479"/>
      <c r="J203" s="479"/>
      <c r="K203" s="479"/>
      <c r="L203" s="479"/>
      <c r="M203" s="480" t="str">
        <f t="shared" si="2"/>
        <v/>
      </c>
    </row>
    <row r="204" spans="1:13" s="436" customFormat="1" ht="25">
      <c r="A204" s="480" t="s">
        <v>4288</v>
      </c>
      <c r="B204" s="479"/>
      <c r="C204" s="479"/>
      <c r="D204" s="479"/>
      <c r="E204" s="479"/>
      <c r="F204" s="479"/>
      <c r="G204" s="479"/>
      <c r="H204" s="479"/>
      <c r="I204" s="479"/>
      <c r="J204" s="479"/>
      <c r="K204" s="479"/>
      <c r="L204" s="479"/>
      <c r="M204" s="480" t="str">
        <f t="shared" si="2"/>
        <v/>
      </c>
    </row>
    <row r="205" spans="1:13" s="436" customFormat="1" ht="25">
      <c r="A205" s="480" t="s">
        <v>4289</v>
      </c>
      <c r="B205" s="479"/>
      <c r="C205" s="479"/>
      <c r="D205" s="479"/>
      <c r="E205" s="479"/>
      <c r="F205" s="479"/>
      <c r="G205" s="479"/>
      <c r="H205" s="479"/>
      <c r="I205" s="479"/>
      <c r="J205" s="479"/>
      <c r="K205" s="479"/>
      <c r="L205" s="479"/>
      <c r="M205" s="480" t="str">
        <f t="shared" si="2"/>
        <v/>
      </c>
    </row>
    <row r="206" spans="1:13" s="436" customFormat="1" ht="25">
      <c r="A206" s="480" t="s">
        <v>4290</v>
      </c>
      <c r="B206" s="479"/>
      <c r="C206" s="479"/>
      <c r="D206" s="479"/>
      <c r="E206" s="479"/>
      <c r="F206" s="479"/>
      <c r="G206" s="479"/>
      <c r="H206" s="479"/>
      <c r="I206" s="479"/>
      <c r="J206" s="479"/>
      <c r="K206" s="479"/>
      <c r="L206" s="479"/>
      <c r="M206" s="480" t="str">
        <f t="shared" si="2"/>
        <v/>
      </c>
    </row>
    <row r="207" spans="1:13" s="436" customFormat="1" ht="25">
      <c r="A207" s="480" t="s">
        <v>4291</v>
      </c>
      <c r="B207" s="479"/>
      <c r="C207" s="479"/>
      <c r="D207" s="479"/>
      <c r="E207" s="479"/>
      <c r="F207" s="479"/>
      <c r="G207" s="479"/>
      <c r="H207" s="479"/>
      <c r="I207" s="479"/>
      <c r="J207" s="479"/>
      <c r="K207" s="479"/>
      <c r="L207" s="479"/>
      <c r="M207" s="480" t="str">
        <f t="shared" si="2"/>
        <v/>
      </c>
    </row>
    <row r="208" spans="1:13" s="436" customFormat="1" ht="37.5">
      <c r="A208" s="480" t="s">
        <v>4292</v>
      </c>
      <c r="B208" s="479"/>
      <c r="C208" s="479"/>
      <c r="D208" s="479"/>
      <c r="E208" s="479"/>
      <c r="F208" s="479"/>
      <c r="G208" s="479"/>
      <c r="H208" s="479"/>
      <c r="I208" s="479"/>
      <c r="J208" s="479"/>
      <c r="K208" s="479"/>
      <c r="L208" s="479"/>
      <c r="M208" s="480" t="str">
        <f t="shared" si="2"/>
        <v/>
      </c>
    </row>
    <row r="209" spans="1:15" s="436" customFormat="1" ht="6" customHeight="1">
      <c r="A209" s="1084"/>
      <c r="B209" s="1084"/>
      <c r="C209" s="1084"/>
      <c r="D209" s="1084"/>
      <c r="E209" s="1084"/>
      <c r="F209" s="1084"/>
      <c r="G209" s="1084"/>
      <c r="H209" s="1084"/>
      <c r="I209" s="1084"/>
      <c r="J209" s="1084"/>
      <c r="K209" s="1084"/>
      <c r="L209" s="1084"/>
      <c r="M209" s="1084"/>
      <c r="N209" s="1084"/>
      <c r="O209" s="1084"/>
    </row>
    <row r="210" spans="1:15" s="436" customFormat="1">
      <c r="A210" s="1111" t="s">
        <v>4293</v>
      </c>
      <c r="B210" s="1112"/>
      <c r="C210" s="1112"/>
      <c r="D210" s="1112"/>
      <c r="E210" s="1112"/>
      <c r="F210" s="1112"/>
      <c r="G210" s="1112"/>
      <c r="H210" s="1112"/>
      <c r="I210" s="1112"/>
      <c r="J210" s="1112"/>
      <c r="K210" s="1112"/>
      <c r="L210" s="1112"/>
      <c r="M210" s="1113"/>
      <c r="N210" s="441"/>
      <c r="O210" s="441"/>
    </row>
    <row r="211" spans="1:15" s="436" customFormat="1" ht="28.5" customHeight="1">
      <c r="A211" s="1097"/>
      <c r="B211" s="1097"/>
      <c r="C211" s="1156" t="s">
        <v>4294</v>
      </c>
      <c r="D211" s="1157"/>
      <c r="E211" s="1157"/>
      <c r="F211" s="1157"/>
      <c r="G211" s="1157"/>
      <c r="H211" s="1158"/>
      <c r="I211" s="1158"/>
      <c r="J211" s="1158"/>
      <c r="K211" s="1158"/>
      <c r="L211" s="1158"/>
      <c r="M211" s="1158"/>
      <c r="N211" s="1084"/>
      <c r="O211" s="1084"/>
    </row>
    <row r="212" spans="1:15" s="436" customFormat="1" ht="15" customHeight="1">
      <c r="A212" s="1084"/>
      <c r="B212" s="1084"/>
      <c r="C212" s="489" t="s">
        <v>222</v>
      </c>
      <c r="D212" s="489" t="s">
        <v>4295</v>
      </c>
      <c r="E212" s="489" t="s">
        <v>4296</v>
      </c>
      <c r="F212" s="489" t="s">
        <v>4297</v>
      </c>
      <c r="G212" s="489" t="s">
        <v>4298</v>
      </c>
      <c r="H212" s="1098"/>
      <c r="I212" s="1084"/>
      <c r="J212" s="1084"/>
      <c r="K212" s="1084"/>
      <c r="L212" s="1084"/>
      <c r="M212" s="1084"/>
      <c r="N212" s="1084"/>
      <c r="O212" s="1084"/>
    </row>
    <row r="213" spans="1:15" s="436" customFormat="1" ht="15" customHeight="1">
      <c r="A213" s="1084"/>
      <c r="B213" s="1084"/>
      <c r="C213" s="479"/>
      <c r="D213" s="479"/>
      <c r="E213" s="490" t="str">
        <f t="shared" ref="E213:E220" si="3">IFERROR(VLOOKUP(C213,parametrojornales,3,FALSE),"")</f>
        <v/>
      </c>
      <c r="F213" s="479"/>
      <c r="G213" s="490" t="str">
        <f>IF(C213="","",(F213*E213*D213))</f>
        <v/>
      </c>
      <c r="H213" s="1098"/>
      <c r="I213" s="1084"/>
      <c r="J213" s="1084"/>
      <c r="K213" s="1084"/>
      <c r="L213" s="1084"/>
      <c r="M213" s="1084"/>
      <c r="N213" s="1084"/>
      <c r="O213" s="1084"/>
    </row>
    <row r="214" spans="1:15" s="436" customFormat="1" ht="15" customHeight="1">
      <c r="A214" s="1084"/>
      <c r="B214" s="1084"/>
      <c r="C214" s="479"/>
      <c r="D214" s="479"/>
      <c r="E214" s="490" t="str">
        <f t="shared" si="3"/>
        <v/>
      </c>
      <c r="F214" s="479"/>
      <c r="G214" s="480" t="str">
        <f t="shared" ref="G214:G220" si="4">IF(C214="","",(F214*E214*D214))</f>
        <v/>
      </c>
      <c r="H214" s="1098"/>
      <c r="I214" s="1084"/>
      <c r="J214" s="1084"/>
      <c r="K214" s="1084"/>
      <c r="L214" s="1084"/>
      <c r="M214" s="1084"/>
      <c r="N214" s="1084"/>
      <c r="O214" s="1084"/>
    </row>
    <row r="215" spans="1:15" s="436" customFormat="1" ht="15" customHeight="1">
      <c r="A215" s="1084"/>
      <c r="B215" s="1084"/>
      <c r="C215" s="479"/>
      <c r="D215" s="479"/>
      <c r="E215" s="490" t="str">
        <f t="shared" si="3"/>
        <v/>
      </c>
      <c r="F215" s="479"/>
      <c r="G215" s="480" t="str">
        <f t="shared" si="4"/>
        <v/>
      </c>
      <c r="H215" s="1098"/>
      <c r="I215" s="1084"/>
      <c r="J215" s="1084"/>
      <c r="K215" s="1084"/>
      <c r="L215" s="1084"/>
      <c r="M215" s="1084"/>
      <c r="N215" s="1084"/>
      <c r="O215" s="1084"/>
    </row>
    <row r="216" spans="1:15" s="436" customFormat="1" ht="15" customHeight="1">
      <c r="A216" s="1084"/>
      <c r="B216" s="1084"/>
      <c r="C216" s="479"/>
      <c r="D216" s="479"/>
      <c r="E216" s="490" t="str">
        <f t="shared" si="3"/>
        <v/>
      </c>
      <c r="F216" s="479"/>
      <c r="G216" s="480" t="str">
        <f t="shared" si="4"/>
        <v/>
      </c>
      <c r="H216" s="1098"/>
      <c r="I216" s="1084"/>
      <c r="J216" s="1084"/>
      <c r="K216" s="1084"/>
      <c r="L216" s="1084"/>
      <c r="M216" s="1084"/>
      <c r="N216" s="1084"/>
      <c r="O216" s="1084"/>
    </row>
    <row r="217" spans="1:15" s="436" customFormat="1" ht="15" customHeight="1">
      <c r="A217" s="1084"/>
      <c r="B217" s="1084"/>
      <c r="C217" s="479"/>
      <c r="D217" s="479"/>
      <c r="E217" s="490" t="str">
        <f t="shared" si="3"/>
        <v/>
      </c>
      <c r="F217" s="479"/>
      <c r="G217" s="480" t="str">
        <f t="shared" si="4"/>
        <v/>
      </c>
      <c r="H217" s="1098"/>
      <c r="I217" s="1084"/>
      <c r="J217" s="1084"/>
      <c r="K217" s="1084"/>
      <c r="L217" s="1084"/>
      <c r="M217" s="1084"/>
      <c r="N217" s="1084"/>
      <c r="O217" s="1084"/>
    </row>
    <row r="218" spans="1:15" s="436" customFormat="1" ht="15" customHeight="1">
      <c r="A218" s="1084"/>
      <c r="B218" s="1084"/>
      <c r="C218" s="479"/>
      <c r="D218" s="479"/>
      <c r="E218" s="490" t="str">
        <f t="shared" si="3"/>
        <v/>
      </c>
      <c r="F218" s="479"/>
      <c r="G218" s="480" t="str">
        <f t="shared" si="4"/>
        <v/>
      </c>
      <c r="H218" s="1098"/>
      <c r="I218" s="1084"/>
      <c r="J218" s="1084"/>
      <c r="K218" s="1084"/>
      <c r="L218" s="1084"/>
      <c r="M218" s="1084"/>
      <c r="N218" s="1084"/>
      <c r="O218" s="1084"/>
    </row>
    <row r="219" spans="1:15" s="436" customFormat="1" ht="15" customHeight="1">
      <c r="A219" s="1084"/>
      <c r="B219" s="1084"/>
      <c r="C219" s="479"/>
      <c r="D219" s="479"/>
      <c r="E219" s="490" t="str">
        <f t="shared" si="3"/>
        <v/>
      </c>
      <c r="F219" s="479"/>
      <c r="G219" s="480" t="str">
        <f t="shared" si="4"/>
        <v/>
      </c>
      <c r="H219" s="1098"/>
      <c r="I219" s="1084"/>
      <c r="J219" s="1084"/>
      <c r="K219" s="1084"/>
      <c r="L219" s="1084"/>
      <c r="M219" s="1084"/>
      <c r="N219" s="1084"/>
      <c r="O219" s="1084"/>
    </row>
    <row r="220" spans="1:15" s="436" customFormat="1" ht="15" customHeight="1">
      <c r="A220" s="1084"/>
      <c r="B220" s="1084"/>
      <c r="C220" s="479"/>
      <c r="D220" s="479"/>
      <c r="E220" s="490" t="str">
        <f t="shared" si="3"/>
        <v/>
      </c>
      <c r="F220" s="479"/>
      <c r="G220" s="480" t="str">
        <f t="shared" si="4"/>
        <v/>
      </c>
      <c r="H220" s="1098"/>
      <c r="I220" s="1084"/>
      <c r="J220" s="1084"/>
      <c r="K220" s="1084"/>
      <c r="L220" s="1084"/>
      <c r="M220" s="1084"/>
      <c r="N220" s="1084"/>
      <c r="O220" s="1084"/>
    </row>
    <row r="221" spans="1:15" s="436" customFormat="1" ht="15" customHeight="1">
      <c r="A221" s="1084"/>
      <c r="B221" s="1084"/>
      <c r="C221" s="493" t="s">
        <v>4299</v>
      </c>
      <c r="D221" s="1093">
        <f>+SUM(D213:D220)</f>
        <v>0</v>
      </c>
      <c r="E221" s="1093"/>
      <c r="F221" s="1093">
        <f>+SUM(F213:F220)</f>
        <v>0</v>
      </c>
      <c r="G221" s="1099">
        <f>+SUM(G213:G220)</f>
        <v>0</v>
      </c>
      <c r="H221" s="1098"/>
      <c r="I221" s="1084"/>
      <c r="J221" s="1084"/>
      <c r="K221" s="1084"/>
      <c r="L221" s="1084"/>
      <c r="M221" s="1084"/>
      <c r="N221" s="1084"/>
      <c r="O221" s="1084"/>
    </row>
    <row r="222" spans="1:15" s="436" customFormat="1" ht="15" customHeight="1">
      <c r="A222" s="1084"/>
      <c r="B222" s="1084"/>
      <c r="C222" s="1100"/>
      <c r="D222" s="1100"/>
      <c r="E222" s="1100"/>
      <c r="F222" s="1100"/>
      <c r="G222" s="1100"/>
      <c r="H222" s="1100"/>
      <c r="I222" s="1100"/>
      <c r="J222" s="1100"/>
      <c r="K222" s="1084"/>
      <c r="L222" s="1084"/>
      <c r="M222" s="1084"/>
      <c r="N222" s="441"/>
      <c r="O222" s="441"/>
    </row>
    <row r="223" spans="1:15" s="436" customFormat="1" ht="30" customHeight="1">
      <c r="A223" s="1084"/>
      <c r="B223" s="1084"/>
      <c r="C223" s="1140" t="s">
        <v>4300</v>
      </c>
      <c r="D223" s="1140"/>
      <c r="E223" s="1140"/>
      <c r="F223" s="1140"/>
      <c r="G223" s="1140"/>
      <c r="H223" s="1140"/>
      <c r="I223" s="1140"/>
      <c r="J223" s="1140"/>
      <c r="K223" s="1084"/>
      <c r="L223" s="1084"/>
      <c r="M223" s="1084"/>
      <c r="N223" s="1084"/>
      <c r="O223" s="1084"/>
    </row>
    <row r="224" spans="1:15" s="436" customFormat="1" ht="15" customHeight="1">
      <c r="A224" s="1084"/>
      <c r="B224" s="1084"/>
      <c r="C224" s="489" t="s">
        <v>4301</v>
      </c>
      <c r="D224" s="489" t="s">
        <v>4302</v>
      </c>
      <c r="E224" s="489" t="s">
        <v>4295</v>
      </c>
      <c r="F224" s="489" t="s">
        <v>4303</v>
      </c>
      <c r="G224" s="489" t="s">
        <v>4304</v>
      </c>
      <c r="H224" s="489" t="s">
        <v>4296</v>
      </c>
      <c r="I224" s="489" t="s">
        <v>4305</v>
      </c>
      <c r="J224" s="489" t="s">
        <v>4298</v>
      </c>
      <c r="K224" s="1084"/>
      <c r="L224" s="1084"/>
      <c r="M224" s="1084"/>
      <c r="N224" s="1084"/>
      <c r="O224" s="1084"/>
    </row>
    <row r="225" spans="1:13" s="436" customFormat="1" ht="17.25" customHeight="1">
      <c r="A225" s="1084"/>
      <c r="B225" s="1084"/>
      <c r="C225" s="479"/>
      <c r="D225" s="519"/>
      <c r="E225" s="479"/>
      <c r="F225" s="520"/>
      <c r="G225" s="479"/>
      <c r="H225" s="491" t="str">
        <f>IF(C225="","",F225/30)</f>
        <v/>
      </c>
      <c r="I225" s="492" t="str">
        <f>IFERROR((E225*F225*G225*D225)/H225,"")</f>
        <v/>
      </c>
      <c r="J225" s="491" t="str">
        <f>IF(C225="","",E225*F225*G225*D225)</f>
        <v/>
      </c>
      <c r="K225" s="1084"/>
      <c r="L225" s="1120" t="s">
        <v>4306</v>
      </c>
      <c r="M225" s="1121"/>
    </row>
    <row r="226" spans="1:13" s="436" customFormat="1" ht="17.25" customHeight="1">
      <c r="C226" s="479"/>
      <c r="D226" s="519"/>
      <c r="E226" s="479"/>
      <c r="F226" s="520"/>
      <c r="G226" s="479"/>
      <c r="H226" s="491" t="str">
        <f>IF(C226="","",F226/30)</f>
        <v/>
      </c>
      <c r="I226" s="492" t="str">
        <f>IFERROR((E226*F226*G226*D226)/H226,"")</f>
        <v/>
      </c>
      <c r="J226" s="491" t="str">
        <f>IF(C226="","",E226*F226*G226*D226)</f>
        <v/>
      </c>
      <c r="K226" s="1092"/>
      <c r="L226" s="1121"/>
      <c r="M226" s="1121"/>
    </row>
    <row r="227" spans="1:13" s="436" customFormat="1" ht="17.25" customHeight="1">
      <c r="C227" s="479"/>
      <c r="D227" s="519"/>
      <c r="E227" s="479"/>
      <c r="F227" s="520"/>
      <c r="G227" s="479"/>
      <c r="H227" s="491" t="str">
        <f>IF(C227="","",F227/30)</f>
        <v/>
      </c>
      <c r="I227" s="492" t="str">
        <f t="shared" ref="I227:I244" si="5">IFERROR((E227*F227*G227*D227)/H227,"")</f>
        <v/>
      </c>
      <c r="J227" s="491" t="str">
        <f t="shared" ref="J227:J244" si="6">IF(C227="","",E227*F227*G227*D227)</f>
        <v/>
      </c>
      <c r="K227" s="1092"/>
      <c r="L227" s="1121"/>
      <c r="M227" s="1121"/>
    </row>
    <row r="228" spans="1:13" s="436" customFormat="1" ht="17.25" customHeight="1">
      <c r="C228" s="479"/>
      <c r="D228" s="519"/>
      <c r="E228" s="479"/>
      <c r="F228" s="520"/>
      <c r="G228" s="479"/>
      <c r="H228" s="491" t="str">
        <f t="shared" ref="H228:H244" si="7">IF(C228="","",F228/30)</f>
        <v/>
      </c>
      <c r="I228" s="492" t="str">
        <f t="shared" si="5"/>
        <v/>
      </c>
      <c r="J228" s="491" t="str">
        <f t="shared" si="6"/>
        <v/>
      </c>
      <c r="K228" s="1092"/>
      <c r="L228" s="1092"/>
      <c r="M228" s="1084"/>
    </row>
    <row r="229" spans="1:13" s="436" customFormat="1" ht="17.25" customHeight="1">
      <c r="C229" s="479"/>
      <c r="D229" s="519"/>
      <c r="E229" s="479"/>
      <c r="F229" s="520"/>
      <c r="G229" s="479"/>
      <c r="H229" s="491" t="str">
        <f t="shared" si="7"/>
        <v/>
      </c>
      <c r="I229" s="492" t="str">
        <f t="shared" si="5"/>
        <v/>
      </c>
      <c r="J229" s="491" t="str">
        <f t="shared" si="6"/>
        <v/>
      </c>
      <c r="K229" s="1092"/>
      <c r="L229" s="1092"/>
      <c r="M229" s="1084"/>
    </row>
    <row r="230" spans="1:13" s="436" customFormat="1" ht="17.25" customHeight="1">
      <c r="C230" s="479"/>
      <c r="D230" s="519"/>
      <c r="E230" s="479"/>
      <c r="F230" s="520"/>
      <c r="G230" s="479"/>
      <c r="H230" s="491" t="str">
        <f t="shared" si="7"/>
        <v/>
      </c>
      <c r="I230" s="492" t="str">
        <f t="shared" si="5"/>
        <v/>
      </c>
      <c r="J230" s="491" t="str">
        <f t="shared" si="6"/>
        <v/>
      </c>
      <c r="K230" s="1092"/>
      <c r="L230" s="1092"/>
      <c r="M230" s="1084"/>
    </row>
    <row r="231" spans="1:13" s="436" customFormat="1" ht="17.25" customHeight="1">
      <c r="C231" s="479"/>
      <c r="D231" s="519"/>
      <c r="E231" s="479"/>
      <c r="F231" s="520"/>
      <c r="G231" s="479"/>
      <c r="H231" s="491" t="str">
        <f t="shared" si="7"/>
        <v/>
      </c>
      <c r="I231" s="492" t="str">
        <f t="shared" si="5"/>
        <v/>
      </c>
      <c r="J231" s="491" t="str">
        <f t="shared" si="6"/>
        <v/>
      </c>
      <c r="K231" s="1092"/>
      <c r="L231" s="1092"/>
      <c r="M231" s="1084"/>
    </row>
    <row r="232" spans="1:13" s="436" customFormat="1" ht="17.25" customHeight="1">
      <c r="C232" s="479"/>
      <c r="D232" s="519"/>
      <c r="E232" s="479"/>
      <c r="F232" s="520"/>
      <c r="G232" s="479"/>
      <c r="H232" s="491" t="str">
        <f t="shared" si="7"/>
        <v/>
      </c>
      <c r="I232" s="492" t="str">
        <f t="shared" si="5"/>
        <v/>
      </c>
      <c r="J232" s="491" t="str">
        <f t="shared" si="6"/>
        <v/>
      </c>
      <c r="K232" s="1092"/>
      <c r="L232" s="1092"/>
      <c r="M232" s="1084"/>
    </row>
    <row r="233" spans="1:13" s="436" customFormat="1" ht="17.25" customHeight="1">
      <c r="C233" s="479"/>
      <c r="D233" s="519"/>
      <c r="E233" s="479"/>
      <c r="F233" s="520"/>
      <c r="G233" s="479"/>
      <c r="H233" s="491" t="str">
        <f t="shared" si="7"/>
        <v/>
      </c>
      <c r="I233" s="492" t="str">
        <f t="shared" si="5"/>
        <v/>
      </c>
      <c r="J233" s="491" t="str">
        <f t="shared" si="6"/>
        <v/>
      </c>
      <c r="K233" s="1092"/>
      <c r="L233" s="1092"/>
      <c r="M233" s="1084"/>
    </row>
    <row r="234" spans="1:13" s="436" customFormat="1" ht="17.25" customHeight="1">
      <c r="C234" s="479"/>
      <c r="D234" s="519"/>
      <c r="E234" s="479"/>
      <c r="F234" s="520"/>
      <c r="G234" s="479"/>
      <c r="H234" s="491" t="str">
        <f t="shared" si="7"/>
        <v/>
      </c>
      <c r="I234" s="492" t="str">
        <f t="shared" si="5"/>
        <v/>
      </c>
      <c r="J234" s="491" t="str">
        <f t="shared" si="6"/>
        <v/>
      </c>
      <c r="K234" s="1092"/>
      <c r="L234" s="1092"/>
      <c r="M234" s="1084"/>
    </row>
    <row r="235" spans="1:13" s="436" customFormat="1" ht="17.25" customHeight="1">
      <c r="C235" s="479"/>
      <c r="D235" s="519"/>
      <c r="E235" s="479"/>
      <c r="F235" s="520"/>
      <c r="G235" s="479"/>
      <c r="H235" s="491" t="str">
        <f t="shared" si="7"/>
        <v/>
      </c>
      <c r="I235" s="492" t="str">
        <f t="shared" si="5"/>
        <v/>
      </c>
      <c r="J235" s="491" t="str">
        <f t="shared" si="6"/>
        <v/>
      </c>
      <c r="K235" s="1092"/>
      <c r="L235" s="1092"/>
      <c r="M235" s="1084"/>
    </row>
    <row r="236" spans="1:13" s="436" customFormat="1" ht="17.25" customHeight="1">
      <c r="C236" s="479"/>
      <c r="D236" s="519"/>
      <c r="E236" s="479"/>
      <c r="F236" s="520"/>
      <c r="G236" s="479"/>
      <c r="H236" s="491" t="str">
        <f t="shared" si="7"/>
        <v/>
      </c>
      <c r="I236" s="492" t="str">
        <f t="shared" si="5"/>
        <v/>
      </c>
      <c r="J236" s="491" t="str">
        <f t="shared" si="6"/>
        <v/>
      </c>
      <c r="K236" s="1092"/>
      <c r="L236" s="1092"/>
      <c r="M236" s="1084"/>
    </row>
    <row r="237" spans="1:13" s="436" customFormat="1" ht="17.25" customHeight="1">
      <c r="C237" s="479"/>
      <c r="D237" s="519"/>
      <c r="E237" s="479"/>
      <c r="F237" s="520"/>
      <c r="G237" s="479"/>
      <c r="H237" s="491" t="str">
        <f t="shared" si="7"/>
        <v/>
      </c>
      <c r="I237" s="492" t="str">
        <f t="shared" si="5"/>
        <v/>
      </c>
      <c r="J237" s="491" t="str">
        <f t="shared" si="6"/>
        <v/>
      </c>
      <c r="K237" s="1092"/>
      <c r="L237" s="1092"/>
      <c r="M237" s="1084"/>
    </row>
    <row r="238" spans="1:13" s="436" customFormat="1" ht="17.25" customHeight="1">
      <c r="C238" s="479"/>
      <c r="D238" s="519"/>
      <c r="E238" s="479"/>
      <c r="F238" s="520"/>
      <c r="G238" s="479"/>
      <c r="H238" s="491" t="str">
        <f t="shared" si="7"/>
        <v/>
      </c>
      <c r="I238" s="492" t="str">
        <f t="shared" si="5"/>
        <v/>
      </c>
      <c r="J238" s="491" t="str">
        <f t="shared" si="6"/>
        <v/>
      </c>
      <c r="K238" s="1092"/>
      <c r="L238" s="1092"/>
      <c r="M238" s="1084"/>
    </row>
    <row r="239" spans="1:13" s="436" customFormat="1" ht="17.25" customHeight="1">
      <c r="C239" s="479"/>
      <c r="D239" s="519"/>
      <c r="E239" s="479"/>
      <c r="F239" s="520"/>
      <c r="G239" s="479"/>
      <c r="H239" s="491" t="str">
        <f t="shared" si="7"/>
        <v/>
      </c>
      <c r="I239" s="492" t="str">
        <f t="shared" si="5"/>
        <v/>
      </c>
      <c r="J239" s="491" t="str">
        <f t="shared" si="6"/>
        <v/>
      </c>
      <c r="K239" s="1092"/>
      <c r="L239" s="1092"/>
      <c r="M239" s="1084"/>
    </row>
    <row r="240" spans="1:13" s="436" customFormat="1" ht="17.25" customHeight="1">
      <c r="C240" s="479"/>
      <c r="D240" s="519"/>
      <c r="E240" s="479"/>
      <c r="F240" s="520"/>
      <c r="G240" s="479"/>
      <c r="H240" s="491" t="str">
        <f t="shared" si="7"/>
        <v/>
      </c>
      <c r="I240" s="492" t="str">
        <f t="shared" si="5"/>
        <v/>
      </c>
      <c r="J240" s="491" t="str">
        <f t="shared" si="6"/>
        <v/>
      </c>
      <c r="K240" s="1092"/>
      <c r="L240" s="1092"/>
      <c r="M240" s="1084"/>
    </row>
    <row r="241" spans="1:13" s="436" customFormat="1" ht="17.25" customHeight="1">
      <c r="C241" s="479"/>
      <c r="D241" s="519"/>
      <c r="E241" s="479"/>
      <c r="F241" s="520"/>
      <c r="G241" s="479"/>
      <c r="H241" s="491" t="str">
        <f t="shared" si="7"/>
        <v/>
      </c>
      <c r="I241" s="492" t="str">
        <f t="shared" si="5"/>
        <v/>
      </c>
      <c r="J241" s="491" t="str">
        <f t="shared" si="6"/>
        <v/>
      </c>
      <c r="K241" s="1092"/>
      <c r="L241" s="1092"/>
      <c r="M241" s="1084"/>
    </row>
    <row r="242" spans="1:13" s="436" customFormat="1" ht="17.25" customHeight="1">
      <c r="A242" s="1084"/>
      <c r="B242" s="1084"/>
      <c r="C242" s="479"/>
      <c r="D242" s="519"/>
      <c r="E242" s="479"/>
      <c r="F242" s="520"/>
      <c r="G242" s="479"/>
      <c r="H242" s="491" t="str">
        <f t="shared" si="7"/>
        <v/>
      </c>
      <c r="I242" s="492" t="str">
        <f t="shared" si="5"/>
        <v/>
      </c>
      <c r="J242" s="491" t="str">
        <f t="shared" si="6"/>
        <v/>
      </c>
      <c r="K242" s="1092"/>
      <c r="L242" s="1092"/>
      <c r="M242" s="1084"/>
    </row>
    <row r="243" spans="1:13" s="436" customFormat="1" ht="17.25" customHeight="1">
      <c r="A243" s="1084"/>
      <c r="B243" s="1084"/>
      <c r="C243" s="479"/>
      <c r="D243" s="519"/>
      <c r="E243" s="479"/>
      <c r="F243" s="520"/>
      <c r="G243" s="479"/>
      <c r="H243" s="491" t="str">
        <f t="shared" si="7"/>
        <v/>
      </c>
      <c r="I243" s="492" t="str">
        <f t="shared" si="5"/>
        <v/>
      </c>
      <c r="J243" s="491" t="str">
        <f t="shared" si="6"/>
        <v/>
      </c>
      <c r="K243" s="1092"/>
      <c r="L243" s="1092"/>
      <c r="M243" s="1084"/>
    </row>
    <row r="244" spans="1:13" s="436" customFormat="1" ht="17.25" customHeight="1">
      <c r="A244" s="1084"/>
      <c r="B244" s="1084"/>
      <c r="C244" s="479"/>
      <c r="D244" s="519"/>
      <c r="E244" s="479"/>
      <c r="F244" s="520"/>
      <c r="G244" s="479"/>
      <c r="H244" s="491" t="str">
        <f t="shared" si="7"/>
        <v/>
      </c>
      <c r="I244" s="492" t="str">
        <f t="shared" si="5"/>
        <v/>
      </c>
      <c r="J244" s="491" t="str">
        <f t="shared" si="6"/>
        <v/>
      </c>
      <c r="K244" s="1092"/>
      <c r="L244" s="1092"/>
      <c r="M244" s="1084"/>
    </row>
    <row r="245" spans="1:13" s="436" customFormat="1">
      <c r="A245" s="1084"/>
      <c r="B245" s="1084"/>
      <c r="C245" s="493" t="s">
        <v>4299</v>
      </c>
      <c r="D245" s="480"/>
      <c r="E245" s="480">
        <f>SUM(E225:E244)</f>
        <v>0</v>
      </c>
      <c r="F245" s="491">
        <f>SUM(F225:F244)</f>
        <v>0</v>
      </c>
      <c r="G245" s="480"/>
      <c r="H245" s="491"/>
      <c r="I245" s="492">
        <f>SUM(I225:I244)</f>
        <v>0</v>
      </c>
      <c r="J245" s="491">
        <f>SUM(J225:J244)</f>
        <v>0</v>
      </c>
      <c r="K245" s="1084"/>
      <c r="L245" s="1084"/>
      <c r="M245" s="1084"/>
    </row>
    <row r="246" spans="1:13" s="436" customFormat="1" ht="6" customHeight="1">
      <c r="A246" s="1100"/>
      <c r="B246" s="1100"/>
      <c r="C246" s="1100"/>
      <c r="D246" s="1100"/>
      <c r="E246" s="1100"/>
      <c r="F246" s="1100"/>
      <c r="G246" s="1100"/>
      <c r="H246" s="1100"/>
      <c r="I246" s="1100"/>
      <c r="J246" s="1100"/>
      <c r="K246" s="1100"/>
      <c r="L246" s="1100"/>
      <c r="M246" s="1100"/>
    </row>
    <row r="247" spans="1:13" s="436" customFormat="1">
      <c r="A247" s="1111" t="s">
        <v>4307</v>
      </c>
      <c r="B247" s="1112"/>
      <c r="C247" s="1112"/>
      <c r="D247" s="1112"/>
      <c r="E247" s="1112"/>
      <c r="F247" s="1112"/>
      <c r="G247" s="1112"/>
      <c r="H247" s="1112"/>
      <c r="I247" s="1112"/>
      <c r="J247" s="1112"/>
      <c r="K247" s="1112"/>
      <c r="L247" s="1112"/>
      <c r="M247" s="1113"/>
    </row>
    <row r="248" spans="1:13" s="436" customFormat="1" ht="16" thickBot="1">
      <c r="A248" s="1101"/>
      <c r="B248" s="1097"/>
      <c r="C248" s="1097"/>
      <c r="D248" s="1097"/>
      <c r="E248" s="1097"/>
      <c r="F248" s="1097"/>
      <c r="G248" s="1097"/>
      <c r="H248" s="1097"/>
      <c r="I248" s="1097"/>
      <c r="J248" s="1097"/>
      <c r="K248" s="1097"/>
      <c r="L248" s="1097"/>
      <c r="M248" s="1102"/>
    </row>
    <row r="249" spans="1:13" s="436" customFormat="1" ht="41.25" customHeight="1" thickBot="1">
      <c r="A249" s="437" t="s">
        <v>4308</v>
      </c>
      <c r="B249" s="1128"/>
      <c r="C249" s="1129"/>
      <c r="D249" s="1129"/>
      <c r="E249" s="1130"/>
      <c r="F249" s="1128"/>
      <c r="G249" s="1129"/>
      <c r="H249" s="1129"/>
      <c r="I249" s="1129"/>
      <c r="J249" s="1129"/>
      <c r="K249" s="1129"/>
      <c r="L249" s="1130"/>
      <c r="M249" s="1084"/>
    </row>
    <row r="250" spans="1:13" s="436" customFormat="1" ht="41.25" customHeight="1">
      <c r="A250" s="1118" t="s">
        <v>4309</v>
      </c>
      <c r="B250" s="1125"/>
      <c r="C250" s="1126"/>
      <c r="D250" s="1126"/>
      <c r="E250" s="1127"/>
      <c r="F250" s="1138"/>
      <c r="G250" s="1126"/>
      <c r="H250" s="1126"/>
      <c r="I250" s="1126"/>
      <c r="J250" s="1126"/>
      <c r="K250" s="1126"/>
      <c r="L250" s="1127"/>
      <c r="M250" s="1134" t="s">
        <v>4309</v>
      </c>
    </row>
    <row r="251" spans="1:13" s="436" customFormat="1" ht="41.25" customHeight="1">
      <c r="A251" s="1118"/>
      <c r="B251" s="1131"/>
      <c r="C251" s="1132"/>
      <c r="D251" s="1132"/>
      <c r="E251" s="1133"/>
      <c r="F251" s="1139"/>
      <c r="G251" s="1132"/>
      <c r="H251" s="1132"/>
      <c r="I251" s="1132"/>
      <c r="J251" s="1132"/>
      <c r="K251" s="1132"/>
      <c r="L251" s="1133"/>
      <c r="M251" s="1134"/>
    </row>
    <row r="252" spans="1:13" s="436" customFormat="1" ht="41.25" customHeight="1">
      <c r="A252" s="1118"/>
      <c r="B252" s="1131"/>
      <c r="C252" s="1132"/>
      <c r="D252" s="1132"/>
      <c r="E252" s="1133"/>
      <c r="F252" s="1139"/>
      <c r="G252" s="1132"/>
      <c r="H252" s="1132"/>
      <c r="I252" s="1132"/>
      <c r="J252" s="1132"/>
      <c r="K252" s="1132"/>
      <c r="L252" s="1133"/>
      <c r="M252" s="1134"/>
    </row>
    <row r="253" spans="1:13" s="436" customFormat="1" ht="41.25" customHeight="1" thickBot="1">
      <c r="A253" s="1118"/>
      <c r="B253" s="1135"/>
      <c r="C253" s="1136"/>
      <c r="D253" s="1136"/>
      <c r="E253" s="1137"/>
      <c r="F253" s="1139"/>
      <c r="G253" s="1132"/>
      <c r="H253" s="1132"/>
      <c r="I253" s="1132"/>
      <c r="J253" s="1132"/>
      <c r="K253" s="1132"/>
      <c r="L253" s="1133"/>
      <c r="M253" s="1134"/>
    </row>
    <row r="254" spans="1:13" s="436" customFormat="1" ht="41.25" customHeight="1">
      <c r="A254" s="1118"/>
      <c r="B254" s="494"/>
      <c r="C254" s="495"/>
      <c r="D254" s="495"/>
      <c r="E254" s="495"/>
      <c r="F254" s="1131"/>
      <c r="G254" s="1132"/>
      <c r="H254" s="1132"/>
      <c r="I254" s="1132"/>
      <c r="J254" s="1132"/>
      <c r="K254" s="1132"/>
      <c r="L254" s="1133"/>
      <c r="M254" s="1134"/>
    </row>
    <row r="255" spans="1:13" s="436" customFormat="1" ht="41.25" customHeight="1">
      <c r="A255" s="1118"/>
      <c r="B255" s="494"/>
      <c r="C255" s="495"/>
      <c r="D255" s="495"/>
      <c r="E255" s="495"/>
      <c r="F255" s="1131"/>
      <c r="G255" s="1132"/>
      <c r="H255" s="1132"/>
      <c r="I255" s="1132"/>
      <c r="J255" s="1132"/>
      <c r="K255" s="1132"/>
      <c r="L255" s="1133"/>
      <c r="M255" s="1134"/>
    </row>
    <row r="256" spans="1:13" s="436" customFormat="1" ht="41.25" customHeight="1">
      <c r="A256" s="1118"/>
      <c r="B256" s="494"/>
      <c r="C256" s="495"/>
      <c r="D256" s="495"/>
      <c r="E256" s="495"/>
      <c r="F256" s="1131"/>
      <c r="G256" s="1132"/>
      <c r="H256" s="1132"/>
      <c r="I256" s="1132"/>
      <c r="J256" s="1132"/>
      <c r="K256" s="1132"/>
      <c r="L256" s="1133"/>
      <c r="M256" s="1134"/>
    </row>
    <row r="257" spans="1:13" s="436" customFormat="1" ht="43.5" customHeight="1" thickBot="1">
      <c r="A257" s="1118"/>
      <c r="B257" s="494"/>
      <c r="C257" s="495"/>
      <c r="D257" s="495"/>
      <c r="E257" s="495"/>
      <c r="F257" s="1135"/>
      <c r="G257" s="1136"/>
      <c r="H257" s="1136"/>
      <c r="I257" s="1136"/>
      <c r="J257" s="1136"/>
      <c r="K257" s="1136"/>
      <c r="L257" s="1137"/>
      <c r="M257" s="1134"/>
    </row>
    <row r="258" spans="1:13" s="436" customFormat="1" ht="6" customHeight="1">
      <c r="A258" s="1100"/>
      <c r="B258" s="1100"/>
      <c r="C258" s="1100"/>
      <c r="D258" s="1100"/>
      <c r="E258" s="1100"/>
      <c r="F258" s="1100"/>
      <c r="G258" s="1100"/>
      <c r="H258" s="1100"/>
      <c r="I258" s="1100"/>
      <c r="J258" s="1100"/>
      <c r="K258" s="1100"/>
      <c r="L258" s="1100"/>
      <c r="M258" s="1100"/>
    </row>
    <row r="259" spans="1:13" s="436" customFormat="1">
      <c r="A259" s="496" t="s">
        <v>4310</v>
      </c>
      <c r="B259" s="497"/>
      <c r="C259" s="497"/>
      <c r="D259" s="497"/>
      <c r="E259" s="497"/>
      <c r="F259" s="497"/>
      <c r="G259" s="497"/>
      <c r="H259" s="497"/>
      <c r="I259" s="497"/>
      <c r="J259" s="497"/>
      <c r="K259" s="497"/>
      <c r="L259" s="497"/>
      <c r="M259" s="498"/>
    </row>
    <row r="260" spans="1:13" s="436" customFormat="1" ht="6" customHeight="1">
      <c r="A260" s="499"/>
      <c r="B260" s="497"/>
      <c r="C260" s="497"/>
      <c r="D260" s="486"/>
      <c r="E260" s="486"/>
      <c r="F260" s="486"/>
      <c r="G260" s="486"/>
      <c r="H260" s="486"/>
      <c r="I260" s="486"/>
      <c r="J260" s="486"/>
      <c r="K260" s="486"/>
      <c r="L260" s="486"/>
      <c r="M260" s="486"/>
    </row>
    <row r="261" spans="1:13" s="436" customFormat="1">
      <c r="A261" s="1084"/>
      <c r="B261" s="489" t="s">
        <v>4311</v>
      </c>
      <c r="C261" s="489" t="s">
        <v>4312</v>
      </c>
      <c r="D261" s="1084"/>
      <c r="E261" s="1084"/>
      <c r="F261" s="1084"/>
      <c r="G261" s="1084"/>
      <c r="H261" s="1084"/>
      <c r="I261" s="1084"/>
      <c r="J261" s="1084"/>
      <c r="K261" s="1084"/>
      <c r="L261" s="1084"/>
      <c r="M261" s="1084"/>
    </row>
    <row r="262" spans="1:13" s="436" customFormat="1">
      <c r="A262" s="1084"/>
      <c r="B262" s="479"/>
      <c r="C262" s="479"/>
      <c r="D262" s="1084"/>
      <c r="E262" s="1084"/>
      <c r="F262" s="1084"/>
      <c r="G262" s="1084"/>
      <c r="H262" s="1084"/>
      <c r="I262" s="1084"/>
      <c r="J262" s="1084"/>
      <c r="K262" s="1084"/>
      <c r="L262" s="1084"/>
      <c r="M262" s="1084"/>
    </row>
    <row r="263" spans="1:13" s="436" customFormat="1">
      <c r="A263" s="1084"/>
      <c r="B263" s="479"/>
      <c r="C263" s="479"/>
      <c r="D263" s="1084"/>
      <c r="E263" s="1084"/>
      <c r="F263" s="1084"/>
      <c r="G263" s="1084"/>
      <c r="H263" s="1084"/>
      <c r="I263" s="1084"/>
      <c r="J263" s="1084"/>
      <c r="K263" s="1084"/>
      <c r="L263" s="1084"/>
      <c r="M263" s="1084"/>
    </row>
    <row r="264" spans="1:13" s="436" customFormat="1">
      <c r="A264" s="1084"/>
      <c r="B264" s="479"/>
      <c r="C264" s="479"/>
      <c r="D264" s="1084"/>
      <c r="E264" s="1084"/>
      <c r="F264" s="1084"/>
      <c r="G264" s="1084"/>
      <c r="H264" s="1084"/>
      <c r="I264" s="1084"/>
      <c r="J264" s="1084"/>
      <c r="K264" s="1084"/>
      <c r="L264" s="1084"/>
      <c r="M264" s="1084"/>
    </row>
    <row r="265" spans="1:13" s="436" customFormat="1">
      <c r="A265" s="1084"/>
      <c r="B265" s="479"/>
      <c r="C265" s="479"/>
      <c r="D265" s="1084"/>
      <c r="E265" s="1084"/>
      <c r="F265" s="1084"/>
      <c r="G265" s="1084"/>
      <c r="H265" s="1084"/>
      <c r="I265" s="1084"/>
      <c r="J265" s="1084"/>
      <c r="K265" s="1084"/>
      <c r="L265" s="1084"/>
      <c r="M265" s="1084"/>
    </row>
    <row r="266" spans="1:13" s="436" customFormat="1">
      <c r="A266" s="1084"/>
      <c r="B266" s="479"/>
      <c r="C266" s="479"/>
      <c r="D266" s="1084"/>
      <c r="E266" s="1084"/>
      <c r="F266" s="1084"/>
      <c r="G266" s="1084"/>
      <c r="H266" s="1084"/>
      <c r="I266" s="1084"/>
      <c r="J266" s="1084"/>
      <c r="K266" s="1084"/>
      <c r="L266" s="1084"/>
      <c r="M266" s="1084"/>
    </row>
    <row r="267" spans="1:13" s="436" customFormat="1">
      <c r="A267" s="1084"/>
      <c r="B267" s="479"/>
      <c r="C267" s="479"/>
      <c r="D267" s="1084"/>
      <c r="E267" s="1084"/>
      <c r="F267" s="1084"/>
      <c r="G267" s="1084"/>
      <c r="H267" s="1084"/>
      <c r="I267" s="1084"/>
      <c r="J267" s="1084"/>
      <c r="K267" s="1084"/>
      <c r="L267" s="1084"/>
      <c r="M267" s="1084"/>
    </row>
    <row r="268" spans="1:13" s="436" customFormat="1">
      <c r="A268" s="1084"/>
      <c r="B268" s="479"/>
      <c r="C268" s="479"/>
      <c r="D268" s="1084"/>
      <c r="E268" s="1084"/>
      <c r="F268" s="1084"/>
      <c r="G268" s="1084"/>
      <c r="H268" s="1084"/>
      <c r="I268" s="1084"/>
      <c r="J268" s="1084"/>
      <c r="K268" s="1084"/>
      <c r="L268" s="1084"/>
      <c r="M268" s="1084"/>
    </row>
    <row r="269" spans="1:13" s="436" customFormat="1">
      <c r="A269" s="1084"/>
      <c r="B269" s="479"/>
      <c r="C269" s="479"/>
      <c r="D269" s="1084"/>
      <c r="E269" s="1084"/>
      <c r="F269" s="1084"/>
      <c r="G269" s="1084"/>
      <c r="H269" s="1084"/>
      <c r="I269" s="1084"/>
      <c r="J269" s="1084"/>
      <c r="K269" s="1084"/>
      <c r="L269" s="1084"/>
      <c r="M269" s="1084"/>
    </row>
    <row r="270" spans="1:13" s="436" customFormat="1">
      <c r="A270" s="1084"/>
      <c r="B270" s="479"/>
      <c r="C270" s="479"/>
      <c r="D270" s="1084"/>
      <c r="E270" s="1084"/>
      <c r="F270" s="1084"/>
      <c r="G270" s="1084"/>
      <c r="H270" s="1084"/>
      <c r="I270" s="1084"/>
      <c r="J270" s="1084"/>
      <c r="K270" s="1084"/>
      <c r="L270" s="1084"/>
      <c r="M270" s="1084"/>
    </row>
    <row r="271" spans="1:13" s="436" customFormat="1">
      <c r="A271" s="1084"/>
      <c r="B271" s="479"/>
      <c r="C271" s="479"/>
      <c r="D271" s="1084"/>
      <c r="E271" s="1084"/>
      <c r="F271" s="1084"/>
      <c r="G271" s="1084"/>
      <c r="H271" s="1084"/>
      <c r="I271" s="1084"/>
      <c r="J271" s="1084"/>
      <c r="K271" s="1084"/>
      <c r="L271" s="1084"/>
      <c r="M271" s="1084"/>
    </row>
    <row r="272" spans="1:13" s="436" customFormat="1">
      <c r="A272" s="1084"/>
      <c r="B272" s="479"/>
      <c r="C272" s="479"/>
      <c r="D272" s="1084"/>
      <c r="E272" s="1084"/>
      <c r="F272" s="1084"/>
      <c r="G272" s="1084"/>
      <c r="H272" s="1084"/>
      <c r="I272" s="1084"/>
      <c r="J272" s="1084"/>
      <c r="K272" s="1084"/>
      <c r="L272" s="1084"/>
      <c r="M272" s="1084"/>
    </row>
    <row r="273" spans="1:13" s="436" customFormat="1">
      <c r="A273" s="1084"/>
      <c r="B273" s="479"/>
      <c r="C273" s="479"/>
      <c r="D273" s="1084"/>
      <c r="E273" s="1084"/>
      <c r="F273" s="1084"/>
      <c r="G273" s="1084"/>
      <c r="H273" s="1084"/>
      <c r="I273" s="1084"/>
      <c r="J273" s="1084"/>
      <c r="K273" s="1084"/>
      <c r="L273" s="1084"/>
      <c r="M273" s="1084"/>
    </row>
    <row r="274" spans="1:13" s="436" customFormat="1">
      <c r="A274" s="1084"/>
      <c r="B274" s="479"/>
      <c r="C274" s="479"/>
      <c r="D274" s="1084"/>
      <c r="E274" s="1084"/>
      <c r="F274" s="1084"/>
      <c r="G274" s="1084"/>
      <c r="H274" s="1084"/>
      <c r="I274" s="1084"/>
      <c r="J274" s="1084"/>
      <c r="K274" s="1084"/>
      <c r="L274" s="1084"/>
      <c r="M274" s="1084"/>
    </row>
    <row r="275" spans="1:13" s="436" customFormat="1">
      <c r="A275" s="1084"/>
      <c r="B275" s="479"/>
      <c r="C275" s="479"/>
      <c r="D275" s="1084"/>
      <c r="E275" s="1084"/>
      <c r="F275" s="1084"/>
      <c r="G275" s="1084"/>
      <c r="H275" s="1084"/>
      <c r="I275" s="1084"/>
      <c r="J275" s="1084"/>
      <c r="K275" s="1084"/>
      <c r="L275" s="1084"/>
      <c r="M275" s="1084"/>
    </row>
    <row r="276" spans="1:13" s="436" customFormat="1">
      <c r="A276" s="1084"/>
      <c r="B276" s="493" t="s">
        <v>4299</v>
      </c>
      <c r="C276" s="480">
        <f>SUM(C262:C275)</f>
        <v>0</v>
      </c>
      <c r="D276" s="1084"/>
      <c r="E276" s="1084"/>
      <c r="F276" s="1084"/>
      <c r="G276" s="1084"/>
      <c r="H276" s="1084"/>
      <c r="I276" s="1084"/>
      <c r="J276" s="1084"/>
      <c r="K276" s="1084"/>
      <c r="L276" s="1084"/>
      <c r="M276" s="1084"/>
    </row>
    <row r="277" spans="1:13" s="436" customFormat="1" ht="6" customHeight="1">
      <c r="A277" s="1084"/>
      <c r="B277" s="500"/>
      <c r="C277" s="501"/>
      <c r="D277" s="1084"/>
      <c r="E277" s="1084"/>
      <c r="F277" s="1084"/>
      <c r="G277" s="1084"/>
      <c r="H277" s="1084"/>
      <c r="I277" s="1084"/>
      <c r="J277" s="1084"/>
      <c r="K277" s="1084"/>
      <c r="L277" s="1084"/>
      <c r="M277" s="1084"/>
    </row>
    <row r="278" spans="1:13" s="436" customFormat="1">
      <c r="A278" s="502" t="s">
        <v>4313</v>
      </c>
      <c r="B278" s="497"/>
      <c r="C278" s="497"/>
      <c r="D278" s="497"/>
      <c r="E278" s="497"/>
      <c r="F278" s="497"/>
      <c r="G278" s="497"/>
      <c r="H278" s="497"/>
      <c r="I278" s="497"/>
      <c r="J278" s="497"/>
      <c r="K278" s="497"/>
      <c r="L278" s="497"/>
      <c r="M278" s="498"/>
    </row>
    <row r="279" spans="1:13" s="436" customFormat="1" ht="6" customHeight="1">
      <c r="A279" s="499"/>
      <c r="B279" s="497"/>
      <c r="C279" s="503"/>
      <c r="D279" s="486"/>
      <c r="E279" s="486"/>
      <c r="F279" s="486"/>
      <c r="G279" s="486"/>
      <c r="H279" s="486"/>
      <c r="I279" s="486"/>
      <c r="J279" s="486"/>
      <c r="K279" s="486"/>
      <c r="L279" s="486"/>
      <c r="M279" s="486"/>
    </row>
    <row r="280" spans="1:13" s="436" customFormat="1">
      <c r="A280" s="1084"/>
      <c r="B280" s="489" t="s">
        <v>4314</v>
      </c>
      <c r="C280" s="489" t="s">
        <v>4315</v>
      </c>
      <c r="D280" s="1084"/>
      <c r="E280" s="1084"/>
      <c r="F280" s="1084"/>
      <c r="G280" s="1084"/>
      <c r="H280" s="1084"/>
      <c r="I280" s="1084"/>
      <c r="J280" s="1084"/>
      <c r="K280" s="1084"/>
      <c r="L280" s="1084"/>
      <c r="M280" s="1084"/>
    </row>
    <row r="281" spans="1:13" s="436" customFormat="1">
      <c r="A281" s="1084"/>
      <c r="B281" s="479"/>
      <c r="C281" s="504"/>
      <c r="D281" s="1084"/>
      <c r="E281" s="1084"/>
      <c r="F281" s="1084"/>
      <c r="G281" s="1084"/>
      <c r="H281" s="1084"/>
      <c r="I281" s="1084"/>
      <c r="J281" s="1084"/>
      <c r="K281" s="1084"/>
      <c r="L281" s="1084"/>
      <c r="M281" s="1084"/>
    </row>
    <row r="282" spans="1:13" s="436" customFormat="1" ht="6" customHeight="1">
      <c r="A282" s="1084"/>
      <c r="B282" s="1084"/>
      <c r="C282" s="1084"/>
      <c r="D282" s="1084"/>
      <c r="E282" s="1084"/>
      <c r="F282" s="1084"/>
      <c r="G282" s="1084"/>
      <c r="H282" s="1084"/>
      <c r="I282" s="1084"/>
      <c r="J282" s="1084"/>
      <c r="K282" s="1084"/>
      <c r="L282" s="1084"/>
      <c r="M282" s="1084"/>
    </row>
    <row r="283" spans="1:13" s="436" customFormat="1">
      <c r="A283" s="1114" t="s">
        <v>4316</v>
      </c>
      <c r="B283" s="1115"/>
      <c r="C283" s="1115"/>
      <c r="D283" s="1115"/>
      <c r="E283" s="1115"/>
      <c r="F283" s="1115"/>
      <c r="G283" s="1115"/>
      <c r="H283" s="1115"/>
      <c r="I283" s="1115"/>
      <c r="J283" s="1115"/>
      <c r="K283" s="1115"/>
      <c r="L283" s="1115"/>
      <c r="M283" s="1116"/>
    </row>
    <row r="284" spans="1:13" s="436" customFormat="1" ht="6" customHeight="1">
      <c r="A284" s="499"/>
      <c r="B284" s="497"/>
      <c r="C284" s="497"/>
      <c r="D284" s="486"/>
      <c r="E284" s="486"/>
      <c r="F284" s="486"/>
      <c r="G284" s="486"/>
      <c r="H284" s="486"/>
      <c r="I284" s="486"/>
      <c r="J284" s="486"/>
      <c r="K284" s="486"/>
      <c r="L284" s="486"/>
      <c r="M284" s="486"/>
    </row>
    <row r="285" spans="1:13" s="436" customFormat="1">
      <c r="A285" s="1084"/>
      <c r="B285" s="489" t="s">
        <v>4311</v>
      </c>
      <c r="C285" s="489" t="s">
        <v>4317</v>
      </c>
      <c r="D285" s="1084"/>
      <c r="E285" s="1084"/>
      <c r="F285" s="1084"/>
      <c r="G285" s="1084"/>
      <c r="H285" s="1084"/>
      <c r="I285" s="1084"/>
      <c r="J285" s="1084"/>
      <c r="K285" s="1084"/>
      <c r="L285" s="1084"/>
      <c r="M285" s="1084"/>
    </row>
    <row r="286" spans="1:13" s="436" customFormat="1">
      <c r="A286" s="1084"/>
      <c r="B286" s="479"/>
      <c r="C286" s="479"/>
      <c r="D286" s="1084"/>
      <c r="E286" s="1084"/>
      <c r="F286" s="1084"/>
      <c r="G286" s="1084"/>
      <c r="H286" s="1084"/>
      <c r="I286" s="1084"/>
      <c r="J286" s="1084"/>
      <c r="K286" s="1084"/>
      <c r="L286" s="1084"/>
      <c r="M286" s="1084"/>
    </row>
    <row r="287" spans="1:13" s="436" customFormat="1">
      <c r="A287" s="1084"/>
      <c r="B287" s="479"/>
      <c r="C287" s="479"/>
      <c r="D287" s="1084"/>
      <c r="E287" s="1084"/>
      <c r="F287" s="1084"/>
      <c r="G287" s="1084"/>
      <c r="H287" s="1084"/>
      <c r="I287" s="1084"/>
      <c r="J287" s="1084"/>
      <c r="K287" s="1084"/>
      <c r="L287" s="1084"/>
      <c r="M287" s="1084"/>
    </row>
    <row r="288" spans="1:13" s="436" customFormat="1">
      <c r="A288" s="1084"/>
      <c r="B288" s="479"/>
      <c r="C288" s="479"/>
      <c r="D288" s="1084"/>
      <c r="E288" s="1084"/>
      <c r="F288" s="1084"/>
      <c r="G288" s="1084"/>
      <c r="H288" s="1084"/>
      <c r="I288" s="1084"/>
      <c r="J288" s="1084"/>
      <c r="K288" s="1084"/>
      <c r="L288" s="1084"/>
      <c r="M288" s="1084"/>
    </row>
    <row r="289" spans="1:13" s="436" customFormat="1">
      <c r="A289" s="1084"/>
      <c r="B289" s="479"/>
      <c r="C289" s="479"/>
      <c r="D289" s="1084"/>
      <c r="E289" s="1084"/>
      <c r="F289" s="1084"/>
      <c r="G289" s="1084"/>
      <c r="H289" s="1084"/>
      <c r="I289" s="1084"/>
      <c r="J289" s="1084"/>
      <c r="K289" s="1084"/>
      <c r="L289" s="1084"/>
      <c r="M289" s="1084"/>
    </row>
    <row r="290" spans="1:13" s="436" customFormat="1">
      <c r="A290" s="1084"/>
      <c r="B290" s="479"/>
      <c r="C290" s="479"/>
      <c r="D290" s="1084"/>
      <c r="E290" s="1084"/>
      <c r="F290" s="1084"/>
      <c r="G290" s="1084"/>
      <c r="H290" s="1084"/>
      <c r="I290" s="1084"/>
      <c r="J290" s="1084"/>
      <c r="K290" s="1084"/>
      <c r="L290" s="1084"/>
      <c r="M290" s="1084"/>
    </row>
    <row r="291" spans="1:13" s="436" customFormat="1">
      <c r="A291" s="1084"/>
      <c r="B291" s="479"/>
      <c r="C291" s="479"/>
      <c r="D291" s="1084"/>
      <c r="E291" s="1084"/>
      <c r="F291" s="1084"/>
      <c r="G291" s="1084"/>
      <c r="H291" s="1084"/>
      <c r="I291" s="1084"/>
      <c r="J291" s="1084"/>
      <c r="K291" s="1084"/>
      <c r="L291" s="1084"/>
      <c r="M291" s="1084"/>
    </row>
    <row r="292" spans="1:13" s="436" customFormat="1">
      <c r="A292" s="1084"/>
      <c r="B292" s="479"/>
      <c r="C292" s="479"/>
      <c r="D292" s="1084"/>
      <c r="E292" s="1084"/>
      <c r="F292" s="1084"/>
      <c r="G292" s="1084"/>
      <c r="H292" s="1084"/>
      <c r="I292" s="1084"/>
      <c r="J292" s="1084"/>
      <c r="K292" s="1084"/>
      <c r="L292" s="1084"/>
      <c r="M292" s="1084"/>
    </row>
    <row r="293" spans="1:13" s="436" customFormat="1">
      <c r="A293" s="1084"/>
      <c r="B293" s="479"/>
      <c r="C293" s="479"/>
      <c r="D293" s="1084"/>
      <c r="E293" s="1084"/>
      <c r="F293" s="1084"/>
      <c r="G293" s="1084"/>
      <c r="H293" s="1084"/>
      <c r="I293" s="1084"/>
      <c r="J293" s="1084"/>
      <c r="K293" s="1084"/>
      <c r="L293" s="1084"/>
      <c r="M293" s="1084"/>
    </row>
    <row r="294" spans="1:13" s="436" customFormat="1">
      <c r="A294" s="1084"/>
      <c r="B294" s="479"/>
      <c r="C294" s="479"/>
      <c r="D294" s="1084"/>
      <c r="E294" s="1084"/>
      <c r="F294" s="1084"/>
      <c r="G294" s="1084"/>
      <c r="H294" s="1084"/>
      <c r="I294" s="1084"/>
      <c r="J294" s="1084"/>
      <c r="K294" s="1084"/>
      <c r="L294" s="1084"/>
      <c r="M294" s="1084"/>
    </row>
    <row r="295" spans="1:13" s="436" customFormat="1">
      <c r="A295" s="1084"/>
      <c r="B295" s="479"/>
      <c r="C295" s="479"/>
      <c r="D295" s="1084"/>
      <c r="E295" s="1084"/>
      <c r="F295" s="1084"/>
      <c r="G295" s="1084"/>
      <c r="H295" s="1084"/>
      <c r="I295" s="1084"/>
      <c r="J295" s="1084"/>
      <c r="K295" s="1084"/>
      <c r="L295" s="1084"/>
      <c r="M295" s="1084"/>
    </row>
    <row r="296" spans="1:13" s="436" customFormat="1">
      <c r="A296" s="1084"/>
      <c r="B296" s="479"/>
      <c r="C296" s="479"/>
      <c r="D296" s="1084"/>
      <c r="E296" s="1084"/>
      <c r="F296" s="1084"/>
      <c r="G296" s="1084"/>
      <c r="H296" s="1084"/>
      <c r="I296" s="1084"/>
      <c r="J296" s="1084"/>
      <c r="K296" s="1084"/>
      <c r="L296" s="1084"/>
      <c r="M296" s="1084"/>
    </row>
    <row r="297" spans="1:13" s="436" customFormat="1">
      <c r="A297" s="1084"/>
      <c r="B297" s="479"/>
      <c r="C297" s="479"/>
      <c r="D297" s="1084"/>
      <c r="E297" s="1084"/>
      <c r="F297" s="1084"/>
      <c r="G297" s="1084"/>
      <c r="H297" s="1084"/>
      <c r="I297" s="1084"/>
      <c r="J297" s="1084"/>
      <c r="K297" s="1084"/>
      <c r="L297" s="1084"/>
      <c r="M297" s="1084"/>
    </row>
    <row r="298" spans="1:13" s="436" customFormat="1">
      <c r="A298" s="1084"/>
      <c r="B298" s="479"/>
      <c r="C298" s="479"/>
      <c r="D298" s="1084"/>
      <c r="E298" s="1084"/>
      <c r="F298" s="1084"/>
      <c r="G298" s="1084"/>
      <c r="H298" s="1084"/>
      <c r="I298" s="1084"/>
      <c r="J298" s="1084"/>
      <c r="K298" s="1084"/>
      <c r="L298" s="1084"/>
      <c r="M298" s="1084"/>
    </row>
    <row r="299" spans="1:13" s="436" customFormat="1">
      <c r="A299" s="1084"/>
      <c r="B299" s="479"/>
      <c r="C299" s="479"/>
      <c r="D299" s="1084"/>
      <c r="E299" s="1084"/>
      <c r="F299" s="1084"/>
      <c r="G299" s="1084"/>
      <c r="H299" s="1084"/>
      <c r="I299" s="1084"/>
      <c r="J299" s="1084"/>
      <c r="K299" s="1084"/>
      <c r="L299" s="1084"/>
      <c r="M299" s="1084"/>
    </row>
    <row r="300" spans="1:13" s="436" customFormat="1">
      <c r="A300" s="1084"/>
      <c r="B300" s="493" t="s">
        <v>4299</v>
      </c>
      <c r="C300" s="480">
        <f>SUM(C286:C299)</f>
        <v>0</v>
      </c>
      <c r="D300" s="1084"/>
      <c r="E300" s="1084"/>
      <c r="F300" s="1084"/>
      <c r="G300" s="1084"/>
      <c r="H300" s="1084"/>
      <c r="I300" s="1084"/>
      <c r="J300" s="1084"/>
      <c r="K300" s="1084"/>
      <c r="L300" s="1084"/>
      <c r="M300" s="1084"/>
    </row>
    <row r="301" spans="1:13" s="436" customFormat="1" ht="6" customHeight="1">
      <c r="A301" s="1084"/>
      <c r="B301" s="500"/>
      <c r="C301" s="501"/>
      <c r="D301" s="1084"/>
      <c r="E301" s="1084"/>
      <c r="F301" s="1084"/>
      <c r="G301" s="1084"/>
      <c r="H301" s="1084"/>
      <c r="I301" s="1084"/>
      <c r="J301" s="1084"/>
      <c r="K301" s="1084"/>
      <c r="L301" s="1084"/>
      <c r="M301" s="1084"/>
    </row>
    <row r="302" spans="1:13" s="436" customFormat="1">
      <c r="A302" s="502" t="s">
        <v>4318</v>
      </c>
      <c r="B302" s="497"/>
      <c r="C302" s="497"/>
      <c r="D302" s="497"/>
      <c r="E302" s="497"/>
      <c r="F302" s="497"/>
      <c r="G302" s="497"/>
      <c r="H302" s="497"/>
      <c r="I302" s="497"/>
      <c r="J302" s="497"/>
      <c r="K302" s="497"/>
      <c r="L302" s="497"/>
      <c r="M302" s="498"/>
    </row>
    <row r="303" spans="1:13" s="436" customFormat="1" ht="6" customHeight="1">
      <c r="A303" s="499"/>
      <c r="B303" s="497"/>
      <c r="C303" s="503"/>
      <c r="D303" s="486"/>
      <c r="E303" s="486"/>
      <c r="F303" s="486"/>
      <c r="G303" s="486"/>
      <c r="H303" s="486"/>
      <c r="I303" s="486"/>
      <c r="J303" s="486"/>
      <c r="K303" s="486"/>
      <c r="L303" s="486"/>
      <c r="M303" s="486"/>
    </row>
    <row r="304" spans="1:13" s="436" customFormat="1">
      <c r="A304" s="1084"/>
      <c r="B304" s="489" t="s">
        <v>4314</v>
      </c>
      <c r="C304" s="1098"/>
      <c r="D304" s="1084"/>
      <c r="E304" s="1084"/>
      <c r="F304" s="1084"/>
      <c r="G304" s="1084"/>
      <c r="H304" s="1084"/>
      <c r="I304" s="1084"/>
      <c r="J304" s="1084"/>
      <c r="K304" s="1084"/>
      <c r="L304" s="1084"/>
      <c r="M304" s="1084"/>
    </row>
    <row r="305" spans="1:13" s="436" customFormat="1">
      <c r="A305" s="1084"/>
      <c r="B305" s="479"/>
      <c r="C305" s="1084"/>
      <c r="D305" s="1084"/>
      <c r="E305" s="1084"/>
      <c r="F305" s="1084"/>
      <c r="G305" s="1084"/>
      <c r="H305" s="1084"/>
      <c r="I305" s="1084"/>
      <c r="J305" s="1084"/>
      <c r="K305" s="1084"/>
      <c r="L305" s="1084"/>
      <c r="M305" s="1084"/>
    </row>
    <row r="306" spans="1:13" s="436" customFormat="1" ht="5.25" customHeight="1">
      <c r="A306" s="1084"/>
      <c r="B306" s="1084"/>
      <c r="C306" s="1084"/>
      <c r="D306" s="1084"/>
      <c r="E306" s="1084"/>
      <c r="F306" s="1084"/>
      <c r="G306" s="1084"/>
      <c r="H306" s="1084"/>
      <c r="I306" s="1084"/>
      <c r="J306" s="1084"/>
      <c r="K306" s="1084"/>
      <c r="L306" s="1084"/>
      <c r="M306" s="1084"/>
    </row>
    <row r="307" spans="1:13" s="436" customFormat="1" ht="6" customHeight="1">
      <c r="A307" s="1100"/>
      <c r="B307" s="1100"/>
      <c r="C307" s="1100"/>
      <c r="D307" s="1100"/>
      <c r="E307" s="1100"/>
      <c r="F307" s="1100"/>
      <c r="G307" s="1100"/>
      <c r="H307" s="1100"/>
      <c r="I307" s="1100"/>
      <c r="J307" s="1100"/>
      <c r="K307" s="1100"/>
      <c r="L307" s="1100"/>
      <c r="M307" s="1100"/>
    </row>
    <row r="308" spans="1:13" s="436" customFormat="1" ht="6" customHeight="1">
      <c r="A308" s="1084"/>
      <c r="B308" s="1084"/>
      <c r="C308" s="1084"/>
      <c r="D308" s="1084"/>
      <c r="E308" s="1084"/>
      <c r="F308" s="1084"/>
      <c r="G308" s="1084"/>
      <c r="H308" s="1084"/>
      <c r="I308" s="1084"/>
      <c r="J308" s="1084"/>
      <c r="K308" s="1084"/>
      <c r="L308" s="1084"/>
      <c r="M308" s="1084"/>
    </row>
    <row r="309" spans="1:13" s="436" customFormat="1">
      <c r="A309" s="1111" t="s">
        <v>4319</v>
      </c>
      <c r="B309" s="1112"/>
      <c r="C309" s="1112"/>
      <c r="D309" s="1112"/>
      <c r="E309" s="1112"/>
      <c r="F309" s="1112"/>
      <c r="G309" s="1112"/>
      <c r="H309" s="1112"/>
      <c r="I309" s="1112"/>
      <c r="J309" s="1112"/>
      <c r="K309" s="1112"/>
      <c r="L309" s="1112"/>
      <c r="M309" s="1113"/>
    </row>
    <row r="310" spans="1:13" s="436" customFormat="1" ht="6" customHeight="1">
      <c r="A310" s="1084"/>
      <c r="B310" s="1084"/>
      <c r="C310" s="1084"/>
      <c r="D310" s="1084"/>
      <c r="E310" s="1084"/>
      <c r="F310" s="1084"/>
      <c r="G310" s="1084"/>
      <c r="H310" s="1084"/>
      <c r="I310" s="1084"/>
      <c r="J310" s="1084"/>
      <c r="K310" s="1084"/>
      <c r="L310" s="1084"/>
      <c r="M310" s="1084"/>
    </row>
    <row r="311" spans="1:13" s="436" customFormat="1">
      <c r="A311" s="1084"/>
      <c r="B311" s="505" t="s">
        <v>4320</v>
      </c>
      <c r="C311" s="505" t="s">
        <v>4321</v>
      </c>
      <c r="D311" s="179"/>
      <c r="E311" s="179"/>
      <c r="F311" s="179"/>
      <c r="G311" s="1084"/>
      <c r="H311" s="1084"/>
      <c r="I311" s="1084"/>
      <c r="J311" s="1084"/>
      <c r="K311" s="1084"/>
      <c r="L311" s="1084"/>
      <c r="M311" s="1084"/>
    </row>
    <row r="312" spans="1:13">
      <c r="A312" s="1084"/>
      <c r="B312" s="1103"/>
      <c r="C312" s="1093" t="str">
        <f>IF(B312="","",IF(B312="No aplica","No aplica",IF(B312="Entregar plantas",M5/1000000,M5/1500000)))</f>
        <v/>
      </c>
      <c r="G312" s="1084"/>
      <c r="H312" s="1084"/>
      <c r="I312" s="1084"/>
      <c r="J312" s="1084"/>
      <c r="K312" s="1084"/>
      <c r="L312" s="1084"/>
      <c r="M312" s="1084"/>
    </row>
    <row r="313" spans="1:13" ht="6" customHeight="1"/>
  </sheetData>
  <sheetProtection algorithmName="SHA-512" hashValue="f5FiCBoTJxktdE6SKL7JHGHmwrUah21mBHPRfkbFvOI/xP+NFs0yY9BtqVXNZVnSJWsXLZWok0Im9SyPvo91WQ==" saltValue="axyKWNB3HWt1cvelzDZPVg==" spinCount="100000" sheet="1" objects="1" scenarios="1" formatCells="0" formatColumns="0" formatRows="0" insertRows="0" insertHyperlinks="0" deleteRows="0" sort="0" autoFilter="0"/>
  <dataConsolidate/>
  <mergeCells count="57">
    <mergeCell ref="A3:M3"/>
    <mergeCell ref="C211:M211"/>
    <mergeCell ref="A6:A7"/>
    <mergeCell ref="A36:C36"/>
    <mergeCell ref="A37:C37"/>
    <mergeCell ref="A38:C38"/>
    <mergeCell ref="A39:C39"/>
    <mergeCell ref="A40:C40"/>
    <mergeCell ref="A41:C41"/>
    <mergeCell ref="A42:C42"/>
    <mergeCell ref="B5:K5"/>
    <mergeCell ref="C223:J223"/>
    <mergeCell ref="N48:N60"/>
    <mergeCell ref="G46:M46"/>
    <mergeCell ref="A46:E46"/>
    <mergeCell ref="K10:L10"/>
    <mergeCell ref="A34:M34"/>
    <mergeCell ref="A63:M63"/>
    <mergeCell ref="A70:C70"/>
    <mergeCell ref="A64:C64"/>
    <mergeCell ref="A65:C65"/>
    <mergeCell ref="A66:C66"/>
    <mergeCell ref="A67:C67"/>
    <mergeCell ref="A69:C69"/>
    <mergeCell ref="A68:C68"/>
    <mergeCell ref="B252:E252"/>
    <mergeCell ref="L225:M227"/>
    <mergeCell ref="A75:M75"/>
    <mergeCell ref="A247:M247"/>
    <mergeCell ref="M250:M257"/>
    <mergeCell ref="B253:E253"/>
    <mergeCell ref="F250:L250"/>
    <mergeCell ref="F251:L251"/>
    <mergeCell ref="F252:L252"/>
    <mergeCell ref="F253:L253"/>
    <mergeCell ref="A250:A257"/>
    <mergeCell ref="F254:L254"/>
    <mergeCell ref="F255:L255"/>
    <mergeCell ref="F256:L256"/>
    <mergeCell ref="F257:L257"/>
    <mergeCell ref="B251:E251"/>
    <mergeCell ref="A309:M309"/>
    <mergeCell ref="A283:M283"/>
    <mergeCell ref="G6:I6"/>
    <mergeCell ref="A16:A32"/>
    <mergeCell ref="A44:M44"/>
    <mergeCell ref="F48:F60"/>
    <mergeCell ref="A73:M73"/>
    <mergeCell ref="A210:M210"/>
    <mergeCell ref="A99:M99"/>
    <mergeCell ref="A123:M123"/>
    <mergeCell ref="A189:M189"/>
    <mergeCell ref="A13:M13"/>
    <mergeCell ref="A11:M11"/>
    <mergeCell ref="B250:E250"/>
    <mergeCell ref="F249:L249"/>
    <mergeCell ref="B249:E249"/>
  </mergeCells>
  <conditionalFormatting sqref="B9 D9 F9 H9 K9 M9 B5 M5 B16:B20 C16:C25 D16:D23 E16:E22 F16:F27 G16:G26 H16:H25 I16:I32 A37 D37 A48:A61 B48:B52 C48:C49 D48:D52 E48:E50 G48:H54 I48:I49 J48:J50 K48:K51 L48:M49 A65 D65 A78:D97 M78:M97 G102:G122 A129:H129 A140:G140 A151:H151 A161:G167 A171:G177 B192:L208 C213:E220 B249:E253 F249:L257 B262:C275 B281:C281 B286:C299 B305 B312 A102:D122 C225:G244 B181:L187">
    <cfRule type="cellIs" dxfId="783" priority="1" operator="equal">
      <formula>""</formula>
    </cfRule>
  </conditionalFormatting>
  <dataValidations count="32">
    <dataValidation type="list" allowBlank="1" showInputMessage="1" showErrorMessage="1" sqref="B161:B167 B78:B97 B140:B147 B129:B136 B151:B157 B171:B177 B102:B122" xr:uid="{00000000-0002-0000-0E00-000000000000}">
      <formula1>INDIRECT(SUBSTITUTE($A78," ","_"))</formula1>
    </dataValidation>
    <dataValidation type="list" allowBlank="1" showInputMessage="1" showErrorMessage="1" sqref="A78:A97" xr:uid="{00000000-0002-0000-0E00-000001000000}">
      <formula1>líneas</formula1>
    </dataValidation>
    <dataValidation type="list" allowBlank="1" showInputMessage="1" showErrorMessage="1" sqref="C161:C167 C78:C97 C140:C147 C129:C136 C151:C157 C171:C177 C102:C122" xr:uid="{00000000-0002-0000-0E00-000002000000}">
      <formula1>INDIRECT(SUBSTITUTE($B78," ","_"))</formula1>
    </dataValidation>
    <dataValidation type="list" allowBlank="1" showInputMessage="1" showErrorMessage="1" sqref="D78:D97 D140:D147 D129:D136 D151:D157 D102:D122" xr:uid="{00000000-0002-0000-0E00-000003000000}">
      <formula1>INDIRECT(SUBSTITUTE($C78," ","_"))</formula1>
    </dataValidation>
    <dataValidation type="list" allowBlank="1" showInputMessage="1" showErrorMessage="1" sqref="K9" xr:uid="{00000000-0002-0000-0E00-000004000000}">
      <formula1>"2024,2025,2026,2027"</formula1>
    </dataValidation>
    <dataValidation type="list" allowBlank="1" showInputMessage="1" showErrorMessage="1" sqref="B16:B20" xr:uid="{00000000-0002-0000-0E00-000005000000}">
      <formula1>INDIRECT(SUBSTITUTE($B$15," ","_"))</formula1>
    </dataValidation>
    <dataValidation type="list" allowBlank="1" showInputMessage="1" showErrorMessage="1" sqref="C16:C25" xr:uid="{00000000-0002-0000-0E00-000006000000}">
      <formula1>INDIRECT(SUBSTITUTE($C$15," ","_"))</formula1>
    </dataValidation>
    <dataValidation type="list" allowBlank="1" showInputMessage="1" showErrorMessage="1" sqref="G16:G26" xr:uid="{00000000-0002-0000-0E00-000007000000}">
      <formula1>INDIRECT(SUBSTITUTE($G$15," ","_"))</formula1>
    </dataValidation>
    <dataValidation type="list" allowBlank="1" showInputMessage="1" showErrorMessage="1" sqref="D16:D23" xr:uid="{00000000-0002-0000-0E00-000008000000}">
      <formula1>INDIRECT(SUBSTITUTE($D$15," ","_"))</formula1>
    </dataValidation>
    <dataValidation type="list" allowBlank="1" showInputMessage="1" showErrorMessage="1" sqref="H16:H25" xr:uid="{00000000-0002-0000-0E00-000009000000}">
      <formula1>INDIRECT(SUBSTITUTE($H$15," ","_"))</formula1>
    </dataValidation>
    <dataValidation type="list" allowBlank="1" showInputMessage="1" showErrorMessage="1" sqref="A48:A61" xr:uid="{00000000-0002-0000-0E00-00000A000000}">
      <formula1>Embera_Chami</formula1>
    </dataValidation>
    <dataValidation type="list" allowBlank="1" showInputMessage="1" showErrorMessage="1" sqref="B48:B52" xr:uid="{00000000-0002-0000-0E00-00000B000000}">
      <formula1>Zenu</formula1>
    </dataValidation>
    <dataValidation type="list" allowBlank="1" showInputMessage="1" showErrorMessage="1" sqref="I48:I49" xr:uid="{00000000-0002-0000-0E00-00000C000000}">
      <formula1>Afro_Aburrá_Norte</formula1>
    </dataValidation>
    <dataValidation type="list" allowBlank="1" showInputMessage="1" showErrorMessage="1" sqref="M48:M49" xr:uid="{00000000-0002-0000-0E00-00000D000000}">
      <formula1>Afro_Aburrá_Sur</formula1>
    </dataValidation>
    <dataValidation type="list" allowBlank="1" showInputMessage="1" showErrorMessage="1" sqref="L48:L49" xr:uid="{00000000-0002-0000-0E00-00000E000000}">
      <formula1>Afro_Hevéxicos</formula1>
    </dataValidation>
    <dataValidation type="list" allowBlank="1" showInputMessage="1" showErrorMessage="1" sqref="G48:G54" xr:uid="{00000000-0002-0000-0E00-00000F000000}">
      <formula1>Afro_Panzenú</formula1>
    </dataValidation>
    <dataValidation type="list" allowBlank="1" showInputMessage="1" showErrorMessage="1" sqref="B250:E253" xr:uid="{00000000-0002-0000-0E00-000010000000}">
      <formula1>INDIRECT(SUBSTITUTE($B$249," ","_"))</formula1>
    </dataValidation>
    <dataValidation type="list" allowBlank="1" showInputMessage="1" showErrorMessage="1" sqref="F250:L257" xr:uid="{00000000-0002-0000-0E00-000011000000}">
      <formula1>INDIRECT(SUBSTITUTE($F$249," ","_"))</formula1>
    </dataValidation>
    <dataValidation type="decimal" allowBlank="1" showInputMessage="1" showErrorMessage="1" sqref="G225:G244 G102:G122 H129:H136 G140:G147 H151:H157 G161:G167 G171:G177 G181" xr:uid="{00000000-0002-0000-0E00-000013000000}">
      <formula1>0</formula1>
      <formula2>100000000</formula2>
    </dataValidation>
    <dataValidation type="list" allowBlank="1" showInputMessage="1" showErrorMessage="1" sqref="E16:E22" xr:uid="{00000000-0002-0000-0E00-000014000000}">
      <formula1>INDIRECT(SUBSTITUTE($E$15," ","_"))</formula1>
    </dataValidation>
    <dataValidation type="list" allowBlank="1" showInputMessage="1" showErrorMessage="1" sqref="K42" xr:uid="{00000000-0002-0000-0E00-000015000000}">
      <formula1>INDIRECT(SUBSTITUTE($K$15," ","_"))</formula1>
    </dataValidation>
    <dataValidation type="whole" allowBlank="1" showInputMessage="1" showErrorMessage="1" sqref="E225:E244" xr:uid="{00000000-0002-0000-0E00-000016000000}">
      <formula1>0</formula1>
      <formula2>10000000000000000000</formula2>
    </dataValidation>
    <dataValidation type="decimal" allowBlank="1" showInputMessage="1" showErrorMessage="1" sqref="D213:D220" xr:uid="{00000000-0002-0000-0E00-000017000000}">
      <formula1>0</formula1>
      <formula2>100000000000</formula2>
    </dataValidation>
    <dataValidation type="decimal" allowBlank="1" showInputMessage="1" showErrorMessage="1" sqref="F213:F220" xr:uid="{00000000-0002-0000-0E00-000018000000}">
      <formula1>0</formula1>
      <formula2>10000000000000</formula2>
    </dataValidation>
    <dataValidation type="decimal" allowBlank="1" showInputMessage="1" showErrorMessage="1" sqref="D225:D244" xr:uid="{00000000-0002-0000-0E00-000019000000}">
      <formula1>0</formula1>
      <formula2>100</formula2>
    </dataValidation>
    <dataValidation type="list" allowBlank="1" showInputMessage="1" showErrorMessage="1" sqref="E151:E157" xr:uid="{00000000-0002-0000-0E00-00001A000000}">
      <formula1>INDIRECT(SUBSTITUTE($D151," ","_"))</formula1>
    </dataValidation>
    <dataValidation type="list" allowBlank="1" showInputMessage="1" showErrorMessage="1" sqref="G27" xr:uid="{00000000-0002-0000-0E00-00001B000000}">
      <formula1>INDIRECT(SUBSTITUTE(#REF!," ","_"))</formula1>
    </dataValidation>
    <dataValidation type="list" allowBlank="1" showInputMessage="1" showErrorMessage="1" sqref="F16:F27" xr:uid="{00000000-0002-0000-0E00-00001C000000}">
      <formula1>INDIRECT(SUBSTITUTE($F$15," ","_"))</formula1>
    </dataValidation>
    <dataValidation type="list" allowBlank="1" showInputMessage="1" showErrorMessage="1" sqref="I16:I41 I63" xr:uid="{00000000-0002-0000-0E00-00001D000000}">
      <formula1>INDIRECT(SUBSTITUTE($I$15," ","_"))</formula1>
    </dataValidation>
    <dataValidation type="list" allowBlank="1" showInputMessage="1" showErrorMessage="1" sqref="A102:A122" xr:uid="{8B2CD93E-D16C-4C2D-A989-09EC70B4E0F3}">
      <formula1>Programa_PA</formula1>
    </dataValidation>
    <dataValidation type="list" allowBlank="1" showInputMessage="1" showErrorMessage="1" sqref="B312" xr:uid="{C7A1A796-23D6-4776-8CC9-99296846D498}">
      <formula1>"Sembrar árboles,Entregar plantas,No aplica"</formula1>
    </dataValidation>
    <dataValidation type="list" allowBlank="1" showInputMessage="1" showErrorMessage="1" sqref="D181" xr:uid="{00000000-0002-0000-0E00-000012000000}">
      <formula1>INDIRECT(SUBSTITUTE(B181," ","_"))</formula1>
    </dataValidation>
  </dataValidations>
  <printOptions horizontalCentered="1"/>
  <pageMargins left="0.19685039370078741" right="0.19685039370078741" top="0.59055118110236227" bottom="0.59055118110236227" header="0.19685039370078741" footer="0.19685039370078741"/>
  <pageSetup scale="50" fitToHeight="0" orientation="landscape" horizontalDpi="4294967294" verticalDpi="4294967294" r:id="rId1"/>
  <headerFooter>
    <oddFooter>&amp;LPágina &amp;P de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7587" r:id="rId4" name="Check Box 179">
              <controlPr defaultSize="0" autoFill="0" autoLine="0" autoPict="0">
                <anchor moveWithCells="1">
                  <from>
                    <xdr:col>0</xdr:col>
                    <xdr:colOff>1784350</xdr:colOff>
                    <xdr:row>5</xdr:row>
                    <xdr:rowOff>31750</xdr:rowOff>
                  </from>
                  <to>
                    <xdr:col>1</xdr:col>
                    <xdr:colOff>984250</xdr:colOff>
                    <xdr:row>6</xdr:row>
                    <xdr:rowOff>57150</xdr:rowOff>
                  </to>
                </anchor>
              </controlPr>
            </control>
          </mc:Choice>
        </mc:AlternateContent>
        <mc:AlternateContent xmlns:mc="http://schemas.openxmlformats.org/markup-compatibility/2006">
          <mc:Choice Requires="x14">
            <control shapeId="17588" r:id="rId5" name="Check Box 180">
              <controlPr defaultSize="0" autoFill="0" autoLine="0" autoPict="0">
                <anchor moveWithCells="1">
                  <from>
                    <xdr:col>1</xdr:col>
                    <xdr:colOff>1352550</xdr:colOff>
                    <xdr:row>5</xdr:row>
                    <xdr:rowOff>31750</xdr:rowOff>
                  </from>
                  <to>
                    <xdr:col>2</xdr:col>
                    <xdr:colOff>819150</xdr:colOff>
                    <xdr:row>6</xdr:row>
                    <xdr:rowOff>57150</xdr:rowOff>
                  </to>
                </anchor>
              </controlPr>
            </control>
          </mc:Choice>
        </mc:AlternateContent>
        <mc:AlternateContent xmlns:mc="http://schemas.openxmlformats.org/markup-compatibility/2006">
          <mc:Choice Requires="x14">
            <control shapeId="17589" r:id="rId6" name="Check Box 181">
              <controlPr defaultSize="0" autoFill="0" autoLine="0" autoPict="0">
                <anchor moveWithCells="1">
                  <from>
                    <xdr:col>2</xdr:col>
                    <xdr:colOff>704850</xdr:colOff>
                    <xdr:row>5</xdr:row>
                    <xdr:rowOff>31750</xdr:rowOff>
                  </from>
                  <to>
                    <xdr:col>3</xdr:col>
                    <xdr:colOff>184150</xdr:colOff>
                    <xdr:row>6</xdr:row>
                    <xdr:rowOff>57150</xdr:rowOff>
                  </to>
                </anchor>
              </controlPr>
            </control>
          </mc:Choice>
        </mc:AlternateContent>
        <mc:AlternateContent xmlns:mc="http://schemas.openxmlformats.org/markup-compatibility/2006">
          <mc:Choice Requires="x14">
            <control shapeId="17590" r:id="rId7" name="Check Box 182">
              <controlPr defaultSize="0" autoFill="0" autoLine="0" autoPict="0">
                <anchor moveWithCells="1">
                  <from>
                    <xdr:col>3</xdr:col>
                    <xdr:colOff>127000</xdr:colOff>
                    <xdr:row>5</xdr:row>
                    <xdr:rowOff>19050</xdr:rowOff>
                  </from>
                  <to>
                    <xdr:col>3</xdr:col>
                    <xdr:colOff>1390650</xdr:colOff>
                    <xdr:row>6</xdr:row>
                    <xdr:rowOff>38100</xdr:rowOff>
                  </to>
                </anchor>
              </controlPr>
            </control>
          </mc:Choice>
        </mc:AlternateContent>
        <mc:AlternateContent xmlns:mc="http://schemas.openxmlformats.org/markup-compatibility/2006">
          <mc:Choice Requires="x14">
            <control shapeId="17591" r:id="rId8" name="Check Box 183">
              <controlPr defaultSize="0" autoFill="0" autoLine="0" autoPict="0">
                <anchor moveWithCells="1">
                  <from>
                    <xdr:col>3</xdr:col>
                    <xdr:colOff>1504950</xdr:colOff>
                    <xdr:row>5</xdr:row>
                    <xdr:rowOff>19050</xdr:rowOff>
                  </from>
                  <to>
                    <xdr:col>4</xdr:col>
                    <xdr:colOff>984250</xdr:colOff>
                    <xdr:row>6</xdr:row>
                    <xdr:rowOff>38100</xdr:rowOff>
                  </to>
                </anchor>
              </controlPr>
            </control>
          </mc:Choice>
        </mc:AlternateContent>
        <mc:AlternateContent xmlns:mc="http://schemas.openxmlformats.org/markup-compatibility/2006">
          <mc:Choice Requires="x14">
            <control shapeId="17592" r:id="rId9" name="Check Box 184">
              <controlPr defaultSize="0" autoFill="0" autoLine="0" autoPict="0">
                <anchor moveWithCells="1">
                  <from>
                    <xdr:col>4</xdr:col>
                    <xdr:colOff>1028700</xdr:colOff>
                    <xdr:row>5</xdr:row>
                    <xdr:rowOff>19050</xdr:rowOff>
                  </from>
                  <to>
                    <xdr:col>5</xdr:col>
                    <xdr:colOff>184150</xdr:colOff>
                    <xdr:row>6</xdr:row>
                    <xdr:rowOff>31750</xdr:rowOff>
                  </to>
                </anchor>
              </controlPr>
            </control>
          </mc:Choice>
        </mc:AlternateContent>
        <mc:AlternateContent xmlns:mc="http://schemas.openxmlformats.org/markup-compatibility/2006">
          <mc:Choice Requires="x14">
            <control shapeId="17593" r:id="rId10" name="Check Box 185">
              <controlPr defaultSize="0" autoFill="0" autoLine="0" autoPict="0">
                <anchor moveWithCells="1">
                  <from>
                    <xdr:col>5</xdr:col>
                    <xdr:colOff>317500</xdr:colOff>
                    <xdr:row>5</xdr:row>
                    <xdr:rowOff>31750</xdr:rowOff>
                  </from>
                  <to>
                    <xdr:col>5</xdr:col>
                    <xdr:colOff>1581150</xdr:colOff>
                    <xdr:row>6</xdr:row>
                    <xdr:rowOff>57150</xdr:rowOff>
                  </to>
                </anchor>
              </controlPr>
            </control>
          </mc:Choice>
        </mc:AlternateContent>
        <mc:AlternateContent xmlns:mc="http://schemas.openxmlformats.org/markup-compatibility/2006">
          <mc:Choice Requires="x14">
            <control shapeId="17594" r:id="rId11" name="Check Box 186">
              <controlPr defaultSize="0" autoFill="0" autoLine="0" autoPict="0">
                <anchor moveWithCells="1">
                  <from>
                    <xdr:col>5</xdr:col>
                    <xdr:colOff>1695450</xdr:colOff>
                    <xdr:row>5</xdr:row>
                    <xdr:rowOff>31750</xdr:rowOff>
                  </from>
                  <to>
                    <xdr:col>7</xdr:col>
                    <xdr:colOff>666750</xdr:colOff>
                    <xdr:row>6</xdr:row>
                    <xdr:rowOff>57150</xdr:rowOff>
                  </to>
                </anchor>
              </controlPr>
            </control>
          </mc:Choice>
        </mc:AlternateContent>
        <mc:AlternateContent xmlns:mc="http://schemas.openxmlformats.org/markup-compatibility/2006">
          <mc:Choice Requires="x14">
            <control shapeId="17595" r:id="rId12" name="Check Box 187">
              <controlPr defaultSize="0" autoFill="0" autoLine="0" autoPict="0">
                <anchor moveWithCells="1">
                  <from>
                    <xdr:col>7</xdr:col>
                    <xdr:colOff>19050</xdr:colOff>
                    <xdr:row>5</xdr:row>
                    <xdr:rowOff>31750</xdr:rowOff>
                  </from>
                  <to>
                    <xdr:col>7</xdr:col>
                    <xdr:colOff>1270000</xdr:colOff>
                    <xdr:row>6</xdr:row>
                    <xdr:rowOff>38100</xdr:rowOff>
                  </to>
                </anchor>
              </controlPr>
            </control>
          </mc:Choice>
        </mc:AlternateContent>
        <mc:AlternateContent xmlns:mc="http://schemas.openxmlformats.org/markup-compatibility/2006">
          <mc:Choice Requires="x14">
            <control shapeId="17596" r:id="rId13" name="Check Box 188">
              <controlPr defaultSize="0" autoFill="0" autoLine="0" autoPict="0">
                <anchor moveWithCells="1">
                  <from>
                    <xdr:col>8</xdr:col>
                    <xdr:colOff>571500</xdr:colOff>
                    <xdr:row>5</xdr:row>
                    <xdr:rowOff>50800</xdr:rowOff>
                  </from>
                  <to>
                    <xdr:col>9</xdr:col>
                    <xdr:colOff>723900</xdr:colOff>
                    <xdr:row>6</xdr:row>
                    <xdr:rowOff>69850</xdr:rowOff>
                  </to>
                </anchor>
              </controlPr>
            </control>
          </mc:Choice>
        </mc:AlternateContent>
        <mc:AlternateContent xmlns:mc="http://schemas.openxmlformats.org/markup-compatibility/2006">
          <mc:Choice Requires="x14">
            <control shapeId="17597" r:id="rId14" name="Check Box 189">
              <controlPr defaultSize="0" autoFill="0" autoLine="0" autoPict="0">
                <anchor moveWithCells="1">
                  <from>
                    <xdr:col>9</xdr:col>
                    <xdr:colOff>1041400</xdr:colOff>
                    <xdr:row>5</xdr:row>
                    <xdr:rowOff>50800</xdr:rowOff>
                  </from>
                  <to>
                    <xdr:col>11</xdr:col>
                    <xdr:colOff>69850</xdr:colOff>
                    <xdr:row>6</xdr:row>
                    <xdr:rowOff>69850</xdr:rowOff>
                  </to>
                </anchor>
              </controlPr>
            </control>
          </mc:Choice>
        </mc:AlternateContent>
        <mc:AlternateContent xmlns:mc="http://schemas.openxmlformats.org/markup-compatibility/2006">
          <mc:Choice Requires="x14">
            <control shapeId="17598" r:id="rId15" name="Check Box 190">
              <controlPr defaultSize="0" autoFill="0" autoLine="0" autoPict="0">
                <anchor moveWithCells="1">
                  <from>
                    <xdr:col>11</xdr:col>
                    <xdr:colOff>571500</xdr:colOff>
                    <xdr:row>5</xdr:row>
                    <xdr:rowOff>76200</xdr:rowOff>
                  </from>
                  <to>
                    <xdr:col>12</xdr:col>
                    <xdr:colOff>723900</xdr:colOff>
                    <xdr:row>6</xdr:row>
                    <xdr:rowOff>88900</xdr:rowOff>
                  </to>
                </anchor>
              </controlPr>
            </control>
          </mc:Choice>
        </mc:AlternateContent>
        <mc:AlternateContent xmlns:mc="http://schemas.openxmlformats.org/markup-compatibility/2006">
          <mc:Choice Requires="x14">
            <control shapeId="17599" r:id="rId16" name="Check Box 191">
              <controlPr defaultSize="0" autoFill="0" autoLine="0" autoPict="0">
                <anchor moveWithCells="1">
                  <from>
                    <xdr:col>12</xdr:col>
                    <xdr:colOff>1524000</xdr:colOff>
                    <xdr:row>5</xdr:row>
                    <xdr:rowOff>31750</xdr:rowOff>
                  </from>
                  <to>
                    <xdr:col>12</xdr:col>
                    <xdr:colOff>2774950</xdr:colOff>
                    <xdr:row>6</xdr:row>
                    <xdr:rowOff>38100</xdr:rowOff>
                  </to>
                </anchor>
              </controlPr>
            </control>
          </mc:Choice>
        </mc:AlternateContent>
        <mc:AlternateContent xmlns:mc="http://schemas.openxmlformats.org/markup-compatibility/2006">
          <mc:Choice Requires="x14">
            <control shapeId="17600" r:id="rId17" name="Check Box 192">
              <controlPr defaultSize="0" autoFill="0" autoLine="0" autoPict="0">
                <anchor moveWithCells="1">
                  <from>
                    <xdr:col>0</xdr:col>
                    <xdr:colOff>1771650</xdr:colOff>
                    <xdr:row>5</xdr:row>
                    <xdr:rowOff>336550</xdr:rowOff>
                  </from>
                  <to>
                    <xdr:col>1</xdr:col>
                    <xdr:colOff>965200</xdr:colOff>
                    <xdr:row>7</xdr:row>
                    <xdr:rowOff>12700</xdr:rowOff>
                  </to>
                </anchor>
              </controlPr>
            </control>
          </mc:Choice>
        </mc:AlternateContent>
        <mc:AlternateContent xmlns:mc="http://schemas.openxmlformats.org/markup-compatibility/2006">
          <mc:Choice Requires="x14">
            <control shapeId="17601" r:id="rId18" name="Check Box 193">
              <controlPr defaultSize="0" autoFill="0" autoLine="0" autoPict="0">
                <anchor moveWithCells="1">
                  <from>
                    <xdr:col>1</xdr:col>
                    <xdr:colOff>1346200</xdr:colOff>
                    <xdr:row>5</xdr:row>
                    <xdr:rowOff>336550</xdr:rowOff>
                  </from>
                  <to>
                    <xdr:col>2</xdr:col>
                    <xdr:colOff>819150</xdr:colOff>
                    <xdr:row>7</xdr:row>
                    <xdr:rowOff>0</xdr:rowOff>
                  </to>
                </anchor>
              </controlPr>
            </control>
          </mc:Choice>
        </mc:AlternateContent>
        <mc:AlternateContent xmlns:mc="http://schemas.openxmlformats.org/markup-compatibility/2006">
          <mc:Choice Requires="x14">
            <control shapeId="17602" r:id="rId19" name="Check Box 194">
              <controlPr defaultSize="0" autoFill="0" autoLine="0" autoPict="0">
                <anchor moveWithCells="1">
                  <from>
                    <xdr:col>3</xdr:col>
                    <xdr:colOff>127000</xdr:colOff>
                    <xdr:row>5</xdr:row>
                    <xdr:rowOff>323850</xdr:rowOff>
                  </from>
                  <to>
                    <xdr:col>3</xdr:col>
                    <xdr:colOff>1371600</xdr:colOff>
                    <xdr:row>7</xdr:row>
                    <xdr:rowOff>0</xdr:rowOff>
                  </to>
                </anchor>
              </controlPr>
            </control>
          </mc:Choice>
        </mc:AlternateContent>
        <mc:AlternateContent xmlns:mc="http://schemas.openxmlformats.org/markup-compatibility/2006">
          <mc:Choice Requires="x14">
            <control shapeId="17603" r:id="rId20" name="Check Box 195">
              <controlPr defaultSize="0" autoFill="0" autoLine="0" autoPict="0">
                <anchor moveWithCells="1">
                  <from>
                    <xdr:col>3</xdr:col>
                    <xdr:colOff>1517650</xdr:colOff>
                    <xdr:row>5</xdr:row>
                    <xdr:rowOff>336550</xdr:rowOff>
                  </from>
                  <to>
                    <xdr:col>4</xdr:col>
                    <xdr:colOff>965200</xdr:colOff>
                    <xdr:row>7</xdr:row>
                    <xdr:rowOff>0</xdr:rowOff>
                  </to>
                </anchor>
              </controlPr>
            </control>
          </mc:Choice>
        </mc:AlternateContent>
      </controls>
    </mc:Choice>
  </mc:AlternateContent>
  <tableParts count="3">
    <tablePart r:id="rId21"/>
    <tablePart r:id="rId22"/>
    <tablePart r:id="rId23"/>
  </tableParts>
  <extLst>
    <ext xmlns:x14="http://schemas.microsoft.com/office/spreadsheetml/2009/9/main" uri="{78C0D931-6437-407d-A8EE-F0AAD7539E65}">
      <x14:conditionalFormattings>
        <x14:conditionalFormatting xmlns:xm="http://schemas.microsoft.com/office/excel/2006/main">
          <x14:cfRule type="cellIs" priority="260" operator="equal" id="{3D5597FF-FC64-4FF3-AD03-AECD0DBF7310}">
            <xm:f>Parámetros!$C$18</xm:f>
            <x14:dxf>
              <font>
                <b/>
                <i val="0"/>
                <color theme="0"/>
              </font>
              <fill>
                <patternFill>
                  <bgColor theme="4" tint="-0.499984740745262"/>
                </patternFill>
              </fill>
            </x14:dxf>
          </x14:cfRule>
          <x14:cfRule type="cellIs" priority="261" operator="equal" id="{85AFDE5D-4F8B-4E05-9A76-E734153819F2}">
            <xm:f>Parámetros!$C$17</xm:f>
            <x14:dxf>
              <font>
                <b/>
                <i val="0"/>
                <color theme="0"/>
              </font>
              <fill>
                <patternFill>
                  <bgColor theme="8" tint="-0.499984740745262"/>
                </patternFill>
              </fill>
            </x14:dxf>
          </x14:cfRule>
          <x14:cfRule type="cellIs" priority="262" operator="equal" id="{50DE31F3-086E-4F82-9D2F-6DAAC604A5D7}">
            <xm:f>Parámetros!$C$16</xm:f>
            <x14:dxf>
              <font>
                <b/>
                <i val="0"/>
                <color theme="0"/>
              </font>
              <fill>
                <patternFill>
                  <bgColor rgb="FF92D050"/>
                </patternFill>
              </fill>
            </x14:dxf>
          </x14:cfRule>
          <x14:cfRule type="cellIs" priority="263" operator="equal" id="{02DEC8BD-3997-4AC6-A8BE-98C632DCCD88}">
            <xm:f>Parámetros!$C$15</xm:f>
            <x14:dxf>
              <font>
                <b/>
                <i val="0"/>
                <color theme="0"/>
              </font>
              <fill>
                <patternFill>
                  <bgColor rgb="FF0070C0"/>
                </patternFill>
              </fill>
            </x14:dxf>
          </x14:cfRule>
          <x14:cfRule type="cellIs" priority="264" operator="equal" id="{29537E49-F360-4C65-8855-CBA2E224C363}">
            <xm:f>Parámetros!$C$14</xm:f>
            <x14:dxf>
              <font>
                <b/>
                <i val="0"/>
                <color theme="0"/>
              </font>
              <fill>
                <patternFill>
                  <bgColor theme="9" tint="-0.24994659260841701"/>
                </patternFill>
              </fill>
            </x14:dxf>
          </x14:cfRule>
          <x14:cfRule type="cellIs" priority="265" operator="equal" id="{674ABF5A-8D6C-4731-B49F-42B26CAFBDF6}">
            <xm:f>Parámetros!$C$13</xm:f>
            <x14:dxf>
              <font>
                <b/>
                <i val="0"/>
                <color theme="0"/>
              </font>
              <fill>
                <patternFill>
                  <bgColor theme="7" tint="-0.499984740745262"/>
                </patternFill>
              </fill>
            </x14:dxf>
          </x14:cfRule>
          <x14:cfRule type="cellIs" priority="266" operator="equal" id="{A199E469-17B4-4408-B4A7-72D25B7931D7}">
            <xm:f>Parámetros!$C$12</xm:f>
            <x14:dxf>
              <font>
                <b/>
                <i val="0"/>
                <color theme="0"/>
              </font>
              <fill>
                <patternFill>
                  <bgColor rgb="FFFF9933"/>
                </patternFill>
              </fill>
            </x14:dxf>
          </x14:cfRule>
          <x14:cfRule type="cellIs" priority="267" operator="equal" id="{C9F74A97-DCBB-43F9-83E9-4D87D4B68121}">
            <xm:f>Parámetros!$C$11</xm:f>
            <x14:dxf>
              <font>
                <b/>
                <i val="0"/>
                <color theme="0"/>
              </font>
              <fill>
                <patternFill>
                  <bgColor rgb="FFD60093"/>
                </patternFill>
              </fill>
            </x14:dxf>
          </x14:cfRule>
          <x14:cfRule type="cellIs" priority="268" operator="equal" id="{9B793070-F759-4A77-AE78-8DDE8B0B8C46}">
            <xm:f>Parámetros!$C$10</xm:f>
            <x14:dxf>
              <font>
                <b/>
                <i val="0"/>
                <color theme="0"/>
              </font>
              <fill>
                <patternFill>
                  <bgColor rgb="FFFF6600"/>
                </patternFill>
              </fill>
            </x14:dxf>
          </x14:cfRule>
          <x14:cfRule type="cellIs" priority="269" operator="equal" id="{29852861-4293-4A1B-B82B-4412EBB95C62}">
            <xm:f>Parámetros!$C$9</xm:f>
            <x14:dxf>
              <font>
                <b/>
                <i val="0"/>
                <color theme="0"/>
              </font>
              <fill>
                <patternFill>
                  <bgColor rgb="FFCC0000"/>
                </patternFill>
              </fill>
            </x14:dxf>
          </x14:cfRule>
          <x14:cfRule type="cellIs" priority="270" operator="equal" id="{ECAB35F6-137A-4CA2-9D0C-372E59821C8F}">
            <xm:f>Parámetros!$C$8</xm:f>
            <x14:dxf>
              <font>
                <b/>
                <i val="0"/>
                <color theme="0"/>
              </font>
              <fill>
                <patternFill>
                  <bgColor rgb="FFFFCC00"/>
                </patternFill>
              </fill>
            </x14:dxf>
          </x14:cfRule>
          <x14:cfRule type="cellIs" priority="271" operator="equal" id="{0AB2D98A-F2CD-46D9-9014-68028D73831B}">
            <xm:f>Parámetros!$C$7</xm:f>
            <x14:dxf>
              <font>
                <b/>
                <i val="0"/>
                <color theme="0"/>
              </font>
              <fill>
                <patternFill>
                  <bgColor rgb="FF00B0F0"/>
                </patternFill>
              </fill>
            </x14:dxf>
          </x14:cfRule>
          <x14:cfRule type="cellIs" priority="272" operator="equal" id="{877D2FDE-6277-4E47-8813-A30F092BA195}">
            <xm:f>Parámetros!$C$6</xm:f>
            <x14:dxf>
              <font>
                <b/>
                <i val="0"/>
                <color theme="0"/>
              </font>
              <fill>
                <patternFill>
                  <bgColor rgb="FFFF3300"/>
                </patternFill>
              </fill>
            </x14:dxf>
          </x14:cfRule>
          <x14:cfRule type="cellIs" priority="273" operator="equal" id="{9D140011-5902-45B6-9357-946C7300EE0A}">
            <xm:f>Parámetros!$C$5</xm:f>
            <x14:dxf>
              <font>
                <b/>
                <i val="0"/>
                <color theme="0"/>
              </font>
              <fill>
                <patternFill>
                  <bgColor rgb="FFC00000"/>
                </patternFill>
              </fill>
            </x14:dxf>
          </x14:cfRule>
          <x14:cfRule type="cellIs" priority="274" operator="equal" id="{CA87C7E9-92B7-45BD-BDD4-50679A64A66A}">
            <xm:f>Parámetros!$C$4</xm:f>
            <x14:dxf>
              <font>
                <b/>
                <i val="0"/>
                <color theme="0"/>
              </font>
              <fill>
                <patternFill>
                  <bgColor rgb="FF00B050"/>
                </patternFill>
              </fill>
            </x14:dxf>
          </x14:cfRule>
          <x14:cfRule type="cellIs" priority="275" operator="equal" id="{E9008EED-A093-41FA-9BA5-B5C5C5765332}">
            <xm:f>Parámetros!$C$3</xm:f>
            <x14:dxf>
              <font>
                <b/>
                <i val="0"/>
                <color theme="0"/>
              </font>
              <fill>
                <patternFill>
                  <bgColor theme="7" tint="-0.24994659260841701"/>
                </patternFill>
              </fill>
            </x14:dxf>
          </x14:cfRule>
          <x14:cfRule type="cellIs" priority="276" operator="equal" id="{F4DEABBF-4521-4B71-B871-60C95DB2457C}">
            <xm:f>Parámetros!$C$2</xm:f>
            <x14:dxf>
              <font>
                <b/>
                <i val="0"/>
                <color theme="0"/>
              </font>
              <fill>
                <patternFill>
                  <bgColor rgb="FFFF0000"/>
                </patternFill>
              </fill>
            </x14:dxf>
          </x14:cfRule>
          <xm:sqref>L6:M8</xm:sqref>
        </x14:conditionalFormatting>
      </x14:conditionalFormattings>
    </ext>
    <ext xmlns:x14="http://schemas.microsoft.com/office/spreadsheetml/2009/9/main" uri="{CCE6A557-97BC-4b89-ADB6-D9C93CAAB3DF}">
      <x14:dataValidations xmlns:xm="http://schemas.microsoft.com/office/excel/2006/main" count="46">
        <x14:dataValidation type="list" allowBlank="1" showInputMessage="1" showErrorMessage="1" xr:uid="{00000000-0002-0000-0E00-00001E000000}">
          <x14:formula1>
            <xm:f>Comunidades_vs_Municipios!$B$2:$B$6</xm:f>
          </x14:formula1>
          <xm:sqref>D48:D52</xm:sqref>
        </x14:dataValidation>
        <x14:dataValidation type="list" allowBlank="1" showInputMessage="1" showErrorMessage="1" xr:uid="{00000000-0002-0000-0E00-00001F000000}">
          <x14:formula1>
            <xm:f>Comunidades_vs_Municipios!$D$2:$D$4</xm:f>
          </x14:formula1>
          <xm:sqref>E48:E50</xm:sqref>
        </x14:dataValidation>
        <x14:dataValidation type="list" allowBlank="1" showInputMessage="1" showErrorMessage="1" xr:uid="{00000000-0002-0000-0E00-000021000000}">
          <x14:formula1>
            <xm:f>OT_vs_Municipios!$A$1</xm:f>
          </x14:formula1>
          <xm:sqref>B15</xm:sqref>
        </x14:dataValidation>
        <x14:dataValidation type="list" allowBlank="1" showInputMessage="1" showErrorMessage="1" xr:uid="{00000000-0002-0000-0E00-000022000000}">
          <x14:formula1>
            <xm:f>OT_vs_Municipios!$B$1</xm:f>
          </x14:formula1>
          <xm:sqref>C15</xm:sqref>
        </x14:dataValidation>
        <x14:dataValidation type="list" allowBlank="1" showInputMessage="1" showErrorMessage="1" xr:uid="{00000000-0002-0000-0E00-000023000000}">
          <x14:formula1>
            <xm:f>OT_vs_Municipios!$C$1</xm:f>
          </x14:formula1>
          <xm:sqref>G15</xm:sqref>
        </x14:dataValidation>
        <x14:dataValidation type="list" allowBlank="1" showInputMessage="1" showErrorMessage="1" xr:uid="{00000000-0002-0000-0E00-000024000000}">
          <x14:formula1>
            <xm:f>OT_vs_Municipios!$D$1</xm:f>
          </x14:formula1>
          <xm:sqref>D15</xm:sqref>
        </x14:dataValidation>
        <x14:dataValidation type="list" allowBlank="1" showInputMessage="1" showErrorMessage="1" xr:uid="{00000000-0002-0000-0E00-000025000000}">
          <x14:formula1>
            <xm:f>OT_vs_Municipios!$E$1</xm:f>
          </x14:formula1>
          <xm:sqref>H15</xm:sqref>
        </x14:dataValidation>
        <x14:dataValidation type="list" allowBlank="1" showInputMessage="1" showErrorMessage="1" xr:uid="{00000000-0002-0000-0E00-000026000000}">
          <x14:formula1>
            <xm:f>Comunidades_vs_Municipios!$D$1</xm:f>
          </x14:formula1>
          <xm:sqref>E47</xm:sqref>
        </x14:dataValidation>
        <x14:dataValidation type="list" allowBlank="1" showInputMessage="1" showErrorMessage="1" xr:uid="{00000000-0002-0000-0E00-000027000000}">
          <x14:formula1>
            <xm:f>Comunidades_vs_Municipios!$A$1</xm:f>
          </x14:formula1>
          <xm:sqref>A47</xm:sqref>
        </x14:dataValidation>
        <x14:dataValidation type="list" allowBlank="1" showInputMessage="1" showErrorMessage="1" xr:uid="{00000000-0002-0000-0E00-000028000000}">
          <x14:formula1>
            <xm:f>Comunidades_vs_Municipios!$B$1</xm:f>
          </x14:formula1>
          <xm:sqref>D47</xm:sqref>
        </x14:dataValidation>
        <x14:dataValidation type="list" allowBlank="1" showInputMessage="1" showErrorMessage="1" xr:uid="{00000000-0002-0000-0E00-000029000000}">
          <x14:formula1>
            <xm:f>Comunidades_vs_Municipios!$C$1</xm:f>
          </x14:formula1>
          <xm:sqref>B47</xm:sqref>
        </x14:dataValidation>
        <x14:dataValidation type="list" allowBlank="1" showInputMessage="1" showErrorMessage="1" xr:uid="{00000000-0002-0000-0E00-00002A000000}">
          <x14:formula1>
            <xm:f>Comunidades_vs_Municipios!$G$1</xm:f>
          </x14:formula1>
          <xm:sqref>I47</xm:sqref>
        </x14:dataValidation>
        <x14:dataValidation type="list" allowBlank="1" showInputMessage="1" showErrorMessage="1" xr:uid="{00000000-0002-0000-0E00-00002B000000}">
          <x14:formula1>
            <xm:f>Comunidades_vs_Municipios!$H$1</xm:f>
          </x14:formula1>
          <xm:sqref>M47</xm:sqref>
        </x14:dataValidation>
        <x14:dataValidation type="list" allowBlank="1" showInputMessage="1" showErrorMessage="1" xr:uid="{00000000-0002-0000-0E00-00002C000000}">
          <x14:formula1>
            <xm:f>Comunidades_vs_Municipios!$I$1</xm:f>
          </x14:formula1>
          <xm:sqref>J47</xm:sqref>
        </x14:dataValidation>
        <x14:dataValidation type="list" allowBlank="1" showInputMessage="1" showErrorMessage="1" xr:uid="{00000000-0002-0000-0E00-00002D000000}">
          <x14:formula1>
            <xm:f>Comunidades_vs_Municipios!$J$1</xm:f>
          </x14:formula1>
          <xm:sqref>L47</xm:sqref>
        </x14:dataValidation>
        <x14:dataValidation type="list" allowBlank="1" showInputMessage="1" showErrorMessage="1" xr:uid="{00000000-0002-0000-0E00-00002E000000}">
          <x14:formula1>
            <xm:f>Comunidades_vs_Municipios!$K$1</xm:f>
          </x14:formula1>
          <xm:sqref>G47</xm:sqref>
        </x14:dataValidation>
        <x14:dataValidation type="list" allowBlank="1" showInputMessage="1" showErrorMessage="1" xr:uid="{00000000-0002-0000-0E00-00002F000000}">
          <x14:formula1>
            <xm:f>Comunidades_vs_Municipios!$L$1</xm:f>
          </x14:formula1>
          <xm:sqref>K47</xm:sqref>
        </x14:dataValidation>
        <x14:dataValidation type="list" allowBlank="1" showInputMessage="1" showErrorMessage="1" xr:uid="{00000000-0002-0000-0E00-000030000000}">
          <x14:formula1>
            <xm:f>Comunidades_vs_Municipios!$M$1</xm:f>
          </x14:formula1>
          <xm:sqref>H47</xm:sqref>
        </x14:dataValidation>
        <x14:dataValidation type="list" allowBlank="1" showInputMessage="1" showErrorMessage="1" xr:uid="{00000000-0002-0000-0E00-000031000000}">
          <x14:formula1>
            <xm:f>Política_inclusión_social!$B$1</xm:f>
          </x14:formula1>
          <xm:sqref>B249:E249</xm:sqref>
        </x14:dataValidation>
        <x14:dataValidation type="list" allowBlank="1" showInputMessage="1" showErrorMessage="1" xr:uid="{00000000-0002-0000-0E00-000032000000}">
          <x14:formula1>
            <xm:f>Política_inclusión_social!$C$1</xm:f>
          </x14:formula1>
          <xm:sqref>F249:L249</xm:sqref>
        </x14:dataValidation>
        <x14:dataValidation type="list" allowBlank="1" showInputMessage="1" showErrorMessage="1" xr:uid="{00000000-0002-0000-0E00-000033000000}">
          <x14:formula1>
            <xm:f>Comunidades_vs_Municipios!$E$1</xm:f>
          </x14:formula1>
          <xm:sqref>C47</xm:sqref>
        </x14:dataValidation>
        <x14:dataValidation type="list" allowBlank="1" showInputMessage="1" showErrorMessage="1" xr:uid="{00000000-0002-0000-0E00-000034000000}">
          <x14:formula1>
            <xm:f>Comunidades_vs_Municipios!$E$2:$E$3</xm:f>
          </x14:formula1>
          <xm:sqref>C48:C49</xm:sqref>
        </x14:dataValidation>
        <x14:dataValidation type="list" allowBlank="1" showInputMessage="1" showErrorMessage="1" xr:uid="{00000000-0002-0000-0E00-000035000000}">
          <x14:formula1>
            <xm:f>Comunidades_vs_Municipios!$M$2:$M$8</xm:f>
          </x14:formula1>
          <xm:sqref>H48:H54</xm:sqref>
        </x14:dataValidation>
        <x14:dataValidation type="list" allowBlank="1" showInputMessage="1" showErrorMessage="1" xr:uid="{00000000-0002-0000-0E00-000036000000}">
          <x14:formula1>
            <xm:f>Comunidades_vs_Municipios!$L$2:$L$5</xm:f>
          </x14:formula1>
          <xm:sqref>K48:K51</xm:sqref>
        </x14:dataValidation>
        <x14:dataValidation type="list" allowBlank="1" showInputMessage="1" showErrorMessage="1" xr:uid="{00000000-0002-0000-0E00-000037000000}">
          <x14:formula1>
            <xm:f>Comunidades_vs_Municipios!$I$2:$I$4</xm:f>
          </x14:formula1>
          <xm:sqref>J48:J50</xm:sqref>
        </x14:dataValidation>
        <x14:dataValidation type="list" allowBlank="1" showInputMessage="1" showErrorMessage="1" xr:uid="{00000000-0002-0000-0E00-000038000000}">
          <x14:formula1>
            <xm:f>Política_inclusión_social!$B$13:$B$26</xm:f>
          </x14:formula1>
          <xm:sqref>B262:B275</xm:sqref>
        </x14:dataValidation>
        <x14:dataValidation type="list" allowBlank="1" showInputMessage="1" showErrorMessage="1" xr:uid="{00000000-0002-0000-0E00-000039000000}">
          <x14:formula1>
            <xm:f>Política_inclusión_social!$B$31:$B$32</xm:f>
          </x14:formula1>
          <xm:sqref>B281 B305</xm:sqref>
        </x14:dataValidation>
        <x14:dataValidation type="list" allowBlank="1" showInputMessage="1" showErrorMessage="1" xr:uid="{00000000-0002-0000-0E00-00003A000000}">
          <x14:formula1>
            <xm:f>Política_inclusión_social!$C$13:$C$27</xm:f>
          </x14:formula1>
          <xm:sqref>B286:B299</xm:sqref>
        </x14:dataValidation>
        <x14:dataValidation type="list" allowBlank="1" showInputMessage="1" showErrorMessage="1" xr:uid="{00000000-0002-0000-0E00-00003B000000}">
          <x14:formula1>
            <xm:f>Párametros_proyectoAccion_indic!$A$2:$A$73</xm:f>
          </x14:formula1>
          <xm:sqref>B181</xm:sqref>
        </x14:dataValidation>
        <x14:dataValidation type="list" allowBlank="1" showInputMessage="1" showErrorMessage="1" xr:uid="{00000000-0002-0000-0E00-00003C000000}">
          <x14:formula1>
            <xm:f>Parámetros!$D$2:$D$3</xm:f>
          </x14:formula1>
          <xm:sqref>C225:C244</xm:sqref>
        </x14:dataValidation>
        <x14:dataValidation type="list" allowBlank="1" showInputMessage="1" showErrorMessage="1" xr:uid="{00000000-0002-0000-0E00-00003F000000}">
          <x14:formula1>
            <xm:f>OT_vs_Municipios!$F$1</xm:f>
          </x14:formula1>
          <xm:sqref>E15</xm:sqref>
        </x14:dataValidation>
        <x14:dataValidation type="list" allowBlank="1" showInputMessage="1" showErrorMessage="1" xr:uid="{00000000-0002-0000-0E00-000040000000}">
          <x14:formula1>
            <xm:f>OT_vs_Municipios!$G$1</xm:f>
          </x14:formula1>
          <xm:sqref>I15</xm:sqref>
        </x14:dataValidation>
        <x14:dataValidation type="list" allowBlank="1" showInputMessage="1" showErrorMessage="1" xr:uid="{00000000-0002-0000-0E00-000041000000}">
          <x14:formula1>
            <xm:f>OT_vs_Municipios!$H$1</xm:f>
          </x14:formula1>
          <xm:sqref>F15</xm:sqref>
        </x14:dataValidation>
        <x14:dataValidation type="list" allowBlank="1" showInputMessage="1" showErrorMessage="1" xr:uid="{00000000-0002-0000-0E00-000042000000}">
          <x14:formula1>
            <xm:f>Parámetros!$C$21:$C$22</xm:f>
          </x14:formula1>
          <xm:sqref>M9</xm:sqref>
        </x14:dataValidation>
        <x14:dataValidation type="list" allowBlank="1" showInputMessage="1" showErrorMessage="1" xr:uid="{00000000-0002-0000-0E00-000043000000}">
          <x14:formula1>
            <xm:f>Parámetros!$B$2:$B$19</xm:f>
          </x14:formula1>
          <xm:sqref>F192:F208 G151:G157 G129:G136 F140:F147 F171:F177 F161:F167 F181</xm:sqref>
        </x14:dataValidation>
        <x14:dataValidation type="list" allowBlank="1" showInputMessage="1" showErrorMessage="1" xr:uid="{00000000-0002-0000-0E00-000044000000}">
          <x14:formula1>
            <xm:f>Parámetros!$A$48:$A$55</xm:f>
          </x14:formula1>
          <xm:sqref>C213:C220</xm:sqref>
        </x14:dataValidation>
        <x14:dataValidation type="list" allowBlank="1" showInputMessage="1" showErrorMessage="1" xr:uid="{00000000-0002-0000-0E00-000045000000}">
          <x14:formula1>
            <xm:f>Parámetros!$C$2:$C$18</xm:f>
          </x14:formula1>
          <xm:sqref>F151:F157 F129:F136 E140:E147 E171:E177 E161:E167 E192:E208 E181</xm:sqref>
        </x14:dataValidation>
        <x14:dataValidation type="list" allowBlank="1" showInputMessage="1" showErrorMessage="1" xr:uid="{00000000-0002-0000-0E00-000046000000}">
          <x14:formula1>
            <xm:f>'ParametrosPlan+Aire+Puro'!$A$3:$A$9</xm:f>
          </x14:formula1>
          <xm:sqref>A129:A136</xm:sqref>
        </x14:dataValidation>
        <x14:dataValidation type="list" allowBlank="1" showInputMessage="1" showErrorMessage="1" xr:uid="{00000000-0002-0000-0E00-000047000000}">
          <x14:formula1>
            <xm:f>'Parametro PORH'!$A$3:$A$19</xm:f>
          </x14:formula1>
          <xm:sqref>A140:A147</xm:sqref>
        </x14:dataValidation>
        <x14:dataValidation type="list" allowBlank="1" showInputMessage="1" showErrorMessage="1" xr:uid="{00000000-0002-0000-0E00-000048000000}">
          <x14:formula1>
            <xm:f>'Parametros PMAP'!$A$4:$A$15</xm:f>
          </x14:formula1>
          <xm:sqref>A171:A177</xm:sqref>
        </x14:dataValidation>
        <x14:dataValidation type="list" allowBlank="1" showInputMessage="1" showErrorMessage="1" xr:uid="{00000000-0002-0000-0E00-000049000000}">
          <x14:formula1>
            <xm:f>'Parametros PMMA'!$A$3:$A$6</xm:f>
          </x14:formula1>
          <xm:sqref>A161:A167</xm:sqref>
        </x14:dataValidation>
        <x14:dataValidation type="list" allowBlank="1" showInputMessage="1" showErrorMessage="1" xr:uid="{00000000-0002-0000-0E00-00004A000000}">
          <x14:formula1>
            <xm:f>'Parametros POMCAS'!$A$3:$A$14</xm:f>
          </x14:formula1>
          <xm:sqref>A151:A157</xm:sqref>
        </x14:dataValidation>
        <x14:dataValidation type="list" allowBlank="1" showInputMessage="1" showErrorMessage="1" xr:uid="{00000000-0002-0000-0E00-00004B000000}">
          <x14:formula1>
            <xm:f>OT_vs_Municipios!$G$24:$G$103</xm:f>
          </x14:formula1>
          <xm:sqref>D37:D42 D65:D70</xm:sqref>
        </x14:dataValidation>
        <x14:dataValidation type="list" allowBlank="1" showInputMessage="1" showErrorMessage="1" xr:uid="{00000000-0002-0000-0E00-00003E000000}">
          <x14:formula1>
            <xm:f>Parámetros!$A$21:$A$27</xm:f>
          </x14:formula1>
          <xm:sqref>D9</xm:sqref>
        </x14:dataValidation>
        <x14:dataValidation type="list" allowBlank="1" showInputMessage="1" showErrorMessage="1" xr:uid="{00000000-0002-0000-0E00-00003D000000}">
          <x14:formula1>
            <xm:f>Parámetros!$A$2:$A$13</xm:f>
          </x14:formula1>
          <xm:sqref>B9</xm:sqref>
        </x14:dataValidation>
        <x14:dataValidation type="list" allowBlank="1" showInputMessage="1" showErrorMessage="1" xr:uid="{25CBE9D0-498B-47E6-BF8B-C7294BDD2A80}">
          <x14:formula1>
            <xm:f>Parámetros!$G$2:$G$7</xm:f>
          </x14:formula1>
          <xm:sqref>F225:F244</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E9DD1-B2FB-4891-B987-C95BE6BE1441}">
  <sheetPr codeName="Hoja31">
    <tabColor theme="4" tint="0.79998168889431442"/>
    <pageSetUpPr fitToPage="1"/>
  </sheetPr>
  <dimension ref="A1:O315"/>
  <sheetViews>
    <sheetView showGridLines="0" zoomScale="70" zoomScaleNormal="70" workbookViewId="0">
      <selection activeCell="F9" sqref="F9"/>
    </sheetView>
  </sheetViews>
  <sheetFormatPr baseColWidth="10" defaultColWidth="11" defaultRowHeight="15.5" outlineLevelRow="1"/>
  <cols>
    <col min="1" max="1" width="27" style="179" customWidth="1"/>
    <col min="2" max="4" width="23.5" style="179" customWidth="1"/>
    <col min="5" max="5" width="30.75" style="179" customWidth="1"/>
    <col min="6" max="6" width="34.83203125" style="179" customWidth="1"/>
    <col min="7" max="7" width="30.58203125" style="179" customWidth="1"/>
    <col min="8" max="8" width="29.08203125" style="179" customWidth="1"/>
    <col min="9" max="12" width="14.58203125" style="179" customWidth="1"/>
    <col min="13" max="13" width="56.75" style="179" customWidth="1"/>
    <col min="14" max="14" width="20.08203125" style="179" customWidth="1"/>
    <col min="15" max="15" width="11" style="179"/>
    <col min="16" max="16" width="43.5" style="179" customWidth="1"/>
    <col min="17" max="16384" width="11" style="179"/>
  </cols>
  <sheetData>
    <row r="1" spans="1:15" ht="33.75" customHeight="1">
      <c r="A1" s="202"/>
      <c r="B1" s="433" t="s">
        <v>4204</v>
      </c>
      <c r="C1" s="429"/>
      <c r="D1" s="429"/>
      <c r="E1" s="429"/>
      <c r="F1" s="429"/>
      <c r="G1" s="429"/>
      <c r="H1" s="429"/>
      <c r="I1" s="430"/>
      <c r="J1" s="429"/>
      <c r="K1" s="430"/>
      <c r="L1" s="426" t="s">
        <v>4205</v>
      </c>
      <c r="M1" s="427" t="s">
        <v>4206</v>
      </c>
    </row>
    <row r="2" spans="1:15" ht="33.75" customHeight="1">
      <c r="A2" s="201"/>
      <c r="B2" s="434" t="s">
        <v>4207</v>
      </c>
      <c r="C2" s="431"/>
      <c r="D2" s="431"/>
      <c r="E2" s="431"/>
      <c r="F2" s="431"/>
      <c r="G2" s="431"/>
      <c r="H2" s="431"/>
      <c r="I2" s="431"/>
      <c r="J2" s="431"/>
      <c r="K2" s="432"/>
      <c r="L2" s="426" t="s">
        <v>4208</v>
      </c>
      <c r="M2" s="428">
        <v>4</v>
      </c>
    </row>
    <row r="3" spans="1:15" ht="33.75" customHeight="1">
      <c r="A3" s="1155" t="s">
        <v>4209</v>
      </c>
      <c r="B3" s="1155"/>
      <c r="C3" s="1155"/>
      <c r="D3" s="1155"/>
      <c r="E3" s="1155"/>
      <c r="F3" s="1155"/>
      <c r="G3" s="1155"/>
      <c r="H3" s="1155"/>
      <c r="I3" s="1155"/>
      <c r="J3" s="1155"/>
      <c r="K3" s="1155"/>
      <c r="L3" s="1155"/>
      <c r="M3" s="1155"/>
    </row>
    <row r="4" spans="1:15" s="436" customFormat="1" ht="18" customHeight="1">
      <c r="A4" s="435" t="s">
        <v>4210</v>
      </c>
      <c r="B4" s="1083"/>
      <c r="C4" s="1083"/>
      <c r="D4" s="1083"/>
      <c r="E4" s="1083"/>
      <c r="F4" s="1083"/>
      <c r="G4" s="1083"/>
      <c r="H4" s="1083"/>
      <c r="I4" s="1083"/>
      <c r="J4" s="1083"/>
      <c r="K4" s="1083"/>
      <c r="L4" s="1083"/>
      <c r="M4" s="1083"/>
      <c r="N4" s="1084"/>
      <c r="O4" s="1084"/>
    </row>
    <row r="5" spans="1:15" s="436" customFormat="1" ht="30.75" customHeight="1">
      <c r="A5" s="437" t="s">
        <v>88</v>
      </c>
      <c r="B5" s="1180"/>
      <c r="C5" s="1161"/>
      <c r="D5" s="1161"/>
      <c r="E5" s="1161"/>
      <c r="F5" s="1161"/>
      <c r="G5" s="1161"/>
      <c r="H5" s="1161"/>
      <c r="I5" s="1161"/>
      <c r="J5" s="1161"/>
      <c r="K5" s="1162"/>
      <c r="L5" s="640" t="s">
        <v>4211</v>
      </c>
      <c r="M5" s="1085"/>
      <c r="N5" s="1084"/>
      <c r="O5" s="1084"/>
    </row>
    <row r="6" spans="1:15" s="439" customFormat="1" ht="26.25" customHeight="1">
      <c r="A6" s="1159" t="s">
        <v>90</v>
      </c>
      <c r="B6" s="1086"/>
      <c r="C6" s="1086"/>
      <c r="D6" s="1086"/>
      <c r="E6" s="1086"/>
      <c r="F6" s="1086"/>
      <c r="G6" s="1117"/>
      <c r="H6" s="1117"/>
      <c r="I6" s="1117"/>
      <c r="J6" s="438"/>
      <c r="K6" s="1086"/>
      <c r="L6" s="1086"/>
      <c r="M6" s="1086"/>
      <c r="N6" s="1087"/>
      <c r="O6" s="1087"/>
    </row>
    <row r="7" spans="1:15" s="439" customFormat="1" ht="27" customHeight="1">
      <c r="A7" s="1159"/>
      <c r="B7" s="1086"/>
      <c r="C7" s="1086"/>
      <c r="D7" s="1086"/>
      <c r="E7" s="1086"/>
      <c r="F7" s="1086"/>
      <c r="G7" s="1086"/>
      <c r="H7" s="1086"/>
      <c r="I7" s="1086"/>
      <c r="J7" s="438"/>
      <c r="K7" s="1086"/>
      <c r="L7" s="1086"/>
      <c r="M7" s="1086"/>
      <c r="N7" s="1087"/>
      <c r="O7" s="1087"/>
    </row>
    <row r="8" spans="1:15" s="436" customFormat="1" ht="9.75" customHeight="1">
      <c r="A8" s="437"/>
      <c r="B8" s="1086"/>
      <c r="C8" s="1086"/>
      <c r="D8" s="1086"/>
      <c r="E8" s="1086"/>
      <c r="F8" s="1086"/>
      <c r="G8" s="1086"/>
      <c r="H8" s="1086"/>
      <c r="I8" s="1086"/>
      <c r="J8" s="437"/>
      <c r="K8" s="1086"/>
      <c r="L8" s="1086"/>
      <c r="M8" s="1086"/>
      <c r="N8" s="1084"/>
      <c r="O8" s="1084"/>
    </row>
    <row r="9" spans="1:15" s="436" customFormat="1" ht="30" customHeight="1">
      <c r="A9" s="437" t="s">
        <v>92</v>
      </c>
      <c r="B9" s="1088"/>
      <c r="C9" s="437" t="s">
        <v>94</v>
      </c>
      <c r="D9" s="1088"/>
      <c r="E9" s="440" t="s">
        <v>96</v>
      </c>
      <c r="F9" s="1088"/>
      <c r="G9" s="440" t="s">
        <v>98</v>
      </c>
      <c r="H9" s="1089"/>
      <c r="I9" s="1084"/>
      <c r="J9" s="441" t="s">
        <v>100</v>
      </c>
      <c r="K9" s="1090">
        <v>2024</v>
      </c>
      <c r="L9" s="1084" t="s">
        <v>4212</v>
      </c>
      <c r="M9" s="1090"/>
      <c r="N9" s="1084"/>
      <c r="O9" s="1091"/>
    </row>
    <row r="10" spans="1:15" s="436" customFormat="1" ht="58.5" customHeight="1">
      <c r="A10" s="437"/>
      <c r="B10" s="1092"/>
      <c r="C10" s="1092"/>
      <c r="D10" s="1084"/>
      <c r="E10" s="1092"/>
      <c r="F10" s="1092"/>
      <c r="G10" s="1092"/>
      <c r="H10" s="1092"/>
      <c r="I10" s="1092"/>
      <c r="J10" s="1092"/>
      <c r="K10" s="1148"/>
      <c r="L10" s="1148"/>
      <c r="M10" s="1092"/>
      <c r="N10" s="1084"/>
      <c r="O10" s="1084"/>
    </row>
    <row r="11" spans="1:15" s="436" customFormat="1" ht="30" customHeight="1">
      <c r="A11" s="1123" t="s">
        <v>4214</v>
      </c>
      <c r="B11" s="1123"/>
      <c r="C11" s="1123"/>
      <c r="D11" s="1123"/>
      <c r="E11" s="1123"/>
      <c r="F11" s="1123"/>
      <c r="G11" s="1123"/>
      <c r="H11" s="1123"/>
      <c r="I11" s="1123"/>
      <c r="J11" s="1124"/>
      <c r="K11" s="1124"/>
      <c r="L11" s="1124"/>
      <c r="M11" s="1124"/>
      <c r="N11" s="1084"/>
      <c r="O11" s="1084"/>
    </row>
    <row r="12" spans="1:15" s="436" customFormat="1" ht="6" customHeight="1">
      <c r="A12" s="437"/>
      <c r="B12" s="1092"/>
      <c r="C12" s="1092"/>
      <c r="D12" s="1092"/>
      <c r="E12" s="1092"/>
      <c r="F12" s="1092"/>
      <c r="G12" s="1092"/>
      <c r="H12" s="1092"/>
      <c r="I12" s="1092"/>
      <c r="J12" s="1092"/>
      <c r="K12" s="1092"/>
      <c r="L12" s="1092"/>
      <c r="M12" s="1092"/>
      <c r="N12" s="1084"/>
      <c r="O12" s="1084"/>
    </row>
    <row r="13" spans="1:15" s="436" customFormat="1" ht="18" customHeight="1">
      <c r="A13" s="1120" t="s">
        <v>4215</v>
      </c>
      <c r="B13" s="1120"/>
      <c r="C13" s="1120"/>
      <c r="D13" s="1120"/>
      <c r="E13" s="1120"/>
      <c r="F13" s="1120"/>
      <c r="G13" s="1120"/>
      <c r="H13" s="1120"/>
      <c r="I13" s="1120"/>
      <c r="J13" s="1121"/>
      <c r="K13" s="1121"/>
      <c r="L13" s="1121"/>
      <c r="M13" s="1121"/>
      <c r="N13" s="1084"/>
      <c r="O13" s="1084"/>
    </row>
    <row r="14" spans="1:15" s="436" customFormat="1" ht="6" customHeight="1" thickBot="1">
      <c r="A14" s="437"/>
      <c r="B14" s="1092"/>
      <c r="C14" s="1092"/>
      <c r="D14" s="1092"/>
      <c r="E14" s="1092"/>
      <c r="F14" s="1092"/>
      <c r="G14" s="1092"/>
      <c r="H14" s="1092"/>
      <c r="I14" s="1092"/>
      <c r="J14" s="1092"/>
      <c r="K14" s="1092"/>
      <c r="L14" s="1092"/>
      <c r="M14" s="1092"/>
      <c r="N14" s="1084"/>
      <c r="O14" s="1084"/>
    </row>
    <row r="15" spans="1:15" s="436" customFormat="1" ht="27" customHeight="1" thickBot="1">
      <c r="A15" s="437" t="s">
        <v>4216</v>
      </c>
      <c r="B15" s="442" t="s">
        <v>4217</v>
      </c>
      <c r="C15" s="443" t="s">
        <v>4218</v>
      </c>
      <c r="D15" s="443" t="s">
        <v>4219</v>
      </c>
      <c r="E15" s="443" t="s">
        <v>4220</v>
      </c>
      <c r="F15" s="444" t="s">
        <v>4221</v>
      </c>
      <c r="G15" s="445" t="s">
        <v>4222</v>
      </c>
      <c r="H15" s="445" t="s">
        <v>4223</v>
      </c>
      <c r="I15" s="446" t="s">
        <v>4224</v>
      </c>
      <c r="J15" s="1084"/>
      <c r="K15" s="447"/>
      <c r="L15" s="447"/>
      <c r="M15" s="447"/>
      <c r="N15" s="1084"/>
      <c r="O15" s="1084"/>
    </row>
    <row r="16" spans="1:15" s="436" customFormat="1" ht="18" customHeight="1">
      <c r="A16" s="1118" t="s">
        <v>4225</v>
      </c>
      <c r="B16" s="448"/>
      <c r="C16" s="448"/>
      <c r="D16" s="448"/>
      <c r="E16" s="449"/>
      <c r="F16" s="448"/>
      <c r="G16" s="450"/>
      <c r="H16" s="451"/>
      <c r="I16" s="448"/>
      <c r="J16" s="1084"/>
      <c r="K16" s="447"/>
      <c r="L16" s="447"/>
      <c r="M16" s="447"/>
      <c r="N16" s="1084"/>
      <c r="O16" s="1084"/>
    </row>
    <row r="17" spans="1:13" s="436" customFormat="1" ht="18" customHeight="1">
      <c r="A17" s="1119"/>
      <c r="B17" s="448"/>
      <c r="C17" s="448"/>
      <c r="D17" s="448"/>
      <c r="E17" s="449"/>
      <c r="F17" s="448"/>
      <c r="G17" s="450"/>
      <c r="H17" s="448"/>
      <c r="I17" s="448"/>
      <c r="J17" s="1084"/>
      <c r="K17" s="447"/>
      <c r="L17" s="447"/>
      <c r="M17" s="447"/>
    </row>
    <row r="18" spans="1:13" s="436" customFormat="1" ht="18" customHeight="1">
      <c r="A18" s="1119"/>
      <c r="B18" s="448"/>
      <c r="C18" s="448"/>
      <c r="D18" s="448"/>
      <c r="E18" s="449"/>
      <c r="F18" s="448"/>
      <c r="G18" s="450"/>
      <c r="H18" s="448"/>
      <c r="I18" s="448"/>
      <c r="J18" s="1084"/>
      <c r="K18" s="447"/>
      <c r="L18" s="447"/>
      <c r="M18" s="447"/>
    </row>
    <row r="19" spans="1:13" s="436" customFormat="1" ht="18" customHeight="1">
      <c r="A19" s="1119"/>
      <c r="B19" s="448"/>
      <c r="C19" s="448"/>
      <c r="D19" s="448"/>
      <c r="E19" s="449"/>
      <c r="F19" s="448"/>
      <c r="G19" s="450"/>
      <c r="H19" s="448"/>
      <c r="I19" s="448"/>
      <c r="J19" s="1084"/>
      <c r="K19" s="447"/>
      <c r="L19" s="447"/>
      <c r="M19" s="447"/>
    </row>
    <row r="20" spans="1:13" s="436" customFormat="1" ht="18" customHeight="1">
      <c r="A20" s="1119"/>
      <c r="B20" s="448"/>
      <c r="C20" s="448"/>
      <c r="D20" s="448"/>
      <c r="E20" s="449"/>
      <c r="F20" s="448"/>
      <c r="G20" s="450"/>
      <c r="H20" s="448"/>
      <c r="I20" s="448"/>
      <c r="J20" s="1084"/>
      <c r="K20" s="447"/>
      <c r="L20" s="447"/>
      <c r="M20" s="447"/>
    </row>
    <row r="21" spans="1:13" s="436" customFormat="1" ht="18" customHeight="1">
      <c r="A21" s="1119"/>
      <c r="B21" s="452"/>
      <c r="C21" s="448"/>
      <c r="D21" s="448"/>
      <c r="E21" s="453"/>
      <c r="F21" s="448"/>
      <c r="G21" s="450"/>
      <c r="H21" s="448"/>
      <c r="I21" s="448"/>
      <c r="J21" s="1084"/>
      <c r="K21" s="447"/>
      <c r="L21" s="447"/>
      <c r="M21" s="447"/>
    </row>
    <row r="22" spans="1:13" s="436" customFormat="1" ht="18" customHeight="1">
      <c r="A22" s="1119"/>
      <c r="B22" s="452"/>
      <c r="C22" s="448"/>
      <c r="D22" s="448"/>
      <c r="E22" s="449"/>
      <c r="F22" s="448"/>
      <c r="G22" s="450"/>
      <c r="H22" s="448"/>
      <c r="I22" s="448"/>
      <c r="J22" s="1084"/>
      <c r="K22" s="447"/>
      <c r="L22" s="447"/>
      <c r="M22" s="447"/>
    </row>
    <row r="23" spans="1:13" s="436" customFormat="1" ht="18" customHeight="1">
      <c r="A23" s="1119"/>
      <c r="B23" s="452"/>
      <c r="C23" s="448"/>
      <c r="D23" s="448"/>
      <c r="E23" s="454"/>
      <c r="F23" s="448"/>
      <c r="G23" s="450"/>
      <c r="H23" s="448"/>
      <c r="I23" s="448"/>
      <c r="J23" s="1084"/>
      <c r="K23" s="447"/>
      <c r="L23" s="447"/>
      <c r="M23" s="447"/>
    </row>
    <row r="24" spans="1:13" s="436" customFormat="1" ht="18" customHeight="1">
      <c r="A24" s="1119"/>
      <c r="B24" s="452"/>
      <c r="C24" s="448"/>
      <c r="D24" s="1084"/>
      <c r="E24" s="454"/>
      <c r="F24" s="448"/>
      <c r="G24" s="450"/>
      <c r="H24" s="448"/>
      <c r="I24" s="448"/>
      <c r="J24" s="1084"/>
      <c r="K24" s="447"/>
      <c r="L24" s="447"/>
      <c r="M24" s="447"/>
    </row>
    <row r="25" spans="1:13" s="436" customFormat="1" ht="18" customHeight="1">
      <c r="A25" s="1119"/>
      <c r="B25" s="1084"/>
      <c r="C25" s="448"/>
      <c r="D25" s="1084"/>
      <c r="E25" s="454"/>
      <c r="F25" s="448"/>
      <c r="G25" s="450"/>
      <c r="H25" s="448"/>
      <c r="I25" s="448"/>
      <c r="J25" s="1084"/>
      <c r="K25" s="447"/>
      <c r="L25" s="447"/>
      <c r="M25" s="447"/>
    </row>
    <row r="26" spans="1:13" s="436" customFormat="1" ht="18" customHeight="1">
      <c r="A26" s="1119"/>
      <c r="B26" s="1084"/>
      <c r="C26" s="1084"/>
      <c r="D26" s="1084"/>
      <c r="E26" s="1084"/>
      <c r="F26" s="448"/>
      <c r="G26" s="455"/>
      <c r="H26" s="1084"/>
      <c r="I26" s="448"/>
      <c r="J26" s="1084"/>
      <c r="K26" s="447"/>
      <c r="L26" s="447"/>
      <c r="M26" s="447"/>
    </row>
    <row r="27" spans="1:13" s="436" customFormat="1" ht="18" customHeight="1">
      <c r="A27" s="1119"/>
      <c r="B27" s="1084"/>
      <c r="C27" s="1084"/>
      <c r="D27" s="1084"/>
      <c r="E27" s="456"/>
      <c r="F27" s="448"/>
      <c r="G27" s="457"/>
      <c r="H27" s="1084"/>
      <c r="I27" s="448"/>
      <c r="J27" s="1084"/>
      <c r="K27" s="447"/>
      <c r="L27" s="447"/>
      <c r="M27" s="447"/>
    </row>
    <row r="28" spans="1:13" s="436" customFormat="1" ht="18" customHeight="1">
      <c r="A28" s="1119"/>
      <c r="B28" s="1084"/>
      <c r="C28" s="1084"/>
      <c r="D28" s="1084"/>
      <c r="E28" s="456"/>
      <c r="F28" s="1084"/>
      <c r="G28" s="456"/>
      <c r="H28" s="1084"/>
      <c r="I28" s="448"/>
      <c r="J28" s="1084"/>
      <c r="K28" s="447"/>
      <c r="L28" s="447"/>
      <c r="M28" s="447"/>
    </row>
    <row r="29" spans="1:13" s="436" customFormat="1" ht="18" customHeight="1">
      <c r="A29" s="1119"/>
      <c r="B29" s="1084"/>
      <c r="C29" s="1084"/>
      <c r="D29" s="1084"/>
      <c r="E29" s="1084"/>
      <c r="F29" s="1084"/>
      <c r="G29" s="456"/>
      <c r="H29" s="1084"/>
      <c r="I29" s="448"/>
      <c r="J29" s="1084"/>
      <c r="K29" s="447"/>
      <c r="L29" s="447"/>
      <c r="M29" s="447"/>
    </row>
    <row r="30" spans="1:13" s="436" customFormat="1" ht="18" customHeight="1">
      <c r="A30" s="1119"/>
      <c r="B30" s="1084"/>
      <c r="C30" s="447"/>
      <c r="D30" s="1084"/>
      <c r="E30" s="1084"/>
      <c r="F30" s="1084"/>
      <c r="G30" s="447"/>
      <c r="H30" s="1084"/>
      <c r="I30" s="448"/>
      <c r="J30" s="1084"/>
      <c r="K30" s="447"/>
      <c r="L30" s="447"/>
      <c r="M30" s="447"/>
    </row>
    <row r="31" spans="1:13" s="436" customFormat="1" ht="18" customHeight="1">
      <c r="A31" s="1119"/>
      <c r="B31" s="1084"/>
      <c r="C31" s="458"/>
      <c r="D31" s="1084"/>
      <c r="E31" s="1084"/>
      <c r="F31" s="1084"/>
      <c r="G31" s="456"/>
      <c r="H31" s="1084"/>
      <c r="I31" s="448"/>
      <c r="J31" s="1084"/>
      <c r="K31" s="447"/>
      <c r="L31" s="447"/>
      <c r="M31" s="447"/>
    </row>
    <row r="32" spans="1:13" s="436" customFormat="1" ht="18" customHeight="1">
      <c r="A32" s="1119"/>
      <c r="B32" s="1084"/>
      <c r="C32" s="458"/>
      <c r="D32" s="1084"/>
      <c r="E32" s="1084"/>
      <c r="F32" s="1084"/>
      <c r="G32" s="456"/>
      <c r="H32" s="1084"/>
      <c r="I32" s="448"/>
      <c r="J32" s="1084"/>
      <c r="K32" s="447"/>
      <c r="L32" s="447"/>
      <c r="M32" s="447"/>
    </row>
    <row r="33" spans="1:14" s="436" customFormat="1" ht="18" customHeight="1">
      <c r="A33" s="1094"/>
      <c r="B33" s="1084"/>
      <c r="C33" s="458"/>
      <c r="D33" s="1084"/>
      <c r="E33" s="1084"/>
      <c r="F33" s="1084"/>
      <c r="G33" s="456"/>
      <c r="H33" s="1084"/>
      <c r="I33" s="1084"/>
      <c r="J33" s="1084"/>
      <c r="K33" s="447"/>
      <c r="L33" s="447"/>
      <c r="M33" s="447"/>
      <c r="N33" s="1084"/>
    </row>
    <row r="34" spans="1:14" s="436" customFormat="1" ht="18" customHeight="1">
      <c r="A34" s="1120" t="s">
        <v>4226</v>
      </c>
      <c r="B34" s="1120"/>
      <c r="C34" s="1120"/>
      <c r="D34" s="1120"/>
      <c r="E34" s="1120"/>
      <c r="F34" s="1120"/>
      <c r="G34" s="1120"/>
      <c r="H34" s="1120"/>
      <c r="I34" s="1120"/>
      <c r="J34" s="1121"/>
      <c r="K34" s="1121"/>
      <c r="L34" s="1121"/>
      <c r="M34" s="1121"/>
      <c r="N34" s="1084"/>
    </row>
    <row r="35" spans="1:14" s="436" customFormat="1" ht="18" customHeight="1">
      <c r="A35" s="1094"/>
      <c r="B35" s="1084"/>
      <c r="C35" s="458"/>
      <c r="D35" s="1084"/>
      <c r="E35" s="1084"/>
      <c r="F35" s="1084"/>
      <c r="G35" s="456"/>
      <c r="H35" s="1084"/>
      <c r="I35" s="1084"/>
      <c r="J35" s="1084"/>
      <c r="K35" s="447"/>
      <c r="L35" s="447"/>
      <c r="M35" s="447"/>
      <c r="N35" s="1084"/>
    </row>
    <row r="36" spans="1:14" s="436" customFormat="1" ht="18" customHeight="1">
      <c r="A36" s="1152" t="s">
        <v>4227</v>
      </c>
      <c r="B36" s="1153"/>
      <c r="C36" s="1154"/>
      <c r="D36" s="517" t="s">
        <v>4228</v>
      </c>
      <c r="E36" s="1084"/>
      <c r="F36" s="1084"/>
      <c r="G36" s="1084"/>
      <c r="H36" s="1084"/>
      <c r="I36" s="1084"/>
      <c r="J36" s="1084"/>
      <c r="K36" s="1084"/>
      <c r="L36" s="1084"/>
      <c r="M36" s="1084"/>
      <c r="N36" s="1084"/>
    </row>
    <row r="37" spans="1:14" s="436" customFormat="1" ht="18" customHeight="1">
      <c r="A37" s="1149"/>
      <c r="B37" s="1150"/>
      <c r="C37" s="1151"/>
      <c r="D37" s="1095"/>
      <c r="E37" s="1084"/>
      <c r="F37" s="1084"/>
      <c r="G37" s="1084"/>
      <c r="H37" s="1084"/>
      <c r="I37" s="1084"/>
      <c r="J37" s="1084"/>
      <c r="K37" s="1084"/>
      <c r="L37" s="1084"/>
      <c r="M37" s="1084"/>
      <c r="N37" s="1084"/>
    </row>
    <row r="38" spans="1:14" s="436" customFormat="1" ht="18" hidden="1" customHeight="1" outlineLevel="1">
      <c r="A38" s="1149"/>
      <c r="B38" s="1150"/>
      <c r="C38" s="1151"/>
      <c r="D38" s="1095"/>
      <c r="E38" s="1084"/>
      <c r="F38" s="1084"/>
      <c r="G38" s="1084"/>
      <c r="H38" s="1084"/>
      <c r="I38" s="1084"/>
      <c r="J38" s="1084"/>
      <c r="K38" s="1084"/>
      <c r="L38" s="1084"/>
      <c r="M38" s="1084"/>
      <c r="N38" s="1084"/>
    </row>
    <row r="39" spans="1:14" s="436" customFormat="1" ht="18" hidden="1" customHeight="1" outlineLevel="1">
      <c r="A39" s="1149"/>
      <c r="B39" s="1150"/>
      <c r="C39" s="1151"/>
      <c r="D39" s="1095"/>
      <c r="E39" s="1084"/>
      <c r="F39" s="1084"/>
      <c r="G39" s="1084"/>
      <c r="H39" s="1084"/>
      <c r="I39" s="1084"/>
      <c r="J39" s="1084"/>
      <c r="K39" s="1084"/>
      <c r="L39" s="1084"/>
      <c r="M39" s="1084"/>
      <c r="N39" s="1084"/>
    </row>
    <row r="40" spans="1:14" s="436" customFormat="1" ht="18" hidden="1" customHeight="1" outlineLevel="1">
      <c r="A40" s="1149"/>
      <c r="B40" s="1150"/>
      <c r="C40" s="1151"/>
      <c r="D40" s="1095"/>
      <c r="E40" s="1084"/>
      <c r="F40" s="1084"/>
      <c r="G40" s="1084"/>
      <c r="H40" s="1084"/>
      <c r="I40" s="1084"/>
      <c r="J40" s="1084"/>
      <c r="K40" s="1084"/>
      <c r="L40" s="1084"/>
      <c r="M40" s="1084"/>
      <c r="N40" s="1084"/>
    </row>
    <row r="41" spans="1:14" s="436" customFormat="1" ht="18" hidden="1" customHeight="1" outlineLevel="1">
      <c r="A41" s="1149"/>
      <c r="B41" s="1150"/>
      <c r="C41" s="1151"/>
      <c r="D41" s="1095"/>
      <c r="E41" s="1084"/>
      <c r="F41" s="1084"/>
      <c r="G41" s="1084"/>
      <c r="H41" s="1084"/>
      <c r="I41" s="1084"/>
      <c r="J41" s="1084"/>
      <c r="K41" s="1084"/>
      <c r="L41" s="1084"/>
      <c r="M41" s="1084"/>
      <c r="N41" s="1084"/>
    </row>
    <row r="42" spans="1:14" s="436" customFormat="1" ht="18" hidden="1" customHeight="1" outlineLevel="1">
      <c r="A42" s="1149"/>
      <c r="B42" s="1150"/>
      <c r="C42" s="1151"/>
      <c r="D42" s="1095"/>
      <c r="E42" s="1084"/>
      <c r="F42" s="1084"/>
      <c r="G42" s="456"/>
      <c r="H42" s="1084"/>
      <c r="I42" s="1084"/>
      <c r="J42" s="1084"/>
      <c r="K42" s="454"/>
      <c r="L42" s="1084"/>
      <c r="M42" s="456"/>
      <c r="N42" s="1084"/>
    </row>
    <row r="43" spans="1:14" s="436" customFormat="1" collapsed="1">
      <c r="A43" s="437"/>
      <c r="B43" s="1092"/>
      <c r="C43" s="1092"/>
      <c r="D43" s="1092"/>
      <c r="E43" s="1092"/>
      <c r="F43" s="1092"/>
      <c r="G43" s="1092"/>
      <c r="H43" s="1092"/>
      <c r="I43" s="1092"/>
      <c r="J43" s="1092"/>
      <c r="K43" s="1092"/>
      <c r="L43" s="1092"/>
      <c r="M43" s="1092"/>
      <c r="N43" s="1084"/>
    </row>
    <row r="44" spans="1:14" s="436" customFormat="1" ht="18" customHeight="1">
      <c r="A44" s="1120" t="s">
        <v>4229</v>
      </c>
      <c r="B44" s="1120"/>
      <c r="C44" s="1120"/>
      <c r="D44" s="1120"/>
      <c r="E44" s="1120"/>
      <c r="F44" s="1120"/>
      <c r="G44" s="1120"/>
      <c r="H44" s="1120"/>
      <c r="I44" s="1120"/>
      <c r="J44" s="1121"/>
      <c r="K44" s="1121"/>
      <c r="L44" s="1121"/>
      <c r="M44" s="1121"/>
      <c r="N44" s="1084"/>
    </row>
    <row r="45" spans="1:14" s="436" customFormat="1" ht="6" customHeight="1" thickBot="1">
      <c r="A45" s="1092"/>
      <c r="B45" s="1092"/>
      <c r="C45" s="1092"/>
      <c r="D45" s="1092"/>
      <c r="E45" s="1092"/>
      <c r="F45" s="1092"/>
      <c r="G45" s="1092"/>
      <c r="H45" s="1092"/>
      <c r="I45" s="1092"/>
      <c r="J45" s="1084"/>
      <c r="K45" s="1084"/>
      <c r="L45" s="1084"/>
      <c r="M45" s="1084"/>
      <c r="N45" s="1084"/>
    </row>
    <row r="46" spans="1:14" s="436" customFormat="1" ht="18" customHeight="1" thickBot="1">
      <c r="A46" s="1145" t="s">
        <v>4230</v>
      </c>
      <c r="B46" s="1146"/>
      <c r="C46" s="1146"/>
      <c r="D46" s="1146"/>
      <c r="E46" s="1147"/>
      <c r="F46" s="1084"/>
      <c r="G46" s="1142" t="s">
        <v>4231</v>
      </c>
      <c r="H46" s="1143"/>
      <c r="I46" s="1143"/>
      <c r="J46" s="1143"/>
      <c r="K46" s="1143"/>
      <c r="L46" s="1143"/>
      <c r="M46" s="1144"/>
      <c r="N46" s="1092"/>
    </row>
    <row r="47" spans="1:14" s="436" customFormat="1" ht="18" customHeight="1" thickBot="1">
      <c r="A47" s="459" t="s">
        <v>4232</v>
      </c>
      <c r="B47" s="460" t="s">
        <v>4233</v>
      </c>
      <c r="C47" s="461" t="s">
        <v>4234</v>
      </c>
      <c r="D47" s="462" t="s">
        <v>4235</v>
      </c>
      <c r="E47" s="461" t="s">
        <v>4236</v>
      </c>
      <c r="F47" s="456" t="s">
        <v>4237</v>
      </c>
      <c r="G47" s="463" t="s">
        <v>4238</v>
      </c>
      <c r="H47" s="463" t="s">
        <v>4239</v>
      </c>
      <c r="I47" s="463" t="s">
        <v>4240</v>
      </c>
      <c r="J47" s="463" t="s">
        <v>4241</v>
      </c>
      <c r="K47" s="463" t="s">
        <v>4242</v>
      </c>
      <c r="L47" s="463" t="s">
        <v>4243</v>
      </c>
      <c r="M47" s="463" t="s">
        <v>4244</v>
      </c>
      <c r="N47" s="456" t="s">
        <v>4245</v>
      </c>
    </row>
    <row r="48" spans="1:14" s="436" customFormat="1" ht="18" customHeight="1">
      <c r="A48" s="464"/>
      <c r="B48" s="465"/>
      <c r="C48" s="465"/>
      <c r="D48" s="464"/>
      <c r="E48" s="466"/>
      <c r="F48" s="1122" t="s">
        <v>4225</v>
      </c>
      <c r="G48" s="467"/>
      <c r="H48" s="468"/>
      <c r="I48" s="467"/>
      <c r="J48" s="468"/>
      <c r="K48" s="467"/>
      <c r="L48" s="467"/>
      <c r="M48" s="467"/>
      <c r="N48" s="1141" t="s">
        <v>4225</v>
      </c>
    </row>
    <row r="49" spans="1:14" s="436" customFormat="1" ht="18" customHeight="1">
      <c r="A49" s="464"/>
      <c r="B49" s="469"/>
      <c r="C49" s="469"/>
      <c r="D49" s="464"/>
      <c r="E49" s="470"/>
      <c r="F49" s="1122"/>
      <c r="G49" s="467"/>
      <c r="H49" s="468"/>
      <c r="I49" s="470"/>
      <c r="J49" s="468"/>
      <c r="K49" s="467"/>
      <c r="L49" s="470"/>
      <c r="M49" s="470"/>
      <c r="N49" s="1141"/>
    </row>
    <row r="50" spans="1:14" s="436" customFormat="1" ht="18" customHeight="1">
      <c r="A50" s="464"/>
      <c r="B50" s="469"/>
      <c r="C50" s="1084"/>
      <c r="D50" s="470"/>
      <c r="E50" s="470"/>
      <c r="F50" s="1122"/>
      <c r="G50" s="467"/>
      <c r="H50" s="468"/>
      <c r="I50" s="454"/>
      <c r="J50" s="455"/>
      <c r="K50" s="467"/>
      <c r="L50" s="1084"/>
      <c r="M50" s="1084"/>
      <c r="N50" s="1122"/>
    </row>
    <row r="51" spans="1:14" s="436" customFormat="1" ht="18" customHeight="1">
      <c r="A51" s="464"/>
      <c r="B51" s="469"/>
      <c r="C51" s="1084"/>
      <c r="D51" s="470"/>
      <c r="E51" s="1084"/>
      <c r="F51" s="1122"/>
      <c r="G51" s="467"/>
      <c r="H51" s="468"/>
      <c r="I51" s="454"/>
      <c r="J51" s="454"/>
      <c r="K51" s="467"/>
      <c r="L51" s="1084"/>
      <c r="M51" s="1084"/>
      <c r="N51" s="1122"/>
    </row>
    <row r="52" spans="1:14" s="436" customFormat="1" ht="18" customHeight="1">
      <c r="A52" s="470"/>
      <c r="B52" s="470"/>
      <c r="C52" s="1084"/>
      <c r="D52" s="470"/>
      <c r="E52" s="1084"/>
      <c r="F52" s="1122"/>
      <c r="G52" s="467"/>
      <c r="H52" s="468"/>
      <c r="I52" s="1084"/>
      <c r="J52" s="471"/>
      <c r="K52" s="1084"/>
      <c r="L52" s="471"/>
      <c r="M52" s="1084"/>
      <c r="N52" s="1122"/>
    </row>
    <row r="53" spans="1:14" s="436" customFormat="1" ht="18" customHeight="1">
      <c r="A53" s="470"/>
      <c r="B53" s="458"/>
      <c r="C53" s="454"/>
      <c r="D53" s="454"/>
      <c r="E53" s="1084"/>
      <c r="F53" s="1122"/>
      <c r="G53" s="467"/>
      <c r="H53" s="468"/>
      <c r="I53" s="1084"/>
      <c r="J53" s="458"/>
      <c r="K53" s="1084"/>
      <c r="L53" s="458"/>
      <c r="M53" s="1084"/>
      <c r="N53" s="1122"/>
    </row>
    <row r="54" spans="1:14" s="436" customFormat="1" ht="18" customHeight="1">
      <c r="A54" s="470"/>
      <c r="B54" s="458"/>
      <c r="C54" s="454"/>
      <c r="D54" s="454"/>
      <c r="E54" s="1084"/>
      <c r="F54" s="1122"/>
      <c r="G54" s="470"/>
      <c r="H54" s="470"/>
      <c r="I54" s="1084"/>
      <c r="J54" s="458"/>
      <c r="K54" s="1084"/>
      <c r="L54" s="458"/>
      <c r="M54" s="1084"/>
      <c r="N54" s="1122"/>
    </row>
    <row r="55" spans="1:14" s="436" customFormat="1" ht="18" customHeight="1">
      <c r="A55" s="470"/>
      <c r="B55" s="458"/>
      <c r="C55" s="1084"/>
      <c r="D55" s="471"/>
      <c r="E55" s="1084"/>
      <c r="F55" s="1122"/>
      <c r="G55" s="1084"/>
      <c r="H55" s="458"/>
      <c r="I55" s="1084"/>
      <c r="J55" s="458"/>
      <c r="K55" s="1084"/>
      <c r="L55" s="458"/>
      <c r="M55" s="456"/>
      <c r="N55" s="1122"/>
    </row>
    <row r="56" spans="1:14" s="436" customFormat="1" ht="18" customHeight="1">
      <c r="A56" s="470"/>
      <c r="B56" s="458"/>
      <c r="C56" s="1084"/>
      <c r="D56" s="458"/>
      <c r="E56" s="1084"/>
      <c r="F56" s="1122"/>
      <c r="G56" s="1084"/>
      <c r="H56" s="458"/>
      <c r="I56" s="1084"/>
      <c r="J56" s="458"/>
      <c r="K56" s="1084"/>
      <c r="L56" s="458"/>
      <c r="M56" s="456"/>
      <c r="N56" s="1122"/>
    </row>
    <row r="57" spans="1:14" s="436" customFormat="1" ht="18" customHeight="1">
      <c r="A57" s="470"/>
      <c r="B57" s="458"/>
      <c r="C57" s="1084"/>
      <c r="D57" s="458"/>
      <c r="E57" s="1084"/>
      <c r="F57" s="1122"/>
      <c r="G57" s="1084"/>
      <c r="H57" s="458"/>
      <c r="I57" s="1084"/>
      <c r="J57" s="471"/>
      <c r="K57" s="1084"/>
      <c r="L57" s="458"/>
      <c r="M57" s="456"/>
      <c r="N57" s="1122"/>
    </row>
    <row r="58" spans="1:14" s="436" customFormat="1" ht="18" customHeight="1">
      <c r="A58" s="470"/>
      <c r="B58" s="458"/>
      <c r="C58" s="454"/>
      <c r="D58" s="454"/>
      <c r="E58" s="1084"/>
      <c r="F58" s="1122"/>
      <c r="G58" s="1084"/>
      <c r="H58" s="458"/>
      <c r="I58" s="1084"/>
      <c r="J58" s="458"/>
      <c r="K58" s="1084"/>
      <c r="L58" s="458"/>
      <c r="M58" s="456"/>
      <c r="N58" s="1122"/>
    </row>
    <row r="59" spans="1:14" s="436" customFormat="1" ht="18" customHeight="1">
      <c r="A59" s="470"/>
      <c r="B59" s="458"/>
      <c r="C59" s="454"/>
      <c r="D59" s="454"/>
      <c r="E59" s="1084"/>
      <c r="F59" s="1122"/>
      <c r="G59" s="1084"/>
      <c r="H59" s="458"/>
      <c r="I59" s="1084"/>
      <c r="J59" s="458"/>
      <c r="K59" s="1084"/>
      <c r="L59" s="458"/>
      <c r="M59" s="456"/>
      <c r="N59" s="1122"/>
    </row>
    <row r="60" spans="1:14" s="436" customFormat="1" ht="18" customHeight="1">
      <c r="A60" s="470"/>
      <c r="B60" s="458"/>
      <c r="C60" s="454"/>
      <c r="D60" s="454"/>
      <c r="E60" s="1084"/>
      <c r="F60" s="1122"/>
      <c r="G60" s="1084"/>
      <c r="H60" s="456"/>
      <c r="I60" s="456"/>
      <c r="J60" s="456"/>
      <c r="K60" s="1084"/>
      <c r="L60" s="456"/>
      <c r="M60" s="456"/>
      <c r="N60" s="1122"/>
    </row>
    <row r="61" spans="1:14" s="436" customFormat="1" ht="18" customHeight="1">
      <c r="A61" s="470"/>
      <c r="B61" s="458"/>
      <c r="C61" s="454"/>
      <c r="D61" s="454"/>
      <c r="E61" s="1084"/>
      <c r="F61" s="473"/>
      <c r="G61" s="1084"/>
      <c r="H61" s="456"/>
      <c r="I61" s="456"/>
      <c r="J61" s="456"/>
      <c r="K61" s="1084"/>
      <c r="L61" s="456"/>
      <c r="M61" s="456"/>
      <c r="N61" s="473"/>
    </row>
    <row r="62" spans="1:14" s="436" customFormat="1" ht="18" customHeight="1">
      <c r="A62" s="458"/>
      <c r="B62" s="458"/>
      <c r="C62" s="454"/>
      <c r="D62" s="454"/>
      <c r="E62" s="1084"/>
      <c r="F62" s="473"/>
      <c r="G62" s="1084"/>
      <c r="H62" s="456"/>
      <c r="I62" s="456"/>
      <c r="J62" s="456"/>
      <c r="K62" s="1084"/>
      <c r="L62" s="456"/>
      <c r="M62" s="456"/>
      <c r="N62" s="473"/>
    </row>
    <row r="63" spans="1:14" s="436" customFormat="1" ht="18" customHeight="1">
      <c r="A63" s="1120" t="s">
        <v>4246</v>
      </c>
      <c r="B63" s="1120"/>
      <c r="C63" s="1120"/>
      <c r="D63" s="1120"/>
      <c r="E63" s="1120"/>
      <c r="F63" s="1120"/>
      <c r="G63" s="1120"/>
      <c r="H63" s="1120"/>
      <c r="I63" s="1120"/>
      <c r="J63" s="1121"/>
      <c r="K63" s="1121"/>
      <c r="L63" s="1121"/>
      <c r="M63" s="1121"/>
      <c r="N63" s="473"/>
    </row>
    <row r="64" spans="1:14" s="436" customFormat="1" ht="18" customHeight="1">
      <c r="A64" s="1152" t="s">
        <v>4247</v>
      </c>
      <c r="B64" s="1153"/>
      <c r="C64" s="1154"/>
      <c r="D64" s="517" t="s">
        <v>4228</v>
      </c>
      <c r="E64" s="473"/>
      <c r="F64" s="1084"/>
      <c r="G64" s="456"/>
      <c r="H64" s="456"/>
      <c r="I64" s="456"/>
      <c r="J64" s="1084"/>
      <c r="K64" s="456"/>
      <c r="L64" s="456"/>
      <c r="M64" s="473"/>
      <c r="N64" s="1084"/>
    </row>
    <row r="65" spans="1:14" s="436" customFormat="1" ht="18" customHeight="1">
      <c r="A65" s="1149"/>
      <c r="B65" s="1150"/>
      <c r="C65" s="1151"/>
      <c r="D65" s="1095"/>
      <c r="E65" s="473"/>
      <c r="F65" s="1084"/>
      <c r="G65" s="456"/>
      <c r="H65" s="456"/>
      <c r="I65" s="456"/>
      <c r="J65" s="1084"/>
      <c r="K65" s="456"/>
      <c r="L65" s="456"/>
      <c r="M65" s="473"/>
      <c r="N65" s="1084"/>
    </row>
    <row r="66" spans="1:14" s="436" customFormat="1" ht="18" customHeight="1" outlineLevel="1">
      <c r="A66" s="1149"/>
      <c r="B66" s="1150"/>
      <c r="C66" s="1151"/>
      <c r="D66" s="1095"/>
      <c r="E66" s="473"/>
      <c r="F66" s="1084"/>
      <c r="G66" s="456"/>
      <c r="H66" s="456"/>
      <c r="I66" s="456"/>
      <c r="J66" s="1084"/>
      <c r="K66" s="456"/>
      <c r="L66" s="456"/>
      <c r="M66" s="473"/>
      <c r="N66" s="1084"/>
    </row>
    <row r="67" spans="1:14" s="436" customFormat="1" ht="18" customHeight="1" outlineLevel="1">
      <c r="A67" s="1149"/>
      <c r="B67" s="1150"/>
      <c r="C67" s="1151"/>
      <c r="D67" s="1095"/>
      <c r="E67" s="473"/>
      <c r="F67" s="1084"/>
      <c r="G67" s="456"/>
      <c r="H67" s="456"/>
      <c r="I67" s="456"/>
      <c r="J67" s="1084"/>
      <c r="K67" s="456"/>
      <c r="L67" s="456"/>
      <c r="M67" s="473"/>
      <c r="N67" s="1084"/>
    </row>
    <row r="68" spans="1:14" s="436" customFormat="1" ht="18" customHeight="1" outlineLevel="1">
      <c r="A68" s="1149"/>
      <c r="B68" s="1150"/>
      <c r="C68" s="1151"/>
      <c r="D68" s="1095"/>
      <c r="E68" s="473"/>
      <c r="F68" s="1084"/>
      <c r="G68" s="456"/>
      <c r="H68" s="456"/>
      <c r="I68" s="456"/>
      <c r="J68" s="1084"/>
      <c r="K68" s="456"/>
      <c r="L68" s="456"/>
      <c r="M68" s="473"/>
      <c r="N68" s="1084"/>
    </row>
    <row r="69" spans="1:14" s="436" customFormat="1" ht="18" customHeight="1" outlineLevel="1">
      <c r="A69" s="1149"/>
      <c r="B69" s="1150"/>
      <c r="C69" s="1151"/>
      <c r="D69" s="1095"/>
      <c r="E69" s="473"/>
      <c r="F69" s="1084"/>
      <c r="G69" s="456"/>
      <c r="H69" s="456"/>
      <c r="I69" s="456"/>
      <c r="J69" s="1084"/>
      <c r="K69" s="456"/>
      <c r="L69" s="456"/>
      <c r="M69" s="473"/>
      <c r="N69" s="1084"/>
    </row>
    <row r="70" spans="1:14" s="436" customFormat="1" ht="18" customHeight="1" outlineLevel="1">
      <c r="A70" s="1149"/>
      <c r="B70" s="1150"/>
      <c r="C70" s="1151"/>
      <c r="D70" s="1095"/>
      <c r="E70" s="473"/>
      <c r="F70" s="1084"/>
      <c r="G70" s="456"/>
      <c r="H70" s="456"/>
      <c r="I70" s="456"/>
      <c r="J70" s="1084"/>
      <c r="K70" s="456"/>
      <c r="L70" s="456"/>
      <c r="M70" s="473"/>
      <c r="N70" s="1084"/>
    </row>
    <row r="71" spans="1:14" s="436" customFormat="1" ht="14.25" customHeight="1">
      <c r="A71" s="458"/>
      <c r="B71" s="472"/>
      <c r="C71" s="472"/>
      <c r="D71" s="472"/>
      <c r="E71" s="472"/>
      <c r="F71" s="472"/>
      <c r="G71" s="472"/>
      <c r="H71" s="472"/>
      <c r="I71" s="472"/>
      <c r="J71" s="472"/>
      <c r="K71" s="472"/>
      <c r="L71" s="472"/>
      <c r="M71" s="472"/>
      <c r="N71" s="473"/>
    </row>
    <row r="72" spans="1:14" s="436" customFormat="1" ht="20.25" customHeight="1">
      <c r="A72" s="516"/>
      <c r="B72" s="454"/>
      <c r="C72" s="454"/>
      <c r="D72" s="454"/>
      <c r="E72" s="1092"/>
      <c r="F72" s="1092"/>
      <c r="G72" s="1092"/>
      <c r="H72" s="1092"/>
      <c r="I72" s="1092"/>
      <c r="J72" s="1092"/>
      <c r="K72" s="1092"/>
      <c r="L72" s="1092"/>
      <c r="M72" s="1092"/>
      <c r="N72" s="1084"/>
    </row>
    <row r="73" spans="1:14" s="436" customFormat="1" ht="18" customHeight="1">
      <c r="A73" s="1123" t="s">
        <v>4248</v>
      </c>
      <c r="B73" s="1123"/>
      <c r="C73" s="1123"/>
      <c r="D73" s="1123"/>
      <c r="E73" s="1123"/>
      <c r="F73" s="1123"/>
      <c r="G73" s="1123"/>
      <c r="H73" s="1123"/>
      <c r="I73" s="1123"/>
      <c r="J73" s="1124"/>
      <c r="K73" s="1124"/>
      <c r="L73" s="1124"/>
      <c r="M73" s="1124"/>
      <c r="N73" s="1084"/>
    </row>
    <row r="74" spans="1:14" s="436" customFormat="1" ht="6" customHeight="1">
      <c r="A74" s="437"/>
      <c r="B74" s="1092"/>
      <c r="C74" s="1092"/>
      <c r="D74" s="1092"/>
      <c r="E74" s="1092"/>
      <c r="F74" s="1092"/>
      <c r="G74" s="1092"/>
      <c r="H74" s="1092"/>
      <c r="I74" s="1092"/>
      <c r="J74" s="1092"/>
      <c r="K74" s="1092"/>
      <c r="L74" s="1092"/>
      <c r="M74" s="1092"/>
      <c r="N74" s="1084"/>
    </row>
    <row r="75" spans="1:14" s="436" customFormat="1" ht="106.5" customHeight="1">
      <c r="A75" s="1111" t="s">
        <v>4249</v>
      </c>
      <c r="B75" s="1112"/>
      <c r="C75" s="1112"/>
      <c r="D75" s="1112"/>
      <c r="E75" s="1112"/>
      <c r="F75" s="1112"/>
      <c r="G75" s="1112"/>
      <c r="H75" s="1112"/>
      <c r="I75" s="1112"/>
      <c r="J75" s="1112"/>
      <c r="K75" s="1112"/>
      <c r="L75" s="1112"/>
      <c r="M75" s="1113"/>
      <c r="N75" s="1084"/>
    </row>
    <row r="76" spans="1:14" s="436" customFormat="1" ht="6" customHeight="1" thickBot="1">
      <c r="A76" s="437"/>
      <c r="B76" s="1092"/>
      <c r="C76" s="1092"/>
      <c r="D76" s="1092"/>
      <c r="E76" s="1092"/>
      <c r="F76" s="1092"/>
      <c r="G76" s="1092"/>
      <c r="H76" s="1092"/>
      <c r="I76" s="1092"/>
      <c r="J76" s="1092"/>
      <c r="K76" s="1092"/>
      <c r="L76" s="1092"/>
      <c r="M76" s="1092"/>
      <c r="N76" s="1084"/>
    </row>
    <row r="77" spans="1:14" s="436" customFormat="1" ht="18.75" customHeight="1" thickBot="1">
      <c r="A77" s="587" t="s">
        <v>4010</v>
      </c>
      <c r="B77" s="587" t="s">
        <v>1166</v>
      </c>
      <c r="C77" s="587" t="s">
        <v>1167</v>
      </c>
      <c r="D77" s="588" t="s">
        <v>3</v>
      </c>
      <c r="E77" s="589" t="s">
        <v>1609</v>
      </c>
      <c r="F77" s="589" t="s">
        <v>3570</v>
      </c>
      <c r="G77" s="590" t="s">
        <v>1172</v>
      </c>
      <c r="H77" s="592" t="s">
        <v>4013</v>
      </c>
      <c r="I77" s="592" t="s">
        <v>1604</v>
      </c>
      <c r="J77" s="592" t="s">
        <v>1605</v>
      </c>
      <c r="K77" s="592" t="s">
        <v>1606</v>
      </c>
      <c r="L77" s="592" t="s">
        <v>1607</v>
      </c>
      <c r="M77" s="593" t="s">
        <v>4250</v>
      </c>
      <c r="N77" s="1084"/>
    </row>
    <row r="78" spans="1:14" s="436" customFormat="1">
      <c r="A78" s="544"/>
      <c r="B78" s="479"/>
      <c r="C78" s="479"/>
      <c r="D78" s="479"/>
      <c r="E78" s="479" t="str">
        <f>IFERROR(VLOOKUP(Aporte_Contrato_Vigencia_Futura!$D78,Estructura_PGAR!$H$4:$W$120,16,FALSE),"")</f>
        <v/>
      </c>
      <c r="F78" s="480" t="str">
        <f>IFERROR(VLOOKUP(Aporte_Contrato_Vigencia_Futura!$D78,Estructura_PGAR!$H$3:$W$120,15,FALSE),"")</f>
        <v/>
      </c>
      <c r="G78" s="480" t="str">
        <f>IFERROR(VLOOKUP(Aporte_Contrato_Vigencia_Futura!$D78,Estructura_PGAR!$H$3:$P$120,4,FALSE),"")</f>
        <v/>
      </c>
      <c r="H78" s="641" t="str">
        <f>IFERROR(VLOOKUP(Aporte_Contrato_Vigencia_Futura!$D78,Estructura_PGAR!$H$3:$W$120,10,FALSE),"")</f>
        <v/>
      </c>
      <c r="I78" s="480" t="str">
        <f>IFERROR(VLOOKUP(Aporte_Contrato_Vigencia_Futura!$D78,Estructura_PGAR!$H$3:$W$120,11,FALSE),"")</f>
        <v/>
      </c>
      <c r="J78" s="480" t="str">
        <f>IFERROR(VLOOKUP(Aporte_Contrato_Vigencia_Futura!$D78,Estructura_PGAR!$H$3:$W$120,12,FALSE),"")</f>
        <v/>
      </c>
      <c r="K78" s="480" t="str">
        <f>IFERROR(VLOOKUP(Aporte_Contrato_Vigencia_Futura!$D78,Estructura_PGAR!$H$3:$W$120,13,FALSE),"")</f>
        <v/>
      </c>
      <c r="L78" s="480" t="str">
        <f>IFERROR(VLOOKUP(Aporte_Contrato_Vigencia_Futura!$D78,Estructura_PGAR!$H$3:$W$120,14,FALSE),"")</f>
        <v/>
      </c>
      <c r="M78" s="638"/>
      <c r="N78" s="1084"/>
    </row>
    <row r="79" spans="1:14" s="436" customFormat="1" ht="18" customHeight="1" outlineLevel="1">
      <c r="A79" s="544"/>
      <c r="B79" s="479"/>
      <c r="C79" s="479"/>
      <c r="D79" s="479"/>
      <c r="E79" s="479" t="str">
        <f>IFERROR(VLOOKUP(Aporte_Contrato_Vigencia_Futura!$D79,Estructura_PGAR!$H$4:$W$120,16,FALSE),"")</f>
        <v/>
      </c>
      <c r="F79" s="480" t="str">
        <f>IFERROR(VLOOKUP(Aporte_Contrato_Vigencia_Futura!$D79,Estructura_PGAR!$H$3:$W$120,15,FALSE),"")</f>
        <v/>
      </c>
      <c r="G79" s="480" t="str">
        <f>IFERROR(VLOOKUP(Aporte_Contrato_Vigencia_Futura!$D79,Estructura_PGAR!$H$3:$P$120,4,FALSE),"")</f>
        <v/>
      </c>
      <c r="H79" s="492" t="str">
        <f>IFERROR(VLOOKUP(Aporte_Contrato_Vigencia_Futura!$D79,Estructura_PGAR!$H$3:$W$120,10,FALSE),"")</f>
        <v/>
      </c>
      <c r="I79" s="480" t="str">
        <f>IFERROR(VLOOKUP(Aporte_Contrato_Vigencia_Futura!$D79,Estructura_PGAR!$H$3:$W$120,11,FALSE),"")</f>
        <v/>
      </c>
      <c r="J79" s="480" t="str">
        <f>IFERROR(VLOOKUP(Aporte_Contrato_Vigencia_Futura!$D79,Estructura_PGAR!$H$3:$W$120,12,FALSE),"")</f>
        <v/>
      </c>
      <c r="K79" s="480" t="str">
        <f>IFERROR(VLOOKUP(Aporte_Contrato_Vigencia_Futura!$D79,Estructura_PGAR!$H$3:$W$120,13,FALSE),"")</f>
        <v/>
      </c>
      <c r="L79" s="480" t="str">
        <f>IFERROR(VLOOKUP(Aporte_Contrato_Vigencia_Futura!$D79,Estructura_PGAR!$H$3:$W$120,14,FALSE),"")</f>
        <v/>
      </c>
      <c r="M79" s="638"/>
      <c r="N79" s="1084"/>
    </row>
    <row r="80" spans="1:14" s="436" customFormat="1" ht="18" customHeight="1" outlineLevel="1">
      <c r="A80" s="544"/>
      <c r="B80" s="479"/>
      <c r="C80" s="479"/>
      <c r="D80" s="479"/>
      <c r="E80" s="479" t="str">
        <f>IFERROR(VLOOKUP(Aporte_Contrato_Vigencia_Futura!$D80,Estructura_PGAR!$H$4:$W$120,16,FALSE),"")</f>
        <v/>
      </c>
      <c r="F80" s="480" t="str">
        <f>IFERROR(VLOOKUP(Aporte_Contrato_Vigencia_Futura!$D80,Estructura_PGAR!$H$3:$W$120,15,FALSE),"")</f>
        <v/>
      </c>
      <c r="G80" s="480" t="str">
        <f>IFERROR(VLOOKUP(Aporte_Contrato_Vigencia_Futura!$D80,Estructura_PGAR!$H$3:$P$120,4,FALSE),"")</f>
        <v/>
      </c>
      <c r="H80" s="492" t="str">
        <f>IFERROR(VLOOKUP(Aporte_Contrato_Vigencia_Futura!$D80,Estructura_PGAR!$H$3:$W$120,10,FALSE),"")</f>
        <v/>
      </c>
      <c r="I80" s="480" t="str">
        <f>IFERROR(VLOOKUP(Aporte_Contrato_Vigencia_Futura!$D80,Estructura_PGAR!$H$3:$W$120,11,FALSE),"")</f>
        <v/>
      </c>
      <c r="J80" s="480" t="str">
        <f>IFERROR(VLOOKUP(Aporte_Contrato_Vigencia_Futura!$D80,Estructura_PGAR!$H$3:$W$120,12,FALSE),"")</f>
        <v/>
      </c>
      <c r="K80" s="480" t="str">
        <f>IFERROR(VLOOKUP(Aporte_Contrato_Vigencia_Futura!$D80,Estructura_PGAR!$H$3:$W$120,13,FALSE),"")</f>
        <v/>
      </c>
      <c r="L80" s="480" t="str">
        <f>IFERROR(VLOOKUP(Aporte_Contrato_Vigencia_Futura!$D80,Estructura_PGAR!$H$3:$W$120,14,FALSE),"")</f>
        <v/>
      </c>
      <c r="M80" s="638"/>
      <c r="N80" s="1084"/>
    </row>
    <row r="81" spans="1:13" s="436" customFormat="1" ht="18" customHeight="1" outlineLevel="1">
      <c r="A81" s="544"/>
      <c r="B81" s="479"/>
      <c r="C81" s="479"/>
      <c r="D81" s="479"/>
      <c r="E81" s="479" t="str">
        <f>IFERROR(VLOOKUP(Aporte_Contrato_Vigencia_Futura!$D81,Estructura_PGAR!$H$4:$W$120,16,FALSE),"")</f>
        <v/>
      </c>
      <c r="F81" s="480" t="str">
        <f>IFERROR(VLOOKUP(Aporte_Contrato_Vigencia_Futura!$D81,Estructura_PGAR!$H$3:$W$120,15,FALSE),"")</f>
        <v/>
      </c>
      <c r="G81" s="480" t="str">
        <f>IFERROR(VLOOKUP(Aporte_Contrato_Vigencia_Futura!$D81,Estructura_PGAR!$H$3:$P$120,4,FALSE),"")</f>
        <v/>
      </c>
      <c r="H81" s="492" t="str">
        <f>IFERROR(VLOOKUP(Aporte_Contrato_Vigencia_Futura!$D81,Estructura_PGAR!$H$3:$W$120,10,FALSE),"")</f>
        <v/>
      </c>
      <c r="I81" s="480" t="str">
        <f>IFERROR(VLOOKUP(Aporte_Contrato_Vigencia_Futura!$D81,Estructura_PGAR!$H$3:$W$120,11,FALSE),"")</f>
        <v/>
      </c>
      <c r="J81" s="480" t="str">
        <f>IFERROR(VLOOKUP(Aporte_Contrato_Vigencia_Futura!$D81,Estructura_PGAR!$H$3:$W$120,12,FALSE),"")</f>
        <v/>
      </c>
      <c r="K81" s="480" t="str">
        <f>IFERROR(VLOOKUP(Aporte_Contrato_Vigencia_Futura!$D81,Estructura_PGAR!$H$3:$W$120,13,FALSE),"")</f>
        <v/>
      </c>
      <c r="L81" s="480" t="str">
        <f>IFERROR(VLOOKUP(Aporte_Contrato_Vigencia_Futura!$D81,Estructura_PGAR!$H$3:$W$120,14,FALSE),"")</f>
        <v/>
      </c>
      <c r="M81" s="638"/>
    </row>
    <row r="82" spans="1:13" s="436" customFormat="1" ht="18" customHeight="1" outlineLevel="1">
      <c r="A82" s="544"/>
      <c r="B82" s="479"/>
      <c r="C82" s="479"/>
      <c r="D82" s="479"/>
      <c r="E82" s="479" t="str">
        <f>IFERROR(VLOOKUP(Aporte_Contrato_Vigencia_Futura!$D82,Estructura_PGAR!$H$4:$W$120,16,FALSE),"")</f>
        <v/>
      </c>
      <c r="F82" s="480" t="str">
        <f>IFERROR(VLOOKUP(Aporte_Contrato_Vigencia_Futura!$D82,Estructura_PGAR!$H$3:$W$120,15,FALSE),"")</f>
        <v/>
      </c>
      <c r="G82" s="480" t="str">
        <f>IFERROR(VLOOKUP(Aporte_Contrato_Vigencia_Futura!$D82,Estructura_PGAR!$H$3:$P$120,4,FALSE),"")</f>
        <v/>
      </c>
      <c r="H82" s="492" t="str">
        <f>IFERROR(VLOOKUP(Aporte_Contrato_Vigencia_Futura!$D82,Estructura_PGAR!$H$3:$W$120,10,FALSE),"")</f>
        <v/>
      </c>
      <c r="I82" s="480" t="str">
        <f>IFERROR(VLOOKUP(Aporte_Contrato_Vigencia_Futura!$D82,Estructura_PGAR!$H$3:$W$120,11,FALSE),"")</f>
        <v/>
      </c>
      <c r="J82" s="480" t="str">
        <f>IFERROR(VLOOKUP(Aporte_Contrato_Vigencia_Futura!$D82,Estructura_PGAR!$H$3:$W$120,12,FALSE),"")</f>
        <v/>
      </c>
      <c r="K82" s="480" t="str">
        <f>IFERROR(VLOOKUP(Aporte_Contrato_Vigencia_Futura!$D82,Estructura_PGAR!$H$3:$W$120,13,FALSE),"")</f>
        <v/>
      </c>
      <c r="L82" s="480" t="str">
        <f>IFERROR(VLOOKUP(Aporte_Contrato_Vigencia_Futura!$D82,Estructura_PGAR!$H$3:$W$120,14,FALSE),"")</f>
        <v/>
      </c>
      <c r="M82" s="638"/>
    </row>
    <row r="83" spans="1:13" s="436" customFormat="1">
      <c r="A83" s="544"/>
      <c r="B83" s="479"/>
      <c r="C83" s="479"/>
      <c r="D83" s="479"/>
      <c r="E83" s="479" t="str">
        <f>IFERROR(VLOOKUP(Aporte_Contrato_Vigencia_Futura!$D83,Estructura_PGAR!$H$4:$W$120,16,FALSE),"")</f>
        <v/>
      </c>
      <c r="F83" s="480" t="str">
        <f>IFERROR(VLOOKUP(Aporte_Contrato_Vigencia_Futura!$D83,Estructura_PGAR!$H$3:$W$120,15,FALSE),"")</f>
        <v/>
      </c>
      <c r="G83" s="480" t="str">
        <f>IFERROR(VLOOKUP(Aporte_Contrato_Vigencia_Futura!$D83,Estructura_PGAR!$H$3:$P$120,4,FALSE),"")</f>
        <v/>
      </c>
      <c r="H83" s="492" t="str">
        <f>IFERROR(VLOOKUP(Aporte_Contrato_Vigencia_Futura!$D83,Estructura_PGAR!$H$3:$W$120,10,FALSE),"")</f>
        <v/>
      </c>
      <c r="I83" s="480" t="str">
        <f>IFERROR(VLOOKUP(Aporte_Contrato_Vigencia_Futura!$D83,Estructura_PGAR!$H$3:$W$120,11,FALSE),"")</f>
        <v/>
      </c>
      <c r="J83" s="480" t="str">
        <f>IFERROR(VLOOKUP(Aporte_Contrato_Vigencia_Futura!$D83,Estructura_PGAR!$H$3:$W$120,12,FALSE),"")</f>
        <v/>
      </c>
      <c r="K83" s="480" t="str">
        <f>IFERROR(VLOOKUP(Aporte_Contrato_Vigencia_Futura!$D83,Estructura_PGAR!$H$3:$W$120,13,FALSE),"")</f>
        <v/>
      </c>
      <c r="L83" s="480" t="str">
        <f>IFERROR(VLOOKUP(Aporte_Contrato_Vigencia_Futura!$D83,Estructura_PGAR!$H$3:$W$120,14,FALSE),"")</f>
        <v/>
      </c>
      <c r="M83" s="638"/>
    </row>
    <row r="84" spans="1:13" s="436" customFormat="1" ht="18" customHeight="1" outlineLevel="1">
      <c r="A84" s="544"/>
      <c r="B84" s="479"/>
      <c r="C84" s="479"/>
      <c r="D84" s="479"/>
      <c r="E84" s="479" t="str">
        <f>IFERROR(VLOOKUP(Aporte_Contrato_Vigencia_Futura!$D84,Estructura_PGAR!$H$4:$W$120,16,FALSE),"")</f>
        <v/>
      </c>
      <c r="F84" s="480" t="str">
        <f>IFERROR(VLOOKUP(Aporte_Contrato_Vigencia_Futura!$D84,Estructura_PGAR!$H$3:$W$120,15,FALSE),"")</f>
        <v/>
      </c>
      <c r="G84" s="480" t="str">
        <f>IFERROR(VLOOKUP(Aporte_Contrato_Vigencia_Futura!$D84,Estructura_PGAR!$H$3:$P$120,4,FALSE),"")</f>
        <v/>
      </c>
      <c r="H84" s="492" t="str">
        <f>IFERROR(VLOOKUP(Aporte_Contrato_Vigencia_Futura!$D84,Estructura_PGAR!$H$3:$W$120,10,FALSE),"")</f>
        <v/>
      </c>
      <c r="I84" s="480" t="str">
        <f>IFERROR(VLOOKUP(Aporte_Contrato_Vigencia_Futura!$D84,Estructura_PGAR!$H$3:$W$120,11,FALSE),"")</f>
        <v/>
      </c>
      <c r="J84" s="480" t="str">
        <f>IFERROR(VLOOKUP(Aporte_Contrato_Vigencia_Futura!$D84,Estructura_PGAR!$H$3:$W$120,12,FALSE),"")</f>
        <v/>
      </c>
      <c r="K84" s="480" t="str">
        <f>IFERROR(VLOOKUP(Aporte_Contrato_Vigencia_Futura!$D84,Estructura_PGAR!$H$3:$W$120,13,FALSE),"")</f>
        <v/>
      </c>
      <c r="L84" s="480" t="str">
        <f>IFERROR(VLOOKUP(Aporte_Contrato_Vigencia_Futura!$D84,Estructura_PGAR!$H$3:$W$120,14,FALSE),"")</f>
        <v/>
      </c>
      <c r="M84" s="638"/>
    </row>
    <row r="85" spans="1:13" s="436" customFormat="1" ht="18" customHeight="1" outlineLevel="1">
      <c r="A85" s="544"/>
      <c r="B85" s="479"/>
      <c r="C85" s="479"/>
      <c r="D85" s="479"/>
      <c r="E85" s="479" t="str">
        <f>IFERROR(VLOOKUP(Aporte_Contrato_Vigencia_Futura!$D85,Estructura_PGAR!$H$4:$W$120,16,FALSE),"")</f>
        <v/>
      </c>
      <c r="F85" s="480" t="str">
        <f>IFERROR(VLOOKUP(Aporte_Contrato_Vigencia_Futura!$D85,Estructura_PGAR!$H$3:$W$120,15,FALSE),"")</f>
        <v/>
      </c>
      <c r="G85" s="480" t="str">
        <f>IFERROR(VLOOKUP(Aporte_Contrato_Vigencia_Futura!$D85,Estructura_PGAR!$H$3:$P$120,4,FALSE),"")</f>
        <v/>
      </c>
      <c r="H85" s="492" t="str">
        <f>IFERROR(VLOOKUP(Aporte_Contrato_Vigencia_Futura!$D85,Estructura_PGAR!$H$3:$W$120,10,FALSE),"")</f>
        <v/>
      </c>
      <c r="I85" s="480" t="str">
        <f>IFERROR(VLOOKUP(Aporte_Contrato_Vigencia_Futura!$D85,Estructura_PGAR!$H$3:$W$120,11,FALSE),"")</f>
        <v/>
      </c>
      <c r="J85" s="480" t="str">
        <f>IFERROR(VLOOKUP(Aporte_Contrato_Vigencia_Futura!$D85,Estructura_PGAR!$H$3:$W$120,12,FALSE),"")</f>
        <v/>
      </c>
      <c r="K85" s="480" t="str">
        <f>IFERROR(VLOOKUP(Aporte_Contrato_Vigencia_Futura!$D85,Estructura_PGAR!$H$3:$W$120,13,FALSE),"")</f>
        <v/>
      </c>
      <c r="L85" s="480" t="str">
        <f>IFERROR(VLOOKUP(Aporte_Contrato_Vigencia_Futura!$D85,Estructura_PGAR!$H$3:$W$120,14,FALSE),"")</f>
        <v/>
      </c>
      <c r="M85" s="638"/>
    </row>
    <row r="86" spans="1:13" s="436" customFormat="1" ht="18" customHeight="1" outlineLevel="1">
      <c r="A86" s="544"/>
      <c r="B86" s="479"/>
      <c r="C86" s="479"/>
      <c r="D86" s="479"/>
      <c r="E86" s="479" t="str">
        <f>IFERROR(VLOOKUP(Aporte_Contrato_Vigencia_Futura!$D86,Estructura_PGAR!$H$4:$W$120,16,FALSE),"")</f>
        <v/>
      </c>
      <c r="F86" s="480" t="str">
        <f>IFERROR(VLOOKUP(Aporte_Contrato_Vigencia_Futura!$D86,Estructura_PGAR!$H$3:$W$120,15,FALSE),"")</f>
        <v/>
      </c>
      <c r="G86" s="480" t="str">
        <f>IFERROR(VLOOKUP(Aporte_Contrato_Vigencia_Futura!$D86,Estructura_PGAR!$H$3:$P$120,4,FALSE),"")</f>
        <v/>
      </c>
      <c r="H86" s="492" t="str">
        <f>IFERROR(VLOOKUP(Aporte_Contrato_Vigencia_Futura!$D86,Estructura_PGAR!$H$3:$W$120,10,FALSE),"")</f>
        <v/>
      </c>
      <c r="I86" s="480" t="str">
        <f>IFERROR(VLOOKUP(Aporte_Contrato_Vigencia_Futura!$D86,Estructura_PGAR!$H$3:$W$120,11,FALSE),"")</f>
        <v/>
      </c>
      <c r="J86" s="480" t="str">
        <f>IFERROR(VLOOKUP(Aporte_Contrato_Vigencia_Futura!$D86,Estructura_PGAR!$H$3:$W$120,12,FALSE),"")</f>
        <v/>
      </c>
      <c r="K86" s="480" t="str">
        <f>IFERROR(VLOOKUP(Aporte_Contrato_Vigencia_Futura!$D86,Estructura_PGAR!$H$3:$W$120,13,FALSE),"")</f>
        <v/>
      </c>
      <c r="L86" s="480" t="str">
        <f>IFERROR(VLOOKUP(Aporte_Contrato_Vigencia_Futura!$D86,Estructura_PGAR!$H$3:$W$120,14,FALSE),"")</f>
        <v/>
      </c>
      <c r="M86" s="638"/>
    </row>
    <row r="87" spans="1:13" s="436" customFormat="1" ht="18" customHeight="1" outlineLevel="1">
      <c r="A87" s="544"/>
      <c r="B87" s="479"/>
      <c r="C87" s="479"/>
      <c r="D87" s="479"/>
      <c r="E87" s="479" t="str">
        <f>IFERROR(VLOOKUP(Aporte_Contrato_Vigencia_Futura!$D87,Estructura_PGAR!$H$4:$W$120,16,FALSE),"")</f>
        <v/>
      </c>
      <c r="F87" s="480" t="str">
        <f>IFERROR(VLOOKUP(Aporte_Contrato_Vigencia_Futura!$D87,Estructura_PGAR!$H$3:$W$120,15,FALSE),"")</f>
        <v/>
      </c>
      <c r="G87" s="480" t="str">
        <f>IFERROR(VLOOKUP(Aporte_Contrato_Vigencia_Futura!$D87,Estructura_PGAR!$H$3:$P$120,4,FALSE),"")</f>
        <v/>
      </c>
      <c r="H87" s="492" t="str">
        <f>IFERROR(VLOOKUP(Aporte_Contrato_Vigencia_Futura!$D87,Estructura_PGAR!$H$3:$W$120,10,FALSE),"")</f>
        <v/>
      </c>
      <c r="I87" s="480" t="str">
        <f>IFERROR(VLOOKUP(Aporte_Contrato_Vigencia_Futura!$D87,Estructura_PGAR!$H$3:$W$120,11,FALSE),"")</f>
        <v/>
      </c>
      <c r="J87" s="480" t="str">
        <f>IFERROR(VLOOKUP(Aporte_Contrato_Vigencia_Futura!$D87,Estructura_PGAR!$H$3:$W$120,12,FALSE),"")</f>
        <v/>
      </c>
      <c r="K87" s="480" t="str">
        <f>IFERROR(VLOOKUP(Aporte_Contrato_Vigencia_Futura!$D87,Estructura_PGAR!$H$3:$W$120,13,FALSE),"")</f>
        <v/>
      </c>
      <c r="L87" s="480" t="str">
        <f>IFERROR(VLOOKUP(Aporte_Contrato_Vigencia_Futura!$D87,Estructura_PGAR!$H$3:$W$120,14,FALSE),"")</f>
        <v/>
      </c>
      <c r="M87" s="638"/>
    </row>
    <row r="88" spans="1:13" s="436" customFormat="1" ht="18" customHeight="1" outlineLevel="1">
      <c r="A88" s="544"/>
      <c r="B88" s="479"/>
      <c r="C88" s="479"/>
      <c r="D88" s="479"/>
      <c r="E88" s="479" t="str">
        <f>IFERROR(VLOOKUP(Aporte_Contrato_Vigencia_Futura!$D88,Estructura_PGAR!$H$4:$W$120,16,FALSE),"")</f>
        <v/>
      </c>
      <c r="F88" s="480" t="str">
        <f>IFERROR(VLOOKUP(Aporte_Contrato_Vigencia_Futura!$D88,Estructura_PGAR!$H$3:$W$120,15,FALSE),"")</f>
        <v/>
      </c>
      <c r="G88" s="480" t="str">
        <f>IFERROR(VLOOKUP(Aporte_Contrato_Vigencia_Futura!$D88,Estructura_PGAR!$H$3:$P$120,4,FALSE),"")</f>
        <v/>
      </c>
      <c r="H88" s="492" t="str">
        <f>IFERROR(VLOOKUP(Aporte_Contrato_Vigencia_Futura!$D88,Estructura_PGAR!$H$3:$W$120,10,FALSE),"")</f>
        <v/>
      </c>
      <c r="I88" s="480" t="str">
        <f>IFERROR(VLOOKUP(Aporte_Contrato_Vigencia_Futura!$D88,Estructura_PGAR!$H$3:$W$120,11,FALSE),"")</f>
        <v/>
      </c>
      <c r="J88" s="480" t="str">
        <f>IFERROR(VLOOKUP(Aporte_Contrato_Vigencia_Futura!$D88,Estructura_PGAR!$H$3:$W$120,12,FALSE),"")</f>
        <v/>
      </c>
      <c r="K88" s="480" t="str">
        <f>IFERROR(VLOOKUP(Aporte_Contrato_Vigencia_Futura!$D88,Estructura_PGAR!$H$3:$W$120,13,FALSE),"")</f>
        <v/>
      </c>
      <c r="L88" s="480" t="str">
        <f>IFERROR(VLOOKUP(Aporte_Contrato_Vigencia_Futura!$D88,Estructura_PGAR!$H$3:$W$120,14,FALSE),"")</f>
        <v/>
      </c>
      <c r="M88" s="638"/>
    </row>
    <row r="89" spans="1:13" s="436" customFormat="1" ht="18" customHeight="1" outlineLevel="1">
      <c r="A89" s="544"/>
      <c r="B89" s="479"/>
      <c r="C89" s="479"/>
      <c r="D89" s="479"/>
      <c r="E89" s="479" t="str">
        <f>IFERROR(VLOOKUP(Aporte_Contrato_Vigencia_Futura!$D89,Estructura_PGAR!$H$4:$W$120,16,FALSE),"")</f>
        <v/>
      </c>
      <c r="F89" s="480" t="str">
        <f>IFERROR(VLOOKUP(Aporte_Contrato_Vigencia_Futura!$D89,Estructura_PGAR!$H$3:$W$120,15,FALSE),"")</f>
        <v/>
      </c>
      <c r="G89" s="480" t="str">
        <f>IFERROR(VLOOKUP(Aporte_Contrato_Vigencia_Futura!$D89,Estructura_PGAR!$H$3:$P$120,4,FALSE),"")</f>
        <v/>
      </c>
      <c r="H89" s="492" t="str">
        <f>IFERROR(VLOOKUP(Aporte_Contrato_Vigencia_Futura!$D89,Estructura_PGAR!$H$3:$W$120,10,FALSE),"")</f>
        <v/>
      </c>
      <c r="I89" s="480" t="str">
        <f>IFERROR(VLOOKUP(Aporte_Contrato_Vigencia_Futura!$D89,Estructura_PGAR!$H$3:$W$120,11,FALSE),"")</f>
        <v/>
      </c>
      <c r="J89" s="480" t="str">
        <f>IFERROR(VLOOKUP(Aporte_Contrato_Vigencia_Futura!$D89,Estructura_PGAR!$H$3:$W$120,12,FALSE),"")</f>
        <v/>
      </c>
      <c r="K89" s="480" t="str">
        <f>IFERROR(VLOOKUP(Aporte_Contrato_Vigencia_Futura!$D89,Estructura_PGAR!$H$3:$W$120,13,FALSE),"")</f>
        <v/>
      </c>
      <c r="L89" s="480" t="str">
        <f>IFERROR(VLOOKUP(Aporte_Contrato_Vigencia_Futura!$D89,Estructura_PGAR!$H$3:$W$120,14,FALSE),"")</f>
        <v/>
      </c>
      <c r="M89" s="638"/>
    </row>
    <row r="90" spans="1:13" s="436" customFormat="1" ht="18" customHeight="1" outlineLevel="1">
      <c r="A90" s="544"/>
      <c r="B90" s="479"/>
      <c r="C90" s="479"/>
      <c r="D90" s="479"/>
      <c r="E90" s="479" t="str">
        <f>IFERROR(VLOOKUP(Aporte_Contrato_Vigencia_Futura!$D90,Estructura_PGAR!$H$4:$W$120,16,FALSE),"")</f>
        <v/>
      </c>
      <c r="F90" s="480" t="str">
        <f>IFERROR(VLOOKUP(Aporte_Contrato_Vigencia_Futura!$D90,Estructura_PGAR!$H$3:$W$120,15,FALSE),"")</f>
        <v/>
      </c>
      <c r="G90" s="480" t="str">
        <f>IFERROR(VLOOKUP(Aporte_Contrato_Vigencia_Futura!$D90,Estructura_PGAR!$H$3:$P$120,4,FALSE),"")</f>
        <v/>
      </c>
      <c r="H90" s="492" t="str">
        <f>IFERROR(VLOOKUP(Aporte_Contrato_Vigencia_Futura!$D90,Estructura_PGAR!$H$3:$W$120,10,FALSE),"")</f>
        <v/>
      </c>
      <c r="I90" s="480" t="str">
        <f>IFERROR(VLOOKUP(Aporte_Contrato_Vigencia_Futura!$D90,Estructura_PGAR!$H$3:$W$120,11,FALSE),"")</f>
        <v/>
      </c>
      <c r="J90" s="480" t="str">
        <f>IFERROR(VLOOKUP(Aporte_Contrato_Vigencia_Futura!$D90,Estructura_PGAR!$H$3:$W$120,12,FALSE),"")</f>
        <v/>
      </c>
      <c r="K90" s="480" t="str">
        <f>IFERROR(VLOOKUP(Aporte_Contrato_Vigencia_Futura!$D90,Estructura_PGAR!$H$3:$W$120,13,FALSE),"")</f>
        <v/>
      </c>
      <c r="L90" s="480" t="str">
        <f>IFERROR(VLOOKUP(Aporte_Contrato_Vigencia_Futura!$D90,Estructura_PGAR!$H$3:$W$120,14,FALSE),"")</f>
        <v/>
      </c>
      <c r="M90" s="638"/>
    </row>
    <row r="91" spans="1:13" s="436" customFormat="1" ht="18" customHeight="1" outlineLevel="1">
      <c r="A91" s="544"/>
      <c r="B91" s="479"/>
      <c r="C91" s="479"/>
      <c r="D91" s="479"/>
      <c r="E91" s="479" t="str">
        <f>IFERROR(VLOOKUP(Aporte_Contrato_Vigencia_Futura!$D91,Estructura_PGAR!$H$4:$W$120,16,FALSE),"")</f>
        <v/>
      </c>
      <c r="F91" s="480" t="str">
        <f>IFERROR(VLOOKUP(Aporte_Contrato_Vigencia_Futura!$D91,Estructura_PGAR!$H$3:$W$120,15,FALSE),"")</f>
        <v/>
      </c>
      <c r="G91" s="480" t="str">
        <f>IFERROR(VLOOKUP(Aporte_Contrato_Vigencia_Futura!$D91,Estructura_PGAR!$H$3:$P$120,4,FALSE),"")</f>
        <v/>
      </c>
      <c r="H91" s="492" t="str">
        <f>IFERROR(VLOOKUP(Aporte_Contrato_Vigencia_Futura!$D91,Estructura_PGAR!$H$3:$W$120,10,FALSE),"")</f>
        <v/>
      </c>
      <c r="I91" s="480" t="str">
        <f>IFERROR(VLOOKUP(Aporte_Contrato_Vigencia_Futura!$D91,Estructura_PGAR!$H$3:$W$120,11,FALSE),"")</f>
        <v/>
      </c>
      <c r="J91" s="480" t="str">
        <f>IFERROR(VLOOKUP(Aporte_Contrato_Vigencia_Futura!$D91,Estructura_PGAR!$H$3:$W$120,12,FALSE),"")</f>
        <v/>
      </c>
      <c r="K91" s="480" t="str">
        <f>IFERROR(VLOOKUP(Aporte_Contrato_Vigencia_Futura!$D91,Estructura_PGAR!$H$3:$W$120,13,FALSE),"")</f>
        <v/>
      </c>
      <c r="L91" s="480" t="str">
        <f>IFERROR(VLOOKUP(Aporte_Contrato_Vigencia_Futura!$D91,Estructura_PGAR!$H$3:$W$120,14,FALSE),"")</f>
        <v/>
      </c>
      <c r="M91" s="638"/>
    </row>
    <row r="92" spans="1:13" s="436" customFormat="1" ht="18" customHeight="1" outlineLevel="1">
      <c r="A92" s="544"/>
      <c r="B92" s="479"/>
      <c r="C92" s="479"/>
      <c r="D92" s="479"/>
      <c r="E92" s="479" t="str">
        <f>IFERROR(VLOOKUP(Aporte_Contrato_Vigencia_Futura!$D92,Estructura_PGAR!$H$4:$W$120,16,FALSE),"")</f>
        <v/>
      </c>
      <c r="F92" s="480" t="str">
        <f>IFERROR(VLOOKUP(Aporte_Contrato_Vigencia_Futura!$D92,Estructura_PGAR!$H$3:$W$120,15,FALSE),"")</f>
        <v/>
      </c>
      <c r="G92" s="480" t="str">
        <f>IFERROR(VLOOKUP(Aporte_Contrato_Vigencia_Futura!$D92,Estructura_PGAR!$H$3:$P$120,4,FALSE),"")</f>
        <v/>
      </c>
      <c r="H92" s="492" t="str">
        <f>IFERROR(VLOOKUP(Aporte_Contrato_Vigencia_Futura!$D92,Estructura_PGAR!$H$3:$W$120,10,FALSE),"")</f>
        <v/>
      </c>
      <c r="I92" s="480" t="str">
        <f>IFERROR(VLOOKUP(Aporte_Contrato_Vigencia_Futura!$D92,Estructura_PGAR!$H$3:$W$120,11,FALSE),"")</f>
        <v/>
      </c>
      <c r="J92" s="480" t="str">
        <f>IFERROR(VLOOKUP(Aporte_Contrato_Vigencia_Futura!$D92,Estructura_PGAR!$H$3:$W$120,12,FALSE),"")</f>
        <v/>
      </c>
      <c r="K92" s="480" t="str">
        <f>IFERROR(VLOOKUP(Aporte_Contrato_Vigencia_Futura!$D92,Estructura_PGAR!$H$3:$W$120,13,FALSE),"")</f>
        <v/>
      </c>
      <c r="L92" s="480" t="str">
        <f>IFERROR(VLOOKUP(Aporte_Contrato_Vigencia_Futura!$D92,Estructura_PGAR!$H$3:$W$120,14,FALSE),"")</f>
        <v/>
      </c>
      <c r="M92" s="638"/>
    </row>
    <row r="93" spans="1:13" s="436" customFormat="1" ht="15.75" customHeight="1">
      <c r="A93" s="544"/>
      <c r="B93" s="479"/>
      <c r="C93" s="479"/>
      <c r="D93" s="479"/>
      <c r="E93" s="479" t="str">
        <f>IFERROR(VLOOKUP(Aporte_Contrato_Vigencia_Futura!$D93,Estructura_PGAR!$H$4:$W$120,16,FALSE),"")</f>
        <v/>
      </c>
      <c r="F93" s="480" t="str">
        <f>IFERROR(VLOOKUP(Aporte_Contrato_Vigencia_Futura!$D93,Estructura_PGAR!$H$3:$W$120,15,FALSE),"")</f>
        <v/>
      </c>
      <c r="G93" s="480" t="str">
        <f>IFERROR(VLOOKUP(Aporte_Contrato_Vigencia_Futura!$D93,Estructura_PGAR!$H$3:$P$120,4,FALSE),"")</f>
        <v/>
      </c>
      <c r="H93" s="492" t="str">
        <f>IFERROR(VLOOKUP(Aporte_Contrato_Vigencia_Futura!$D93,Estructura_PGAR!$H$3:$W$120,10,FALSE),"")</f>
        <v/>
      </c>
      <c r="I93" s="480" t="str">
        <f>IFERROR(VLOOKUP(Aporte_Contrato_Vigencia_Futura!$D93,Estructura_PGAR!$H$3:$W$120,11,FALSE),"")</f>
        <v/>
      </c>
      <c r="J93" s="480" t="str">
        <f>IFERROR(VLOOKUP(Aporte_Contrato_Vigencia_Futura!$D93,Estructura_PGAR!$H$3:$W$120,12,FALSE),"")</f>
        <v/>
      </c>
      <c r="K93" s="480" t="str">
        <f>IFERROR(VLOOKUP(Aporte_Contrato_Vigencia_Futura!$D93,Estructura_PGAR!$H$3:$W$120,13,FALSE),"")</f>
        <v/>
      </c>
      <c r="L93" s="480" t="str">
        <f>IFERROR(VLOOKUP(Aporte_Contrato_Vigencia_Futura!$D93,Estructura_PGAR!$H$3:$W$120,14,FALSE),"")</f>
        <v/>
      </c>
      <c r="M93" s="638"/>
    </row>
    <row r="94" spans="1:13" s="436" customFormat="1" ht="18" customHeight="1" outlineLevel="1">
      <c r="A94" s="544"/>
      <c r="B94" s="479"/>
      <c r="C94" s="479"/>
      <c r="D94" s="479"/>
      <c r="E94" s="479" t="str">
        <f>IFERROR(VLOOKUP(Aporte_Contrato_Vigencia_Futura!$D94,Estructura_PGAR!$H$4:$W$120,16,FALSE),"")</f>
        <v/>
      </c>
      <c r="F94" s="480" t="str">
        <f>IFERROR(VLOOKUP(Aporte_Contrato_Vigencia_Futura!$D94,Estructura_PGAR!$H$3:$W$120,15,FALSE),"")</f>
        <v/>
      </c>
      <c r="G94" s="480" t="str">
        <f>IFERROR(VLOOKUP(Aporte_Contrato_Vigencia_Futura!$D94,Estructura_PGAR!$H$3:$P$120,4,FALSE),"")</f>
        <v/>
      </c>
      <c r="H94" s="492" t="str">
        <f>IFERROR(VLOOKUP(Aporte_Contrato_Vigencia_Futura!$D94,Estructura_PGAR!$H$3:$W$120,10,FALSE),"")</f>
        <v/>
      </c>
      <c r="I94" s="480" t="str">
        <f>IFERROR(VLOOKUP(Aporte_Contrato_Vigencia_Futura!$D94,Estructura_PGAR!$H$3:$W$120,11,FALSE),"")</f>
        <v/>
      </c>
      <c r="J94" s="480" t="str">
        <f>IFERROR(VLOOKUP(Aporte_Contrato_Vigencia_Futura!$D94,Estructura_PGAR!$H$3:$W$120,12,FALSE),"")</f>
        <v/>
      </c>
      <c r="K94" s="480" t="str">
        <f>IFERROR(VLOOKUP(Aporte_Contrato_Vigencia_Futura!$D94,Estructura_PGAR!$H$3:$W$120,13,FALSE),"")</f>
        <v/>
      </c>
      <c r="L94" s="480" t="str">
        <f>IFERROR(VLOOKUP(Aporte_Contrato_Vigencia_Futura!$D94,Estructura_PGAR!$H$3:$W$120,14,FALSE),"")</f>
        <v/>
      </c>
      <c r="M94" s="638"/>
    </row>
    <row r="95" spans="1:13" s="436" customFormat="1" ht="18" customHeight="1" outlineLevel="1">
      <c r="A95" s="544"/>
      <c r="B95" s="479"/>
      <c r="C95" s="479"/>
      <c r="D95" s="479"/>
      <c r="E95" s="479" t="str">
        <f>IFERROR(VLOOKUP(Aporte_Contrato_Vigencia_Futura!$D95,Estructura_PGAR!$H$4:$W$120,16,FALSE),"")</f>
        <v/>
      </c>
      <c r="F95" s="480" t="str">
        <f>IFERROR(VLOOKUP(Aporte_Contrato_Vigencia_Futura!$D95,Estructura_PGAR!$H$3:$W$120,15,FALSE),"")</f>
        <v/>
      </c>
      <c r="G95" s="480" t="str">
        <f>IFERROR(VLOOKUP(Aporte_Contrato_Vigencia_Futura!$D95,Estructura_PGAR!$H$3:$P$120,4,FALSE),"")</f>
        <v/>
      </c>
      <c r="H95" s="492" t="str">
        <f>IFERROR(VLOOKUP(Aporte_Contrato_Vigencia_Futura!$D95,Estructura_PGAR!$H$3:$W$120,10,FALSE),"")</f>
        <v/>
      </c>
      <c r="I95" s="480" t="str">
        <f>IFERROR(VLOOKUP(Aporte_Contrato_Vigencia_Futura!$D95,Estructura_PGAR!$H$3:$W$120,11,FALSE),"")</f>
        <v/>
      </c>
      <c r="J95" s="480" t="str">
        <f>IFERROR(VLOOKUP(Aporte_Contrato_Vigencia_Futura!$D95,Estructura_PGAR!$H$3:$W$120,12,FALSE),"")</f>
        <v/>
      </c>
      <c r="K95" s="480" t="str">
        <f>IFERROR(VLOOKUP(Aporte_Contrato_Vigencia_Futura!$D95,Estructura_PGAR!$H$3:$W$120,13,FALSE),"")</f>
        <v/>
      </c>
      <c r="L95" s="480" t="str">
        <f>IFERROR(VLOOKUP(Aporte_Contrato_Vigencia_Futura!$D95,Estructura_PGAR!$H$3:$W$120,14,FALSE),"")</f>
        <v/>
      </c>
      <c r="M95" s="638"/>
    </row>
    <row r="96" spans="1:13" s="436" customFormat="1" ht="18" customHeight="1" outlineLevel="1">
      <c r="A96" s="544"/>
      <c r="B96" s="479"/>
      <c r="C96" s="479"/>
      <c r="D96" s="479"/>
      <c r="E96" s="479" t="str">
        <f>IFERROR(VLOOKUP(Aporte_Contrato_Vigencia_Futura!$D96,Estructura_PGAR!$H$4:$W$120,16,FALSE),"")</f>
        <v/>
      </c>
      <c r="F96" s="480" t="str">
        <f>IFERROR(VLOOKUP(Aporte_Contrato_Vigencia_Futura!$D96,Estructura_PGAR!$H$3:$W$120,15,FALSE),"")</f>
        <v/>
      </c>
      <c r="G96" s="480" t="str">
        <f>IFERROR(VLOOKUP(Aporte_Contrato_Vigencia_Futura!$D96,Estructura_PGAR!$H$3:$P$120,4,FALSE),"")</f>
        <v/>
      </c>
      <c r="H96" s="492" t="str">
        <f>IFERROR(VLOOKUP(Aporte_Contrato_Vigencia_Futura!$D96,Estructura_PGAR!$H$3:$W$120,10,FALSE),"")</f>
        <v/>
      </c>
      <c r="I96" s="480" t="str">
        <f>IFERROR(VLOOKUP(Aporte_Contrato_Vigencia_Futura!$D96,Estructura_PGAR!$H$3:$W$120,11,FALSE),"")</f>
        <v/>
      </c>
      <c r="J96" s="480" t="str">
        <f>IFERROR(VLOOKUP(Aporte_Contrato_Vigencia_Futura!$D96,Estructura_PGAR!$H$3:$W$120,12,FALSE),"")</f>
        <v/>
      </c>
      <c r="K96" s="480" t="str">
        <f>IFERROR(VLOOKUP(Aporte_Contrato_Vigencia_Futura!$D96,Estructura_PGAR!$H$3:$W$120,13,FALSE),"")</f>
        <v/>
      </c>
      <c r="L96" s="480" t="str">
        <f>IFERROR(VLOOKUP(Aporte_Contrato_Vigencia_Futura!$D96,Estructura_PGAR!$H$3:$W$120,14,FALSE),"")</f>
        <v/>
      </c>
      <c r="M96" s="638"/>
    </row>
    <row r="97" spans="1:13" s="436" customFormat="1" ht="18.75" customHeight="1" outlineLevel="1">
      <c r="A97" s="584"/>
      <c r="B97" s="585"/>
      <c r="C97" s="585"/>
      <c r="D97" s="585"/>
      <c r="E97" s="585" t="str">
        <f>IFERROR(VLOOKUP(Aporte_Contrato_Vigencia_Futura!$D97,Estructura_PGAR!$H$4:$W$120,16,FALSE),"")</f>
        <v/>
      </c>
      <c r="F97" s="480" t="str">
        <f>IFERROR(VLOOKUP(Aporte_Contrato_Vigencia_Futura!$D97,Estructura_PGAR!$H$3:$W$120,15,FALSE),"")</f>
        <v/>
      </c>
      <c r="G97" s="480" t="str">
        <f>IFERROR(VLOOKUP(Aporte_Contrato_Vigencia_Futura!$D97,Estructura_PGAR!$H$3:$P$120,4,FALSE),"")</f>
        <v/>
      </c>
      <c r="H97" s="492" t="str">
        <f>IFERROR(VLOOKUP(Aporte_Contrato_Vigencia_Futura!$D97,Estructura_PGAR!$H$3:$W$120,10,FALSE),"")</f>
        <v/>
      </c>
      <c r="I97" s="480" t="str">
        <f>IFERROR(VLOOKUP(Aporte_Contrato_Vigencia_Futura!$D97,Estructura_PGAR!$H$3:$W$120,11,FALSE),"")</f>
        <v/>
      </c>
      <c r="J97" s="480" t="str">
        <f>IFERROR(VLOOKUP(Aporte_Contrato_Vigencia_Futura!$D97,Estructura_PGAR!$H$3:$W$120,12,FALSE),"")</f>
        <v/>
      </c>
      <c r="K97" s="480" t="str">
        <f>IFERROR(VLOOKUP(Aporte_Contrato_Vigencia_Futura!$D97,Estructura_PGAR!$H$3:$W$120,13,FALSE),"")</f>
        <v/>
      </c>
      <c r="L97" s="480" t="str">
        <f>IFERROR(VLOOKUP(Aporte_Contrato_Vigencia_Futura!$D97,Estructura_PGAR!$H$3:$W$120,14,FALSE),"")</f>
        <v/>
      </c>
      <c r="M97" s="639"/>
    </row>
    <row r="98" spans="1:13" s="436" customFormat="1" ht="15" customHeight="1">
      <c r="A98" s="1084"/>
      <c r="B98" s="1084"/>
      <c r="C98" s="1084"/>
      <c r="D98" s="1084"/>
      <c r="E98" s="1084"/>
      <c r="F98" s="1084"/>
      <c r="G98" s="1084"/>
      <c r="H98" s="1084"/>
      <c r="I98" s="1084"/>
      <c r="J98" s="1084"/>
      <c r="K98" s="1084"/>
      <c r="L98" s="1084"/>
      <c r="M98" s="1084"/>
    </row>
    <row r="99" spans="1:13" s="436" customFormat="1" ht="97.5" customHeight="1">
      <c r="A99" s="1111" t="s">
        <v>4251</v>
      </c>
      <c r="B99" s="1112"/>
      <c r="C99" s="1112"/>
      <c r="D99" s="1112"/>
      <c r="E99" s="1112"/>
      <c r="F99" s="1112"/>
      <c r="G99" s="1112"/>
      <c r="H99" s="1112"/>
      <c r="I99" s="1112"/>
      <c r="J99" s="1112"/>
      <c r="K99" s="1112"/>
      <c r="L99" s="1112"/>
      <c r="M99" s="1113"/>
    </row>
    <row r="100" spans="1:13" s="436" customFormat="1" ht="6" customHeight="1" thickBot="1">
      <c r="A100" s="1084"/>
      <c r="B100" s="1084"/>
      <c r="C100" s="1084"/>
      <c r="D100" s="1084"/>
      <c r="E100" s="1084"/>
      <c r="F100" s="1084"/>
      <c r="G100" s="1084"/>
      <c r="H100" s="1084"/>
      <c r="I100" s="1084"/>
      <c r="J100" s="1084"/>
      <c r="K100" s="1084"/>
      <c r="L100" s="1084"/>
      <c r="M100" s="1084"/>
    </row>
    <row r="101" spans="1:13" s="436" customFormat="1" ht="64.5" customHeight="1" thickBot="1">
      <c r="A101" s="587" t="s">
        <v>4252</v>
      </c>
      <c r="B101" s="588" t="s">
        <v>3822</v>
      </c>
      <c r="C101" s="588" t="s">
        <v>1599</v>
      </c>
      <c r="D101" s="588" t="s">
        <v>3</v>
      </c>
      <c r="E101" s="589" t="s">
        <v>1609</v>
      </c>
      <c r="F101" s="589" t="s">
        <v>3570</v>
      </c>
      <c r="G101" s="590" t="s">
        <v>4253</v>
      </c>
      <c r="H101" s="581" t="s">
        <v>4013</v>
      </c>
      <c r="I101" s="591" t="s">
        <v>1604</v>
      </c>
      <c r="J101" s="591" t="s">
        <v>1605</v>
      </c>
      <c r="K101" s="591" t="s">
        <v>1606</v>
      </c>
      <c r="L101" s="592" t="s">
        <v>1607</v>
      </c>
      <c r="M101" s="593" t="s">
        <v>4254</v>
      </c>
    </row>
    <row r="102" spans="1:13" s="436" customFormat="1">
      <c r="A102" s="544"/>
      <c r="B102" s="479"/>
      <c r="C102" s="479"/>
      <c r="D102" s="479"/>
      <c r="E102" s="512" t="str">
        <f>IF(Tabla514[[#This Row],[Indicador]]="","",IFERROR(VLOOKUP(D102,Estructura_Plan_Acción!$F$1:$X$113,10,FALSE),""))</f>
        <v/>
      </c>
      <c r="F102" s="480" t="str">
        <f>IFERROR(VLOOKUP(D102,Estructura_Plan_Acción!$F$1:$X$113,9,FALSE),"")</f>
        <v/>
      </c>
      <c r="G102" s="481"/>
      <c r="H102" s="485" t="str">
        <f>IFERROR(VLOOKUP(D102,Estructura_Plan_Acción!$F$1:$L$113,3,FALSE),"")</f>
        <v/>
      </c>
      <c r="I102" s="485" t="str">
        <f>IFERROR(VLOOKUP(D102,Estructura_Plan_Acción!$F$1:$L$113,4,FALSE),"")</f>
        <v/>
      </c>
      <c r="J102" s="485" t="str">
        <f>IFERROR(VLOOKUP(D102,Estructura_Plan_Acción!$F$1:$L$113,5,FALSE),"")</f>
        <v/>
      </c>
      <c r="K102" s="485" t="str">
        <f>IFERROR(VLOOKUP(D102,Estructura_Plan_Acción!$F$1:$L$113,6,FALSE),"")</f>
        <v/>
      </c>
      <c r="L102" s="485" t="str">
        <f>IFERROR(VLOOKUP(D102,Estructura_Plan_Acción!$F$1:$L$113,7,FALSE),"")</f>
        <v/>
      </c>
      <c r="M102" s="509" t="str">
        <f>IF(G102="","",IF(AND($K$9=2024,I102&lt;&gt;0),G102/I102,IF(AND($K$9=2025,J102&lt;&gt;0),G102/J102,IF(AND($K$9=2026,K102&lt;&gt;0),G102/K102,IF(AND($K$9=2027,L102&lt;&gt;0),G102/L102,"Meta no planificada para la vigencia")))))</f>
        <v/>
      </c>
    </row>
    <row r="103" spans="1:13" s="436" customFormat="1" outlineLevel="1">
      <c r="A103" s="544"/>
      <c r="B103" s="479"/>
      <c r="C103" s="479"/>
      <c r="D103" s="479"/>
      <c r="E103" s="512" t="str">
        <f>IF(Tabla514[[#This Row],[Indicador]]="","",IFERROR(VLOOKUP(D103,Estructura_Plan_Acción!$F$1:$X$113,10,FALSE),""))</f>
        <v/>
      </c>
      <c r="F103" s="480" t="str">
        <f>IFERROR(VLOOKUP(D103,Estructura_Plan_Acción!$F$1:$X$113,9,FALSE),"")</f>
        <v/>
      </c>
      <c r="G103" s="481"/>
      <c r="H103" s="485" t="str">
        <f>IFERROR(VLOOKUP(D103,Estructura_Plan_Acción!$F$1:$L$113,3,FALSE),"")</f>
        <v/>
      </c>
      <c r="I103" s="485" t="str">
        <f>IFERROR(VLOOKUP(D103,Estructura_Plan_Acción!$F$1:$L$113,4,FALSE),"")</f>
        <v/>
      </c>
      <c r="J103" s="485" t="str">
        <f>IFERROR(VLOOKUP(D103,Estructura_Plan_Acción!$F$1:$L$113,5,FALSE),"")</f>
        <v/>
      </c>
      <c r="K103" s="485" t="str">
        <f>IFERROR(VLOOKUP(D103,Estructura_Plan_Acción!$F$1:$L$113,6,FALSE),"")</f>
        <v/>
      </c>
      <c r="L103" s="485" t="str">
        <f>IFERROR(VLOOKUP(D103,Estructura_Plan_Acción!$F$1:$L$113,7,FALSE),"")</f>
        <v/>
      </c>
      <c r="M103" s="509" t="str">
        <f t="shared" ref="M103:M121" si="0">IF(G103="","",IF(AND($K$9=2024,I103&lt;&gt;0),G103/I103,IF(AND($K$9=2025,J103&lt;&gt;0),G103/J103,IF(AND($K$9=2026,K103&lt;&gt;0),G103/K103,IF(AND($K$9=2027,L103&lt;&gt;0),G103/L103,"Meta no planificada para la vigencia")))))</f>
        <v/>
      </c>
    </row>
    <row r="104" spans="1:13" s="436" customFormat="1" outlineLevel="1">
      <c r="A104" s="544"/>
      <c r="B104" s="479"/>
      <c r="C104" s="479"/>
      <c r="D104" s="479"/>
      <c r="E104" s="512" t="str">
        <f>IF(Tabla514[[#This Row],[Indicador]]="","",IFERROR(VLOOKUP(D104,Estructura_Plan_Acción!$F$1:$X$113,10,FALSE),""))</f>
        <v/>
      </c>
      <c r="F104" s="480" t="str">
        <f>IFERROR(VLOOKUP(D104,Estructura_Plan_Acción!$F$1:$X$113,9,FALSE),"")</f>
        <v/>
      </c>
      <c r="G104" s="481"/>
      <c r="H104" s="485" t="str">
        <f>IFERROR(VLOOKUP(D104,Estructura_Plan_Acción!$F$1:$L$113,3,FALSE),"")</f>
        <v/>
      </c>
      <c r="I104" s="485" t="str">
        <f>IFERROR(VLOOKUP(D104,Estructura_Plan_Acción!$F$1:$L$113,4,FALSE),"")</f>
        <v/>
      </c>
      <c r="J104" s="485" t="str">
        <f>IFERROR(VLOOKUP(D104,Estructura_Plan_Acción!$F$1:$L$113,5,FALSE),"")</f>
        <v/>
      </c>
      <c r="K104" s="485" t="str">
        <f>IFERROR(VLOOKUP(D104,Estructura_Plan_Acción!$F$1:$L$113,6,FALSE),"")</f>
        <v/>
      </c>
      <c r="L104" s="485" t="str">
        <f>IFERROR(VLOOKUP(D104,Estructura_Plan_Acción!$F$1:$L$113,7,FALSE),"")</f>
        <v/>
      </c>
      <c r="M104" s="509" t="str">
        <f t="shared" si="0"/>
        <v/>
      </c>
    </row>
    <row r="105" spans="1:13" s="436" customFormat="1" outlineLevel="1">
      <c r="A105" s="544"/>
      <c r="B105" s="479"/>
      <c r="C105" s="479"/>
      <c r="D105" s="479"/>
      <c r="E105" s="512" t="str">
        <f>IF(Tabla514[[#This Row],[Indicador]]="","",IFERROR(VLOOKUP(D105,Estructura_Plan_Acción!$F$1:$X$113,10,FALSE),""))</f>
        <v/>
      </c>
      <c r="F105" s="480" t="str">
        <f>IFERROR(VLOOKUP(D105,Estructura_Plan_Acción!$F$1:$X$113,9,FALSE),"")</f>
        <v/>
      </c>
      <c r="G105" s="481"/>
      <c r="H105" s="485" t="str">
        <f>IFERROR(VLOOKUP(D105,Estructura_Plan_Acción!$F$1:$L$113,3,FALSE),"")</f>
        <v/>
      </c>
      <c r="I105" s="485" t="str">
        <f>IFERROR(VLOOKUP(D105,Estructura_Plan_Acción!$F$1:$L$113,4,FALSE),"")</f>
        <v/>
      </c>
      <c r="J105" s="485" t="str">
        <f>IFERROR(VLOOKUP(D105,Estructura_Plan_Acción!$F$1:$L$113,5,FALSE),"")</f>
        <v/>
      </c>
      <c r="K105" s="485" t="str">
        <f>IFERROR(VLOOKUP(D105,Estructura_Plan_Acción!$F$1:$L$113,6,FALSE),"")</f>
        <v/>
      </c>
      <c r="L105" s="485" t="str">
        <f>IFERROR(VLOOKUP(D105,Estructura_Plan_Acción!$F$1:$L$113,7,FALSE),"")</f>
        <v/>
      </c>
      <c r="M105" s="509" t="str">
        <f t="shared" si="0"/>
        <v/>
      </c>
    </row>
    <row r="106" spans="1:13" s="436" customFormat="1" outlineLevel="1">
      <c r="A106" s="544"/>
      <c r="B106" s="479"/>
      <c r="C106" s="479"/>
      <c r="D106" s="479"/>
      <c r="E106" s="512" t="str">
        <f>IF(Tabla514[[#This Row],[Indicador]]="","",IFERROR(VLOOKUP(D106,Estructura_Plan_Acción!$F$1:$X$113,10,FALSE),""))</f>
        <v/>
      </c>
      <c r="F106" s="480" t="str">
        <f>IFERROR(VLOOKUP(D106,Estructura_Plan_Acción!$F$1:$X$113,9,FALSE),"")</f>
        <v/>
      </c>
      <c r="G106" s="481"/>
      <c r="H106" s="485" t="str">
        <f>IFERROR(VLOOKUP(D106,Estructura_Plan_Acción!$F$1:$L$113,3,FALSE),"")</f>
        <v/>
      </c>
      <c r="I106" s="485" t="str">
        <f>IFERROR(VLOOKUP(D106,Estructura_Plan_Acción!$F$1:$L$113,4,FALSE),"")</f>
        <v/>
      </c>
      <c r="J106" s="485" t="str">
        <f>IFERROR(VLOOKUP(D106,Estructura_Plan_Acción!$F$1:$L$113,5,FALSE),"")</f>
        <v/>
      </c>
      <c r="K106" s="485" t="str">
        <f>IFERROR(VLOOKUP(D106,Estructura_Plan_Acción!$F$1:$L$113,6,FALSE),"")</f>
        <v/>
      </c>
      <c r="L106" s="485" t="str">
        <f>IFERROR(VLOOKUP(D106,Estructura_Plan_Acción!$F$1:$L$113,7,FALSE),"")</f>
        <v/>
      </c>
      <c r="M106" s="509" t="str">
        <f t="shared" si="0"/>
        <v/>
      </c>
    </row>
    <row r="107" spans="1:13" s="436" customFormat="1" ht="15.75" customHeight="1">
      <c r="A107" s="544"/>
      <c r="B107" s="479"/>
      <c r="C107" s="479"/>
      <c r="D107" s="479"/>
      <c r="E107" s="512" t="str">
        <f>IF(Tabla514[[#This Row],[Indicador]]="","",IFERROR(VLOOKUP(D107,Estructura_Plan_Acción!$F$1:$X$113,10,FALSE),""))</f>
        <v/>
      </c>
      <c r="F107" s="480" t="str">
        <f>IFERROR(VLOOKUP(D107,Estructura_Plan_Acción!$F$1:$X$113,9,FALSE),"")</f>
        <v/>
      </c>
      <c r="G107" s="481"/>
      <c r="H107" s="485" t="str">
        <f>IFERROR(VLOOKUP(D107,Estructura_Plan_Acción!$F$1:$L$113,3,FALSE),"")</f>
        <v/>
      </c>
      <c r="I107" s="485" t="str">
        <f>IFERROR(VLOOKUP(D107,Estructura_Plan_Acción!$F$1:$L$113,4,FALSE),"")</f>
        <v/>
      </c>
      <c r="J107" s="485" t="str">
        <f>IFERROR(VLOOKUP(D107,Estructura_Plan_Acción!$F$1:$L$113,5,FALSE),"")</f>
        <v/>
      </c>
      <c r="K107" s="485" t="str">
        <f>IFERROR(VLOOKUP(D107,Estructura_Plan_Acción!$F$1:$L$113,6,FALSE),"")</f>
        <v/>
      </c>
      <c r="L107" s="485" t="str">
        <f>IFERROR(VLOOKUP(D107,Estructura_Plan_Acción!$F$1:$L$113,7,FALSE),"")</f>
        <v/>
      </c>
      <c r="M107" s="509" t="str">
        <f t="shared" si="0"/>
        <v/>
      </c>
    </row>
    <row r="108" spans="1:13" s="436" customFormat="1" ht="15.75" customHeight="1" outlineLevel="1">
      <c r="A108" s="544"/>
      <c r="B108" s="479"/>
      <c r="C108" s="479"/>
      <c r="D108" s="479"/>
      <c r="E108" s="512" t="str">
        <f>IF(Tabla514[[#This Row],[Indicador]]="","",IFERROR(VLOOKUP(D108,Estructura_Plan_Acción!$F$1:$X$113,10,FALSE),""))</f>
        <v/>
      </c>
      <c r="F108" s="480" t="str">
        <f>IFERROR(VLOOKUP(D108,Estructura_Plan_Acción!$F$1:$X$113,9,FALSE),"")</f>
        <v/>
      </c>
      <c r="G108" s="481"/>
      <c r="H108" s="485" t="str">
        <f>IFERROR(VLOOKUP(D108,Estructura_Plan_Acción!$F$1:$L$113,3,FALSE),"")</f>
        <v/>
      </c>
      <c r="I108" s="485" t="str">
        <f>IFERROR(VLOOKUP(D108,Estructura_Plan_Acción!$F$1:$L$113,4,FALSE),"")</f>
        <v/>
      </c>
      <c r="J108" s="485" t="str">
        <f>IFERROR(VLOOKUP(D108,Estructura_Plan_Acción!$F$1:$L$113,5,FALSE),"")</f>
        <v/>
      </c>
      <c r="K108" s="485" t="str">
        <f>IFERROR(VLOOKUP(D108,Estructura_Plan_Acción!$F$1:$L$113,6,FALSE),"")</f>
        <v/>
      </c>
      <c r="L108" s="485" t="str">
        <f>IFERROR(VLOOKUP(D108,Estructura_Plan_Acción!$F$1:$L$113,7,FALSE),"")</f>
        <v/>
      </c>
      <c r="M108" s="509" t="str">
        <f t="shared" si="0"/>
        <v/>
      </c>
    </row>
    <row r="109" spans="1:13" s="436" customFormat="1" outlineLevel="1">
      <c r="A109" s="544"/>
      <c r="B109" s="479"/>
      <c r="C109" s="479"/>
      <c r="D109" s="479"/>
      <c r="E109" s="512" t="str">
        <f>IF(Tabla514[[#This Row],[Indicador]]="","",IFERROR(VLOOKUP(D109,Estructura_Plan_Acción!$F$1:$X$113,10,FALSE),""))</f>
        <v/>
      </c>
      <c r="F109" s="480" t="str">
        <f>IFERROR(VLOOKUP(D109,Estructura_Plan_Acción!$F$1:$X$113,9,FALSE),"")</f>
        <v/>
      </c>
      <c r="G109" s="481"/>
      <c r="H109" s="485" t="str">
        <f>IFERROR(VLOOKUP(D109,Estructura_Plan_Acción!$F$1:$L$113,3,FALSE),"")</f>
        <v/>
      </c>
      <c r="I109" s="485" t="str">
        <f>IFERROR(VLOOKUP(D109,Estructura_Plan_Acción!$F$1:$L$113,4,FALSE),"")</f>
        <v/>
      </c>
      <c r="J109" s="485" t="str">
        <f>IFERROR(VLOOKUP(D109,Estructura_Plan_Acción!$F$1:$L$113,5,FALSE),"")</f>
        <v/>
      </c>
      <c r="K109" s="485" t="str">
        <f>IFERROR(VLOOKUP(D109,Estructura_Plan_Acción!$F$1:$L$113,6,FALSE),"")</f>
        <v/>
      </c>
      <c r="L109" s="485" t="str">
        <f>IFERROR(VLOOKUP(D109,Estructura_Plan_Acción!$F$1:$L$113,7,FALSE),"")</f>
        <v/>
      </c>
      <c r="M109" s="509" t="str">
        <f t="shared" si="0"/>
        <v/>
      </c>
    </row>
    <row r="110" spans="1:13" s="436" customFormat="1" ht="19.5" customHeight="1" outlineLevel="1">
      <c r="A110" s="544"/>
      <c r="B110" s="479"/>
      <c r="C110" s="479"/>
      <c r="D110" s="479"/>
      <c r="E110" s="512" t="str">
        <f>IF(Tabla514[[#This Row],[Indicador]]="","",IFERROR(VLOOKUP(D110,Estructura_Plan_Acción!$F$1:$X$113,10,FALSE),""))</f>
        <v/>
      </c>
      <c r="F110" s="480" t="str">
        <f>IFERROR(VLOOKUP(D110,Estructura_Plan_Acción!$F$1:$X$113,9,FALSE),"")</f>
        <v/>
      </c>
      <c r="G110" s="481"/>
      <c r="H110" s="485" t="str">
        <f>IFERROR(VLOOKUP(D110,Estructura_Plan_Acción!$F$1:$L$113,3,FALSE),"")</f>
        <v/>
      </c>
      <c r="I110" s="485" t="str">
        <f>IFERROR(VLOOKUP(D110,Estructura_Plan_Acción!$F$1:$L$113,4,FALSE),"")</f>
        <v/>
      </c>
      <c r="J110" s="485" t="str">
        <f>IFERROR(VLOOKUP(D110,Estructura_Plan_Acción!$F$1:$L$113,5,FALSE),"")</f>
        <v/>
      </c>
      <c r="K110" s="485" t="str">
        <f>IFERROR(VLOOKUP(D110,Estructura_Plan_Acción!$F$1:$L$113,6,FALSE),"")</f>
        <v/>
      </c>
      <c r="L110" s="485" t="str">
        <f>IFERROR(VLOOKUP(D110,Estructura_Plan_Acción!$F$1:$L$113,7,FALSE),"")</f>
        <v/>
      </c>
      <c r="M110" s="509" t="str">
        <f t="shared" si="0"/>
        <v/>
      </c>
    </row>
    <row r="111" spans="1:13" s="436" customFormat="1" outlineLevel="1">
      <c r="A111" s="544"/>
      <c r="B111" s="479"/>
      <c r="C111" s="479"/>
      <c r="D111" s="479"/>
      <c r="E111" s="512" t="str">
        <f>IF(Tabla514[[#This Row],[Indicador]]="","",IFERROR(VLOOKUP(D111,Estructura_Plan_Acción!$F$1:$X$113,10,FALSE),""))</f>
        <v/>
      </c>
      <c r="F111" s="480" t="str">
        <f>IFERROR(VLOOKUP(D111,Estructura_Plan_Acción!$F$1:$X$113,9,FALSE),"")</f>
        <v/>
      </c>
      <c r="G111" s="481"/>
      <c r="H111" s="485" t="str">
        <f>IFERROR(VLOOKUP(D111,Estructura_Plan_Acción!$F$1:$L$113,3,FALSE),"")</f>
        <v/>
      </c>
      <c r="I111" s="485" t="str">
        <f>IFERROR(VLOOKUP(D111,Estructura_Plan_Acción!$F$1:$L$113,4,FALSE),"")</f>
        <v/>
      </c>
      <c r="J111" s="485" t="str">
        <f>IFERROR(VLOOKUP(D111,Estructura_Plan_Acción!$F$1:$L$113,5,FALSE),"")</f>
        <v/>
      </c>
      <c r="K111" s="485" t="str">
        <f>IFERROR(VLOOKUP(D111,Estructura_Plan_Acción!$F$1:$L$113,6,FALSE),"")</f>
        <v/>
      </c>
      <c r="L111" s="485" t="str">
        <f>IFERROR(VLOOKUP(D111,Estructura_Plan_Acción!$F$1:$L$113,7,FALSE),"")</f>
        <v/>
      </c>
      <c r="M111" s="509" t="str">
        <f t="shared" si="0"/>
        <v/>
      </c>
    </row>
    <row r="112" spans="1:13" s="436" customFormat="1" outlineLevel="1">
      <c r="A112" s="544"/>
      <c r="B112" s="479"/>
      <c r="C112" s="479"/>
      <c r="D112" s="479"/>
      <c r="E112" s="512" t="str">
        <f>IF(Tabla514[[#This Row],[Indicador]]="","",IFERROR(VLOOKUP(D112,Estructura_Plan_Acción!$F$1:$X$113,10,FALSE),""))</f>
        <v/>
      </c>
      <c r="F112" s="480" t="str">
        <f>IFERROR(VLOOKUP(D112,Estructura_Plan_Acción!$F$1:$X$113,9,FALSE),"")</f>
        <v/>
      </c>
      <c r="G112" s="481"/>
      <c r="H112" s="485" t="str">
        <f>IFERROR(VLOOKUP(D112,Estructura_Plan_Acción!$F$1:$L$113,3,FALSE),"")</f>
        <v/>
      </c>
      <c r="I112" s="485" t="str">
        <f>IFERROR(VLOOKUP(D112,Estructura_Plan_Acción!$F$1:$L$113,4,FALSE),"")</f>
        <v/>
      </c>
      <c r="J112" s="485" t="str">
        <f>IFERROR(VLOOKUP(D112,Estructura_Plan_Acción!$F$1:$L$113,5,FALSE),"")</f>
        <v/>
      </c>
      <c r="K112" s="485" t="str">
        <f>IFERROR(VLOOKUP(D112,Estructura_Plan_Acción!$F$1:$L$113,6,FALSE),"")</f>
        <v/>
      </c>
      <c r="L112" s="485" t="str">
        <f>IFERROR(VLOOKUP(D112,Estructura_Plan_Acción!$F$1:$L$113,7,FALSE),"")</f>
        <v/>
      </c>
      <c r="M112" s="509" t="str">
        <f t="shared" si="0"/>
        <v/>
      </c>
    </row>
    <row r="113" spans="1:13" s="436" customFormat="1" ht="18" customHeight="1" outlineLevel="1">
      <c r="A113" s="544"/>
      <c r="B113" s="479"/>
      <c r="C113" s="479"/>
      <c r="D113" s="479"/>
      <c r="E113" s="512" t="str">
        <f>IF(Tabla514[[#This Row],[Indicador]]="","",IFERROR(VLOOKUP(D113,Estructura_Plan_Acción!$F$1:$X$113,10,FALSE),""))</f>
        <v/>
      </c>
      <c r="F113" s="480" t="str">
        <f>IFERROR(VLOOKUP(D113,Estructura_Plan_Acción!$F$1:$X$113,9,FALSE),"")</f>
        <v/>
      </c>
      <c r="G113" s="481"/>
      <c r="H113" s="485" t="str">
        <f>IFERROR(VLOOKUP(D113,Estructura_Plan_Acción!$F$1:$L$113,3,FALSE),"")</f>
        <v/>
      </c>
      <c r="I113" s="485" t="str">
        <f>IFERROR(VLOOKUP(D113,Estructura_Plan_Acción!$F$1:$L$113,4,FALSE),"")</f>
        <v/>
      </c>
      <c r="J113" s="485" t="str">
        <f>IFERROR(VLOOKUP(D113,Estructura_Plan_Acción!$F$1:$L$113,5,FALSE),"")</f>
        <v/>
      </c>
      <c r="K113" s="485" t="str">
        <f>IFERROR(VLOOKUP(D113,Estructura_Plan_Acción!$F$1:$L$113,6,FALSE),"")</f>
        <v/>
      </c>
      <c r="L113" s="485" t="str">
        <f>IFERROR(VLOOKUP(D113,Estructura_Plan_Acción!$F$1:$L$113,7,FALSE),"")</f>
        <v/>
      </c>
      <c r="M113" s="509" t="str">
        <f t="shared" si="0"/>
        <v/>
      </c>
    </row>
    <row r="114" spans="1:13" s="436" customFormat="1" ht="15" customHeight="1" outlineLevel="1">
      <c r="A114" s="544"/>
      <c r="B114" s="479"/>
      <c r="C114" s="479"/>
      <c r="D114" s="479"/>
      <c r="E114" s="512" t="str">
        <f>IF(Tabla514[[#This Row],[Indicador]]="","",IFERROR(VLOOKUP(D114,Estructura_Plan_Acción!$F$1:$X$113,10,FALSE),""))</f>
        <v/>
      </c>
      <c r="F114" s="480" t="str">
        <f>IFERROR(VLOOKUP(D114,Estructura_Plan_Acción!$F$1:$X$113,9,FALSE),"")</f>
        <v/>
      </c>
      <c r="G114" s="481"/>
      <c r="H114" s="485" t="str">
        <f>IFERROR(VLOOKUP(D114,Estructura_Plan_Acción!$F$1:$L$113,3,FALSE),"")</f>
        <v/>
      </c>
      <c r="I114" s="485" t="str">
        <f>IFERROR(VLOOKUP(D114,Estructura_Plan_Acción!$F$1:$L$113,4,FALSE),"")</f>
        <v/>
      </c>
      <c r="J114" s="485" t="str">
        <f>IFERROR(VLOOKUP(D114,Estructura_Plan_Acción!$F$1:$L$113,5,FALSE),"")</f>
        <v/>
      </c>
      <c r="K114" s="485" t="str">
        <f>IFERROR(VLOOKUP(D114,Estructura_Plan_Acción!$F$1:$L$113,6,FALSE),"")</f>
        <v/>
      </c>
      <c r="L114" s="485" t="str">
        <f>IFERROR(VLOOKUP(D114,Estructura_Plan_Acción!$F$1:$L$113,7,FALSE),"")</f>
        <v/>
      </c>
      <c r="M114" s="509" t="str">
        <f t="shared" si="0"/>
        <v/>
      </c>
    </row>
    <row r="115" spans="1:13" s="436" customFormat="1" ht="18" customHeight="1" outlineLevel="1">
      <c r="A115" s="544"/>
      <c r="B115" s="479"/>
      <c r="C115" s="479"/>
      <c r="D115" s="479"/>
      <c r="E115" s="512" t="str">
        <f>IF(Tabla514[[#This Row],[Indicador]]="","",IFERROR(VLOOKUP(D115,Estructura_Plan_Acción!$F$1:$X$113,10,FALSE),""))</f>
        <v/>
      </c>
      <c r="F115" s="480" t="str">
        <f>IFERROR(VLOOKUP(D115,Estructura_Plan_Acción!$F$1:$X$113,9,FALSE),"")</f>
        <v/>
      </c>
      <c r="G115" s="481"/>
      <c r="H115" s="485" t="str">
        <f>IFERROR(VLOOKUP(D115,Estructura_Plan_Acción!$F$1:$L$113,3,FALSE),"")</f>
        <v/>
      </c>
      <c r="I115" s="485" t="str">
        <f>IFERROR(VLOOKUP(D115,Estructura_Plan_Acción!$F$1:$L$113,4,FALSE),"")</f>
        <v/>
      </c>
      <c r="J115" s="485" t="str">
        <f>IFERROR(VLOOKUP(D115,Estructura_Plan_Acción!$F$1:$L$113,5,FALSE),"")</f>
        <v/>
      </c>
      <c r="K115" s="485" t="str">
        <f>IFERROR(VLOOKUP(D115,Estructura_Plan_Acción!$F$1:$L$113,6,FALSE),"")</f>
        <v/>
      </c>
      <c r="L115" s="485" t="str">
        <f>IFERROR(VLOOKUP(D115,Estructura_Plan_Acción!$F$1:$L$113,7,FALSE),"")</f>
        <v/>
      </c>
      <c r="M115" s="509" t="str">
        <f t="shared" si="0"/>
        <v/>
      </c>
    </row>
    <row r="116" spans="1:13" s="436" customFormat="1" ht="17.25" customHeight="1" outlineLevel="1">
      <c r="A116" s="544"/>
      <c r="B116" s="479"/>
      <c r="C116" s="479"/>
      <c r="D116" s="479"/>
      <c r="E116" s="512" t="str">
        <f>IF(Tabla514[[#This Row],[Indicador]]="","",IFERROR(VLOOKUP(D116,Estructura_Plan_Acción!$F$1:$X$113,10,FALSE),""))</f>
        <v/>
      </c>
      <c r="F116" s="480" t="str">
        <f>IFERROR(VLOOKUP(D116,Estructura_Plan_Acción!$F$1:$X$113,9,FALSE),"")</f>
        <v/>
      </c>
      <c r="G116" s="481"/>
      <c r="H116" s="485" t="str">
        <f>IFERROR(VLOOKUP(D116,Estructura_Plan_Acción!$F$1:$L$113,3,FALSE),"")</f>
        <v/>
      </c>
      <c r="I116" s="485" t="str">
        <f>IFERROR(VLOOKUP(D116,Estructura_Plan_Acción!$F$1:$L$113,4,FALSE),"")</f>
        <v/>
      </c>
      <c r="J116" s="485" t="str">
        <f>IFERROR(VLOOKUP(D116,Estructura_Plan_Acción!$F$1:$L$113,5,FALSE),"")</f>
        <v/>
      </c>
      <c r="K116" s="485" t="str">
        <f>IFERROR(VLOOKUP(D116,Estructura_Plan_Acción!$F$1:$L$113,6,FALSE),"")</f>
        <v/>
      </c>
      <c r="L116" s="485" t="str">
        <f>IFERROR(VLOOKUP(D116,Estructura_Plan_Acción!$F$1:$L$113,7,FALSE),"")</f>
        <v/>
      </c>
      <c r="M116" s="509" t="str">
        <f t="shared" si="0"/>
        <v/>
      </c>
    </row>
    <row r="117" spans="1:13" s="436" customFormat="1" ht="15.75" customHeight="1">
      <c r="A117" s="544"/>
      <c r="B117" s="479"/>
      <c r="C117" s="479"/>
      <c r="D117" s="479"/>
      <c r="E117" s="512" t="str">
        <f>IF(Tabla514[[#This Row],[Indicador]]="","",IFERROR(VLOOKUP(D117,Estructura_Plan_Acción!$F$1:$X$113,10,FALSE),""))</f>
        <v/>
      </c>
      <c r="F117" s="480" t="str">
        <f>IFERROR(VLOOKUP(D117,Estructura_Plan_Acción!$F$1:$X$113,9,FALSE),"")</f>
        <v/>
      </c>
      <c r="G117" s="481"/>
      <c r="H117" s="485" t="str">
        <f>IFERROR(VLOOKUP(D117,Estructura_Plan_Acción!$F$1:$L$113,3,FALSE),"")</f>
        <v/>
      </c>
      <c r="I117" s="485" t="str">
        <f>IFERROR(VLOOKUP(D117,Estructura_Plan_Acción!$F$1:$L$113,4,FALSE),"")</f>
        <v/>
      </c>
      <c r="J117" s="485" t="str">
        <f>IFERROR(VLOOKUP(D117,Estructura_Plan_Acción!$F$1:$L$113,5,FALSE),"")</f>
        <v/>
      </c>
      <c r="K117" s="485" t="str">
        <f>IFERROR(VLOOKUP(D117,Estructura_Plan_Acción!$F$1:$L$113,6,FALSE),"")</f>
        <v/>
      </c>
      <c r="L117" s="485" t="str">
        <f>IFERROR(VLOOKUP(D117,Estructura_Plan_Acción!$F$1:$L$113,7,FALSE),"")</f>
        <v/>
      </c>
      <c r="M117" s="509" t="str">
        <f t="shared" si="0"/>
        <v/>
      </c>
    </row>
    <row r="118" spans="1:13" s="436" customFormat="1" ht="15.75" customHeight="1" outlineLevel="1">
      <c r="A118" s="544"/>
      <c r="B118" s="479"/>
      <c r="C118" s="479"/>
      <c r="D118" s="479"/>
      <c r="E118" s="512" t="str">
        <f>IF(Tabla514[[#This Row],[Indicador]]="","",IFERROR(VLOOKUP(D118,Estructura_Plan_Acción!$F$1:$X$113,10,FALSE),""))</f>
        <v/>
      </c>
      <c r="F118" s="480" t="str">
        <f>IFERROR(VLOOKUP(D118,Estructura_Plan_Acción!$F$1:$X$113,9,FALSE),"")</f>
        <v/>
      </c>
      <c r="G118" s="481"/>
      <c r="H118" s="485" t="str">
        <f>IFERROR(VLOOKUP(D118,Estructura_Plan_Acción!$F$1:$L$113,3,FALSE),"")</f>
        <v/>
      </c>
      <c r="I118" s="485" t="str">
        <f>IFERROR(VLOOKUP(D118,Estructura_Plan_Acción!$F$1:$L$113,4,FALSE),"")</f>
        <v/>
      </c>
      <c r="J118" s="485" t="str">
        <f>IFERROR(VLOOKUP(D118,Estructura_Plan_Acción!$F$1:$L$113,5,FALSE),"")</f>
        <v/>
      </c>
      <c r="K118" s="485" t="str">
        <f>IFERROR(VLOOKUP(D118,Estructura_Plan_Acción!$F$1:$L$113,6,FALSE),"")</f>
        <v/>
      </c>
      <c r="L118" s="485" t="str">
        <f>IFERROR(VLOOKUP(D118,Estructura_Plan_Acción!$F$1:$L$113,7,FALSE),"")</f>
        <v/>
      </c>
      <c r="M118" s="509" t="str">
        <f t="shared" si="0"/>
        <v/>
      </c>
    </row>
    <row r="119" spans="1:13" s="436" customFormat="1" outlineLevel="1">
      <c r="A119" s="544"/>
      <c r="B119" s="479"/>
      <c r="C119" s="479"/>
      <c r="D119" s="479"/>
      <c r="E119" s="512" t="str">
        <f>IF(Tabla514[[#This Row],[Indicador]]="","",IFERROR(VLOOKUP(D119,Estructura_Plan_Acción!$F$1:$X$113,10,FALSE),""))</f>
        <v/>
      </c>
      <c r="F119" s="480" t="str">
        <f>IFERROR(VLOOKUP(D119,Estructura_Plan_Acción!$F$1:$X$113,9,FALSE),"")</f>
        <v/>
      </c>
      <c r="G119" s="481"/>
      <c r="H119" s="485" t="str">
        <f>IFERROR(VLOOKUP(D119,Estructura_Plan_Acción!$F$1:$L$113,3,FALSE),"")</f>
        <v/>
      </c>
      <c r="I119" s="485" t="str">
        <f>IFERROR(VLOOKUP(D119,Estructura_Plan_Acción!$F$1:$L$113,4,FALSE),"")</f>
        <v/>
      </c>
      <c r="J119" s="485" t="str">
        <f>IFERROR(VLOOKUP(D119,Estructura_Plan_Acción!$F$1:$L$113,5,FALSE),"")</f>
        <v/>
      </c>
      <c r="K119" s="485" t="str">
        <f>IFERROR(VLOOKUP(D119,Estructura_Plan_Acción!$F$1:$L$113,6,FALSE),"")</f>
        <v/>
      </c>
      <c r="L119" s="485" t="str">
        <f>IFERROR(VLOOKUP(D119,Estructura_Plan_Acción!$F$1:$L$113,7,FALSE),"")</f>
        <v/>
      </c>
      <c r="M119" s="509" t="str">
        <f t="shared" si="0"/>
        <v/>
      </c>
    </row>
    <row r="120" spans="1:13" s="436" customFormat="1" outlineLevel="1">
      <c r="A120" s="544"/>
      <c r="B120" s="479"/>
      <c r="C120" s="479"/>
      <c r="D120" s="479"/>
      <c r="E120" s="512" t="str">
        <f>IF(Tabla514[[#This Row],[Indicador]]="","",IFERROR(VLOOKUP(D120,Estructura_Plan_Acción!$F$1:$X$113,10,FALSE),""))</f>
        <v/>
      </c>
      <c r="F120" s="480" t="str">
        <f>IFERROR(VLOOKUP(D120,Estructura_Plan_Acción!$F$1:$X$113,9,FALSE),"")</f>
        <v/>
      </c>
      <c r="G120" s="481"/>
      <c r="H120" s="485" t="str">
        <f>IFERROR(VLOOKUP(D120,Estructura_Plan_Acción!$F$1:$L$113,3,FALSE),"")</f>
        <v/>
      </c>
      <c r="I120" s="485" t="str">
        <f>IFERROR(VLOOKUP(D120,Estructura_Plan_Acción!$F$1:$L$113,4,FALSE),"")</f>
        <v/>
      </c>
      <c r="J120" s="485" t="str">
        <f>IFERROR(VLOOKUP(D120,Estructura_Plan_Acción!$F$1:$L$113,5,FALSE),"")</f>
        <v/>
      </c>
      <c r="K120" s="485" t="str">
        <f>IFERROR(VLOOKUP(D120,Estructura_Plan_Acción!$F$1:$L$113,6,FALSE),"")</f>
        <v/>
      </c>
      <c r="L120" s="485" t="str">
        <f>IFERROR(VLOOKUP(D120,Estructura_Plan_Acción!$F$1:$L$113,7,FALSE),"")</f>
        <v/>
      </c>
      <c r="M120" s="509" t="str">
        <f t="shared" si="0"/>
        <v/>
      </c>
    </row>
    <row r="121" spans="1:13" s="436" customFormat="1" outlineLevel="1">
      <c r="A121" s="584"/>
      <c r="B121" s="585"/>
      <c r="C121" s="585"/>
      <c r="D121" s="479"/>
      <c r="E121" s="515" t="str">
        <f>IF(Tabla514[[#This Row],[Indicador]]="","",IFERROR(VLOOKUP(D121,Estructura_Plan_Acción!$F$1:$X$113,10,FALSE),""))</f>
        <v/>
      </c>
      <c r="F121" s="508" t="str">
        <f>IFERROR(VLOOKUP(D121,Estructura_Plan_Acción!$F$1:$X$113,9,FALSE),"")</f>
        <v/>
      </c>
      <c r="G121" s="586"/>
      <c r="H121" s="511" t="str">
        <f>IFERROR(VLOOKUP(D121,Estructura_Plan_Acción!$F$1:$L$113,3,FALSE),"")</f>
        <v/>
      </c>
      <c r="I121" s="511" t="str">
        <f>IFERROR(VLOOKUP(D121,Estructura_Plan_Acción!$F$1:$L$113,4,FALSE),"")</f>
        <v/>
      </c>
      <c r="J121" s="511" t="str">
        <f>IFERROR(VLOOKUP(D121,Estructura_Plan_Acción!$F$1:$L$113,5,FALSE),"")</f>
        <v/>
      </c>
      <c r="K121" s="511" t="str">
        <f>IFERROR(VLOOKUP(D121,Estructura_Plan_Acción!$F$1:$L$113,6,FALSE),"")</f>
        <v/>
      </c>
      <c r="L121" s="511" t="str">
        <f>IFERROR(VLOOKUP(D121,Estructura_Plan_Acción!$F$1:$L$113,7,FALSE),"")</f>
        <v/>
      </c>
      <c r="M121" s="514" t="str">
        <f t="shared" si="0"/>
        <v/>
      </c>
    </row>
    <row r="122" spans="1:13" s="436" customFormat="1" ht="15" customHeight="1">
      <c r="A122" s="544"/>
      <c r="B122" s="479"/>
      <c r="C122" s="479"/>
      <c r="D122" s="479"/>
      <c r="E122" s="512" t="str">
        <f>IF(Tabla514[[#This Row],[Indicador]]="","",IFERROR(VLOOKUP(D122,Estructura_Plan_Acción!$F$1:$X$113,10,FALSE),""))</f>
        <v/>
      </c>
      <c r="F122" s="480" t="str">
        <f>IFERROR(VLOOKUP(D122,Estructura_Plan_Acción!$F$1:$X$113,9,FALSE),"")</f>
        <v/>
      </c>
      <c r="G122" s="586"/>
      <c r="H122" s="485" t="str">
        <f>IFERROR(VLOOKUP(D122,Estructura_Plan_Acción!$F$1:$L$113,3,FALSE),"")</f>
        <v/>
      </c>
      <c r="I122" s="485" t="str">
        <f>IFERROR(VLOOKUP(D122,Estructura_Plan_Acción!$F$1:$L$113,4,FALSE),"")</f>
        <v/>
      </c>
      <c r="J122" s="485" t="str">
        <f>IFERROR(VLOOKUP(D122,Estructura_Plan_Acción!$F$1:$L$113,5,FALSE),"")</f>
        <v/>
      </c>
      <c r="K122" s="485" t="str">
        <f>IFERROR(VLOOKUP(D122,Estructura_Plan_Acción!$F$1:$L$113,6,FALSE),"")</f>
        <v/>
      </c>
      <c r="L122" s="485" t="str">
        <f>IFERROR(VLOOKUP(D122,Estructura_Plan_Acción!$F$1:$L$113,7,FALSE),"")</f>
        <v/>
      </c>
      <c r="M122" s="509" t="str">
        <f>IF(G122="","",IF(AND($K$9=2024,I122&lt;&gt;0),G122/I122,IF(AND($K$9=2025,J122&lt;&gt;0),G122/J122,IF(AND($K$9=2026,K122&lt;&gt;0),G122/K122,IF(AND($K$9=2027,L122&lt;&gt;0),G122/L122,"Meta no planificada para la vigencia")))))</f>
        <v/>
      </c>
    </row>
    <row r="123" spans="1:13" s="436" customFormat="1" ht="84.75" customHeight="1">
      <c r="A123" s="1111" t="s">
        <v>4256</v>
      </c>
      <c r="B123" s="1112"/>
      <c r="C123" s="1112"/>
      <c r="D123" s="1112"/>
      <c r="E123" s="1112"/>
      <c r="F123" s="1112"/>
      <c r="G123" s="1112"/>
      <c r="H123" s="1112"/>
      <c r="I123" s="1112"/>
      <c r="J123" s="1112"/>
      <c r="K123" s="1112"/>
      <c r="L123" s="1112"/>
      <c r="M123" s="1113"/>
    </row>
    <row r="124" spans="1:13" s="436" customFormat="1" ht="6" customHeight="1">
      <c r="A124" s="1084"/>
      <c r="B124" s="1084"/>
      <c r="C124" s="1084"/>
      <c r="D124" s="1084"/>
      <c r="E124" s="1084"/>
      <c r="F124" s="1084"/>
      <c r="G124" s="1084"/>
      <c r="H124" s="1084"/>
      <c r="I124" s="1084"/>
      <c r="J124" s="1084"/>
      <c r="K124" s="1084"/>
      <c r="L124" s="1084"/>
      <c r="M124" s="1084"/>
    </row>
    <row r="125" spans="1:13" s="436" customFormat="1" ht="19.5" customHeight="1">
      <c r="A125" s="1084"/>
      <c r="B125" s="1084"/>
      <c r="C125" s="1084"/>
      <c r="D125" s="1084"/>
      <c r="E125" s="1084"/>
      <c r="F125" s="1084"/>
      <c r="G125" s="1084"/>
      <c r="H125" s="1084"/>
      <c r="I125" s="1084"/>
      <c r="J125" s="1084"/>
      <c r="K125" s="1084"/>
      <c r="L125" s="1084"/>
      <c r="M125" s="1084"/>
    </row>
    <row r="126" spans="1:13" s="436" customFormat="1" ht="15.75" customHeight="1">
      <c r="A126" s="486" t="s">
        <v>4257</v>
      </c>
      <c r="B126" s="1084"/>
      <c r="C126" s="1084"/>
      <c r="D126" s="1084"/>
      <c r="E126" s="1084"/>
      <c r="F126" s="1084"/>
      <c r="G126" s="1084"/>
      <c r="H126" s="1084"/>
      <c r="I126" s="1084"/>
      <c r="J126" s="1084"/>
      <c r="K126" s="1084"/>
      <c r="L126" s="1084"/>
      <c r="M126" s="1084"/>
    </row>
    <row r="127" spans="1:13" s="436" customFormat="1" ht="11.25" customHeight="1">
      <c r="A127" s="487"/>
      <c r="B127" s="1084"/>
      <c r="C127" s="1084"/>
      <c r="D127" s="1084"/>
      <c r="E127" s="1084"/>
      <c r="F127" s="1084"/>
      <c r="G127" s="1084"/>
      <c r="H127" s="1084"/>
      <c r="I127" s="1084"/>
      <c r="J127" s="1084"/>
      <c r="K127" s="1084"/>
      <c r="L127" s="1084"/>
      <c r="M127" s="1084"/>
    </row>
    <row r="128" spans="1:13" s="436" customFormat="1" ht="25.5" customHeight="1">
      <c r="A128" s="474" t="s">
        <v>1885</v>
      </c>
      <c r="B128" s="474" t="s">
        <v>227</v>
      </c>
      <c r="C128" s="474" t="s">
        <v>1886</v>
      </c>
      <c r="D128" s="474" t="s">
        <v>1887</v>
      </c>
      <c r="E128" s="474" t="s">
        <v>1888</v>
      </c>
      <c r="F128" s="474" t="s">
        <v>3570</v>
      </c>
      <c r="G128" s="474" t="s">
        <v>1609</v>
      </c>
      <c r="H128" s="612" t="s">
        <v>4258</v>
      </c>
      <c r="I128" s="1084"/>
      <c r="J128" s="1084"/>
      <c r="K128" s="1084"/>
      <c r="L128" s="1084"/>
      <c r="M128" s="1084"/>
    </row>
    <row r="129" spans="1:8" s="436" customFormat="1" ht="27.75" customHeight="1">
      <c r="A129" s="479"/>
      <c r="B129" s="479"/>
      <c r="C129" s="479"/>
      <c r="D129" s="479"/>
      <c r="E129" s="480" t="str">
        <f>IFERROR(VLOOKUP(D129,'PLAN+AIRE PURO'!$D:$E,2,0),"")</f>
        <v/>
      </c>
      <c r="F129" s="479"/>
      <c r="G129" s="479"/>
      <c r="H129" s="481"/>
    </row>
    <row r="130" spans="1:8" s="436" customFormat="1" ht="27.75" hidden="1" customHeight="1" outlineLevel="1">
      <c r="A130" s="479"/>
      <c r="B130" s="479"/>
      <c r="C130" s="479"/>
      <c r="D130" s="479"/>
      <c r="E130" s="480" t="str">
        <f>IFERROR(VLOOKUP(D130,'PLAN+AIRE PURO'!$D:$E,2,0),"")</f>
        <v/>
      </c>
      <c r="F130" s="479"/>
      <c r="G130" s="479"/>
      <c r="H130" s="481"/>
    </row>
    <row r="131" spans="1:8" s="436" customFormat="1" ht="27.75" hidden="1" customHeight="1" outlineLevel="1">
      <c r="A131" s="479"/>
      <c r="B131" s="479"/>
      <c r="C131" s="479"/>
      <c r="D131" s="479"/>
      <c r="E131" s="480" t="str">
        <f>IFERROR(VLOOKUP(D131,'PLAN+AIRE PURO'!$D:$E,2,0),"")</f>
        <v/>
      </c>
      <c r="F131" s="479"/>
      <c r="G131" s="479"/>
      <c r="H131" s="481"/>
    </row>
    <row r="132" spans="1:8" s="436" customFormat="1" ht="27.75" hidden="1" customHeight="1" outlineLevel="1">
      <c r="A132" s="479"/>
      <c r="B132" s="479"/>
      <c r="C132" s="479"/>
      <c r="D132" s="479"/>
      <c r="E132" s="480" t="str">
        <f>IFERROR(VLOOKUP(D132,'PLAN+AIRE PURO'!$D:$E,2,0),"")</f>
        <v/>
      </c>
      <c r="F132" s="479"/>
      <c r="G132" s="479"/>
      <c r="H132" s="481"/>
    </row>
    <row r="133" spans="1:8" s="436" customFormat="1" ht="27.75" hidden="1" customHeight="1" outlineLevel="1">
      <c r="A133" s="479"/>
      <c r="B133" s="479"/>
      <c r="C133" s="479"/>
      <c r="D133" s="479"/>
      <c r="E133" s="480" t="str">
        <f>IFERROR(VLOOKUP(D133,'PLAN+AIRE PURO'!$D:$E,2,0),"")</f>
        <v/>
      </c>
      <c r="F133" s="479"/>
      <c r="G133" s="479"/>
      <c r="H133" s="481"/>
    </row>
    <row r="134" spans="1:8" s="436" customFormat="1" ht="27.75" hidden="1" customHeight="1" outlineLevel="1">
      <c r="A134" s="479"/>
      <c r="B134" s="479"/>
      <c r="C134" s="479"/>
      <c r="D134" s="479"/>
      <c r="E134" s="480" t="str">
        <f>IFERROR(VLOOKUP(D134,'PLAN+AIRE PURO'!$D:$E,2,0),"")</f>
        <v/>
      </c>
      <c r="F134" s="479"/>
      <c r="G134" s="479"/>
      <c r="H134" s="481"/>
    </row>
    <row r="135" spans="1:8" s="436" customFormat="1" ht="27.75" hidden="1" customHeight="1" outlineLevel="1">
      <c r="A135" s="479"/>
      <c r="B135" s="479"/>
      <c r="C135" s="479"/>
      <c r="D135" s="479"/>
      <c r="E135" s="480" t="str">
        <f>IFERROR(VLOOKUP(D135,'PLAN+AIRE PURO'!$D:$E,2,0),"")</f>
        <v/>
      </c>
      <c r="F135" s="479"/>
      <c r="G135" s="479"/>
      <c r="H135" s="481"/>
    </row>
    <row r="136" spans="1:8" s="436" customFormat="1" ht="26.25" hidden="1" customHeight="1" outlineLevel="1">
      <c r="A136" s="479"/>
      <c r="B136" s="479"/>
      <c r="C136" s="479"/>
      <c r="D136" s="479"/>
      <c r="E136" s="480" t="str">
        <f>IFERROR(VLOOKUP(D136,'PLAN+AIRE PURO'!$D:$E,2,0),"")</f>
        <v/>
      </c>
      <c r="F136" s="479"/>
      <c r="G136" s="479"/>
      <c r="H136" s="481"/>
    </row>
    <row r="137" spans="1:8" s="436" customFormat="1" ht="15.75" customHeight="1" collapsed="1">
      <c r="A137" s="1084"/>
      <c r="B137" s="1084"/>
      <c r="C137" s="1084"/>
      <c r="D137" s="1084"/>
      <c r="E137" s="1084"/>
      <c r="F137" s="1084"/>
      <c r="G137" s="1084"/>
      <c r="H137" s="1084"/>
    </row>
    <row r="138" spans="1:8" s="436" customFormat="1" ht="19.5" customHeight="1">
      <c r="A138" s="486" t="s">
        <v>4259</v>
      </c>
      <c r="B138" s="1096"/>
      <c r="C138" s="1084"/>
      <c r="D138" s="1084"/>
      <c r="E138" s="1084"/>
      <c r="F138" s="1084"/>
      <c r="G138" s="1084"/>
      <c r="H138" s="1084"/>
    </row>
    <row r="139" spans="1:8" s="436" customFormat="1" ht="45" customHeight="1">
      <c r="A139" s="474" t="s">
        <v>226</v>
      </c>
      <c r="B139" s="474" t="s">
        <v>227</v>
      </c>
      <c r="C139" s="474" t="s">
        <v>228</v>
      </c>
      <c r="D139" s="474" t="s">
        <v>229</v>
      </c>
      <c r="E139" s="474" t="s">
        <v>3570</v>
      </c>
      <c r="F139" s="474" t="s">
        <v>1609</v>
      </c>
      <c r="G139" s="612" t="s">
        <v>4258</v>
      </c>
      <c r="H139" s="1084"/>
    </row>
    <row r="140" spans="1:8" s="436" customFormat="1" ht="26.25" customHeight="1">
      <c r="A140" s="479"/>
      <c r="B140" s="479"/>
      <c r="C140" s="479"/>
      <c r="D140" s="479"/>
      <c r="E140" s="479"/>
      <c r="F140" s="479"/>
      <c r="G140" s="481"/>
      <c r="H140" s="1084"/>
    </row>
    <row r="141" spans="1:8" s="436" customFormat="1" ht="26.25" hidden="1" customHeight="1" outlineLevel="1">
      <c r="A141" s="479"/>
      <c r="B141" s="479"/>
      <c r="C141" s="479"/>
      <c r="D141" s="479"/>
      <c r="E141" s="479"/>
      <c r="F141" s="479"/>
      <c r="G141" s="481"/>
      <c r="H141" s="1084"/>
    </row>
    <row r="142" spans="1:8" s="436" customFormat="1" ht="26.25" hidden="1" customHeight="1" outlineLevel="1">
      <c r="A142" s="479"/>
      <c r="B142" s="479"/>
      <c r="C142" s="479"/>
      <c r="D142" s="479"/>
      <c r="E142" s="479"/>
      <c r="F142" s="479"/>
      <c r="G142" s="481"/>
      <c r="H142" s="1084"/>
    </row>
    <row r="143" spans="1:8" s="436" customFormat="1" ht="26.25" hidden="1" customHeight="1" outlineLevel="1">
      <c r="A143" s="479"/>
      <c r="B143" s="479"/>
      <c r="C143" s="479"/>
      <c r="D143" s="479"/>
      <c r="E143" s="479"/>
      <c r="F143" s="479"/>
      <c r="G143" s="481"/>
      <c r="H143" s="1084"/>
    </row>
    <row r="144" spans="1:8" s="436" customFormat="1" ht="26.25" hidden="1" customHeight="1" outlineLevel="1">
      <c r="A144" s="479"/>
      <c r="B144" s="479"/>
      <c r="C144" s="479"/>
      <c r="D144" s="479"/>
      <c r="E144" s="479"/>
      <c r="F144" s="479"/>
      <c r="G144" s="481"/>
      <c r="H144" s="1084"/>
    </row>
    <row r="145" spans="1:8" s="436" customFormat="1" ht="26.25" hidden="1" customHeight="1" outlineLevel="1">
      <c r="A145" s="479"/>
      <c r="B145" s="479"/>
      <c r="C145" s="479"/>
      <c r="D145" s="479"/>
      <c r="E145" s="479"/>
      <c r="F145" s="479"/>
      <c r="G145" s="481"/>
      <c r="H145" s="1084"/>
    </row>
    <row r="146" spans="1:8" s="436" customFormat="1" ht="26.25" hidden="1" customHeight="1" outlineLevel="1">
      <c r="A146" s="479"/>
      <c r="B146" s="479"/>
      <c r="C146" s="479"/>
      <c r="D146" s="479"/>
      <c r="E146" s="479"/>
      <c r="F146" s="479"/>
      <c r="G146" s="481"/>
      <c r="H146" s="1084"/>
    </row>
    <row r="147" spans="1:8" s="436" customFormat="1" ht="26.25" hidden="1" customHeight="1" outlineLevel="1">
      <c r="A147" s="479"/>
      <c r="B147" s="479"/>
      <c r="C147" s="479"/>
      <c r="D147" s="479"/>
      <c r="E147" s="479"/>
      <c r="F147" s="479"/>
      <c r="G147" s="481"/>
      <c r="H147" s="1084"/>
    </row>
    <row r="148" spans="1:8" s="436" customFormat="1" ht="19.5" customHeight="1" collapsed="1">
      <c r="A148" s="1084"/>
      <c r="B148" s="1084"/>
      <c r="C148" s="1084"/>
      <c r="D148" s="1084"/>
      <c r="E148" s="1084"/>
      <c r="F148" s="1084"/>
      <c r="G148" s="1084"/>
      <c r="H148" s="1084"/>
    </row>
    <row r="149" spans="1:8" s="436" customFormat="1" ht="19.5" customHeight="1">
      <c r="A149" s="486" t="s">
        <v>4260</v>
      </c>
      <c r="B149" s="1096"/>
      <c r="C149" s="1096"/>
      <c r="D149" s="1096"/>
      <c r="E149" s="1096"/>
      <c r="F149" s="1084"/>
      <c r="G149" s="1084"/>
      <c r="H149" s="1084"/>
    </row>
    <row r="150" spans="1:8" s="436" customFormat="1" ht="42" customHeight="1">
      <c r="A150" s="474" t="s">
        <v>2056</v>
      </c>
      <c r="B150" s="474" t="s">
        <v>4261</v>
      </c>
      <c r="C150" s="474" t="s">
        <v>2058</v>
      </c>
      <c r="D150" s="474" t="s">
        <v>2059</v>
      </c>
      <c r="E150" s="474" t="s">
        <v>3</v>
      </c>
      <c r="F150" s="474" t="s">
        <v>3570</v>
      </c>
      <c r="G150" s="474" t="s">
        <v>1609</v>
      </c>
      <c r="H150" s="612" t="s">
        <v>4258</v>
      </c>
    </row>
    <row r="151" spans="1:8" s="436" customFormat="1" ht="19.5" customHeight="1">
      <c r="A151" s="479"/>
      <c r="B151" s="479"/>
      <c r="C151" s="479"/>
      <c r="D151" s="479"/>
      <c r="E151" s="479"/>
      <c r="F151" s="479"/>
      <c r="G151" s="479"/>
      <c r="H151" s="481"/>
    </row>
    <row r="152" spans="1:8" s="436" customFormat="1" ht="19.5" hidden="1" customHeight="1" outlineLevel="1">
      <c r="A152" s="479"/>
      <c r="B152" s="479"/>
      <c r="C152" s="479"/>
      <c r="D152" s="479"/>
      <c r="E152" s="479"/>
      <c r="F152" s="479"/>
      <c r="G152" s="479"/>
      <c r="H152" s="481"/>
    </row>
    <row r="153" spans="1:8" s="436" customFormat="1" ht="19.5" hidden="1" customHeight="1" outlineLevel="1">
      <c r="A153" s="479"/>
      <c r="B153" s="479"/>
      <c r="C153" s="479"/>
      <c r="D153" s="479"/>
      <c r="E153" s="479"/>
      <c r="F153" s="479"/>
      <c r="G153" s="479"/>
      <c r="H153" s="481"/>
    </row>
    <row r="154" spans="1:8" s="436" customFormat="1" ht="19.5" hidden="1" customHeight="1" outlineLevel="1">
      <c r="A154" s="479"/>
      <c r="B154" s="479"/>
      <c r="C154" s="479"/>
      <c r="D154" s="479"/>
      <c r="E154" s="479"/>
      <c r="F154" s="479"/>
      <c r="G154" s="479"/>
      <c r="H154" s="481"/>
    </row>
    <row r="155" spans="1:8" s="436" customFormat="1" ht="19.5" hidden="1" customHeight="1" outlineLevel="1">
      <c r="A155" s="479"/>
      <c r="B155" s="479"/>
      <c r="C155" s="479"/>
      <c r="D155" s="479"/>
      <c r="E155" s="479"/>
      <c r="F155" s="479"/>
      <c r="G155" s="479"/>
      <c r="H155" s="481"/>
    </row>
    <row r="156" spans="1:8" s="436" customFormat="1" ht="19.5" hidden="1" customHeight="1" outlineLevel="1">
      <c r="A156" s="479"/>
      <c r="B156" s="479"/>
      <c r="C156" s="479"/>
      <c r="D156" s="479"/>
      <c r="E156" s="479"/>
      <c r="F156" s="479"/>
      <c r="G156" s="479"/>
      <c r="H156" s="481"/>
    </row>
    <row r="157" spans="1:8" s="436" customFormat="1" ht="19.5" hidden="1" customHeight="1" outlineLevel="1">
      <c r="A157" s="479"/>
      <c r="B157" s="479"/>
      <c r="C157" s="479"/>
      <c r="D157" s="479"/>
      <c r="E157" s="479"/>
      <c r="F157" s="479"/>
      <c r="G157" s="479"/>
      <c r="H157" s="481"/>
    </row>
    <row r="158" spans="1:8" s="436" customFormat="1" ht="19.5" customHeight="1" collapsed="1">
      <c r="A158" s="1084"/>
      <c r="B158" s="1084"/>
      <c r="C158" s="1084"/>
      <c r="D158" s="1084"/>
      <c r="E158" s="1084"/>
      <c r="F158" s="1084"/>
      <c r="G158" s="1084"/>
      <c r="H158" s="1084"/>
    </row>
    <row r="159" spans="1:8" s="436" customFormat="1" ht="19.5" customHeight="1">
      <c r="A159" s="486" t="s">
        <v>4262</v>
      </c>
      <c r="B159" s="1084"/>
      <c r="C159" s="1084"/>
      <c r="D159" s="1084"/>
      <c r="E159" s="1084"/>
      <c r="F159" s="1084"/>
      <c r="G159" s="1084"/>
      <c r="H159" s="1084"/>
    </row>
    <row r="160" spans="1:8" s="436" customFormat="1" ht="39" customHeight="1">
      <c r="A160" s="474" t="s">
        <v>2679</v>
      </c>
      <c r="B160" s="474" t="s">
        <v>2059</v>
      </c>
      <c r="C160" s="474" t="s">
        <v>2680</v>
      </c>
      <c r="D160" s="474" t="s">
        <v>2681</v>
      </c>
      <c r="E160" s="474" t="s">
        <v>3570</v>
      </c>
      <c r="F160" s="474" t="s">
        <v>1609</v>
      </c>
      <c r="G160" s="612" t="s">
        <v>4258</v>
      </c>
      <c r="H160" s="1084"/>
    </row>
    <row r="161" spans="1:7" s="436" customFormat="1" ht="19.5" customHeight="1">
      <c r="A161" s="479"/>
      <c r="B161" s="479"/>
      <c r="C161" s="479"/>
      <c r="D161" s="480" t="str">
        <f>IFERROR(VLOOKUP(C161,PMMA!$C:$D,2,0),"")</f>
        <v/>
      </c>
      <c r="E161" s="479"/>
      <c r="F161" s="479"/>
      <c r="G161" s="481"/>
    </row>
    <row r="162" spans="1:7" s="436" customFormat="1" ht="19.5" customHeight="1" outlineLevel="1">
      <c r="A162" s="479"/>
      <c r="B162" s="479"/>
      <c r="C162" s="479"/>
      <c r="D162" s="480" t="str">
        <f>IFERROR(VLOOKUP(C162,PMMA!$C:$D,2,0),"")</f>
        <v/>
      </c>
      <c r="E162" s="479"/>
      <c r="F162" s="479"/>
      <c r="G162" s="481"/>
    </row>
    <row r="163" spans="1:7" s="436" customFormat="1" ht="19.5" customHeight="1" outlineLevel="1">
      <c r="A163" s="479"/>
      <c r="B163" s="479"/>
      <c r="C163" s="479"/>
      <c r="D163" s="480" t="str">
        <f>IFERROR(VLOOKUP(C163,PMMA!$C:$D,2,0),"")</f>
        <v/>
      </c>
      <c r="E163" s="479"/>
      <c r="F163" s="479"/>
      <c r="G163" s="481"/>
    </row>
    <row r="164" spans="1:7" s="436" customFormat="1" ht="19.5" customHeight="1" outlineLevel="1">
      <c r="A164" s="479"/>
      <c r="B164" s="479"/>
      <c r="C164" s="479"/>
      <c r="D164" s="480" t="str">
        <f>IFERROR(VLOOKUP(C164,PMMA!$C:$D,2,0),"")</f>
        <v/>
      </c>
      <c r="E164" s="479"/>
      <c r="F164" s="479"/>
      <c r="G164" s="481"/>
    </row>
    <row r="165" spans="1:7" s="436" customFormat="1" ht="19.5" customHeight="1" outlineLevel="1">
      <c r="A165" s="479"/>
      <c r="B165" s="479"/>
      <c r="C165" s="479"/>
      <c r="D165" s="480" t="str">
        <f>IFERROR(VLOOKUP(C165,PMMA!$C:$D,2,0),"")</f>
        <v/>
      </c>
      <c r="E165" s="479"/>
      <c r="F165" s="479"/>
      <c r="G165" s="481"/>
    </row>
    <row r="166" spans="1:7" s="436" customFormat="1" ht="19.5" customHeight="1" outlineLevel="1">
      <c r="A166" s="479"/>
      <c r="B166" s="479"/>
      <c r="C166" s="479"/>
      <c r="D166" s="480" t="str">
        <f>IFERROR(VLOOKUP(C166,PMMA!$C:$D,2,0),"")</f>
        <v/>
      </c>
      <c r="E166" s="479"/>
      <c r="F166" s="479"/>
      <c r="G166" s="481"/>
    </row>
    <row r="167" spans="1:7" s="436" customFormat="1" ht="19.5" customHeight="1" outlineLevel="1">
      <c r="A167" s="479"/>
      <c r="B167" s="479"/>
      <c r="C167" s="479"/>
      <c r="D167" s="480" t="str">
        <f>IFERROR(VLOOKUP(C167,PMMA!$C:$D,2,0),"")</f>
        <v/>
      </c>
      <c r="E167" s="479"/>
      <c r="F167" s="479"/>
      <c r="G167" s="481"/>
    </row>
    <row r="168" spans="1:7" s="436" customFormat="1" ht="19.5" customHeight="1">
      <c r="A168" s="1084"/>
      <c r="B168" s="1084"/>
      <c r="C168" s="1084"/>
      <c r="D168" s="1084"/>
      <c r="E168" s="1084"/>
      <c r="F168" s="1084"/>
      <c r="G168" s="1084"/>
    </row>
    <row r="169" spans="1:7" s="436" customFormat="1" ht="19.5" customHeight="1">
      <c r="A169" s="486" t="s">
        <v>4263</v>
      </c>
      <c r="B169" s="1084"/>
      <c r="C169" s="1084"/>
      <c r="D169" s="1084"/>
      <c r="E169" s="1084"/>
      <c r="F169" s="1084"/>
      <c r="G169" s="1084"/>
    </row>
    <row r="170" spans="1:7" s="436" customFormat="1" ht="36.75" customHeight="1">
      <c r="A170" s="474" t="s">
        <v>3820</v>
      </c>
      <c r="B170" s="474" t="s">
        <v>4264</v>
      </c>
      <c r="C170" s="474" t="s">
        <v>3822</v>
      </c>
      <c r="D170" s="474" t="s">
        <v>3823</v>
      </c>
      <c r="E170" s="474" t="s">
        <v>3570</v>
      </c>
      <c r="F170" s="474" t="s">
        <v>1609</v>
      </c>
      <c r="G170" s="612" t="s">
        <v>4258</v>
      </c>
    </row>
    <row r="171" spans="1:7" s="436" customFormat="1" ht="19.5" customHeight="1">
      <c r="A171" s="479"/>
      <c r="B171" s="479"/>
      <c r="C171" s="479"/>
      <c r="D171" s="480" t="str">
        <f>IFERROR(VLOOKUP(C171,PMAP!$C:$D,2,0),"")</f>
        <v/>
      </c>
      <c r="E171" s="479"/>
      <c r="F171" s="479"/>
      <c r="G171" s="481"/>
    </row>
    <row r="172" spans="1:7" s="436" customFormat="1" ht="19.5" customHeight="1" outlineLevel="1">
      <c r="A172" s="479"/>
      <c r="B172" s="479"/>
      <c r="C172" s="479"/>
      <c r="D172" s="480" t="str">
        <f>IFERROR(VLOOKUP(C172,PMAP!$C:$D,2,0),"")</f>
        <v/>
      </c>
      <c r="E172" s="479"/>
      <c r="F172" s="479"/>
      <c r="G172" s="481"/>
    </row>
    <row r="173" spans="1:7" s="436" customFormat="1" ht="31.5" customHeight="1" outlineLevel="1">
      <c r="A173" s="479"/>
      <c r="B173" s="479"/>
      <c r="C173" s="479"/>
      <c r="D173" s="480" t="str">
        <f>IFERROR(VLOOKUP(C173,PMAP!$C:$D,2,0),"")</f>
        <v/>
      </c>
      <c r="E173" s="479"/>
      <c r="F173" s="479"/>
      <c r="G173" s="481"/>
    </row>
    <row r="174" spans="1:7" s="436" customFormat="1" ht="19.5" customHeight="1" outlineLevel="1">
      <c r="A174" s="479"/>
      <c r="B174" s="479"/>
      <c r="C174" s="479"/>
      <c r="D174" s="480" t="str">
        <f>IFERROR(VLOOKUP(C174,PMAP!$C:$D,2,0),"")</f>
        <v/>
      </c>
      <c r="E174" s="479"/>
      <c r="F174" s="479"/>
      <c r="G174" s="481"/>
    </row>
    <row r="175" spans="1:7" s="436" customFormat="1" ht="19.5" customHeight="1" outlineLevel="1">
      <c r="A175" s="479"/>
      <c r="B175" s="479"/>
      <c r="C175" s="479"/>
      <c r="D175" s="480" t="str">
        <f>IFERROR(VLOOKUP(C175,PMAP!$C:$D,2,0),"")</f>
        <v/>
      </c>
      <c r="E175" s="479"/>
      <c r="F175" s="479"/>
      <c r="G175" s="481"/>
    </row>
    <row r="176" spans="1:7" s="436" customFormat="1" ht="19.5" customHeight="1" outlineLevel="1">
      <c r="A176" s="479"/>
      <c r="B176" s="479"/>
      <c r="C176" s="479"/>
      <c r="D176" s="480" t="str">
        <f>IFERROR(VLOOKUP(C176,PMAP!$C:$D,2,0),"")</f>
        <v/>
      </c>
      <c r="E176" s="479"/>
      <c r="F176" s="479"/>
      <c r="G176" s="481"/>
    </row>
    <row r="177" spans="1:13" s="436" customFormat="1" ht="19.5" customHeight="1" outlineLevel="1">
      <c r="A177" s="479"/>
      <c r="B177" s="479"/>
      <c r="C177" s="479"/>
      <c r="D177" s="480" t="str">
        <f>IFERROR(VLOOKUP(C177,PMAP!$C:$D,2,0),"")</f>
        <v/>
      </c>
      <c r="E177" s="479"/>
      <c r="F177" s="479"/>
      <c r="G177" s="481"/>
      <c r="H177" s="1084"/>
      <c r="I177" s="1084"/>
      <c r="J177" s="1084"/>
      <c r="K177" s="1084"/>
      <c r="L177" s="1084"/>
      <c r="M177" s="1084"/>
    </row>
    <row r="178" spans="1:13" s="436" customFormat="1" ht="19.5" customHeight="1" thickBot="1">
      <c r="A178" s="1084"/>
      <c r="B178" s="1084"/>
      <c r="C178" s="1084"/>
      <c r="D178" s="1084"/>
      <c r="E178" s="1084"/>
      <c r="F178" s="1084"/>
      <c r="G178" s="1084"/>
      <c r="H178" s="1084"/>
      <c r="I178" s="1084"/>
      <c r="J178" s="1084"/>
      <c r="K178" s="1084"/>
      <c r="L178" s="1084"/>
      <c r="M178" s="1084"/>
    </row>
    <row r="179" spans="1:13" s="436" customFormat="1" ht="19.5" hidden="1" customHeight="1" thickBot="1">
      <c r="A179" s="1084"/>
      <c r="B179" s="1084"/>
      <c r="C179" s="1084"/>
      <c r="D179" s="1084"/>
      <c r="E179" s="1084"/>
      <c r="F179" s="1084"/>
      <c r="G179" s="1084"/>
      <c r="H179" s="1084"/>
      <c r="I179" s="1084"/>
      <c r="J179" s="1084"/>
      <c r="K179" s="1084"/>
      <c r="L179" s="1084"/>
      <c r="M179" s="1084"/>
    </row>
    <row r="180" spans="1:13" s="436" customFormat="1" ht="49.5" customHeight="1" thickBot="1">
      <c r="A180" s="587" t="s">
        <v>4265</v>
      </c>
      <c r="B180" s="588" t="s">
        <v>3569</v>
      </c>
      <c r="C180" s="588" t="s">
        <v>3568</v>
      </c>
      <c r="D180" s="588" t="s">
        <v>3</v>
      </c>
      <c r="E180" s="589" t="s">
        <v>3570</v>
      </c>
      <c r="F180" s="589" t="s">
        <v>1609</v>
      </c>
      <c r="G180" s="590" t="s">
        <v>4258</v>
      </c>
      <c r="H180" s="581" t="s">
        <v>1603</v>
      </c>
      <c r="I180" s="591" t="s">
        <v>1604</v>
      </c>
      <c r="J180" s="591" t="s">
        <v>1605</v>
      </c>
      <c r="K180" s="591" t="s">
        <v>1606</v>
      </c>
      <c r="L180" s="592" t="s">
        <v>1607</v>
      </c>
      <c r="M180" s="593" t="s">
        <v>4266</v>
      </c>
    </row>
    <row r="181" spans="1:13" s="436" customFormat="1" ht="29.25" customHeight="1">
      <c r="A181" s="507" t="s">
        <v>4267</v>
      </c>
      <c r="B181" s="479"/>
      <c r="C181" s="479" t="str">
        <f>IF(B181&lt;&gt;"","040-RES1812-6792","")</f>
        <v/>
      </c>
      <c r="D181" s="479"/>
      <c r="E181" s="479"/>
      <c r="F181" s="479"/>
      <c r="G181" s="481"/>
      <c r="H181" s="479"/>
      <c r="I181" s="479"/>
      <c r="J181" s="479"/>
      <c r="K181" s="479"/>
      <c r="L181" s="479"/>
      <c r="M181" s="610" t="str">
        <f>IF(G181="","",IF(AND($K$9=2020,I181&lt;&gt;0),G181/I181,IF(AND($K$9=2021,J181&lt;&gt;0),G181/J181,IF(AND($K$9=2022,K181&lt;&gt;0),G181/K181,IF(AND($K$9=2023,L181&lt;&gt;0),G181/L181,"Meta no planificada para la vigencia")))))</f>
        <v/>
      </c>
    </row>
    <row r="182" spans="1:13" s="436" customFormat="1" outlineLevel="1">
      <c r="A182" s="507"/>
      <c r="B182" s="479"/>
      <c r="C182" s="479" t="str">
        <f>IF(B182&lt;&gt;"","040-RES1812-6792","")</f>
        <v/>
      </c>
      <c r="D182" s="479"/>
      <c r="E182" s="479"/>
      <c r="F182" s="479"/>
      <c r="G182" s="481"/>
      <c r="H182" s="479"/>
      <c r="I182" s="479"/>
      <c r="J182" s="479"/>
      <c r="K182" s="479"/>
      <c r="L182" s="479"/>
      <c r="M182" s="610"/>
    </row>
    <row r="183" spans="1:13" s="436" customFormat="1" outlineLevel="1">
      <c r="A183" s="507"/>
      <c r="B183" s="479"/>
      <c r="C183" s="479" t="str">
        <f>IF(B183&lt;&gt;"","040-RES1812-6792","")</f>
        <v/>
      </c>
      <c r="D183" s="479"/>
      <c r="E183" s="479"/>
      <c r="F183" s="479"/>
      <c r="G183" s="481"/>
      <c r="H183" s="479"/>
      <c r="I183" s="479"/>
      <c r="J183" s="479"/>
      <c r="K183" s="479"/>
      <c r="L183" s="479"/>
      <c r="M183" s="610"/>
    </row>
    <row r="184" spans="1:13" s="436" customFormat="1" outlineLevel="1">
      <c r="A184" s="507"/>
      <c r="B184" s="479"/>
      <c r="C184" s="479" t="str">
        <f>IF(B184&lt;&gt;"","040-RES1812-6792","")</f>
        <v/>
      </c>
      <c r="D184" s="479"/>
      <c r="E184" s="479"/>
      <c r="F184" s="479"/>
      <c r="G184" s="481"/>
      <c r="H184" s="479"/>
      <c r="I184" s="479"/>
      <c r="J184" s="479"/>
      <c r="K184" s="479"/>
      <c r="L184" s="479"/>
      <c r="M184" s="610"/>
    </row>
    <row r="185" spans="1:13" s="436" customFormat="1" outlineLevel="1">
      <c r="A185" s="507"/>
      <c r="B185" s="479"/>
      <c r="C185" s="479" t="str">
        <f>IF(B185&lt;&gt;"","040-RES1812-6792","")</f>
        <v/>
      </c>
      <c r="D185" s="479"/>
      <c r="E185" s="479"/>
      <c r="F185" s="479"/>
      <c r="G185" s="481"/>
      <c r="H185" s="479"/>
      <c r="I185" s="479"/>
      <c r="J185" s="479"/>
      <c r="K185" s="479"/>
      <c r="L185" s="479"/>
      <c r="M185" s="610"/>
    </row>
    <row r="186" spans="1:13" s="436" customFormat="1" ht="25">
      <c r="A186" s="507" t="s">
        <v>4268</v>
      </c>
      <c r="B186" s="479"/>
      <c r="C186" s="479"/>
      <c r="D186" s="479"/>
      <c r="E186" s="479"/>
      <c r="F186" s="479"/>
      <c r="G186" s="481"/>
      <c r="H186" s="479"/>
      <c r="I186" s="479"/>
      <c r="J186" s="479"/>
      <c r="K186" s="479"/>
      <c r="L186" s="479"/>
      <c r="M186" s="610" t="str">
        <f t="shared" ref="M186:M190" si="1">IF(G186="","",IF(AND($K$9=2020,I186&lt;&gt;0),G186/I186,IF(AND($K$9=2021,J186&lt;&gt;0),G186/J186,IF(AND($K$9=2022,K186&lt;&gt;0),G186/K186,IF(AND($K$9=2023,L186&lt;&gt;0),G186/L186,"Meta no planificada para la vigencia")))))</f>
        <v/>
      </c>
    </row>
    <row r="187" spans="1:13" s="436" customFormat="1" ht="25">
      <c r="A187" s="507" t="s">
        <v>4269</v>
      </c>
      <c r="B187" s="479"/>
      <c r="C187" s="479"/>
      <c r="D187" s="479"/>
      <c r="E187" s="479"/>
      <c r="F187" s="479"/>
      <c r="G187" s="481"/>
      <c r="H187" s="479"/>
      <c r="I187" s="479"/>
      <c r="J187" s="479"/>
      <c r="K187" s="479"/>
      <c r="L187" s="479"/>
      <c r="M187" s="610" t="str">
        <f t="shared" si="1"/>
        <v/>
      </c>
    </row>
    <row r="188" spans="1:13" s="436" customFormat="1" ht="25">
      <c r="A188" s="507" t="s">
        <v>4270</v>
      </c>
      <c r="B188" s="479"/>
      <c r="C188" s="479"/>
      <c r="D188" s="479"/>
      <c r="E188" s="479"/>
      <c r="F188" s="479"/>
      <c r="G188" s="481"/>
      <c r="H188" s="479"/>
      <c r="I188" s="479"/>
      <c r="J188" s="479"/>
      <c r="K188" s="479"/>
      <c r="L188" s="479"/>
      <c r="M188" s="610" t="str">
        <f t="shared" si="1"/>
        <v/>
      </c>
    </row>
    <row r="189" spans="1:13" s="436" customFormat="1" ht="25">
      <c r="A189" s="507" t="s">
        <v>4271</v>
      </c>
      <c r="B189" s="479"/>
      <c r="C189" s="479"/>
      <c r="D189" s="479"/>
      <c r="E189" s="479"/>
      <c r="F189" s="479"/>
      <c r="G189" s="481"/>
      <c r="H189" s="479"/>
      <c r="I189" s="479"/>
      <c r="J189" s="479"/>
      <c r="K189" s="479"/>
      <c r="L189" s="479"/>
      <c r="M189" s="610" t="str">
        <f t="shared" si="1"/>
        <v/>
      </c>
    </row>
    <row r="190" spans="1:13" s="436" customFormat="1" ht="25">
      <c r="A190" s="513" t="s">
        <v>4272</v>
      </c>
      <c r="B190" s="585"/>
      <c r="C190" s="585"/>
      <c r="D190" s="585"/>
      <c r="E190" s="585"/>
      <c r="F190" s="585"/>
      <c r="G190" s="586"/>
      <c r="H190" s="585"/>
      <c r="I190" s="585"/>
      <c r="J190" s="585"/>
      <c r="K190" s="585"/>
      <c r="L190" s="585"/>
      <c r="M190" s="611" t="str">
        <f t="shared" si="1"/>
        <v/>
      </c>
    </row>
    <row r="191" spans="1:13" s="436" customFormat="1" ht="13.5" customHeight="1">
      <c r="A191" s="1084"/>
      <c r="B191" s="1084"/>
      <c r="C191" s="1084"/>
      <c r="D191" s="1084"/>
      <c r="E191" s="1084"/>
      <c r="F191" s="1084"/>
      <c r="G191" s="1084"/>
      <c r="H191" s="1084"/>
      <c r="I191" s="1084"/>
      <c r="J191" s="1084"/>
      <c r="K191" s="1084"/>
      <c r="L191" s="1084"/>
      <c r="M191" s="1084"/>
    </row>
    <row r="192" spans="1:13" s="436" customFormat="1" ht="81" customHeight="1">
      <c r="A192" s="1111" t="s">
        <v>4273</v>
      </c>
      <c r="B192" s="1112"/>
      <c r="C192" s="1112"/>
      <c r="D192" s="1112"/>
      <c r="E192" s="1112"/>
      <c r="F192" s="1112"/>
      <c r="G192" s="1112"/>
      <c r="H192" s="1112"/>
      <c r="I192" s="1112"/>
      <c r="J192" s="1112"/>
      <c r="K192" s="1112"/>
      <c r="L192" s="1112"/>
      <c r="M192" s="1113"/>
    </row>
    <row r="193" spans="1:13" s="436" customFormat="1" ht="18" customHeight="1" thickBot="1">
      <c r="A193" s="1084"/>
      <c r="B193" s="1084"/>
      <c r="C193" s="1084"/>
      <c r="D193" s="1084"/>
      <c r="E193" s="1084"/>
      <c r="F193" s="1084"/>
      <c r="G193" s="1084"/>
      <c r="H193" s="1084"/>
      <c r="I193" s="1084"/>
      <c r="J193" s="1084"/>
      <c r="K193" s="1084"/>
      <c r="L193" s="1084"/>
      <c r="M193" s="1084"/>
    </row>
    <row r="194" spans="1:13" s="436" customFormat="1" ht="76.5" customHeight="1" thickBot="1">
      <c r="A194" s="482" t="s">
        <v>4265</v>
      </c>
      <c r="B194" s="482" t="s">
        <v>4274</v>
      </c>
      <c r="C194" s="482" t="s">
        <v>3569</v>
      </c>
      <c r="D194" s="482" t="s">
        <v>3</v>
      </c>
      <c r="E194" s="475" t="s">
        <v>3570</v>
      </c>
      <c r="F194" s="475" t="s">
        <v>1609</v>
      </c>
      <c r="G194" s="483" t="s">
        <v>4258</v>
      </c>
      <c r="H194" s="476" t="s">
        <v>1603</v>
      </c>
      <c r="I194" s="477" t="s">
        <v>1604</v>
      </c>
      <c r="J194" s="477" t="s">
        <v>1605</v>
      </c>
      <c r="K194" s="477" t="s">
        <v>1606</v>
      </c>
      <c r="L194" s="478" t="s">
        <v>1607</v>
      </c>
      <c r="M194" s="484" t="s">
        <v>4275</v>
      </c>
    </row>
    <row r="195" spans="1:13" s="436" customFormat="1" ht="18" customHeight="1">
      <c r="A195" s="480" t="s">
        <v>4276</v>
      </c>
      <c r="B195" s="479"/>
      <c r="C195" s="479"/>
      <c r="D195" s="479"/>
      <c r="E195" s="479"/>
      <c r="F195" s="479"/>
      <c r="G195" s="479"/>
      <c r="H195" s="488"/>
      <c r="I195" s="488"/>
      <c r="J195" s="488"/>
      <c r="K195" s="488"/>
      <c r="L195" s="488"/>
      <c r="M195" s="480" t="str">
        <f t="shared" ref="M195:M211" si="2">IF(G195="","",IF(AND($K$9=2020,I195&lt;&gt;0),G195/I195,IF(AND($K$9=2021,J195&lt;&gt;0),G195/J195,IF(AND($K$9=2022,K195&lt;&gt;0),G195/K195,IF(AND($K$9=2023,L195&lt;&gt;0),G195/L195,"Meta no planificada para la vigencia")))))</f>
        <v/>
      </c>
    </row>
    <row r="196" spans="1:13" s="436" customFormat="1" ht="25">
      <c r="A196" s="480" t="s">
        <v>4277</v>
      </c>
      <c r="B196" s="479"/>
      <c r="C196" s="479"/>
      <c r="D196" s="479"/>
      <c r="E196" s="479"/>
      <c r="F196" s="479"/>
      <c r="G196" s="479"/>
      <c r="H196" s="479"/>
      <c r="I196" s="479"/>
      <c r="J196" s="479"/>
      <c r="K196" s="479"/>
      <c r="L196" s="479"/>
      <c r="M196" s="480" t="str">
        <f t="shared" si="2"/>
        <v/>
      </c>
    </row>
    <row r="197" spans="1:13" s="436" customFormat="1" ht="25">
      <c r="A197" s="480" t="s">
        <v>4278</v>
      </c>
      <c r="B197" s="479"/>
      <c r="C197" s="479"/>
      <c r="D197" s="479"/>
      <c r="E197" s="479"/>
      <c r="F197" s="479"/>
      <c r="G197" s="479"/>
      <c r="H197" s="479"/>
      <c r="I197" s="479"/>
      <c r="J197" s="479"/>
      <c r="K197" s="479"/>
      <c r="L197" s="479"/>
      <c r="M197" s="480" t="str">
        <f t="shared" si="2"/>
        <v/>
      </c>
    </row>
    <row r="198" spans="1:13" s="436" customFormat="1" ht="25">
      <c r="A198" s="480" t="s">
        <v>4279</v>
      </c>
      <c r="B198" s="479"/>
      <c r="C198" s="479"/>
      <c r="D198" s="479"/>
      <c r="E198" s="479"/>
      <c r="F198" s="479"/>
      <c r="G198" s="479"/>
      <c r="H198" s="479"/>
      <c r="I198" s="479"/>
      <c r="J198" s="479"/>
      <c r="K198" s="479"/>
      <c r="L198" s="479"/>
      <c r="M198" s="480" t="str">
        <f t="shared" si="2"/>
        <v/>
      </c>
    </row>
    <row r="199" spans="1:13" s="436" customFormat="1" ht="18" customHeight="1">
      <c r="A199" s="480" t="s">
        <v>4280</v>
      </c>
      <c r="B199" s="479"/>
      <c r="C199" s="479"/>
      <c r="D199" s="479"/>
      <c r="E199" s="479"/>
      <c r="F199" s="479"/>
      <c r="G199" s="479"/>
      <c r="H199" s="479"/>
      <c r="I199" s="479"/>
      <c r="J199" s="479"/>
      <c r="K199" s="479"/>
      <c r="L199" s="479"/>
      <c r="M199" s="480" t="str">
        <f t="shared" si="2"/>
        <v/>
      </c>
    </row>
    <row r="200" spans="1:13" s="436" customFormat="1" ht="25">
      <c r="A200" s="480" t="s">
        <v>4281</v>
      </c>
      <c r="B200" s="479"/>
      <c r="C200" s="479"/>
      <c r="D200" s="479"/>
      <c r="E200" s="479"/>
      <c r="F200" s="479"/>
      <c r="G200" s="479"/>
      <c r="H200" s="479"/>
      <c r="I200" s="479"/>
      <c r="J200" s="479"/>
      <c r="K200" s="479"/>
      <c r="L200" s="479"/>
      <c r="M200" s="480" t="str">
        <f t="shared" si="2"/>
        <v/>
      </c>
    </row>
    <row r="201" spans="1:13" s="436" customFormat="1" ht="25">
      <c r="A201" s="480" t="s">
        <v>4282</v>
      </c>
      <c r="B201" s="479"/>
      <c r="C201" s="479"/>
      <c r="D201" s="479"/>
      <c r="E201" s="479"/>
      <c r="F201" s="479"/>
      <c r="G201" s="479"/>
      <c r="H201" s="479"/>
      <c r="I201" s="479"/>
      <c r="J201" s="479"/>
      <c r="K201" s="479"/>
      <c r="L201" s="479"/>
      <c r="M201" s="480" t="str">
        <f t="shared" si="2"/>
        <v/>
      </c>
    </row>
    <row r="202" spans="1:13" s="436" customFormat="1" ht="29.25" customHeight="1">
      <c r="A202" s="480" t="s">
        <v>4283</v>
      </c>
      <c r="B202" s="479"/>
      <c r="C202" s="479"/>
      <c r="D202" s="479"/>
      <c r="E202" s="479"/>
      <c r="F202" s="479"/>
      <c r="G202" s="479"/>
      <c r="H202" s="479"/>
      <c r="I202" s="479"/>
      <c r="J202" s="479"/>
      <c r="K202" s="479"/>
      <c r="L202" s="479"/>
      <c r="M202" s="480" t="str">
        <f t="shared" si="2"/>
        <v/>
      </c>
    </row>
    <row r="203" spans="1:13" s="436" customFormat="1" ht="18" customHeight="1">
      <c r="A203" s="480" t="s">
        <v>4284</v>
      </c>
      <c r="B203" s="479"/>
      <c r="C203" s="479"/>
      <c r="D203" s="479"/>
      <c r="E203" s="479"/>
      <c r="F203" s="479"/>
      <c r="G203" s="479"/>
      <c r="H203" s="479"/>
      <c r="I203" s="479"/>
      <c r="J203" s="479"/>
      <c r="K203" s="479"/>
      <c r="L203" s="479"/>
      <c r="M203" s="480" t="str">
        <f t="shared" si="2"/>
        <v/>
      </c>
    </row>
    <row r="204" spans="1:13" s="436" customFormat="1">
      <c r="A204" s="480" t="s">
        <v>4285</v>
      </c>
      <c r="B204" s="479"/>
      <c r="C204" s="479"/>
      <c r="D204" s="479"/>
      <c r="E204" s="479"/>
      <c r="F204" s="479"/>
      <c r="G204" s="479"/>
      <c r="H204" s="479"/>
      <c r="I204" s="479"/>
      <c r="J204" s="479"/>
      <c r="K204" s="479"/>
      <c r="L204" s="479"/>
      <c r="M204" s="480" t="str">
        <f t="shared" si="2"/>
        <v/>
      </c>
    </row>
    <row r="205" spans="1:13" s="436" customFormat="1" ht="37.5">
      <c r="A205" s="480" t="s">
        <v>4286</v>
      </c>
      <c r="B205" s="479"/>
      <c r="C205" s="479"/>
      <c r="D205" s="479"/>
      <c r="E205" s="479"/>
      <c r="F205" s="479"/>
      <c r="G205" s="479"/>
      <c r="H205" s="479"/>
      <c r="I205" s="479"/>
      <c r="J205" s="479"/>
      <c r="K205" s="479"/>
      <c r="L205" s="479"/>
      <c r="M205" s="480" t="str">
        <f t="shared" si="2"/>
        <v/>
      </c>
    </row>
    <row r="206" spans="1:13" s="436" customFormat="1" ht="37.5">
      <c r="A206" s="480" t="s">
        <v>4287</v>
      </c>
      <c r="B206" s="479"/>
      <c r="C206" s="479"/>
      <c r="D206" s="479"/>
      <c r="E206" s="479"/>
      <c r="F206" s="479"/>
      <c r="G206" s="479"/>
      <c r="H206" s="479"/>
      <c r="I206" s="479"/>
      <c r="J206" s="479"/>
      <c r="K206" s="479"/>
      <c r="L206" s="479"/>
      <c r="M206" s="480" t="str">
        <f t="shared" si="2"/>
        <v/>
      </c>
    </row>
    <row r="207" spans="1:13" s="436" customFormat="1" ht="25">
      <c r="A207" s="480" t="s">
        <v>4288</v>
      </c>
      <c r="B207" s="479"/>
      <c r="C207" s="479"/>
      <c r="D207" s="479"/>
      <c r="E207" s="479"/>
      <c r="F207" s="479"/>
      <c r="G207" s="479"/>
      <c r="H207" s="479"/>
      <c r="I207" s="479"/>
      <c r="J207" s="479"/>
      <c r="K207" s="479"/>
      <c r="L207" s="479"/>
      <c r="M207" s="480" t="str">
        <f t="shared" si="2"/>
        <v/>
      </c>
    </row>
    <row r="208" spans="1:13" s="436" customFormat="1" ht="25">
      <c r="A208" s="480" t="s">
        <v>4289</v>
      </c>
      <c r="B208" s="479"/>
      <c r="C208" s="479"/>
      <c r="D208" s="479"/>
      <c r="E208" s="479"/>
      <c r="F208" s="479"/>
      <c r="G208" s="479"/>
      <c r="H208" s="479"/>
      <c r="I208" s="479"/>
      <c r="J208" s="479"/>
      <c r="K208" s="479"/>
      <c r="L208" s="479"/>
      <c r="M208" s="480" t="str">
        <f t="shared" si="2"/>
        <v/>
      </c>
    </row>
    <row r="209" spans="1:15" s="436" customFormat="1" ht="25">
      <c r="A209" s="480" t="s">
        <v>4290</v>
      </c>
      <c r="B209" s="479"/>
      <c r="C209" s="479"/>
      <c r="D209" s="479"/>
      <c r="E209" s="479"/>
      <c r="F209" s="479"/>
      <c r="G209" s="479"/>
      <c r="H209" s="479"/>
      <c r="I209" s="479"/>
      <c r="J209" s="479"/>
      <c r="K209" s="479"/>
      <c r="L209" s="479"/>
      <c r="M209" s="480" t="str">
        <f>IF(G209="","",IF(AND($K$9=2020,I209&lt;&gt;0),G209/I209,IF(AND($K$9=2021,J209&lt;&gt;0),G209/J209,IF(AND($K$9=2022,K209&lt;&gt;0),G209/K209,IF(AND($K$9=2023,L209&lt;&gt;0),G209/L209,"Meta no planificada para la vigencia")))))</f>
        <v/>
      </c>
      <c r="N209" s="1084"/>
      <c r="O209" s="1084"/>
    </row>
    <row r="210" spans="1:15" s="436" customFormat="1" ht="25">
      <c r="A210" s="480" t="s">
        <v>4291</v>
      </c>
      <c r="B210" s="479"/>
      <c r="C210" s="479"/>
      <c r="D210" s="479"/>
      <c r="E210" s="479"/>
      <c r="F210" s="479"/>
      <c r="G210" s="479"/>
      <c r="H210" s="479"/>
      <c r="I210" s="479"/>
      <c r="J210" s="479"/>
      <c r="K210" s="479"/>
      <c r="L210" s="479"/>
      <c r="M210" s="480" t="str">
        <f>IF(G210="","",IF(AND($K$9=2020,I210&lt;&gt;0),G210/I210,IF(AND($K$9=2021,J210&lt;&gt;0),G210/J210,IF(AND($K$9=2022,K210&lt;&gt;0),G210/K210,IF(AND($K$9=2023,L210&lt;&gt;0),G210/L210,"Meta no planificada para la vigencia")))))</f>
        <v/>
      </c>
      <c r="N210" s="1084"/>
      <c r="O210" s="1084"/>
    </row>
    <row r="211" spans="1:15" s="436" customFormat="1" ht="37.5">
      <c r="A211" s="480" t="s">
        <v>4292</v>
      </c>
      <c r="B211" s="479"/>
      <c r="C211" s="479"/>
      <c r="D211" s="479"/>
      <c r="E211" s="479"/>
      <c r="F211" s="479"/>
      <c r="G211" s="479"/>
      <c r="H211" s="479"/>
      <c r="I211" s="479"/>
      <c r="J211" s="479"/>
      <c r="K211" s="479"/>
      <c r="L211" s="479"/>
      <c r="M211" s="480" t="str">
        <f t="shared" si="2"/>
        <v/>
      </c>
      <c r="N211" s="1084"/>
      <c r="O211" s="1084"/>
    </row>
    <row r="212" spans="1:15" s="436" customFormat="1" ht="6" customHeight="1">
      <c r="A212" s="1084"/>
      <c r="B212" s="1084"/>
      <c r="C212" s="1084"/>
      <c r="D212" s="1084"/>
      <c r="E212" s="1084"/>
      <c r="F212" s="1084"/>
      <c r="G212" s="1084"/>
      <c r="H212" s="1084"/>
      <c r="I212" s="1084"/>
      <c r="J212" s="1084"/>
      <c r="K212" s="1084"/>
      <c r="L212" s="1084"/>
      <c r="M212" s="1084"/>
      <c r="N212" s="1084"/>
      <c r="O212" s="1084"/>
    </row>
    <row r="213" spans="1:15" s="436" customFormat="1" ht="31.5" customHeight="1">
      <c r="A213" s="1111" t="s">
        <v>4293</v>
      </c>
      <c r="B213" s="1112"/>
      <c r="C213" s="1112"/>
      <c r="D213" s="1112"/>
      <c r="E213" s="1112"/>
      <c r="F213" s="1112"/>
      <c r="G213" s="1112"/>
      <c r="H213" s="1112"/>
      <c r="I213" s="1112"/>
      <c r="J213" s="1112"/>
      <c r="K213" s="1112"/>
      <c r="L213" s="1112"/>
      <c r="M213" s="1113"/>
      <c r="N213" s="1084"/>
      <c r="O213" s="1084"/>
    </row>
    <row r="214" spans="1:15" s="436" customFormat="1">
      <c r="A214" s="1097"/>
      <c r="B214" s="1097"/>
      <c r="C214" s="1156" t="s">
        <v>4294</v>
      </c>
      <c r="D214" s="1157"/>
      <c r="E214" s="1157"/>
      <c r="F214" s="1157"/>
      <c r="G214" s="1157"/>
      <c r="H214" s="1158"/>
      <c r="I214" s="1158"/>
      <c r="J214" s="1158"/>
      <c r="K214" s="1158"/>
      <c r="L214" s="1158"/>
      <c r="M214" s="1158"/>
      <c r="N214" s="441"/>
      <c r="O214" s="441"/>
    </row>
    <row r="215" spans="1:15" s="436" customFormat="1" ht="28.5" customHeight="1">
      <c r="A215" s="1084"/>
      <c r="B215" s="1084"/>
      <c r="C215" s="489" t="s">
        <v>222</v>
      </c>
      <c r="D215" s="489" t="s">
        <v>4295</v>
      </c>
      <c r="E215" s="489" t="s">
        <v>4296</v>
      </c>
      <c r="F215" s="489" t="s">
        <v>4297</v>
      </c>
      <c r="G215" s="489" t="s">
        <v>4298</v>
      </c>
      <c r="H215" s="1098"/>
      <c r="I215" s="1084"/>
      <c r="J215" s="1084"/>
      <c r="K215" s="1084"/>
      <c r="L215" s="1084"/>
      <c r="M215" s="1084"/>
      <c r="N215" s="1084"/>
      <c r="O215" s="1084"/>
    </row>
    <row r="216" spans="1:15" s="436" customFormat="1" ht="15" customHeight="1">
      <c r="A216" s="1084"/>
      <c r="B216" s="1084"/>
      <c r="C216" s="479"/>
      <c r="D216" s="479"/>
      <c r="E216" s="490" t="str">
        <f t="shared" ref="E216:E223" si="3">IFERROR(VLOOKUP(C216,parametrojornales,3,FALSE),"")</f>
        <v/>
      </c>
      <c r="F216" s="479"/>
      <c r="G216" s="490" t="str">
        <f>IF(C216="","",(F216*E216*D216))</f>
        <v/>
      </c>
      <c r="H216" s="1098"/>
      <c r="I216" s="1084"/>
      <c r="J216" s="1084"/>
      <c r="K216" s="1084"/>
      <c r="L216" s="1084"/>
      <c r="M216" s="1084"/>
      <c r="N216" s="1084"/>
      <c r="O216" s="1084"/>
    </row>
    <row r="217" spans="1:15" s="436" customFormat="1" ht="15" customHeight="1">
      <c r="A217" s="1084"/>
      <c r="B217" s="1084"/>
      <c r="C217" s="479"/>
      <c r="D217" s="479"/>
      <c r="E217" s="490" t="str">
        <f t="shared" si="3"/>
        <v/>
      </c>
      <c r="F217" s="479"/>
      <c r="G217" s="480" t="str">
        <f t="shared" ref="G217:G223" si="4">IF(C217="","",(F217*E217*D217))</f>
        <v/>
      </c>
      <c r="H217" s="1098"/>
      <c r="I217" s="1084"/>
      <c r="J217" s="1084"/>
      <c r="K217" s="1084"/>
      <c r="L217" s="1084"/>
      <c r="M217" s="1084"/>
      <c r="N217" s="1084"/>
      <c r="O217" s="1084"/>
    </row>
    <row r="218" spans="1:15" s="436" customFormat="1" ht="15" customHeight="1">
      <c r="A218" s="1084"/>
      <c r="B218" s="1084"/>
      <c r="C218" s="479"/>
      <c r="D218" s="479"/>
      <c r="E218" s="490" t="str">
        <f t="shared" si="3"/>
        <v/>
      </c>
      <c r="F218" s="479"/>
      <c r="G218" s="480" t="str">
        <f t="shared" si="4"/>
        <v/>
      </c>
      <c r="H218" s="1098"/>
      <c r="I218" s="1084"/>
      <c r="J218" s="1084"/>
      <c r="K218" s="1084"/>
      <c r="L218" s="1084"/>
      <c r="M218" s="1084"/>
      <c r="N218" s="1084"/>
      <c r="O218" s="1084"/>
    </row>
    <row r="219" spans="1:15" s="436" customFormat="1" ht="15" customHeight="1">
      <c r="A219" s="1084"/>
      <c r="B219" s="1084"/>
      <c r="C219" s="479"/>
      <c r="D219" s="479"/>
      <c r="E219" s="490" t="str">
        <f t="shared" si="3"/>
        <v/>
      </c>
      <c r="F219" s="479"/>
      <c r="G219" s="480" t="str">
        <f t="shared" si="4"/>
        <v/>
      </c>
      <c r="H219" s="1098"/>
      <c r="I219" s="1084"/>
      <c r="J219" s="1084"/>
      <c r="K219" s="1084"/>
      <c r="L219" s="1084"/>
      <c r="M219" s="1084"/>
      <c r="N219" s="1084"/>
      <c r="O219" s="1084"/>
    </row>
    <row r="220" spans="1:15" s="436" customFormat="1" ht="15" customHeight="1">
      <c r="A220" s="1084"/>
      <c r="B220" s="1084"/>
      <c r="C220" s="479"/>
      <c r="D220" s="479"/>
      <c r="E220" s="490" t="str">
        <f t="shared" si="3"/>
        <v/>
      </c>
      <c r="F220" s="479"/>
      <c r="G220" s="480" t="str">
        <f t="shared" si="4"/>
        <v/>
      </c>
      <c r="H220" s="1098"/>
      <c r="I220" s="1084"/>
      <c r="J220" s="1084"/>
      <c r="K220" s="1084"/>
      <c r="L220" s="1084"/>
      <c r="M220" s="1084"/>
      <c r="N220" s="1084"/>
      <c r="O220" s="1084"/>
    </row>
    <row r="221" spans="1:15" s="436" customFormat="1" ht="15" customHeight="1">
      <c r="A221" s="1084"/>
      <c r="B221" s="1084"/>
      <c r="C221" s="479"/>
      <c r="D221" s="479"/>
      <c r="E221" s="490" t="str">
        <f t="shared" si="3"/>
        <v/>
      </c>
      <c r="F221" s="479"/>
      <c r="G221" s="480" t="str">
        <f t="shared" si="4"/>
        <v/>
      </c>
      <c r="H221" s="1098"/>
      <c r="I221" s="1084"/>
      <c r="J221" s="1084"/>
      <c r="K221" s="1084"/>
      <c r="L221" s="1084"/>
      <c r="M221" s="1084"/>
      <c r="N221" s="1084"/>
      <c r="O221" s="1084"/>
    </row>
    <row r="222" spans="1:15" s="436" customFormat="1" ht="15" customHeight="1">
      <c r="A222" s="1084"/>
      <c r="B222" s="1084"/>
      <c r="C222" s="479"/>
      <c r="D222" s="479"/>
      <c r="E222" s="490" t="str">
        <f t="shared" si="3"/>
        <v/>
      </c>
      <c r="F222" s="479"/>
      <c r="G222" s="480" t="str">
        <f t="shared" si="4"/>
        <v/>
      </c>
      <c r="H222" s="1098"/>
      <c r="I222" s="1084"/>
      <c r="J222" s="1084"/>
      <c r="K222" s="1084"/>
      <c r="L222" s="1084"/>
      <c r="M222" s="1084"/>
      <c r="N222" s="1084"/>
      <c r="O222" s="1084"/>
    </row>
    <row r="223" spans="1:15" s="436" customFormat="1" ht="15" customHeight="1">
      <c r="A223" s="1084"/>
      <c r="B223" s="1084"/>
      <c r="C223" s="479"/>
      <c r="D223" s="479"/>
      <c r="E223" s="490" t="str">
        <f t="shared" si="3"/>
        <v/>
      </c>
      <c r="F223" s="479"/>
      <c r="G223" s="480" t="str">
        <f t="shared" si="4"/>
        <v/>
      </c>
      <c r="H223" s="1098"/>
      <c r="I223" s="1084"/>
      <c r="J223" s="1084"/>
      <c r="K223" s="1084"/>
      <c r="L223" s="1084"/>
      <c r="M223" s="1084"/>
      <c r="N223" s="1084"/>
      <c r="O223" s="1084"/>
    </row>
    <row r="224" spans="1:15" s="436" customFormat="1" ht="15" customHeight="1">
      <c r="A224" s="1084"/>
      <c r="B224" s="1084"/>
      <c r="C224" s="493" t="s">
        <v>4299</v>
      </c>
      <c r="D224" s="1093">
        <f>+SUM(D216:D223)</f>
        <v>0</v>
      </c>
      <c r="E224" s="1093"/>
      <c r="F224" s="1093">
        <f>+SUM(F216:F223)</f>
        <v>0</v>
      </c>
      <c r="G224" s="1099">
        <f>+SUM(G216:G223)</f>
        <v>0</v>
      </c>
      <c r="H224" s="1098"/>
      <c r="I224" s="1084"/>
      <c r="J224" s="1084"/>
      <c r="K224" s="1084"/>
      <c r="L224" s="1084"/>
      <c r="M224" s="1084"/>
      <c r="N224" s="1084"/>
      <c r="O224" s="1084"/>
    </row>
    <row r="225" spans="3:15" s="436" customFormat="1" ht="15" customHeight="1">
      <c r="C225" s="1100"/>
      <c r="D225" s="1100"/>
      <c r="E225" s="1100"/>
      <c r="F225" s="1100"/>
      <c r="G225" s="1100"/>
      <c r="H225" s="1100"/>
      <c r="I225" s="1100"/>
      <c r="J225" s="1100"/>
      <c r="K225" s="1084"/>
      <c r="L225" s="1084"/>
      <c r="M225" s="1084"/>
      <c r="N225" s="1084"/>
      <c r="O225" s="1084"/>
    </row>
    <row r="226" spans="3:15" s="436" customFormat="1" ht="15" customHeight="1">
      <c r="C226" s="1140" t="s">
        <v>4300</v>
      </c>
      <c r="D226" s="1140"/>
      <c r="E226" s="1140"/>
      <c r="F226" s="1140"/>
      <c r="G226" s="1140"/>
      <c r="H226" s="1140"/>
      <c r="I226" s="1140"/>
      <c r="J226" s="1140"/>
      <c r="K226" s="1084"/>
      <c r="L226" s="1084"/>
      <c r="M226" s="1084"/>
      <c r="N226" s="441"/>
      <c r="O226" s="441"/>
    </row>
    <row r="227" spans="3:15" s="436" customFormat="1" ht="30" customHeight="1">
      <c r="C227" s="489" t="s">
        <v>4301</v>
      </c>
      <c r="D227" s="489" t="s">
        <v>4302</v>
      </c>
      <c r="E227" s="489" t="s">
        <v>4295</v>
      </c>
      <c r="F227" s="489" t="s">
        <v>4303</v>
      </c>
      <c r="G227" s="489" t="s">
        <v>4304</v>
      </c>
      <c r="H227" s="489" t="s">
        <v>4296</v>
      </c>
      <c r="I227" s="489" t="s">
        <v>4305</v>
      </c>
      <c r="J227" s="489" t="s">
        <v>4298</v>
      </c>
      <c r="K227" s="1084"/>
      <c r="L227" s="1084"/>
      <c r="M227" s="1084"/>
      <c r="N227" s="1084"/>
      <c r="O227" s="1084"/>
    </row>
    <row r="228" spans="3:15" s="436" customFormat="1" ht="15" customHeight="1">
      <c r="C228" s="479"/>
      <c r="D228" s="519"/>
      <c r="E228" s="479"/>
      <c r="F228" s="520"/>
      <c r="G228" s="479"/>
      <c r="H228" s="491" t="str">
        <f>IF(C228="","",F228/30)</f>
        <v/>
      </c>
      <c r="I228" s="492" t="str">
        <f>IFERROR((E228*F228*G228*D228)/H228,"")</f>
        <v/>
      </c>
      <c r="J228" s="491" t="str">
        <f>IF(C228="","",E228*F228*G228*D228)</f>
        <v/>
      </c>
      <c r="K228" s="1084"/>
      <c r="L228" s="1120" t="s">
        <v>4306</v>
      </c>
      <c r="M228" s="1121"/>
      <c r="N228" s="1084"/>
      <c r="O228" s="1084"/>
    </row>
    <row r="229" spans="3:15" s="436" customFormat="1" ht="17.25" customHeight="1">
      <c r="C229" s="479"/>
      <c r="D229" s="519"/>
      <c r="E229" s="479"/>
      <c r="F229" s="520"/>
      <c r="G229" s="479"/>
      <c r="H229" s="491" t="str">
        <f>IF(C229="","",F229/30)</f>
        <v/>
      </c>
      <c r="I229" s="492" t="str">
        <f>IFERROR((E229*F229*G229*D229)/H229,"")</f>
        <v/>
      </c>
      <c r="J229" s="491" t="str">
        <f>IF(C229="","",E229*F229*G229*D229)</f>
        <v/>
      </c>
      <c r="K229" s="1092"/>
      <c r="L229" s="1121"/>
      <c r="M229" s="1121"/>
      <c r="N229" s="1084"/>
      <c r="O229" s="1084"/>
    </row>
    <row r="230" spans="3:15" s="436" customFormat="1" ht="17.25" customHeight="1">
      <c r="C230" s="479"/>
      <c r="D230" s="519"/>
      <c r="E230" s="479"/>
      <c r="F230" s="520"/>
      <c r="G230" s="479"/>
      <c r="H230" s="491" t="str">
        <f>IF(C230="","",F230/30)</f>
        <v/>
      </c>
      <c r="I230" s="492" t="str">
        <f t="shared" ref="I230:I247" si="5">IFERROR((E230*F230*G230*D230)/H230,"")</f>
        <v/>
      </c>
      <c r="J230" s="491" t="str">
        <f t="shared" ref="J230:J247" si="6">IF(C230="","",E230*F230*G230*D230)</f>
        <v/>
      </c>
      <c r="K230" s="1092"/>
      <c r="L230" s="1121"/>
      <c r="M230" s="1121"/>
      <c r="N230" s="1084"/>
      <c r="O230" s="1084"/>
    </row>
    <row r="231" spans="3:15" s="436" customFormat="1" ht="17.25" customHeight="1">
      <c r="C231" s="479"/>
      <c r="D231" s="519"/>
      <c r="E231" s="479"/>
      <c r="F231" s="520"/>
      <c r="G231" s="479"/>
      <c r="H231" s="491" t="str">
        <f t="shared" ref="H231:H247" si="7">IF(C231="","",F231/30)</f>
        <v/>
      </c>
      <c r="I231" s="492" t="str">
        <f t="shared" si="5"/>
        <v/>
      </c>
      <c r="J231" s="491" t="str">
        <f t="shared" si="6"/>
        <v/>
      </c>
      <c r="K231" s="1092"/>
      <c r="L231" s="1092"/>
      <c r="M231" s="1084"/>
      <c r="N231" s="1084"/>
      <c r="O231" s="1084"/>
    </row>
    <row r="232" spans="3:15" s="436" customFormat="1" ht="17.25" customHeight="1">
      <c r="C232" s="479"/>
      <c r="D232" s="519"/>
      <c r="E232" s="479"/>
      <c r="F232" s="520"/>
      <c r="G232" s="479"/>
      <c r="H232" s="491" t="str">
        <f t="shared" si="7"/>
        <v/>
      </c>
      <c r="I232" s="492" t="str">
        <f t="shared" si="5"/>
        <v/>
      </c>
      <c r="J232" s="491" t="str">
        <f t="shared" si="6"/>
        <v/>
      </c>
      <c r="K232" s="1092"/>
      <c r="L232" s="1092"/>
      <c r="M232" s="1084"/>
      <c r="N232" s="1084"/>
      <c r="O232" s="1084"/>
    </row>
    <row r="233" spans="3:15" s="436" customFormat="1" ht="17.25" customHeight="1">
      <c r="C233" s="479"/>
      <c r="D233" s="519"/>
      <c r="E233" s="479"/>
      <c r="F233" s="520"/>
      <c r="G233" s="479"/>
      <c r="H233" s="491" t="str">
        <f t="shared" si="7"/>
        <v/>
      </c>
      <c r="I233" s="492" t="str">
        <f t="shared" si="5"/>
        <v/>
      </c>
      <c r="J233" s="491" t="str">
        <f t="shared" si="6"/>
        <v/>
      </c>
      <c r="K233" s="1092"/>
      <c r="L233" s="1092"/>
      <c r="M233" s="1084"/>
      <c r="N233" s="1084"/>
      <c r="O233" s="1084"/>
    </row>
    <row r="234" spans="3:15" s="436" customFormat="1" ht="17.25" customHeight="1">
      <c r="C234" s="479"/>
      <c r="D234" s="519"/>
      <c r="E234" s="479"/>
      <c r="F234" s="520"/>
      <c r="G234" s="479"/>
      <c r="H234" s="491" t="str">
        <f t="shared" si="7"/>
        <v/>
      </c>
      <c r="I234" s="492" t="str">
        <f t="shared" si="5"/>
        <v/>
      </c>
      <c r="J234" s="491" t="str">
        <f t="shared" si="6"/>
        <v/>
      </c>
      <c r="K234" s="1092"/>
      <c r="L234" s="1092"/>
      <c r="M234" s="1084"/>
      <c r="N234" s="1084"/>
      <c r="O234" s="1084"/>
    </row>
    <row r="235" spans="3:15" s="436" customFormat="1" ht="17.25" customHeight="1">
      <c r="C235" s="479"/>
      <c r="D235" s="519"/>
      <c r="E235" s="479"/>
      <c r="F235" s="520"/>
      <c r="G235" s="479"/>
      <c r="H235" s="491" t="str">
        <f t="shared" si="7"/>
        <v/>
      </c>
      <c r="I235" s="492" t="str">
        <f t="shared" si="5"/>
        <v/>
      </c>
      <c r="J235" s="491" t="str">
        <f t="shared" si="6"/>
        <v/>
      </c>
      <c r="K235" s="1092"/>
      <c r="L235" s="1092"/>
      <c r="M235" s="1084"/>
      <c r="N235" s="1084"/>
      <c r="O235" s="1084"/>
    </row>
    <row r="236" spans="3:15" s="436" customFormat="1" ht="17.25" customHeight="1">
      <c r="C236" s="479"/>
      <c r="D236" s="519"/>
      <c r="E236" s="479"/>
      <c r="F236" s="520"/>
      <c r="G236" s="479"/>
      <c r="H236" s="491" t="str">
        <f t="shared" si="7"/>
        <v/>
      </c>
      <c r="I236" s="492" t="str">
        <f t="shared" si="5"/>
        <v/>
      </c>
      <c r="J236" s="491" t="str">
        <f t="shared" si="6"/>
        <v/>
      </c>
      <c r="K236" s="1092"/>
      <c r="L236" s="1092"/>
      <c r="M236" s="1084"/>
      <c r="N236" s="1084"/>
      <c r="O236" s="1084"/>
    </row>
    <row r="237" spans="3:15" s="436" customFormat="1" ht="17.25" customHeight="1">
      <c r="C237" s="479"/>
      <c r="D237" s="519"/>
      <c r="E237" s="479"/>
      <c r="F237" s="520"/>
      <c r="G237" s="479"/>
      <c r="H237" s="491" t="str">
        <f t="shared" si="7"/>
        <v/>
      </c>
      <c r="I237" s="492" t="str">
        <f t="shared" si="5"/>
        <v/>
      </c>
      <c r="J237" s="491" t="str">
        <f t="shared" si="6"/>
        <v/>
      </c>
      <c r="K237" s="1092"/>
      <c r="L237" s="1092"/>
      <c r="M237" s="1084"/>
      <c r="N237" s="1084"/>
      <c r="O237" s="1084"/>
    </row>
    <row r="238" spans="3:15" s="436" customFormat="1" ht="17.25" customHeight="1">
      <c r="C238" s="479"/>
      <c r="D238" s="519"/>
      <c r="E238" s="479"/>
      <c r="F238" s="520"/>
      <c r="G238" s="479"/>
      <c r="H238" s="491" t="str">
        <f t="shared" si="7"/>
        <v/>
      </c>
      <c r="I238" s="492" t="str">
        <f t="shared" si="5"/>
        <v/>
      </c>
      <c r="J238" s="491" t="str">
        <f t="shared" si="6"/>
        <v/>
      </c>
      <c r="K238" s="1092"/>
      <c r="L238" s="1092"/>
      <c r="M238" s="1084"/>
      <c r="N238" s="1084"/>
      <c r="O238" s="1084"/>
    </row>
    <row r="239" spans="3:15" s="436" customFormat="1" ht="17.25" customHeight="1">
      <c r="C239" s="479"/>
      <c r="D239" s="519"/>
      <c r="E239" s="479"/>
      <c r="F239" s="520"/>
      <c r="G239" s="479"/>
      <c r="H239" s="491" t="str">
        <f t="shared" si="7"/>
        <v/>
      </c>
      <c r="I239" s="492" t="str">
        <f t="shared" si="5"/>
        <v/>
      </c>
      <c r="J239" s="491" t="str">
        <f t="shared" si="6"/>
        <v/>
      </c>
      <c r="K239" s="1092"/>
      <c r="L239" s="1092"/>
      <c r="M239" s="1084"/>
      <c r="N239" s="1084"/>
      <c r="O239" s="1084"/>
    </row>
    <row r="240" spans="3:15" s="436" customFormat="1" ht="17.25" customHeight="1">
      <c r="C240" s="479"/>
      <c r="D240" s="519"/>
      <c r="E240" s="479"/>
      <c r="F240" s="520"/>
      <c r="G240" s="479"/>
      <c r="H240" s="491" t="str">
        <f t="shared" si="7"/>
        <v/>
      </c>
      <c r="I240" s="492" t="str">
        <f t="shared" si="5"/>
        <v/>
      </c>
      <c r="J240" s="491" t="str">
        <f t="shared" si="6"/>
        <v/>
      </c>
      <c r="K240" s="1092"/>
      <c r="L240" s="1092"/>
      <c r="M240" s="1084"/>
      <c r="N240" s="1084"/>
      <c r="O240" s="1084"/>
    </row>
    <row r="241" spans="1:13" s="436" customFormat="1" ht="17.25" customHeight="1">
      <c r="A241" s="1084"/>
      <c r="B241" s="1084"/>
      <c r="C241" s="479"/>
      <c r="D241" s="519"/>
      <c r="E241" s="479"/>
      <c r="F241" s="520"/>
      <c r="G241" s="479"/>
      <c r="H241" s="491" t="str">
        <f t="shared" si="7"/>
        <v/>
      </c>
      <c r="I241" s="492" t="str">
        <f t="shared" si="5"/>
        <v/>
      </c>
      <c r="J241" s="491" t="str">
        <f t="shared" si="6"/>
        <v/>
      </c>
      <c r="K241" s="1092"/>
      <c r="L241" s="1092"/>
      <c r="M241" s="1084"/>
    </row>
    <row r="242" spans="1:13" s="436" customFormat="1" ht="17.25" customHeight="1">
      <c r="A242" s="1084"/>
      <c r="B242" s="1084"/>
      <c r="C242" s="479"/>
      <c r="D242" s="519"/>
      <c r="E242" s="479"/>
      <c r="F242" s="520"/>
      <c r="G242" s="479"/>
      <c r="H242" s="491" t="str">
        <f t="shared" si="7"/>
        <v/>
      </c>
      <c r="I242" s="492" t="str">
        <f t="shared" si="5"/>
        <v/>
      </c>
      <c r="J242" s="491" t="str">
        <f t="shared" si="6"/>
        <v/>
      </c>
      <c r="K242" s="1092"/>
      <c r="L242" s="1092"/>
      <c r="M242" s="1084"/>
    </row>
    <row r="243" spans="1:13" s="436" customFormat="1" ht="17.25" customHeight="1">
      <c r="A243" s="1084"/>
      <c r="B243" s="1084"/>
      <c r="C243" s="479"/>
      <c r="D243" s="519"/>
      <c r="E243" s="479"/>
      <c r="F243" s="520"/>
      <c r="G243" s="479"/>
      <c r="H243" s="491" t="str">
        <f t="shared" si="7"/>
        <v/>
      </c>
      <c r="I243" s="492" t="str">
        <f t="shared" si="5"/>
        <v/>
      </c>
      <c r="J243" s="491" t="str">
        <f t="shared" si="6"/>
        <v/>
      </c>
      <c r="K243" s="1092"/>
      <c r="L243" s="1092"/>
      <c r="M243" s="1084"/>
    </row>
    <row r="244" spans="1:13" s="436" customFormat="1" ht="17.25" customHeight="1">
      <c r="A244" s="1084"/>
      <c r="B244" s="1084"/>
      <c r="C244" s="479"/>
      <c r="D244" s="519"/>
      <c r="E244" s="479"/>
      <c r="F244" s="520"/>
      <c r="G244" s="479"/>
      <c r="H244" s="491" t="str">
        <f t="shared" si="7"/>
        <v/>
      </c>
      <c r="I244" s="492" t="str">
        <f t="shared" si="5"/>
        <v/>
      </c>
      <c r="J244" s="491" t="str">
        <f t="shared" si="6"/>
        <v/>
      </c>
      <c r="K244" s="1092"/>
      <c r="L244" s="1092"/>
      <c r="M244" s="1084"/>
    </row>
    <row r="245" spans="1:13" s="436" customFormat="1" ht="17.25" customHeight="1">
      <c r="A245" s="1084"/>
      <c r="B245" s="1084"/>
      <c r="C245" s="479"/>
      <c r="D245" s="519"/>
      <c r="E245" s="479"/>
      <c r="F245" s="520"/>
      <c r="G245" s="479"/>
      <c r="H245" s="491" t="str">
        <f t="shared" si="7"/>
        <v/>
      </c>
      <c r="I245" s="492" t="str">
        <f t="shared" si="5"/>
        <v/>
      </c>
      <c r="J245" s="491" t="str">
        <f t="shared" si="6"/>
        <v/>
      </c>
      <c r="K245" s="1092"/>
      <c r="L245" s="1092"/>
      <c r="M245" s="1084"/>
    </row>
    <row r="246" spans="1:13" s="436" customFormat="1" ht="17.25" customHeight="1">
      <c r="A246" s="1084"/>
      <c r="B246" s="1084"/>
      <c r="C246" s="479"/>
      <c r="D246" s="519"/>
      <c r="E246" s="479"/>
      <c r="F246" s="520"/>
      <c r="G246" s="479"/>
      <c r="H246" s="491" t="str">
        <f t="shared" si="7"/>
        <v/>
      </c>
      <c r="I246" s="492" t="str">
        <f t="shared" si="5"/>
        <v/>
      </c>
      <c r="J246" s="491" t="str">
        <f t="shared" si="6"/>
        <v/>
      </c>
      <c r="K246" s="1092"/>
      <c r="L246" s="1092"/>
      <c r="M246" s="1084"/>
    </row>
    <row r="247" spans="1:13" s="436" customFormat="1" ht="17.25" customHeight="1">
      <c r="A247" s="1084"/>
      <c r="B247" s="1084"/>
      <c r="C247" s="479"/>
      <c r="D247" s="519"/>
      <c r="E247" s="479"/>
      <c r="F247" s="520"/>
      <c r="G247" s="479"/>
      <c r="H247" s="491" t="str">
        <f t="shared" si="7"/>
        <v/>
      </c>
      <c r="I247" s="492" t="str">
        <f t="shared" si="5"/>
        <v/>
      </c>
      <c r="J247" s="491" t="str">
        <f t="shared" si="6"/>
        <v/>
      </c>
      <c r="K247" s="1092"/>
      <c r="L247" s="1092"/>
      <c r="M247" s="1084"/>
    </row>
    <row r="248" spans="1:13" s="436" customFormat="1" ht="17.25" customHeight="1">
      <c r="A248" s="1084"/>
      <c r="B248" s="1084"/>
      <c r="C248" s="493" t="s">
        <v>4299</v>
      </c>
      <c r="D248" s="480"/>
      <c r="E248" s="480">
        <f>SUM(E228:E247)</f>
        <v>0</v>
      </c>
      <c r="F248" s="491">
        <f>SUM(F228:F247)</f>
        <v>0</v>
      </c>
      <c r="G248" s="480"/>
      <c r="H248" s="491"/>
      <c r="I248" s="492">
        <f>SUM(I228:I247)</f>
        <v>0</v>
      </c>
      <c r="J248" s="491">
        <f>SUM(J228:J247)</f>
        <v>0</v>
      </c>
      <c r="K248" s="1084"/>
      <c r="L248" s="1084"/>
      <c r="M248" s="1084"/>
    </row>
    <row r="249" spans="1:13" s="436" customFormat="1" ht="6" customHeight="1">
      <c r="A249" s="1100"/>
      <c r="B249" s="1100"/>
      <c r="C249" s="1100"/>
      <c r="D249" s="1100"/>
      <c r="E249" s="1100"/>
      <c r="F249" s="1100"/>
      <c r="G249" s="1100"/>
      <c r="H249" s="1100"/>
      <c r="I249" s="1100"/>
      <c r="J249" s="1100"/>
      <c r="K249" s="1100"/>
      <c r="L249" s="1100"/>
      <c r="M249" s="1100"/>
    </row>
    <row r="250" spans="1:13" s="436" customFormat="1" ht="31.5" customHeight="1">
      <c r="A250" s="1111" t="s">
        <v>4307</v>
      </c>
      <c r="B250" s="1112"/>
      <c r="C250" s="1112"/>
      <c r="D250" s="1112"/>
      <c r="E250" s="1112"/>
      <c r="F250" s="1112"/>
      <c r="G250" s="1112"/>
      <c r="H250" s="1112"/>
      <c r="I250" s="1112"/>
      <c r="J250" s="1112"/>
      <c r="K250" s="1112"/>
      <c r="L250" s="1112"/>
      <c r="M250" s="1113"/>
    </row>
    <row r="251" spans="1:13" s="436" customFormat="1" ht="6" customHeight="1" thickBot="1">
      <c r="A251" s="1101"/>
      <c r="B251" s="1097"/>
      <c r="C251" s="1097"/>
      <c r="D251" s="1097"/>
      <c r="E251" s="1097"/>
      <c r="F251" s="1097"/>
      <c r="G251" s="1097"/>
      <c r="H251" s="1097"/>
      <c r="I251" s="1097"/>
      <c r="J251" s="1097"/>
      <c r="K251" s="1097"/>
      <c r="L251" s="1097"/>
      <c r="M251" s="1102"/>
    </row>
    <row r="252" spans="1:13" s="436" customFormat="1" ht="16" thickBot="1">
      <c r="A252" s="437" t="s">
        <v>4308</v>
      </c>
      <c r="B252" s="1128"/>
      <c r="C252" s="1129"/>
      <c r="D252" s="1129"/>
      <c r="E252" s="1130"/>
      <c r="F252" s="1128"/>
      <c r="G252" s="1129"/>
      <c r="H252" s="1129"/>
      <c r="I252" s="1129"/>
      <c r="J252" s="1129"/>
      <c r="K252" s="1129"/>
      <c r="L252" s="1130"/>
      <c r="M252" s="1084"/>
    </row>
    <row r="253" spans="1:13" s="436" customFormat="1" ht="41.25" customHeight="1">
      <c r="A253" s="1118" t="s">
        <v>4309</v>
      </c>
      <c r="B253" s="1125"/>
      <c r="C253" s="1126"/>
      <c r="D253" s="1126"/>
      <c r="E253" s="1127"/>
      <c r="F253" s="1138"/>
      <c r="G253" s="1126"/>
      <c r="H253" s="1126"/>
      <c r="I253" s="1126"/>
      <c r="J253" s="1126"/>
      <c r="K253" s="1126"/>
      <c r="L253" s="1127"/>
      <c r="M253" s="1134" t="s">
        <v>4309</v>
      </c>
    </row>
    <row r="254" spans="1:13" s="436" customFormat="1" ht="41.25" customHeight="1">
      <c r="A254" s="1118"/>
      <c r="B254" s="1131"/>
      <c r="C254" s="1132"/>
      <c r="D254" s="1132"/>
      <c r="E254" s="1133"/>
      <c r="F254" s="1139"/>
      <c r="G254" s="1132"/>
      <c r="H254" s="1132"/>
      <c r="I254" s="1132"/>
      <c r="J254" s="1132"/>
      <c r="K254" s="1132"/>
      <c r="L254" s="1133"/>
      <c r="M254" s="1134"/>
    </row>
    <row r="255" spans="1:13" s="436" customFormat="1" ht="41.25" customHeight="1">
      <c r="A255" s="1118"/>
      <c r="B255" s="1131"/>
      <c r="C255" s="1132"/>
      <c r="D255" s="1132"/>
      <c r="E255" s="1133"/>
      <c r="F255" s="1139"/>
      <c r="G255" s="1132"/>
      <c r="H255" s="1132"/>
      <c r="I255" s="1132"/>
      <c r="J255" s="1132"/>
      <c r="K255" s="1132"/>
      <c r="L255" s="1133"/>
      <c r="M255" s="1134"/>
    </row>
    <row r="256" spans="1:13" s="436" customFormat="1" ht="41.25" customHeight="1" thickBot="1">
      <c r="A256" s="1118"/>
      <c r="B256" s="1135"/>
      <c r="C256" s="1136"/>
      <c r="D256" s="1136"/>
      <c r="E256" s="1137"/>
      <c r="F256" s="1139"/>
      <c r="G256" s="1132"/>
      <c r="H256" s="1132"/>
      <c r="I256" s="1132"/>
      <c r="J256" s="1132"/>
      <c r="K256" s="1132"/>
      <c r="L256" s="1133"/>
      <c r="M256" s="1134"/>
    </row>
    <row r="257" spans="1:13" s="436" customFormat="1" ht="41.25" customHeight="1">
      <c r="A257" s="1118"/>
      <c r="B257" s="494"/>
      <c r="C257" s="495"/>
      <c r="D257" s="495"/>
      <c r="E257" s="495"/>
      <c r="F257" s="1131"/>
      <c r="G257" s="1132"/>
      <c r="H257" s="1132"/>
      <c r="I257" s="1132"/>
      <c r="J257" s="1132"/>
      <c r="K257" s="1132"/>
      <c r="L257" s="1133"/>
      <c r="M257" s="1134"/>
    </row>
    <row r="258" spans="1:13" s="436" customFormat="1" ht="41.25" customHeight="1">
      <c r="A258" s="1118"/>
      <c r="B258" s="494"/>
      <c r="C258" s="495"/>
      <c r="D258" s="495"/>
      <c r="E258" s="495"/>
      <c r="F258" s="1131"/>
      <c r="G258" s="1132"/>
      <c r="H258" s="1132"/>
      <c r="I258" s="1132"/>
      <c r="J258" s="1132"/>
      <c r="K258" s="1132"/>
      <c r="L258" s="1133"/>
      <c r="M258" s="1134"/>
    </row>
    <row r="259" spans="1:13" s="436" customFormat="1" ht="41.25" customHeight="1">
      <c r="A259" s="1118"/>
      <c r="B259" s="494"/>
      <c r="C259" s="495"/>
      <c r="D259" s="495"/>
      <c r="E259" s="495"/>
      <c r="F259" s="1131"/>
      <c r="G259" s="1132"/>
      <c r="H259" s="1132"/>
      <c r="I259" s="1132"/>
      <c r="J259" s="1132"/>
      <c r="K259" s="1132"/>
      <c r="L259" s="1133"/>
      <c r="M259" s="1134"/>
    </row>
    <row r="260" spans="1:13" s="436" customFormat="1" ht="41.25" customHeight="1" thickBot="1">
      <c r="A260" s="1118"/>
      <c r="B260" s="494"/>
      <c r="C260" s="495"/>
      <c r="D260" s="495"/>
      <c r="E260" s="495"/>
      <c r="F260" s="1135"/>
      <c r="G260" s="1136"/>
      <c r="H260" s="1136"/>
      <c r="I260" s="1136"/>
      <c r="J260" s="1136"/>
      <c r="K260" s="1136"/>
      <c r="L260" s="1137"/>
      <c r="M260" s="1134"/>
    </row>
    <row r="261" spans="1:13" s="436" customFormat="1" ht="9.75" customHeight="1">
      <c r="A261" s="1100"/>
      <c r="B261" s="1100"/>
      <c r="C261" s="1100"/>
      <c r="D261" s="1100"/>
      <c r="E261" s="1100"/>
      <c r="F261" s="1100"/>
      <c r="G261" s="1100"/>
      <c r="H261" s="1100"/>
      <c r="I261" s="1100"/>
      <c r="J261" s="1100"/>
      <c r="K261" s="1100"/>
      <c r="L261" s="1100"/>
      <c r="M261" s="1100"/>
    </row>
    <row r="262" spans="1:13" s="436" customFormat="1" ht="26.25" customHeight="1">
      <c r="A262" s="496" t="s">
        <v>4310</v>
      </c>
      <c r="B262" s="497"/>
      <c r="C262" s="497"/>
      <c r="D262" s="497"/>
      <c r="E262" s="497"/>
      <c r="F262" s="497"/>
      <c r="G262" s="497"/>
      <c r="H262" s="497"/>
      <c r="I262" s="497"/>
      <c r="J262" s="497"/>
      <c r="K262" s="497"/>
      <c r="L262" s="497"/>
      <c r="M262" s="498"/>
    </row>
    <row r="263" spans="1:13" s="436" customFormat="1" ht="11.25" customHeight="1">
      <c r="A263" s="499"/>
      <c r="B263" s="497"/>
      <c r="C263" s="497"/>
      <c r="D263" s="486"/>
      <c r="E263" s="486"/>
      <c r="F263" s="486"/>
      <c r="G263" s="486"/>
      <c r="H263" s="486"/>
      <c r="I263" s="486"/>
      <c r="J263" s="486"/>
      <c r="K263" s="486"/>
      <c r="L263" s="486"/>
      <c r="M263" s="486"/>
    </row>
    <row r="264" spans="1:13" s="436" customFormat="1">
      <c r="A264" s="1084"/>
      <c r="B264" s="489" t="s">
        <v>4311</v>
      </c>
      <c r="C264" s="489" t="s">
        <v>4312</v>
      </c>
      <c r="D264" s="1084"/>
      <c r="E264" s="1084"/>
      <c r="F264" s="1084"/>
      <c r="G264" s="1084"/>
      <c r="H264" s="1084"/>
      <c r="I264" s="1084"/>
      <c r="J264" s="1084"/>
      <c r="K264" s="1084"/>
      <c r="L264" s="1084"/>
      <c r="M264" s="1084"/>
    </row>
    <row r="265" spans="1:13" s="436" customFormat="1">
      <c r="A265" s="1084"/>
      <c r="B265" s="479"/>
      <c r="C265" s="479"/>
      <c r="D265" s="1084"/>
      <c r="E265" s="1084"/>
      <c r="F265" s="1084"/>
      <c r="G265" s="1084"/>
      <c r="H265" s="1084"/>
      <c r="I265" s="1084"/>
      <c r="J265" s="1084"/>
      <c r="K265" s="1084"/>
      <c r="L265" s="1084"/>
      <c r="M265" s="1084"/>
    </row>
    <row r="266" spans="1:13" s="436" customFormat="1">
      <c r="A266" s="1084"/>
      <c r="B266" s="479"/>
      <c r="C266" s="479"/>
      <c r="D266" s="1084"/>
      <c r="E266" s="1084"/>
      <c r="F266" s="1084"/>
      <c r="G266" s="1084"/>
      <c r="H266" s="1084"/>
      <c r="I266" s="1084"/>
      <c r="J266" s="1084"/>
      <c r="K266" s="1084"/>
      <c r="L266" s="1084"/>
      <c r="M266" s="1084"/>
    </row>
    <row r="267" spans="1:13" s="436" customFormat="1">
      <c r="A267" s="1084"/>
      <c r="B267" s="479"/>
      <c r="C267" s="479"/>
      <c r="D267" s="1084"/>
      <c r="E267" s="1084"/>
      <c r="F267" s="1084"/>
      <c r="G267" s="1084"/>
      <c r="H267" s="1084"/>
      <c r="I267" s="1084"/>
      <c r="J267" s="1084"/>
      <c r="K267" s="1084"/>
      <c r="L267" s="1084"/>
      <c r="M267" s="1084"/>
    </row>
    <row r="268" spans="1:13" s="436" customFormat="1">
      <c r="A268" s="1084"/>
      <c r="B268" s="479"/>
      <c r="C268" s="479"/>
      <c r="D268" s="1084"/>
      <c r="E268" s="1084"/>
      <c r="F268" s="1084"/>
      <c r="G268" s="1084"/>
      <c r="H268" s="1084"/>
      <c r="I268" s="1084"/>
      <c r="J268" s="1084"/>
      <c r="K268" s="1084"/>
      <c r="L268" s="1084"/>
      <c r="M268" s="1084"/>
    </row>
    <row r="269" spans="1:13" s="436" customFormat="1">
      <c r="A269" s="1084"/>
      <c r="B269" s="479"/>
      <c r="C269" s="479"/>
      <c r="D269" s="1084"/>
      <c r="E269" s="1084"/>
      <c r="F269" s="1084"/>
      <c r="G269" s="1084"/>
      <c r="H269" s="1084"/>
      <c r="I269" s="1084"/>
      <c r="J269" s="1084"/>
      <c r="K269" s="1084"/>
      <c r="L269" s="1084"/>
      <c r="M269" s="1084"/>
    </row>
    <row r="270" spans="1:13" s="436" customFormat="1">
      <c r="A270" s="1084"/>
      <c r="B270" s="479"/>
      <c r="C270" s="479"/>
      <c r="D270" s="1084"/>
      <c r="E270" s="1084"/>
      <c r="F270" s="1084"/>
      <c r="G270" s="1084"/>
      <c r="H270" s="1084"/>
      <c r="I270" s="1084"/>
      <c r="J270" s="1084"/>
      <c r="K270" s="1084"/>
      <c r="L270" s="1084"/>
      <c r="M270" s="1084"/>
    </row>
    <row r="271" spans="1:13" s="436" customFormat="1">
      <c r="A271" s="1084"/>
      <c r="B271" s="479"/>
      <c r="C271" s="479"/>
      <c r="D271" s="1084"/>
      <c r="E271" s="1084"/>
      <c r="F271" s="1084"/>
      <c r="G271" s="1084"/>
      <c r="H271" s="1084"/>
      <c r="I271" s="1084"/>
      <c r="J271" s="1084"/>
      <c r="K271" s="1084"/>
      <c r="L271" s="1084"/>
      <c r="M271" s="1084"/>
    </row>
    <row r="272" spans="1:13" s="436" customFormat="1">
      <c r="A272" s="1084"/>
      <c r="B272" s="479"/>
      <c r="C272" s="479"/>
      <c r="D272" s="1084"/>
      <c r="E272" s="1084"/>
      <c r="F272" s="1084"/>
      <c r="G272" s="1084"/>
      <c r="H272" s="1084"/>
      <c r="I272" s="1084"/>
      <c r="J272" s="1084"/>
      <c r="K272" s="1084"/>
      <c r="L272" s="1084"/>
      <c r="M272" s="1084"/>
    </row>
    <row r="273" spans="1:13" s="436" customFormat="1">
      <c r="A273" s="1084"/>
      <c r="B273" s="479"/>
      <c r="C273" s="479"/>
      <c r="D273" s="1084"/>
      <c r="E273" s="1084"/>
      <c r="F273" s="1084"/>
      <c r="G273" s="1084"/>
      <c r="H273" s="1084"/>
      <c r="I273" s="1084"/>
      <c r="J273" s="1084"/>
      <c r="K273" s="1084"/>
      <c r="L273" s="1084"/>
      <c r="M273" s="1084"/>
    </row>
    <row r="274" spans="1:13" s="436" customFormat="1">
      <c r="A274" s="1084"/>
      <c r="B274" s="479"/>
      <c r="C274" s="479"/>
      <c r="D274" s="1084"/>
      <c r="E274" s="1084"/>
      <c r="F274" s="1084"/>
      <c r="G274" s="1084"/>
      <c r="H274" s="1084"/>
      <c r="I274" s="1084"/>
      <c r="J274" s="1084"/>
      <c r="K274" s="1084"/>
      <c r="L274" s="1084"/>
      <c r="M274" s="1084"/>
    </row>
    <row r="275" spans="1:13" s="436" customFormat="1">
      <c r="A275" s="1084"/>
      <c r="B275" s="479"/>
      <c r="C275" s="479"/>
      <c r="D275" s="1084"/>
      <c r="E275" s="1084"/>
      <c r="F275" s="1084"/>
      <c r="G275" s="1084"/>
      <c r="H275" s="1084"/>
      <c r="I275" s="1084"/>
      <c r="J275" s="1084"/>
      <c r="K275" s="1084"/>
      <c r="L275" s="1084"/>
      <c r="M275" s="1084"/>
    </row>
    <row r="276" spans="1:13" s="436" customFormat="1">
      <c r="A276" s="1084"/>
      <c r="B276" s="479"/>
      <c r="C276" s="479"/>
      <c r="D276" s="1084"/>
      <c r="E276" s="1084"/>
      <c r="F276" s="1084"/>
      <c r="G276" s="1084"/>
      <c r="H276" s="1084"/>
      <c r="I276" s="1084"/>
      <c r="J276" s="1084"/>
      <c r="K276" s="1084"/>
      <c r="L276" s="1084"/>
      <c r="M276" s="1084"/>
    </row>
    <row r="277" spans="1:13" s="436" customFormat="1">
      <c r="A277" s="1084"/>
      <c r="B277" s="479"/>
      <c r="C277" s="479"/>
      <c r="D277" s="1084"/>
      <c r="E277" s="1084"/>
      <c r="F277" s="1084"/>
      <c r="G277" s="1084"/>
      <c r="H277" s="1084"/>
      <c r="I277" s="1084"/>
      <c r="J277" s="1084"/>
      <c r="K277" s="1084"/>
      <c r="L277" s="1084"/>
      <c r="M277" s="1084"/>
    </row>
    <row r="278" spans="1:13" s="436" customFormat="1">
      <c r="A278" s="1084"/>
      <c r="B278" s="479"/>
      <c r="C278" s="479"/>
      <c r="D278" s="1084"/>
      <c r="E278" s="1084"/>
      <c r="F278" s="1084"/>
      <c r="G278" s="1084"/>
      <c r="H278" s="1084"/>
      <c r="I278" s="1084"/>
      <c r="J278" s="1084"/>
      <c r="K278" s="1084"/>
      <c r="L278" s="1084"/>
      <c r="M278" s="1084"/>
    </row>
    <row r="279" spans="1:13" s="436" customFormat="1">
      <c r="A279" s="1084"/>
      <c r="B279" s="493" t="s">
        <v>4299</v>
      </c>
      <c r="C279" s="480">
        <f>SUM(C265:C278)</f>
        <v>0</v>
      </c>
      <c r="D279" s="1084"/>
      <c r="E279" s="1084"/>
      <c r="F279" s="1084"/>
      <c r="G279" s="1084"/>
      <c r="H279" s="1084"/>
      <c r="I279" s="1084"/>
      <c r="J279" s="1084"/>
      <c r="K279" s="1084"/>
      <c r="L279" s="1084"/>
      <c r="M279" s="1084"/>
    </row>
    <row r="280" spans="1:13" s="436" customFormat="1">
      <c r="A280" s="1084"/>
      <c r="B280" s="500"/>
      <c r="C280" s="501"/>
      <c r="D280" s="1084"/>
      <c r="E280" s="1084"/>
      <c r="F280" s="1084"/>
      <c r="G280" s="1084"/>
      <c r="H280" s="1084"/>
      <c r="I280" s="1084"/>
      <c r="J280" s="1084"/>
      <c r="K280" s="1084"/>
      <c r="L280" s="1084"/>
      <c r="M280" s="1084"/>
    </row>
    <row r="281" spans="1:13" s="436" customFormat="1" ht="33" customHeight="1">
      <c r="A281" s="502" t="s">
        <v>4313</v>
      </c>
      <c r="B281" s="497"/>
      <c r="C281" s="497"/>
      <c r="D281" s="497"/>
      <c r="E281" s="497"/>
      <c r="F281" s="497"/>
      <c r="G281" s="497"/>
      <c r="H281" s="497"/>
      <c r="I281" s="497"/>
      <c r="J281" s="497"/>
      <c r="K281" s="497"/>
      <c r="L281" s="497"/>
      <c r="M281" s="498"/>
    </row>
    <row r="282" spans="1:13" s="436" customFormat="1">
      <c r="A282" s="499"/>
      <c r="B282" s="497"/>
      <c r="C282" s="503"/>
      <c r="D282" s="486"/>
      <c r="E282" s="486"/>
      <c r="F282" s="486"/>
      <c r="G282" s="486"/>
      <c r="H282" s="486"/>
      <c r="I282" s="486"/>
      <c r="J282" s="486"/>
      <c r="K282" s="486"/>
      <c r="L282" s="486"/>
      <c r="M282" s="486"/>
    </row>
    <row r="283" spans="1:13" s="436" customFormat="1">
      <c r="A283" s="1084"/>
      <c r="B283" s="489" t="s">
        <v>4314</v>
      </c>
      <c r="C283" s="489" t="s">
        <v>4315</v>
      </c>
      <c r="D283" s="1084"/>
      <c r="E283" s="1084"/>
      <c r="F283" s="1084"/>
      <c r="G283" s="1084"/>
      <c r="H283" s="1084"/>
      <c r="I283" s="1084"/>
      <c r="J283" s="1084"/>
      <c r="K283" s="1084"/>
      <c r="L283" s="1084"/>
      <c r="M283" s="1084"/>
    </row>
    <row r="284" spans="1:13" s="436" customFormat="1">
      <c r="A284" s="1084"/>
      <c r="B284" s="479"/>
      <c r="C284" s="504"/>
      <c r="D284" s="1084"/>
      <c r="E284" s="1084"/>
      <c r="F284" s="1084"/>
      <c r="G284" s="1084"/>
      <c r="H284" s="1084"/>
      <c r="I284" s="1084"/>
      <c r="J284" s="1084"/>
      <c r="K284" s="1084"/>
      <c r="L284" s="1084"/>
      <c r="M284" s="1084"/>
    </row>
    <row r="285" spans="1:13" s="436" customFormat="1">
      <c r="A285" s="1084"/>
      <c r="B285" s="1084"/>
      <c r="C285" s="1084"/>
      <c r="D285" s="1084"/>
      <c r="E285" s="1084"/>
      <c r="F285" s="1084"/>
      <c r="G285" s="1084"/>
      <c r="H285" s="1084"/>
      <c r="I285" s="1084"/>
      <c r="J285" s="1084"/>
      <c r="K285" s="1084"/>
      <c r="L285" s="1084"/>
      <c r="M285" s="1084"/>
    </row>
    <row r="286" spans="1:13" s="436" customFormat="1" ht="30" customHeight="1">
      <c r="A286" s="1114" t="s">
        <v>4316</v>
      </c>
      <c r="B286" s="1115"/>
      <c r="C286" s="1115"/>
      <c r="D286" s="1115"/>
      <c r="E286" s="1115"/>
      <c r="F286" s="1115"/>
      <c r="G286" s="1115"/>
      <c r="H286" s="1115"/>
      <c r="I286" s="1115"/>
      <c r="J286" s="1115"/>
      <c r="K286" s="1115"/>
      <c r="L286" s="1115"/>
      <c r="M286" s="1116"/>
    </row>
    <row r="287" spans="1:13" s="436" customFormat="1">
      <c r="A287" s="499"/>
      <c r="B287" s="497"/>
      <c r="C287" s="497"/>
      <c r="D287" s="486"/>
      <c r="E287" s="486"/>
      <c r="F287" s="486"/>
      <c r="G287" s="486"/>
      <c r="H287" s="486"/>
      <c r="I287" s="486"/>
      <c r="J287" s="486"/>
      <c r="K287" s="486"/>
      <c r="L287" s="486"/>
      <c r="M287" s="486"/>
    </row>
    <row r="288" spans="1:13" s="436" customFormat="1">
      <c r="A288" s="1084"/>
      <c r="B288" s="489" t="s">
        <v>4311</v>
      </c>
      <c r="C288" s="489" t="s">
        <v>4317</v>
      </c>
      <c r="D288" s="1084"/>
      <c r="E288" s="1084"/>
      <c r="F288" s="1084"/>
      <c r="G288" s="1084"/>
      <c r="H288" s="1084"/>
      <c r="I288" s="1084"/>
      <c r="J288" s="1084"/>
      <c r="K288" s="1084"/>
      <c r="L288" s="1084"/>
      <c r="M288" s="1084"/>
    </row>
    <row r="289" spans="2:3" s="436" customFormat="1">
      <c r="B289" s="479"/>
      <c r="C289" s="479"/>
    </row>
    <row r="290" spans="2:3" s="436" customFormat="1">
      <c r="B290" s="479"/>
      <c r="C290" s="479"/>
    </row>
    <row r="291" spans="2:3" s="436" customFormat="1">
      <c r="B291" s="479"/>
      <c r="C291" s="479"/>
    </row>
    <row r="292" spans="2:3" s="436" customFormat="1">
      <c r="B292" s="479"/>
      <c r="C292" s="479"/>
    </row>
    <row r="293" spans="2:3" s="436" customFormat="1">
      <c r="B293" s="479"/>
      <c r="C293" s="479"/>
    </row>
    <row r="294" spans="2:3" s="436" customFormat="1">
      <c r="B294" s="479"/>
      <c r="C294" s="479"/>
    </row>
    <row r="295" spans="2:3" s="436" customFormat="1">
      <c r="B295" s="479"/>
      <c r="C295" s="479"/>
    </row>
    <row r="296" spans="2:3" s="436" customFormat="1">
      <c r="B296" s="479"/>
      <c r="C296" s="479"/>
    </row>
    <row r="297" spans="2:3" s="436" customFormat="1">
      <c r="B297" s="479"/>
      <c r="C297" s="479"/>
    </row>
    <row r="298" spans="2:3" s="436" customFormat="1">
      <c r="B298" s="479"/>
      <c r="C298" s="479"/>
    </row>
    <row r="299" spans="2:3" s="436" customFormat="1">
      <c r="B299" s="479"/>
      <c r="C299" s="479"/>
    </row>
    <row r="300" spans="2:3" s="436" customFormat="1">
      <c r="B300" s="479"/>
      <c r="C300" s="479"/>
    </row>
    <row r="301" spans="2:3" s="436" customFormat="1">
      <c r="B301" s="479"/>
      <c r="C301" s="479"/>
    </row>
    <row r="302" spans="2:3" s="436" customFormat="1">
      <c r="B302" s="479"/>
      <c r="C302" s="479"/>
    </row>
    <row r="303" spans="2:3" s="436" customFormat="1">
      <c r="B303" s="493" t="s">
        <v>4299</v>
      </c>
      <c r="C303" s="480">
        <f>SUM(C289:C302)</f>
        <v>0</v>
      </c>
    </row>
    <row r="304" spans="2:3" s="436" customFormat="1">
      <c r="B304" s="500"/>
      <c r="C304" s="501"/>
    </row>
    <row r="305" spans="1:13" s="436" customFormat="1" ht="30.75" customHeight="1">
      <c r="A305" s="502" t="s">
        <v>4318</v>
      </c>
      <c r="B305" s="497"/>
      <c r="C305" s="497"/>
      <c r="D305" s="497"/>
      <c r="E305" s="497"/>
      <c r="F305" s="497"/>
      <c r="G305" s="497"/>
      <c r="H305" s="497"/>
      <c r="I305" s="497"/>
      <c r="J305" s="497"/>
      <c r="K305" s="497"/>
      <c r="L305" s="497"/>
      <c r="M305" s="498"/>
    </row>
    <row r="306" spans="1:13" s="436" customFormat="1">
      <c r="A306" s="499"/>
      <c r="B306" s="497"/>
      <c r="C306" s="503"/>
      <c r="D306" s="486"/>
      <c r="E306" s="486"/>
      <c r="F306" s="486"/>
      <c r="G306" s="486"/>
      <c r="H306" s="486"/>
      <c r="I306" s="486"/>
      <c r="J306" s="486"/>
      <c r="K306" s="486"/>
      <c r="L306" s="486"/>
      <c r="M306" s="486"/>
    </row>
    <row r="307" spans="1:13" s="436" customFormat="1">
      <c r="A307" s="1084"/>
      <c r="B307" s="489" t="s">
        <v>4314</v>
      </c>
      <c r="C307" s="1098"/>
      <c r="D307" s="1084"/>
      <c r="E307" s="1084"/>
      <c r="F307" s="1084"/>
      <c r="G307" s="1084"/>
      <c r="H307" s="1084"/>
      <c r="I307" s="1084"/>
      <c r="J307" s="1084"/>
      <c r="K307" s="1084"/>
      <c r="L307" s="1084"/>
      <c r="M307" s="1084"/>
    </row>
    <row r="308" spans="1:13" s="436" customFormat="1">
      <c r="A308" s="1084"/>
      <c r="B308" s="479"/>
      <c r="C308" s="1084"/>
      <c r="D308" s="1084"/>
      <c r="E308" s="1084"/>
      <c r="F308" s="1084"/>
      <c r="G308" s="1084"/>
      <c r="H308" s="1084"/>
      <c r="I308" s="1084"/>
      <c r="J308" s="1084"/>
      <c r="K308" s="1084"/>
      <c r="L308" s="1084"/>
      <c r="M308" s="1084"/>
    </row>
    <row r="309" spans="1:13" s="436" customFormat="1" ht="6.75" customHeight="1">
      <c r="A309" s="1084"/>
      <c r="B309" s="1084"/>
      <c r="C309" s="1084"/>
      <c r="D309" s="1084"/>
      <c r="E309" s="1084"/>
      <c r="F309" s="1084"/>
      <c r="G309" s="1084"/>
      <c r="H309" s="1084"/>
      <c r="I309" s="1084"/>
      <c r="J309" s="1084"/>
      <c r="K309" s="1084"/>
      <c r="L309" s="1084"/>
      <c r="M309" s="1084"/>
    </row>
    <row r="310" spans="1:13" s="436" customFormat="1" ht="5.25" customHeight="1">
      <c r="A310" s="1100"/>
      <c r="B310" s="1100"/>
      <c r="C310" s="1100"/>
      <c r="D310" s="1100"/>
      <c r="E310" s="1100"/>
      <c r="F310" s="1100"/>
      <c r="G310" s="1100"/>
      <c r="H310" s="1100"/>
      <c r="I310" s="1100"/>
      <c r="J310" s="1100"/>
      <c r="K310" s="1100"/>
      <c r="L310" s="1100"/>
      <c r="M310" s="1100"/>
    </row>
    <row r="311" spans="1:13" s="436" customFormat="1">
      <c r="A311" s="1084"/>
      <c r="B311" s="1084"/>
      <c r="C311" s="1084"/>
      <c r="D311" s="1084"/>
      <c r="E311" s="1084"/>
      <c r="F311" s="1084"/>
      <c r="G311" s="1084"/>
      <c r="H311" s="1084"/>
      <c r="I311" s="1084"/>
      <c r="J311" s="1084"/>
      <c r="K311" s="1084"/>
      <c r="L311" s="1084"/>
      <c r="M311" s="1084"/>
    </row>
    <row r="312" spans="1:13" s="436" customFormat="1" ht="56.25" customHeight="1">
      <c r="A312" s="1111" t="s">
        <v>4319</v>
      </c>
      <c r="B312" s="1112"/>
      <c r="C312" s="1112"/>
      <c r="D312" s="1112"/>
      <c r="E312" s="1112"/>
      <c r="F312" s="1112"/>
      <c r="G312" s="1112"/>
      <c r="H312" s="1112"/>
      <c r="I312" s="1112"/>
      <c r="J312" s="1112"/>
      <c r="K312" s="1112"/>
      <c r="L312" s="1112"/>
      <c r="M312" s="1113"/>
    </row>
    <row r="313" spans="1:13" s="436" customFormat="1">
      <c r="A313" s="1084"/>
      <c r="B313" s="1084"/>
      <c r="C313" s="1084"/>
      <c r="D313" s="1084"/>
      <c r="E313" s="1084"/>
      <c r="F313" s="1084"/>
      <c r="G313" s="1084"/>
      <c r="H313" s="1084"/>
      <c r="I313" s="1084"/>
      <c r="J313" s="1084"/>
      <c r="K313" s="1084"/>
      <c r="L313" s="1084"/>
      <c r="M313" s="1084"/>
    </row>
    <row r="314" spans="1:13" s="436" customFormat="1">
      <c r="A314" s="1084"/>
      <c r="B314" s="505" t="s">
        <v>4320</v>
      </c>
      <c r="C314" s="505" t="s">
        <v>4321</v>
      </c>
      <c r="D314" s="179"/>
      <c r="E314" s="179"/>
      <c r="F314" s="179"/>
      <c r="G314" s="1084"/>
      <c r="H314" s="1084"/>
      <c r="I314" s="1084"/>
      <c r="J314" s="1084"/>
      <c r="K314" s="1084"/>
      <c r="L314" s="1084"/>
      <c r="M314" s="1084"/>
    </row>
    <row r="315" spans="1:13" s="436" customFormat="1">
      <c r="A315" s="1084"/>
      <c r="B315" s="1093"/>
      <c r="C315" s="1093" t="str">
        <f>IF(B315="","",IF(B315="No aplica","No aplica",IF(B315="Entregar plantas",M5/1000000,M5/1500000)))</f>
        <v/>
      </c>
      <c r="D315" s="179"/>
      <c r="E315" s="179"/>
      <c r="F315" s="179"/>
      <c r="G315" s="1084"/>
      <c r="H315" s="1084"/>
      <c r="I315" s="1084"/>
      <c r="J315" s="1084"/>
      <c r="K315" s="1084"/>
      <c r="L315" s="1084"/>
      <c r="M315" s="1084"/>
    </row>
  </sheetData>
  <sheetProtection algorithmName="SHA-512" hashValue="mhw7rb7jGyyejCG0qIpGH0eatZQsALiVE7mhmXAn2tJkuvRQfeHYizCylvWbrbVtYy4uq4HMPDDM9/G8uJ/H5A==" saltValue="T5lUJUcR5OOxi9gZK9UyoA==" spinCount="100000" sheet="1" formatCells="0" formatColumns="0" formatRows="0" insertRows="0" insertHyperlinks="0" deleteRows="0" sort="0" autoFilter="0"/>
  <dataConsolidate/>
  <mergeCells count="57">
    <mergeCell ref="A286:M286"/>
    <mergeCell ref="A312:M312"/>
    <mergeCell ref="B255:E255"/>
    <mergeCell ref="F255:L255"/>
    <mergeCell ref="B256:E256"/>
    <mergeCell ref="F256:L256"/>
    <mergeCell ref="F257:L257"/>
    <mergeCell ref="F258:L258"/>
    <mergeCell ref="L228:M230"/>
    <mergeCell ref="A250:M250"/>
    <mergeCell ref="B252:E252"/>
    <mergeCell ref="F252:L252"/>
    <mergeCell ref="A253:A260"/>
    <mergeCell ref="B253:E253"/>
    <mergeCell ref="F253:L253"/>
    <mergeCell ref="M253:M260"/>
    <mergeCell ref="B254:E254"/>
    <mergeCell ref="F254:L254"/>
    <mergeCell ref="F259:L259"/>
    <mergeCell ref="F260:L260"/>
    <mergeCell ref="N48:N60"/>
    <mergeCell ref="A63:M63"/>
    <mergeCell ref="A64:C64"/>
    <mergeCell ref="A65:C65"/>
    <mergeCell ref="C226:J226"/>
    <mergeCell ref="A67:C67"/>
    <mergeCell ref="A68:C68"/>
    <mergeCell ref="A69:C69"/>
    <mergeCell ref="A70:C70"/>
    <mergeCell ref="A73:M73"/>
    <mergeCell ref="A75:M75"/>
    <mergeCell ref="A99:M99"/>
    <mergeCell ref="A123:M123"/>
    <mergeCell ref="A192:M192"/>
    <mergeCell ref="A213:M213"/>
    <mergeCell ref="C214:M214"/>
    <mergeCell ref="A66:C66"/>
    <mergeCell ref="A39:C39"/>
    <mergeCell ref="A40:C40"/>
    <mergeCell ref="A41:C41"/>
    <mergeCell ref="A42:C42"/>
    <mergeCell ref="A44:M44"/>
    <mergeCell ref="A46:E46"/>
    <mergeCell ref="G46:M46"/>
    <mergeCell ref="F48:F60"/>
    <mergeCell ref="A38:C38"/>
    <mergeCell ref="A3:M3"/>
    <mergeCell ref="B5:K5"/>
    <mergeCell ref="A6:A7"/>
    <mergeCell ref="G6:I6"/>
    <mergeCell ref="K10:L10"/>
    <mergeCell ref="A11:M11"/>
    <mergeCell ref="A13:M13"/>
    <mergeCell ref="A16:A32"/>
    <mergeCell ref="A34:M34"/>
    <mergeCell ref="A36:C36"/>
    <mergeCell ref="A37:C37"/>
  </mergeCells>
  <conditionalFormatting sqref="B9 D9 F9 H9 K9 M9 B5 M5 B16:B20 C16:C25 D16:D23 E16:E22 F16:F27 G16:G26 H16:H25 I16:I32 A37 D37 A48:A61 B48:B52 C48:C49 D48:D52 E48:E50 G48:H54 I48:I49 J48:J50 K48:K51 L48:M49 A65 D65 A78:D97 M78:M97 A102:D122 G102:G122 A129:H129 A140:G140 A151:H151 A161:G167 A171:G177 B181:L190 B195:L211 C216:E223 C228:G247 B252:E256 F252:L260 B265:C278 B284:C284 B289:C302 B308 B315">
    <cfRule type="cellIs" dxfId="556" priority="1" operator="equal">
      <formula>""</formula>
    </cfRule>
  </conditionalFormatting>
  <dataValidations count="32">
    <dataValidation type="list" allowBlank="1" showInputMessage="1" showErrorMessage="1" sqref="B315" xr:uid="{50092BD4-2D4C-4724-B514-359153944CCE}">
      <formula1>"Sembrar árboles,Entregar plantas,No aplica"</formula1>
    </dataValidation>
    <dataValidation type="list" allowBlank="1" showInputMessage="1" showErrorMessage="1" sqref="D181:D185" xr:uid="{870792F8-0D42-46D9-825F-B4082C83FA8A}">
      <formula1>INDIRECT(SUBSTITUTE(B181," ","_"))</formula1>
    </dataValidation>
    <dataValidation type="list" allowBlank="1" showInputMessage="1" showErrorMessage="1" sqref="A102:A122" xr:uid="{BF44D370-D4C9-4712-BB45-DD1C4FB86376}">
      <formula1>Programa_PA</formula1>
    </dataValidation>
    <dataValidation type="list" allowBlank="1" showInputMessage="1" showErrorMessage="1" sqref="I16:I41 I63" xr:uid="{9EC72692-913A-4F97-B7F3-42380DA2DA70}">
      <formula1>INDIRECT(SUBSTITUTE($I$15," ","_"))</formula1>
    </dataValidation>
    <dataValidation type="list" allowBlank="1" showInputMessage="1" showErrorMessage="1" sqref="F16:F27" xr:uid="{014E033A-C35F-4527-9381-59DA1DDE406F}">
      <formula1>INDIRECT(SUBSTITUTE($F$15," ","_"))</formula1>
    </dataValidation>
    <dataValidation type="list" allowBlank="1" showInputMessage="1" showErrorMessage="1" sqref="G27" xr:uid="{EDE7DE4F-92F1-4309-8FB2-DD5AC7373C09}">
      <formula1>INDIRECT(SUBSTITUTE(#REF!," ","_"))</formula1>
    </dataValidation>
    <dataValidation type="list" allowBlank="1" showInputMessage="1" showErrorMessage="1" sqref="E151:E157" xr:uid="{176E54E0-CA13-4DB6-8EDE-D637E916CD02}">
      <formula1>INDIRECT(SUBSTITUTE($D151," ","_"))</formula1>
    </dataValidation>
    <dataValidation type="decimal" allowBlank="1" showInputMessage="1" showErrorMessage="1" sqref="D228:D247" xr:uid="{172FCC1A-3C8C-44BF-ADD6-ED7A43F42D50}">
      <formula1>0</formula1>
      <formula2>100</formula2>
    </dataValidation>
    <dataValidation type="decimal" allowBlank="1" showInputMessage="1" showErrorMessage="1" sqref="F216:F223" xr:uid="{3C10E8B4-7000-4F2F-99A1-DE2E8E406646}">
      <formula1>0</formula1>
      <formula2>10000000000000</formula2>
    </dataValidation>
    <dataValidation type="decimal" allowBlank="1" showInputMessage="1" showErrorMessage="1" sqref="D216:D223" xr:uid="{FD40544A-7641-4532-B22E-84C86E5BAF2B}">
      <formula1>0</formula1>
      <formula2>100000000000</formula2>
    </dataValidation>
    <dataValidation type="whole" allowBlank="1" showInputMessage="1" showErrorMessage="1" sqref="E228:E247" xr:uid="{10311440-21F7-4B78-8E73-822589A1E280}">
      <formula1>0</formula1>
      <formula2>10000000000000000000</formula2>
    </dataValidation>
    <dataValidation type="list" allowBlank="1" showInputMessage="1" showErrorMessage="1" sqref="K42" xr:uid="{73DD1D80-94A9-4FEC-993F-C60B56F8F866}">
      <formula1>INDIRECT(SUBSTITUTE($K$15," ","_"))</formula1>
    </dataValidation>
    <dataValidation type="list" allowBlank="1" showInputMessage="1" showErrorMessage="1" sqref="E16:E22" xr:uid="{E0F4939A-0E3C-4AA7-BC8A-53C10E95E1FB}">
      <formula1>INDIRECT(SUBSTITUTE($E$15," ","_"))</formula1>
    </dataValidation>
    <dataValidation type="decimal" allowBlank="1" showInputMessage="1" showErrorMessage="1" sqref="G228:G247 G102:G122 H129:H136 G140:G147 H151:H157 G161:G167 G171:G177 G181:G185" xr:uid="{696AA961-0C74-4244-92FB-8B7719CDE0ED}">
      <formula1>0</formula1>
      <formula2>100000000</formula2>
    </dataValidation>
    <dataValidation type="list" allowBlank="1" showInputMessage="1" showErrorMessage="1" sqref="F253:L260" xr:uid="{6655D076-5212-469B-A519-BFDE017C1811}">
      <formula1>INDIRECT(SUBSTITUTE($F$252," ","_"))</formula1>
    </dataValidation>
    <dataValidation type="list" allowBlank="1" showInputMessage="1" showErrorMessage="1" sqref="B253:E256" xr:uid="{123D6ECE-2287-4CAA-9188-E1F638A98CA0}">
      <formula1>INDIRECT(SUBSTITUTE($B$252," ","_"))</formula1>
    </dataValidation>
    <dataValidation type="list" allowBlank="1" showInputMessage="1" showErrorMessage="1" sqref="G48:G54" xr:uid="{6FB503FF-3C80-4BB9-96E4-9CF208761D90}">
      <formula1>Afro_Panzenú</formula1>
    </dataValidation>
    <dataValidation type="list" allowBlank="1" showInputMessage="1" showErrorMessage="1" sqref="L48:L49" xr:uid="{7F6FEB06-05B8-4B8C-B82E-3C8B9715C0F5}">
      <formula1>Afro_Hevéxicos</formula1>
    </dataValidation>
    <dataValidation type="list" allowBlank="1" showInputMessage="1" showErrorMessage="1" sqref="M48:M49" xr:uid="{35FED8AB-35A7-46DB-ABE0-01A9C3E45F95}">
      <formula1>Afro_Aburrá_Sur</formula1>
    </dataValidation>
    <dataValidation type="list" allowBlank="1" showInputMessage="1" showErrorMessage="1" sqref="I48:I49" xr:uid="{F3CE48AB-31A8-41D3-B98D-F2C13DAFCB49}">
      <formula1>Afro_Aburrá_Norte</formula1>
    </dataValidation>
    <dataValidation type="list" allowBlank="1" showInputMessage="1" showErrorMessage="1" sqref="B48:B52" xr:uid="{1BA55BAC-847D-41E4-A02B-147C39D30877}">
      <formula1>Zenu</formula1>
    </dataValidation>
    <dataValidation type="list" allowBlank="1" showInputMessage="1" showErrorMessage="1" sqref="A48:A61" xr:uid="{30EF48BC-6BCB-4712-97CE-1F6E470D8668}">
      <formula1>Embera_Chami</formula1>
    </dataValidation>
    <dataValidation type="list" allowBlank="1" showInputMessage="1" showErrorMessage="1" sqref="H16:H25" xr:uid="{BCC61BC6-C8E5-48F3-B989-C6578E501597}">
      <formula1>INDIRECT(SUBSTITUTE($H$15," ","_"))</formula1>
    </dataValidation>
    <dataValidation type="list" allowBlank="1" showInputMessage="1" showErrorMessage="1" sqref="D16:D23" xr:uid="{1E3E6448-76BA-494F-858F-73755A584F98}">
      <formula1>INDIRECT(SUBSTITUTE($D$15," ","_"))</formula1>
    </dataValidation>
    <dataValidation type="list" allowBlank="1" showInputMessage="1" showErrorMessage="1" sqref="G16:G26" xr:uid="{E99EBF2C-A227-4418-8E6D-02362EBE0E04}">
      <formula1>INDIRECT(SUBSTITUTE($G$15," ","_"))</formula1>
    </dataValidation>
    <dataValidation type="list" allowBlank="1" showInputMessage="1" showErrorMessage="1" sqref="C16:C25" xr:uid="{2F0A9918-F801-4BB7-9353-30AC661AAE14}">
      <formula1>INDIRECT(SUBSTITUTE($C$15," ","_"))</formula1>
    </dataValidation>
    <dataValidation type="list" allowBlank="1" showInputMessage="1" showErrorMessage="1" sqref="B16:B20" xr:uid="{FA251ED3-5A2F-4CBC-9B35-EEA96BC9CE8C}">
      <formula1>INDIRECT(SUBSTITUTE($B$15," ","_"))</formula1>
    </dataValidation>
    <dataValidation type="list" allowBlank="1" showInputMessage="1" showErrorMessage="1" sqref="K9" xr:uid="{1FE7B3A5-2348-4229-A9B9-DB065214D3DC}">
      <formula1>"2024,2025,2026,2027"</formula1>
    </dataValidation>
    <dataValidation type="list" allowBlank="1" showInputMessage="1" showErrorMessage="1" sqref="D78:D97 D140:D147 D129:D136 D151:D157 D102:D122" xr:uid="{35EA36B6-70C4-48D5-82BC-A3196C64C3F9}">
      <formula1>INDIRECT(SUBSTITUTE($C78," ","_"))</formula1>
    </dataValidation>
    <dataValidation type="list" allowBlank="1" showInputMessage="1" showErrorMessage="1" sqref="C161:C167 C78:C97 C140:C147 C129:C136 C151:C157 C171:C177 C102:C122 D103:D122" xr:uid="{769FE6B8-8665-452D-96CD-5E2FD15026CB}">
      <formula1>INDIRECT(SUBSTITUTE($B78," ","_"))</formula1>
    </dataValidation>
    <dataValidation type="list" allowBlank="1" showInputMessage="1" showErrorMessage="1" sqref="A78:A97" xr:uid="{2D9EB3F8-B252-4CDA-B055-0DA5A728316C}">
      <formula1>líneas</formula1>
    </dataValidation>
    <dataValidation type="list" allowBlank="1" showInputMessage="1" showErrorMessage="1" sqref="B161:B167 B78:B97 B140:B147 B129:B136 B151:B157 B171:B177 B102:B122" xr:uid="{199DA43A-7610-4FFA-BEC9-824A51F6EFFA}">
      <formula1>INDIRECT(SUBSTITUTE($A78," ","_"))</formula1>
    </dataValidation>
  </dataValidations>
  <printOptions horizontalCentered="1"/>
  <pageMargins left="0.19685039370078741" right="0.19685039370078741" top="0.59055118110236227" bottom="0.59055118110236227" header="0.19685039370078741" footer="0.19685039370078741"/>
  <pageSetup scale="50" fitToHeight="0" orientation="landscape" horizontalDpi="4294967294" verticalDpi="4294967294" r:id="rId1"/>
  <headerFooter>
    <oddFooter>&amp;LPágina &amp;P de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65217" r:id="rId4" name="Check Box 1">
              <controlPr defaultSize="0" autoFill="0" autoLine="0" autoPict="0">
                <anchor moveWithCells="1">
                  <from>
                    <xdr:col>0</xdr:col>
                    <xdr:colOff>1784350</xdr:colOff>
                    <xdr:row>5</xdr:row>
                    <xdr:rowOff>31750</xdr:rowOff>
                  </from>
                  <to>
                    <xdr:col>1</xdr:col>
                    <xdr:colOff>984250</xdr:colOff>
                    <xdr:row>6</xdr:row>
                    <xdr:rowOff>57150</xdr:rowOff>
                  </to>
                </anchor>
              </controlPr>
            </control>
          </mc:Choice>
        </mc:AlternateContent>
        <mc:AlternateContent xmlns:mc="http://schemas.openxmlformats.org/markup-compatibility/2006">
          <mc:Choice Requires="x14">
            <control shapeId="265218" r:id="rId5" name="Check Box 2">
              <controlPr defaultSize="0" autoFill="0" autoLine="0" autoPict="0">
                <anchor moveWithCells="1">
                  <from>
                    <xdr:col>1</xdr:col>
                    <xdr:colOff>1352550</xdr:colOff>
                    <xdr:row>5</xdr:row>
                    <xdr:rowOff>31750</xdr:rowOff>
                  </from>
                  <to>
                    <xdr:col>2</xdr:col>
                    <xdr:colOff>819150</xdr:colOff>
                    <xdr:row>6</xdr:row>
                    <xdr:rowOff>57150</xdr:rowOff>
                  </to>
                </anchor>
              </controlPr>
            </control>
          </mc:Choice>
        </mc:AlternateContent>
        <mc:AlternateContent xmlns:mc="http://schemas.openxmlformats.org/markup-compatibility/2006">
          <mc:Choice Requires="x14">
            <control shapeId="265219" r:id="rId6" name="Check Box 3">
              <controlPr defaultSize="0" autoFill="0" autoLine="0" autoPict="0">
                <anchor moveWithCells="1">
                  <from>
                    <xdr:col>2</xdr:col>
                    <xdr:colOff>704850</xdr:colOff>
                    <xdr:row>5</xdr:row>
                    <xdr:rowOff>31750</xdr:rowOff>
                  </from>
                  <to>
                    <xdr:col>3</xdr:col>
                    <xdr:colOff>184150</xdr:colOff>
                    <xdr:row>6</xdr:row>
                    <xdr:rowOff>57150</xdr:rowOff>
                  </to>
                </anchor>
              </controlPr>
            </control>
          </mc:Choice>
        </mc:AlternateContent>
        <mc:AlternateContent xmlns:mc="http://schemas.openxmlformats.org/markup-compatibility/2006">
          <mc:Choice Requires="x14">
            <control shapeId="265220" r:id="rId7" name="Check Box 4">
              <controlPr defaultSize="0" autoFill="0" autoLine="0" autoPict="0">
                <anchor moveWithCells="1">
                  <from>
                    <xdr:col>3</xdr:col>
                    <xdr:colOff>127000</xdr:colOff>
                    <xdr:row>5</xdr:row>
                    <xdr:rowOff>19050</xdr:rowOff>
                  </from>
                  <to>
                    <xdr:col>3</xdr:col>
                    <xdr:colOff>1390650</xdr:colOff>
                    <xdr:row>6</xdr:row>
                    <xdr:rowOff>38100</xdr:rowOff>
                  </to>
                </anchor>
              </controlPr>
            </control>
          </mc:Choice>
        </mc:AlternateContent>
        <mc:AlternateContent xmlns:mc="http://schemas.openxmlformats.org/markup-compatibility/2006">
          <mc:Choice Requires="x14">
            <control shapeId="265221" r:id="rId8" name="Check Box 5">
              <controlPr defaultSize="0" autoFill="0" autoLine="0" autoPict="0">
                <anchor moveWithCells="1">
                  <from>
                    <xdr:col>3</xdr:col>
                    <xdr:colOff>1504950</xdr:colOff>
                    <xdr:row>5</xdr:row>
                    <xdr:rowOff>19050</xdr:rowOff>
                  </from>
                  <to>
                    <xdr:col>4</xdr:col>
                    <xdr:colOff>984250</xdr:colOff>
                    <xdr:row>6</xdr:row>
                    <xdr:rowOff>38100</xdr:rowOff>
                  </to>
                </anchor>
              </controlPr>
            </control>
          </mc:Choice>
        </mc:AlternateContent>
        <mc:AlternateContent xmlns:mc="http://schemas.openxmlformats.org/markup-compatibility/2006">
          <mc:Choice Requires="x14">
            <control shapeId="265222" r:id="rId9" name="Check Box 6">
              <controlPr defaultSize="0" autoFill="0" autoLine="0" autoPict="0">
                <anchor moveWithCells="1">
                  <from>
                    <xdr:col>4</xdr:col>
                    <xdr:colOff>1028700</xdr:colOff>
                    <xdr:row>5</xdr:row>
                    <xdr:rowOff>19050</xdr:rowOff>
                  </from>
                  <to>
                    <xdr:col>5</xdr:col>
                    <xdr:colOff>184150</xdr:colOff>
                    <xdr:row>6</xdr:row>
                    <xdr:rowOff>31750</xdr:rowOff>
                  </to>
                </anchor>
              </controlPr>
            </control>
          </mc:Choice>
        </mc:AlternateContent>
        <mc:AlternateContent xmlns:mc="http://schemas.openxmlformats.org/markup-compatibility/2006">
          <mc:Choice Requires="x14">
            <control shapeId="265223" r:id="rId10" name="Check Box 7">
              <controlPr defaultSize="0" autoFill="0" autoLine="0" autoPict="0">
                <anchor moveWithCells="1">
                  <from>
                    <xdr:col>5</xdr:col>
                    <xdr:colOff>317500</xdr:colOff>
                    <xdr:row>5</xdr:row>
                    <xdr:rowOff>31750</xdr:rowOff>
                  </from>
                  <to>
                    <xdr:col>5</xdr:col>
                    <xdr:colOff>1581150</xdr:colOff>
                    <xdr:row>6</xdr:row>
                    <xdr:rowOff>57150</xdr:rowOff>
                  </to>
                </anchor>
              </controlPr>
            </control>
          </mc:Choice>
        </mc:AlternateContent>
        <mc:AlternateContent xmlns:mc="http://schemas.openxmlformats.org/markup-compatibility/2006">
          <mc:Choice Requires="x14">
            <control shapeId="265224" r:id="rId11" name="Check Box 8">
              <controlPr defaultSize="0" autoFill="0" autoLine="0" autoPict="0">
                <anchor moveWithCells="1">
                  <from>
                    <xdr:col>5</xdr:col>
                    <xdr:colOff>1695450</xdr:colOff>
                    <xdr:row>5</xdr:row>
                    <xdr:rowOff>31750</xdr:rowOff>
                  </from>
                  <to>
                    <xdr:col>7</xdr:col>
                    <xdr:colOff>666750</xdr:colOff>
                    <xdr:row>6</xdr:row>
                    <xdr:rowOff>57150</xdr:rowOff>
                  </to>
                </anchor>
              </controlPr>
            </control>
          </mc:Choice>
        </mc:AlternateContent>
        <mc:AlternateContent xmlns:mc="http://schemas.openxmlformats.org/markup-compatibility/2006">
          <mc:Choice Requires="x14">
            <control shapeId="265225" r:id="rId12" name="Check Box 9">
              <controlPr defaultSize="0" autoFill="0" autoLine="0" autoPict="0">
                <anchor moveWithCells="1">
                  <from>
                    <xdr:col>7</xdr:col>
                    <xdr:colOff>19050</xdr:colOff>
                    <xdr:row>5</xdr:row>
                    <xdr:rowOff>31750</xdr:rowOff>
                  </from>
                  <to>
                    <xdr:col>7</xdr:col>
                    <xdr:colOff>1270000</xdr:colOff>
                    <xdr:row>6</xdr:row>
                    <xdr:rowOff>38100</xdr:rowOff>
                  </to>
                </anchor>
              </controlPr>
            </control>
          </mc:Choice>
        </mc:AlternateContent>
        <mc:AlternateContent xmlns:mc="http://schemas.openxmlformats.org/markup-compatibility/2006">
          <mc:Choice Requires="x14">
            <control shapeId="265226" r:id="rId13" name="Check Box 10">
              <controlPr defaultSize="0" autoFill="0" autoLine="0" autoPict="0">
                <anchor moveWithCells="1">
                  <from>
                    <xdr:col>8</xdr:col>
                    <xdr:colOff>571500</xdr:colOff>
                    <xdr:row>5</xdr:row>
                    <xdr:rowOff>50800</xdr:rowOff>
                  </from>
                  <to>
                    <xdr:col>9</xdr:col>
                    <xdr:colOff>723900</xdr:colOff>
                    <xdr:row>6</xdr:row>
                    <xdr:rowOff>69850</xdr:rowOff>
                  </to>
                </anchor>
              </controlPr>
            </control>
          </mc:Choice>
        </mc:AlternateContent>
        <mc:AlternateContent xmlns:mc="http://schemas.openxmlformats.org/markup-compatibility/2006">
          <mc:Choice Requires="x14">
            <control shapeId="265227" r:id="rId14" name="Check Box 11">
              <controlPr defaultSize="0" autoFill="0" autoLine="0" autoPict="0">
                <anchor moveWithCells="1">
                  <from>
                    <xdr:col>9</xdr:col>
                    <xdr:colOff>1041400</xdr:colOff>
                    <xdr:row>5</xdr:row>
                    <xdr:rowOff>50800</xdr:rowOff>
                  </from>
                  <to>
                    <xdr:col>11</xdr:col>
                    <xdr:colOff>69850</xdr:colOff>
                    <xdr:row>6</xdr:row>
                    <xdr:rowOff>69850</xdr:rowOff>
                  </to>
                </anchor>
              </controlPr>
            </control>
          </mc:Choice>
        </mc:AlternateContent>
        <mc:AlternateContent xmlns:mc="http://schemas.openxmlformats.org/markup-compatibility/2006">
          <mc:Choice Requires="x14">
            <control shapeId="265228" r:id="rId15" name="Check Box 12">
              <controlPr defaultSize="0" autoFill="0" autoLine="0" autoPict="0">
                <anchor moveWithCells="1">
                  <from>
                    <xdr:col>11</xdr:col>
                    <xdr:colOff>571500</xdr:colOff>
                    <xdr:row>5</xdr:row>
                    <xdr:rowOff>76200</xdr:rowOff>
                  </from>
                  <to>
                    <xdr:col>12</xdr:col>
                    <xdr:colOff>723900</xdr:colOff>
                    <xdr:row>6</xdr:row>
                    <xdr:rowOff>88900</xdr:rowOff>
                  </to>
                </anchor>
              </controlPr>
            </control>
          </mc:Choice>
        </mc:AlternateContent>
        <mc:AlternateContent xmlns:mc="http://schemas.openxmlformats.org/markup-compatibility/2006">
          <mc:Choice Requires="x14">
            <control shapeId="265229" r:id="rId16" name="Check Box 13">
              <controlPr defaultSize="0" autoFill="0" autoLine="0" autoPict="0">
                <anchor moveWithCells="1">
                  <from>
                    <xdr:col>12</xdr:col>
                    <xdr:colOff>1524000</xdr:colOff>
                    <xdr:row>5</xdr:row>
                    <xdr:rowOff>31750</xdr:rowOff>
                  </from>
                  <to>
                    <xdr:col>12</xdr:col>
                    <xdr:colOff>2774950</xdr:colOff>
                    <xdr:row>6</xdr:row>
                    <xdr:rowOff>38100</xdr:rowOff>
                  </to>
                </anchor>
              </controlPr>
            </control>
          </mc:Choice>
        </mc:AlternateContent>
        <mc:AlternateContent xmlns:mc="http://schemas.openxmlformats.org/markup-compatibility/2006">
          <mc:Choice Requires="x14">
            <control shapeId="265230" r:id="rId17" name="Check Box 14">
              <controlPr defaultSize="0" autoFill="0" autoLine="0" autoPict="0">
                <anchor moveWithCells="1">
                  <from>
                    <xdr:col>0</xdr:col>
                    <xdr:colOff>1771650</xdr:colOff>
                    <xdr:row>5</xdr:row>
                    <xdr:rowOff>336550</xdr:rowOff>
                  </from>
                  <to>
                    <xdr:col>1</xdr:col>
                    <xdr:colOff>965200</xdr:colOff>
                    <xdr:row>7</xdr:row>
                    <xdr:rowOff>12700</xdr:rowOff>
                  </to>
                </anchor>
              </controlPr>
            </control>
          </mc:Choice>
        </mc:AlternateContent>
        <mc:AlternateContent xmlns:mc="http://schemas.openxmlformats.org/markup-compatibility/2006">
          <mc:Choice Requires="x14">
            <control shapeId="265231" r:id="rId18" name="Check Box 15">
              <controlPr defaultSize="0" autoFill="0" autoLine="0" autoPict="0">
                <anchor moveWithCells="1">
                  <from>
                    <xdr:col>1</xdr:col>
                    <xdr:colOff>1346200</xdr:colOff>
                    <xdr:row>5</xdr:row>
                    <xdr:rowOff>336550</xdr:rowOff>
                  </from>
                  <to>
                    <xdr:col>2</xdr:col>
                    <xdr:colOff>819150</xdr:colOff>
                    <xdr:row>7</xdr:row>
                    <xdr:rowOff>0</xdr:rowOff>
                  </to>
                </anchor>
              </controlPr>
            </control>
          </mc:Choice>
        </mc:AlternateContent>
        <mc:AlternateContent xmlns:mc="http://schemas.openxmlformats.org/markup-compatibility/2006">
          <mc:Choice Requires="x14">
            <control shapeId="265232" r:id="rId19" name="Check Box 16">
              <controlPr defaultSize="0" autoFill="0" autoLine="0" autoPict="0">
                <anchor moveWithCells="1">
                  <from>
                    <xdr:col>3</xdr:col>
                    <xdr:colOff>127000</xdr:colOff>
                    <xdr:row>5</xdr:row>
                    <xdr:rowOff>323850</xdr:rowOff>
                  </from>
                  <to>
                    <xdr:col>3</xdr:col>
                    <xdr:colOff>1371600</xdr:colOff>
                    <xdr:row>7</xdr:row>
                    <xdr:rowOff>0</xdr:rowOff>
                  </to>
                </anchor>
              </controlPr>
            </control>
          </mc:Choice>
        </mc:AlternateContent>
        <mc:AlternateContent xmlns:mc="http://schemas.openxmlformats.org/markup-compatibility/2006">
          <mc:Choice Requires="x14">
            <control shapeId="265233" r:id="rId20" name="Check Box 17">
              <controlPr defaultSize="0" autoFill="0" autoLine="0" autoPict="0">
                <anchor moveWithCells="1">
                  <from>
                    <xdr:col>3</xdr:col>
                    <xdr:colOff>1517650</xdr:colOff>
                    <xdr:row>5</xdr:row>
                    <xdr:rowOff>336550</xdr:rowOff>
                  </from>
                  <to>
                    <xdr:col>4</xdr:col>
                    <xdr:colOff>965200</xdr:colOff>
                    <xdr:row>7</xdr:row>
                    <xdr:rowOff>0</xdr:rowOff>
                  </to>
                </anchor>
              </controlPr>
            </control>
          </mc:Choice>
        </mc:AlternateContent>
      </controls>
    </mc:Choice>
  </mc:AlternateContent>
  <tableParts count="3">
    <tablePart r:id="rId21"/>
    <tablePart r:id="rId22"/>
    <tablePart r:id="rId23"/>
  </tableParts>
  <extLst>
    <ext xmlns:x14="http://schemas.microsoft.com/office/spreadsheetml/2009/9/main" uri="{78C0D931-6437-407d-A8EE-F0AAD7539E65}">
      <x14:conditionalFormattings>
        <x14:conditionalFormatting xmlns:xm="http://schemas.microsoft.com/office/excel/2006/main">
          <x14:cfRule type="cellIs" priority="2" operator="equal" id="{4508A3C0-139B-44C2-8DA1-4A60105C7B87}">
            <xm:f>Parámetros!$C$18</xm:f>
            <x14:dxf>
              <font>
                <b/>
                <i val="0"/>
                <color theme="0"/>
              </font>
              <fill>
                <patternFill>
                  <bgColor theme="4" tint="-0.499984740745262"/>
                </patternFill>
              </fill>
            </x14:dxf>
          </x14:cfRule>
          <x14:cfRule type="cellIs" priority="3" operator="equal" id="{7C7B7B8E-2BCD-4F4F-A43F-DF93B46F03B1}">
            <xm:f>Parámetros!$C$17</xm:f>
            <x14:dxf>
              <font>
                <b/>
                <i val="0"/>
                <color theme="0"/>
              </font>
              <fill>
                <patternFill>
                  <bgColor theme="8" tint="-0.499984740745262"/>
                </patternFill>
              </fill>
            </x14:dxf>
          </x14:cfRule>
          <x14:cfRule type="cellIs" priority="4" operator="equal" id="{AA0F5EEF-5E40-474F-ADCB-640C020964B9}">
            <xm:f>Parámetros!$C$16</xm:f>
            <x14:dxf>
              <font>
                <b/>
                <i val="0"/>
                <color theme="0"/>
              </font>
              <fill>
                <patternFill>
                  <bgColor rgb="FF92D050"/>
                </patternFill>
              </fill>
            </x14:dxf>
          </x14:cfRule>
          <x14:cfRule type="cellIs" priority="5" operator="equal" id="{4783430B-C4D4-4ABB-A3BE-A3257F46BD01}">
            <xm:f>Parámetros!$C$15</xm:f>
            <x14:dxf>
              <font>
                <b/>
                <i val="0"/>
                <color theme="0"/>
              </font>
              <fill>
                <patternFill>
                  <bgColor rgb="FF0070C0"/>
                </patternFill>
              </fill>
            </x14:dxf>
          </x14:cfRule>
          <x14:cfRule type="cellIs" priority="6" operator="equal" id="{DC7579E2-E2D4-4F40-A870-C6F3F521CC6E}">
            <xm:f>Parámetros!$C$14</xm:f>
            <x14:dxf>
              <font>
                <b/>
                <i val="0"/>
                <color theme="0"/>
              </font>
              <fill>
                <patternFill>
                  <bgColor theme="9" tint="-0.24994659260841701"/>
                </patternFill>
              </fill>
            </x14:dxf>
          </x14:cfRule>
          <x14:cfRule type="cellIs" priority="7" operator="equal" id="{544D2D96-1D1F-49EE-B703-73D500794F07}">
            <xm:f>Parámetros!$C$13</xm:f>
            <x14:dxf>
              <font>
                <b/>
                <i val="0"/>
                <color theme="0"/>
              </font>
              <fill>
                <patternFill>
                  <bgColor theme="7" tint="-0.499984740745262"/>
                </patternFill>
              </fill>
            </x14:dxf>
          </x14:cfRule>
          <x14:cfRule type="cellIs" priority="8" operator="equal" id="{3EA1AC9D-7F2D-47A7-BB2A-D2EEC4C1E187}">
            <xm:f>Parámetros!$C$12</xm:f>
            <x14:dxf>
              <font>
                <b/>
                <i val="0"/>
                <color theme="0"/>
              </font>
              <fill>
                <patternFill>
                  <bgColor rgb="FFFF9933"/>
                </patternFill>
              </fill>
            </x14:dxf>
          </x14:cfRule>
          <x14:cfRule type="cellIs" priority="9" operator="equal" id="{896A5D06-065A-4511-9852-42503646FBE6}">
            <xm:f>Parámetros!$C$11</xm:f>
            <x14:dxf>
              <font>
                <b/>
                <i val="0"/>
                <color theme="0"/>
              </font>
              <fill>
                <patternFill>
                  <bgColor rgb="FFD60093"/>
                </patternFill>
              </fill>
            </x14:dxf>
          </x14:cfRule>
          <x14:cfRule type="cellIs" priority="10" operator="equal" id="{E4EBE46B-81CD-41B5-AF76-08D153011447}">
            <xm:f>Parámetros!$C$10</xm:f>
            <x14:dxf>
              <font>
                <b/>
                <i val="0"/>
                <color theme="0"/>
              </font>
              <fill>
                <patternFill>
                  <bgColor rgb="FFFF6600"/>
                </patternFill>
              </fill>
            </x14:dxf>
          </x14:cfRule>
          <x14:cfRule type="cellIs" priority="11" operator="equal" id="{EC5B0813-0AD1-4A6F-A4F1-4A1AD34B2298}">
            <xm:f>Parámetros!$C$9</xm:f>
            <x14:dxf>
              <font>
                <b/>
                <i val="0"/>
                <color theme="0"/>
              </font>
              <fill>
                <patternFill>
                  <bgColor rgb="FFCC0000"/>
                </patternFill>
              </fill>
            </x14:dxf>
          </x14:cfRule>
          <x14:cfRule type="cellIs" priority="12" operator="equal" id="{4971D113-DAD0-4A64-950A-CD61C781B3C1}">
            <xm:f>Parámetros!$C$8</xm:f>
            <x14:dxf>
              <font>
                <b/>
                <i val="0"/>
                <color theme="0"/>
              </font>
              <fill>
                <patternFill>
                  <bgColor rgb="FFFFCC00"/>
                </patternFill>
              </fill>
            </x14:dxf>
          </x14:cfRule>
          <x14:cfRule type="cellIs" priority="13" operator="equal" id="{CB088CAD-6316-417B-B771-7220616DD929}">
            <xm:f>Parámetros!$C$7</xm:f>
            <x14:dxf>
              <font>
                <b/>
                <i val="0"/>
                <color theme="0"/>
              </font>
              <fill>
                <patternFill>
                  <bgColor rgb="FF00B0F0"/>
                </patternFill>
              </fill>
            </x14:dxf>
          </x14:cfRule>
          <x14:cfRule type="cellIs" priority="14" operator="equal" id="{2F10E4A0-4915-4603-B690-7ECC07E75449}">
            <xm:f>Parámetros!$C$6</xm:f>
            <x14:dxf>
              <font>
                <b/>
                <i val="0"/>
                <color theme="0"/>
              </font>
              <fill>
                <patternFill>
                  <bgColor rgb="FFFF3300"/>
                </patternFill>
              </fill>
            </x14:dxf>
          </x14:cfRule>
          <x14:cfRule type="cellIs" priority="15" operator="equal" id="{C7357EF6-F455-4B31-A81F-54AEDB57763B}">
            <xm:f>Parámetros!$C$5</xm:f>
            <x14:dxf>
              <font>
                <b/>
                <i val="0"/>
                <color theme="0"/>
              </font>
              <fill>
                <patternFill>
                  <bgColor rgb="FFC00000"/>
                </patternFill>
              </fill>
            </x14:dxf>
          </x14:cfRule>
          <x14:cfRule type="cellIs" priority="16" operator="equal" id="{BD3E5EB9-167B-416E-A046-3B10CCA73B85}">
            <xm:f>Parámetros!$C$4</xm:f>
            <x14:dxf>
              <font>
                <b/>
                <i val="0"/>
                <color theme="0"/>
              </font>
              <fill>
                <patternFill>
                  <bgColor rgb="FF00B050"/>
                </patternFill>
              </fill>
            </x14:dxf>
          </x14:cfRule>
          <x14:cfRule type="cellIs" priority="17" operator="equal" id="{0730F55F-190B-47D2-A860-410CB027688E}">
            <xm:f>Parámetros!$C$3</xm:f>
            <x14:dxf>
              <font>
                <b/>
                <i val="0"/>
                <color theme="0"/>
              </font>
              <fill>
                <patternFill>
                  <bgColor theme="7" tint="-0.24994659260841701"/>
                </patternFill>
              </fill>
            </x14:dxf>
          </x14:cfRule>
          <x14:cfRule type="cellIs" priority="18" operator="equal" id="{69559848-2A37-4B6A-B2BE-3C15D6B0BFBD}">
            <xm:f>Parámetros!$C$2</xm:f>
            <x14:dxf>
              <font>
                <b/>
                <i val="0"/>
                <color theme="0"/>
              </font>
              <fill>
                <patternFill>
                  <bgColor rgb="FFFF0000"/>
                </patternFill>
              </fill>
            </x14:dxf>
          </x14:cfRule>
          <xm:sqref>L6:M8</xm:sqref>
        </x14:conditionalFormatting>
      </x14:conditionalFormattings>
    </ext>
    <ext xmlns:x14="http://schemas.microsoft.com/office/spreadsheetml/2009/9/main" uri="{CCE6A557-97BC-4b89-ADB6-D9C93CAAB3DF}">
      <x14:dataValidations xmlns:xm="http://schemas.microsoft.com/office/excel/2006/main" count="46">
        <x14:dataValidation type="list" allowBlank="1" showInputMessage="1" showErrorMessage="1" xr:uid="{CB21D481-9F64-4956-BE83-1D317D8152C5}">
          <x14:formula1>
            <xm:f>Parámetros!$A$2:$A$13</xm:f>
          </x14:formula1>
          <xm:sqref>B9</xm:sqref>
        </x14:dataValidation>
        <x14:dataValidation type="list" allowBlank="1" showInputMessage="1" showErrorMessage="1" xr:uid="{BA2EC2A1-7226-4380-B14F-7F0E72460AF3}">
          <x14:formula1>
            <xm:f>Parámetros!$A$21:$A$27</xm:f>
          </x14:formula1>
          <xm:sqref>D9</xm:sqref>
        </x14:dataValidation>
        <x14:dataValidation type="list" allowBlank="1" showInputMessage="1" showErrorMessage="1" xr:uid="{EA82E3DB-AB34-4826-9664-D346C247AED7}">
          <x14:formula1>
            <xm:f>Parámetros!$F$2:$F$9</xm:f>
          </x14:formula1>
          <xm:sqref>F228:F247</xm:sqref>
        </x14:dataValidation>
        <x14:dataValidation type="list" allowBlank="1" showInputMessage="1" showErrorMessage="1" xr:uid="{4C4C5C58-FBA0-4A4E-B11E-C1372F8DF1B4}">
          <x14:formula1>
            <xm:f>OT_vs_Municipios!$G$24:$G$103</xm:f>
          </x14:formula1>
          <xm:sqref>D37:D42 D65:D70</xm:sqref>
        </x14:dataValidation>
        <x14:dataValidation type="list" allowBlank="1" showInputMessage="1" showErrorMessage="1" xr:uid="{B5FB23A6-31FC-4C51-8098-8B0AFD674BE3}">
          <x14:formula1>
            <xm:f>'Parametros POMCAS'!$A$3:$A$14</xm:f>
          </x14:formula1>
          <xm:sqref>A151:A157</xm:sqref>
        </x14:dataValidation>
        <x14:dataValidation type="list" allowBlank="1" showInputMessage="1" showErrorMessage="1" xr:uid="{B2775A07-72F3-478F-9B18-6ABD6BFBC138}">
          <x14:formula1>
            <xm:f>'Parametros PMMA'!$A$3:$A$6</xm:f>
          </x14:formula1>
          <xm:sqref>A161:A167</xm:sqref>
        </x14:dataValidation>
        <x14:dataValidation type="list" allowBlank="1" showInputMessage="1" showErrorMessage="1" xr:uid="{86A9B236-8C44-4433-B806-D792AC42FBC0}">
          <x14:formula1>
            <xm:f>'Parametros PMAP'!$A$4:$A$15</xm:f>
          </x14:formula1>
          <xm:sqref>A171:A177</xm:sqref>
        </x14:dataValidation>
        <x14:dataValidation type="list" allowBlank="1" showInputMessage="1" showErrorMessage="1" xr:uid="{5A831910-B110-4699-B612-B1EE89C65BC4}">
          <x14:formula1>
            <xm:f>'Parametro PORH'!$A$3:$A$19</xm:f>
          </x14:formula1>
          <xm:sqref>A140:A147</xm:sqref>
        </x14:dataValidation>
        <x14:dataValidation type="list" allowBlank="1" showInputMessage="1" showErrorMessage="1" xr:uid="{388F3720-EAD1-4D48-A36C-ED3694C32CFE}">
          <x14:formula1>
            <xm:f>'ParametrosPlan+Aire+Puro'!$A$3:$A$9</xm:f>
          </x14:formula1>
          <xm:sqref>A129:A136</xm:sqref>
        </x14:dataValidation>
        <x14:dataValidation type="list" allowBlank="1" showInputMessage="1" showErrorMessage="1" xr:uid="{FEF908BB-0C65-47A6-B3F1-0D31917ECCA9}">
          <x14:formula1>
            <xm:f>Parámetros!$C$2:$C$18</xm:f>
          </x14:formula1>
          <xm:sqref>F151:F157 F129:F136 E140:E147 E171:E177 E161:E167 E195:E211 E181:E185</xm:sqref>
        </x14:dataValidation>
        <x14:dataValidation type="list" allowBlank="1" showInputMessage="1" showErrorMessage="1" xr:uid="{853A7F27-B15E-4945-AF2F-53141CF93661}">
          <x14:formula1>
            <xm:f>Parámetros!$A$48:$A$55</xm:f>
          </x14:formula1>
          <xm:sqref>C216:C223</xm:sqref>
        </x14:dataValidation>
        <x14:dataValidation type="list" allowBlank="1" showInputMessage="1" showErrorMessage="1" xr:uid="{6C7C14D3-5611-463F-B0F7-643F8066F5F8}">
          <x14:formula1>
            <xm:f>Parámetros!$B$2:$B$19</xm:f>
          </x14:formula1>
          <xm:sqref>F195:F211 G151:G157 G129:G136 F140:F147 F171:F177 F161:F167 F181:F185</xm:sqref>
        </x14:dataValidation>
        <x14:dataValidation type="list" allowBlank="1" showInputMessage="1" showErrorMessage="1" xr:uid="{C5F12737-C961-4466-8310-274535B5BB3C}">
          <x14:formula1>
            <xm:f>Parámetros!$C$21:$C$22</xm:f>
          </x14:formula1>
          <xm:sqref>M9</xm:sqref>
        </x14:dataValidation>
        <x14:dataValidation type="list" allowBlank="1" showInputMessage="1" showErrorMessage="1" xr:uid="{3C1C5696-538C-4DFB-B8FC-AC9610BEA7B6}">
          <x14:formula1>
            <xm:f>OT_vs_Municipios!$H$1</xm:f>
          </x14:formula1>
          <xm:sqref>F15</xm:sqref>
        </x14:dataValidation>
        <x14:dataValidation type="list" allowBlank="1" showInputMessage="1" showErrorMessage="1" xr:uid="{E0796B6A-F9D2-467A-8B68-E9542ACB8CC3}">
          <x14:formula1>
            <xm:f>OT_vs_Municipios!$G$1</xm:f>
          </x14:formula1>
          <xm:sqref>I15</xm:sqref>
        </x14:dataValidation>
        <x14:dataValidation type="list" allowBlank="1" showInputMessage="1" showErrorMessage="1" xr:uid="{9923C753-29E5-4F3A-ACDD-FA8C2E95FCE9}">
          <x14:formula1>
            <xm:f>OT_vs_Municipios!$F$1</xm:f>
          </x14:formula1>
          <xm:sqref>E15</xm:sqref>
        </x14:dataValidation>
        <x14:dataValidation type="list" allowBlank="1" showInputMessage="1" showErrorMessage="1" xr:uid="{582EE9E7-EE7A-4BC3-8D31-053BA4BAE09D}">
          <x14:formula1>
            <xm:f>Parámetros!$D$2:$D$3</xm:f>
          </x14:formula1>
          <xm:sqref>C228:C247</xm:sqref>
        </x14:dataValidation>
        <x14:dataValidation type="list" allowBlank="1" showInputMessage="1" showErrorMessage="1" xr:uid="{B651ED5B-204E-43DC-8B53-4406AB0F62EC}">
          <x14:formula1>
            <xm:f>Párametros_proyectoAccion_indic!$A$2:$A$73</xm:f>
          </x14:formula1>
          <xm:sqref>B181:B185</xm:sqref>
        </x14:dataValidation>
        <x14:dataValidation type="list" allowBlank="1" showInputMessage="1" showErrorMessage="1" xr:uid="{BDA7FA75-6A3F-4B52-AAEF-D5379A701F86}">
          <x14:formula1>
            <xm:f>Política_inclusión_social!$C$13:$C$27</xm:f>
          </x14:formula1>
          <xm:sqref>B289:B302</xm:sqref>
        </x14:dataValidation>
        <x14:dataValidation type="list" allowBlank="1" showInputMessage="1" showErrorMessage="1" xr:uid="{A3325E15-FD4A-40C1-8DE3-D85848FBD92C}">
          <x14:formula1>
            <xm:f>Política_inclusión_social!$B$31:$B$32</xm:f>
          </x14:formula1>
          <xm:sqref>B284 B308</xm:sqref>
        </x14:dataValidation>
        <x14:dataValidation type="list" allowBlank="1" showInputMessage="1" showErrorMessage="1" xr:uid="{8018EDE6-3C00-4816-B5A8-0A6F9DA30F00}">
          <x14:formula1>
            <xm:f>Política_inclusión_social!$B$13:$B$26</xm:f>
          </x14:formula1>
          <xm:sqref>B265:B278</xm:sqref>
        </x14:dataValidation>
        <x14:dataValidation type="list" allowBlank="1" showInputMessage="1" showErrorMessage="1" xr:uid="{1BBA9C12-75F3-468A-8CC3-3F031E9E05DC}">
          <x14:formula1>
            <xm:f>Comunidades_vs_Municipios!$I$2:$I$4</xm:f>
          </x14:formula1>
          <xm:sqref>J48:J50</xm:sqref>
        </x14:dataValidation>
        <x14:dataValidation type="list" allowBlank="1" showInputMessage="1" showErrorMessage="1" xr:uid="{9882D836-124D-4EFF-BA73-87EDEBE44CE0}">
          <x14:formula1>
            <xm:f>Comunidades_vs_Municipios!$L$2:$L$5</xm:f>
          </x14:formula1>
          <xm:sqref>K48:K51</xm:sqref>
        </x14:dataValidation>
        <x14:dataValidation type="list" allowBlank="1" showInputMessage="1" showErrorMessage="1" xr:uid="{7D61261C-4C03-4B8C-B769-C7B510E4CCD3}">
          <x14:formula1>
            <xm:f>Comunidades_vs_Municipios!$M$2:$M$8</xm:f>
          </x14:formula1>
          <xm:sqref>H48:H54</xm:sqref>
        </x14:dataValidation>
        <x14:dataValidation type="list" allowBlank="1" showInputMessage="1" showErrorMessage="1" xr:uid="{FFB9AC84-7D62-4CD4-A7AD-226671D2515E}">
          <x14:formula1>
            <xm:f>Comunidades_vs_Municipios!$E$2:$E$3</xm:f>
          </x14:formula1>
          <xm:sqref>C48:C49</xm:sqref>
        </x14:dataValidation>
        <x14:dataValidation type="list" allowBlank="1" showInputMessage="1" showErrorMessage="1" xr:uid="{7A7013B2-944D-4B04-82CD-7C5752FB8A0C}">
          <x14:formula1>
            <xm:f>Comunidades_vs_Municipios!$E$1</xm:f>
          </x14:formula1>
          <xm:sqref>C47</xm:sqref>
        </x14:dataValidation>
        <x14:dataValidation type="list" allowBlank="1" showInputMessage="1" showErrorMessage="1" xr:uid="{886ACC20-D554-41E2-A718-BAD91E8CE794}">
          <x14:formula1>
            <xm:f>Política_inclusión_social!$C$1</xm:f>
          </x14:formula1>
          <xm:sqref>F252:L252</xm:sqref>
        </x14:dataValidation>
        <x14:dataValidation type="list" allowBlank="1" showInputMessage="1" showErrorMessage="1" xr:uid="{6100F4C3-1473-4ED9-A019-0CC2D38CC969}">
          <x14:formula1>
            <xm:f>Política_inclusión_social!$B$1</xm:f>
          </x14:formula1>
          <xm:sqref>B252:E252</xm:sqref>
        </x14:dataValidation>
        <x14:dataValidation type="list" allowBlank="1" showInputMessage="1" showErrorMessage="1" xr:uid="{F01399D1-D665-44F9-829E-1B163EBF9D3C}">
          <x14:formula1>
            <xm:f>Comunidades_vs_Municipios!$M$1</xm:f>
          </x14:formula1>
          <xm:sqref>H47</xm:sqref>
        </x14:dataValidation>
        <x14:dataValidation type="list" allowBlank="1" showInputMessage="1" showErrorMessage="1" xr:uid="{B5D6EC57-757E-4DDB-AD3E-3E5F1ED44B6F}">
          <x14:formula1>
            <xm:f>Comunidades_vs_Municipios!$L$1</xm:f>
          </x14:formula1>
          <xm:sqref>K47</xm:sqref>
        </x14:dataValidation>
        <x14:dataValidation type="list" allowBlank="1" showInputMessage="1" showErrorMessage="1" xr:uid="{0BB24E16-54E7-449D-B731-6405639FAEAE}">
          <x14:formula1>
            <xm:f>Comunidades_vs_Municipios!$K$1</xm:f>
          </x14:formula1>
          <xm:sqref>G47</xm:sqref>
        </x14:dataValidation>
        <x14:dataValidation type="list" allowBlank="1" showInputMessage="1" showErrorMessage="1" xr:uid="{DDEB0741-0095-40DD-AC75-13F274D183CC}">
          <x14:formula1>
            <xm:f>Comunidades_vs_Municipios!$J$1</xm:f>
          </x14:formula1>
          <xm:sqref>L47</xm:sqref>
        </x14:dataValidation>
        <x14:dataValidation type="list" allowBlank="1" showInputMessage="1" showErrorMessage="1" xr:uid="{9B272AC1-2171-4D34-ACC7-A1085DB25F4F}">
          <x14:formula1>
            <xm:f>Comunidades_vs_Municipios!$I$1</xm:f>
          </x14:formula1>
          <xm:sqref>J47</xm:sqref>
        </x14:dataValidation>
        <x14:dataValidation type="list" allowBlank="1" showInputMessage="1" showErrorMessage="1" xr:uid="{44313542-EEED-42E0-942F-3A6E18137595}">
          <x14:formula1>
            <xm:f>Comunidades_vs_Municipios!$H$1</xm:f>
          </x14:formula1>
          <xm:sqref>M47</xm:sqref>
        </x14:dataValidation>
        <x14:dataValidation type="list" allowBlank="1" showInputMessage="1" showErrorMessage="1" xr:uid="{87E3C84E-240E-4A93-888C-7FA5F4098FB9}">
          <x14:formula1>
            <xm:f>Comunidades_vs_Municipios!$G$1</xm:f>
          </x14:formula1>
          <xm:sqref>I47</xm:sqref>
        </x14:dataValidation>
        <x14:dataValidation type="list" allowBlank="1" showInputMessage="1" showErrorMessage="1" xr:uid="{6AEBCEEF-CDE4-4A99-83C8-2EAF1A24F208}">
          <x14:formula1>
            <xm:f>Comunidades_vs_Municipios!$C$1</xm:f>
          </x14:formula1>
          <xm:sqref>B47</xm:sqref>
        </x14:dataValidation>
        <x14:dataValidation type="list" allowBlank="1" showInputMessage="1" showErrorMessage="1" xr:uid="{85ECBA16-5E70-4932-82A7-B62595336DD2}">
          <x14:formula1>
            <xm:f>Comunidades_vs_Municipios!$B$1</xm:f>
          </x14:formula1>
          <xm:sqref>D47</xm:sqref>
        </x14:dataValidation>
        <x14:dataValidation type="list" allowBlank="1" showInputMessage="1" showErrorMessage="1" xr:uid="{2760E94E-FA38-41A6-9E70-2EDBDFABEBEE}">
          <x14:formula1>
            <xm:f>Comunidades_vs_Municipios!$A$1</xm:f>
          </x14:formula1>
          <xm:sqref>A47</xm:sqref>
        </x14:dataValidation>
        <x14:dataValidation type="list" allowBlank="1" showInputMessage="1" showErrorMessage="1" xr:uid="{F23869FD-686E-4AC0-8C09-9FD4C8D68726}">
          <x14:formula1>
            <xm:f>Comunidades_vs_Municipios!$D$1</xm:f>
          </x14:formula1>
          <xm:sqref>E47</xm:sqref>
        </x14:dataValidation>
        <x14:dataValidation type="list" allowBlank="1" showInputMessage="1" showErrorMessage="1" xr:uid="{DB4F5D1E-E0A5-40E7-B820-B3607D7A7556}">
          <x14:formula1>
            <xm:f>OT_vs_Municipios!$E$1</xm:f>
          </x14:formula1>
          <xm:sqref>H15</xm:sqref>
        </x14:dataValidation>
        <x14:dataValidation type="list" allowBlank="1" showInputMessage="1" showErrorMessage="1" xr:uid="{40720672-F80D-4131-A984-7A4580B9E77E}">
          <x14:formula1>
            <xm:f>OT_vs_Municipios!$D$1</xm:f>
          </x14:formula1>
          <xm:sqref>D15</xm:sqref>
        </x14:dataValidation>
        <x14:dataValidation type="list" allowBlank="1" showInputMessage="1" showErrorMessage="1" xr:uid="{FA1A65A7-B499-4A5A-8F98-8AE6435A9176}">
          <x14:formula1>
            <xm:f>OT_vs_Municipios!$C$1</xm:f>
          </x14:formula1>
          <xm:sqref>G15</xm:sqref>
        </x14:dataValidation>
        <x14:dataValidation type="list" allowBlank="1" showInputMessage="1" showErrorMessage="1" xr:uid="{9A68B35B-5B2F-4515-9795-7E8275B61CA1}">
          <x14:formula1>
            <xm:f>OT_vs_Municipios!$B$1</xm:f>
          </x14:formula1>
          <xm:sqref>C15</xm:sqref>
        </x14:dataValidation>
        <x14:dataValidation type="list" allowBlank="1" showInputMessage="1" showErrorMessage="1" xr:uid="{209784DE-AA79-4DE9-91C9-13B6E0AEF847}">
          <x14:formula1>
            <xm:f>OT_vs_Municipios!$A$1</xm:f>
          </x14:formula1>
          <xm:sqref>B15</xm:sqref>
        </x14:dataValidation>
        <x14:dataValidation type="list" allowBlank="1" showInputMessage="1" showErrorMessage="1" xr:uid="{93796B30-5A88-4C3C-BA28-93229C5D9F61}">
          <x14:formula1>
            <xm:f>Comunidades_vs_Municipios!$D$2:$D$4</xm:f>
          </x14:formula1>
          <xm:sqref>E48:E50</xm:sqref>
        </x14:dataValidation>
        <x14:dataValidation type="list" allowBlank="1" showInputMessage="1" showErrorMessage="1" xr:uid="{9C4AF6D3-3725-462F-8560-D39DE6C3AA36}">
          <x14:formula1>
            <xm:f>Comunidades_vs_Municipios!$B$2:$B$6</xm:f>
          </x14:formula1>
          <xm:sqref>D48:D52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26"/>
  <dimension ref="A1:AE29"/>
  <sheetViews>
    <sheetView workbookViewId="0">
      <selection activeCell="G25" sqref="G25"/>
    </sheetView>
  </sheetViews>
  <sheetFormatPr baseColWidth="10" defaultColWidth="11" defaultRowHeight="14.5"/>
  <cols>
    <col min="1" max="1" width="24.08203125" style="280" customWidth="1"/>
    <col min="2" max="2" width="11" style="280"/>
    <col min="3" max="3" width="18.83203125" style="280" customWidth="1"/>
    <col min="4" max="9" width="11" style="280"/>
    <col min="10" max="10" width="12.5" style="280" customWidth="1"/>
    <col min="11" max="11" width="39.75" style="280" customWidth="1"/>
    <col min="12" max="28" width="11" style="280"/>
    <col min="29" max="29" width="47.25" style="280" customWidth="1"/>
    <col min="30" max="16384" width="11" style="280"/>
  </cols>
  <sheetData>
    <row r="1" spans="1:12">
      <c r="A1" s="280" t="s">
        <v>4322</v>
      </c>
    </row>
    <row r="2" spans="1:12">
      <c r="A2" s="281" t="s">
        <v>1885</v>
      </c>
      <c r="B2" s="281" t="s">
        <v>1889</v>
      </c>
      <c r="C2" s="281" t="s">
        <v>1979</v>
      </c>
      <c r="D2" s="281" t="s">
        <v>1999</v>
      </c>
      <c r="E2" s="281" t="s">
        <v>2007</v>
      </c>
      <c r="F2" s="281" t="s">
        <v>2018</v>
      </c>
      <c r="G2" s="281" t="s">
        <v>2039</v>
      </c>
      <c r="H2" s="281" t="s">
        <v>2055</v>
      </c>
    </row>
    <row r="3" spans="1:12">
      <c r="A3" s="281" t="s">
        <v>1889</v>
      </c>
      <c r="B3" s="281" t="s">
        <v>1916</v>
      </c>
      <c r="C3" s="281" t="s">
        <v>1980</v>
      </c>
      <c r="D3" s="281" t="s">
        <v>2000</v>
      </c>
      <c r="E3" s="281" t="s">
        <v>2008</v>
      </c>
      <c r="F3" s="281" t="s">
        <v>2019</v>
      </c>
      <c r="G3" s="281" t="s">
        <v>2040</v>
      </c>
      <c r="H3" s="281" t="s">
        <v>2048</v>
      </c>
    </row>
    <row r="4" spans="1:12">
      <c r="A4" s="281" t="s">
        <v>1979</v>
      </c>
      <c r="B4" s="281" t="s">
        <v>1937</v>
      </c>
      <c r="C4" s="281" t="s">
        <v>1987</v>
      </c>
      <c r="D4" s="281"/>
      <c r="E4" s="281"/>
      <c r="F4" s="281"/>
      <c r="G4" s="281" t="s">
        <v>4323</v>
      </c>
      <c r="H4" s="281"/>
    </row>
    <row r="5" spans="1:12">
      <c r="A5" s="281" t="s">
        <v>1999</v>
      </c>
      <c r="B5" s="281" t="s">
        <v>1890</v>
      </c>
      <c r="C5" s="281"/>
      <c r="D5" s="281"/>
      <c r="E5" s="281"/>
      <c r="F5" s="281"/>
      <c r="G5" s="281"/>
      <c r="H5" s="281"/>
    </row>
    <row r="6" spans="1:12">
      <c r="A6" s="281" t="s">
        <v>2007</v>
      </c>
      <c r="B6" s="281" t="s">
        <v>1951</v>
      </c>
      <c r="C6" s="281"/>
      <c r="D6" s="281"/>
      <c r="E6" s="281"/>
      <c r="F6" s="281"/>
      <c r="G6" s="281"/>
      <c r="H6" s="281"/>
    </row>
    <row r="7" spans="1:12">
      <c r="A7" s="281" t="s">
        <v>2018</v>
      </c>
      <c r="B7" s="281"/>
      <c r="C7" s="281"/>
      <c r="D7" s="281"/>
      <c r="E7" s="281"/>
      <c r="F7" s="281"/>
      <c r="G7" s="281"/>
      <c r="H7" s="281"/>
    </row>
    <row r="8" spans="1:12">
      <c r="A8" s="281" t="s">
        <v>2039</v>
      </c>
      <c r="B8" s="281"/>
      <c r="C8" s="281"/>
      <c r="D8" s="281"/>
      <c r="E8" s="281"/>
      <c r="F8" s="281"/>
      <c r="G8" s="281"/>
      <c r="H8" s="281"/>
    </row>
    <row r="9" spans="1:12">
      <c r="A9" s="281" t="s">
        <v>2055</v>
      </c>
      <c r="B9" s="281"/>
      <c r="C9" s="281"/>
      <c r="D9" s="281"/>
      <c r="E9" s="281"/>
      <c r="F9" s="281"/>
      <c r="G9" s="281"/>
      <c r="H9" s="281"/>
    </row>
    <row r="12" spans="1:12">
      <c r="A12" s="280" t="s">
        <v>4324</v>
      </c>
    </row>
    <row r="13" spans="1:12">
      <c r="A13" s="281" t="s">
        <v>1916</v>
      </c>
      <c r="B13" s="281" t="s">
        <v>1937</v>
      </c>
      <c r="C13" s="281" t="s">
        <v>1890</v>
      </c>
      <c r="D13" s="281" t="s">
        <v>1951</v>
      </c>
      <c r="E13" s="281" t="s">
        <v>1980</v>
      </c>
      <c r="F13" s="281" t="s">
        <v>1987</v>
      </c>
      <c r="G13" s="281" t="s">
        <v>2000</v>
      </c>
      <c r="H13" s="281" t="s">
        <v>2008</v>
      </c>
      <c r="I13" s="281" t="s">
        <v>2019</v>
      </c>
      <c r="J13" s="281" t="s">
        <v>2040</v>
      </c>
      <c r="K13" s="281" t="s">
        <v>4323</v>
      </c>
      <c r="L13" s="281" t="s">
        <v>2048</v>
      </c>
    </row>
    <row r="14" spans="1:12" ht="39">
      <c r="A14" s="282" t="s">
        <v>1917</v>
      </c>
      <c r="B14" s="281" t="s">
        <v>4325</v>
      </c>
      <c r="C14" s="281" t="s">
        <v>1903</v>
      </c>
      <c r="D14" s="281" t="s">
        <v>1974</v>
      </c>
      <c r="E14" s="281" t="s">
        <v>1981</v>
      </c>
      <c r="F14" s="281" t="s">
        <v>1995</v>
      </c>
      <c r="G14" s="281" t="s">
        <v>2005</v>
      </c>
      <c r="H14" s="281" t="s">
        <v>2012</v>
      </c>
      <c r="I14" s="281" t="s">
        <v>2035</v>
      </c>
      <c r="J14" s="281" t="s">
        <v>2041</v>
      </c>
      <c r="K14" s="281" t="s">
        <v>2049</v>
      </c>
      <c r="L14" s="281" t="s">
        <v>2049</v>
      </c>
    </row>
    <row r="15" spans="1:12">
      <c r="A15" s="281" t="s">
        <v>1925</v>
      </c>
      <c r="B15" s="281" t="s">
        <v>1948</v>
      </c>
      <c r="C15" s="281" t="s">
        <v>1891</v>
      </c>
      <c r="D15" s="281" t="s">
        <v>1970</v>
      </c>
      <c r="E15" s="281"/>
      <c r="F15" s="281" t="s">
        <v>4326</v>
      </c>
      <c r="G15" s="281" t="s">
        <v>2001</v>
      </c>
      <c r="H15" s="281" t="s">
        <v>2009</v>
      </c>
      <c r="I15" s="281" t="s">
        <v>2020</v>
      </c>
      <c r="J15" s="281"/>
      <c r="K15" s="281"/>
      <c r="L15" s="281"/>
    </row>
    <row r="16" spans="1:12" ht="78">
      <c r="A16" s="282" t="s">
        <v>4327</v>
      </c>
      <c r="B16" s="281" t="s">
        <v>4328</v>
      </c>
      <c r="C16" s="281" t="s">
        <v>1908</v>
      </c>
      <c r="D16" s="281" t="s">
        <v>1952</v>
      </c>
      <c r="E16" s="281"/>
      <c r="F16" s="281"/>
      <c r="G16" s="281"/>
      <c r="H16" s="281" t="s">
        <v>4329</v>
      </c>
      <c r="I16" s="281" t="s">
        <v>2028</v>
      </c>
      <c r="J16" s="281"/>
      <c r="K16" s="281"/>
      <c r="L16" s="281"/>
    </row>
    <row r="17" spans="1:31">
      <c r="A17" s="281" t="s">
        <v>1929</v>
      </c>
      <c r="B17" s="281"/>
      <c r="C17" s="281" t="s">
        <v>1897</v>
      </c>
      <c r="D17" s="281" t="s">
        <v>1965</v>
      </c>
      <c r="E17" s="281"/>
      <c r="F17" s="281"/>
      <c r="G17" s="281"/>
      <c r="H17" s="281"/>
      <c r="I17" s="281" t="s">
        <v>2025</v>
      </c>
      <c r="J17" s="281"/>
      <c r="K17" s="281"/>
      <c r="L17" s="281"/>
    </row>
    <row r="18" spans="1:31">
      <c r="A18" s="281"/>
      <c r="B18" s="281"/>
      <c r="C18" s="281"/>
      <c r="D18" s="281" t="s">
        <v>1961</v>
      </c>
      <c r="E18" s="281"/>
      <c r="F18" s="281"/>
      <c r="G18" s="281"/>
      <c r="H18" s="281"/>
      <c r="I18" s="281"/>
      <c r="J18" s="281"/>
      <c r="K18" s="281"/>
      <c r="L18" s="281"/>
    </row>
    <row r="21" spans="1:31" ht="15" thickBot="1">
      <c r="A21" s="280" t="s">
        <v>4330</v>
      </c>
    </row>
    <row r="22" spans="1:31" ht="104.5" thickBot="1">
      <c r="A22" s="407" t="s">
        <v>1917</v>
      </c>
      <c r="B22" s="399" t="s">
        <v>1925</v>
      </c>
      <c r="C22" s="400" t="s">
        <v>4327</v>
      </c>
      <c r="D22" s="398" t="s">
        <v>1929</v>
      </c>
      <c r="E22" s="397" t="s">
        <v>4325</v>
      </c>
      <c r="F22" s="399" t="s">
        <v>1948</v>
      </c>
      <c r="G22" s="398" t="s">
        <v>4328</v>
      </c>
      <c r="H22" s="397" t="s">
        <v>1903</v>
      </c>
      <c r="I22" s="399" t="s">
        <v>1891</v>
      </c>
      <c r="J22" s="399" t="s">
        <v>1908</v>
      </c>
      <c r="K22" s="398" t="s">
        <v>1897</v>
      </c>
      <c r="L22" s="397" t="s">
        <v>1974</v>
      </c>
      <c r="M22" s="399" t="s">
        <v>1970</v>
      </c>
      <c r="N22" s="399" t="s">
        <v>1952</v>
      </c>
      <c r="O22" s="399" t="s">
        <v>1965</v>
      </c>
      <c r="P22" s="398" t="s">
        <v>1961</v>
      </c>
      <c r="Q22" s="396" t="s">
        <v>1981</v>
      </c>
      <c r="R22" s="397" t="s">
        <v>1995</v>
      </c>
      <c r="S22" s="398" t="s">
        <v>4326</v>
      </c>
      <c r="T22" s="397" t="s">
        <v>2005</v>
      </c>
      <c r="U22" s="398" t="s">
        <v>2001</v>
      </c>
      <c r="V22" s="397" t="s">
        <v>2012</v>
      </c>
      <c r="W22" s="399" t="s">
        <v>2009</v>
      </c>
      <c r="X22" s="398" t="s">
        <v>4329</v>
      </c>
      <c r="Y22" s="397" t="s">
        <v>2035</v>
      </c>
      <c r="Z22" s="399" t="s">
        <v>2020</v>
      </c>
      <c r="AA22" s="399" t="s">
        <v>2028</v>
      </c>
      <c r="AB22" s="398" t="s">
        <v>2025</v>
      </c>
      <c r="AC22" s="396" t="s">
        <v>2041</v>
      </c>
      <c r="AD22" s="396" t="s">
        <v>2049</v>
      </c>
      <c r="AE22" s="396" t="s">
        <v>2049</v>
      </c>
    </row>
    <row r="23" spans="1:31">
      <c r="A23" s="395" t="s">
        <v>1922</v>
      </c>
      <c r="B23" s="395" t="s">
        <v>1928</v>
      </c>
      <c r="C23" s="395" t="s">
        <v>1935</v>
      </c>
      <c r="D23" s="395" t="s">
        <v>1932</v>
      </c>
      <c r="E23" s="395" t="s">
        <v>1943</v>
      </c>
      <c r="F23" s="395" t="s">
        <v>1949</v>
      </c>
      <c r="G23" s="395" t="s">
        <v>1945</v>
      </c>
      <c r="H23" s="395" t="s">
        <v>1907</v>
      </c>
      <c r="I23" s="395" t="s">
        <v>1896</v>
      </c>
      <c r="J23" s="395" t="s">
        <v>1913</v>
      </c>
      <c r="K23" s="395" t="s">
        <v>1898</v>
      </c>
      <c r="L23" s="395" t="s">
        <v>1977</v>
      </c>
      <c r="M23" s="395" t="s">
        <v>1973</v>
      </c>
      <c r="N23" s="395" t="s">
        <v>1959</v>
      </c>
      <c r="O23" s="395" t="s">
        <v>1968</v>
      </c>
      <c r="P23" s="395" t="s">
        <v>1964</v>
      </c>
      <c r="Q23" s="395" t="s">
        <v>1984</v>
      </c>
      <c r="R23" s="395" t="s">
        <v>1997</v>
      </c>
      <c r="S23" s="395" t="s">
        <v>1992</v>
      </c>
      <c r="T23" s="395" t="s">
        <v>2006</v>
      </c>
      <c r="U23" s="395" t="s">
        <v>2004</v>
      </c>
      <c r="V23" s="395" t="s">
        <v>2013</v>
      </c>
      <c r="W23" s="395" t="s">
        <v>2010</v>
      </c>
      <c r="X23" s="395" t="s">
        <v>2016</v>
      </c>
      <c r="Y23" s="395" t="s">
        <v>2036</v>
      </c>
      <c r="Z23" s="395" t="s">
        <v>2024</v>
      </c>
      <c r="AA23" s="395" t="s">
        <v>2029</v>
      </c>
      <c r="AB23" s="395" t="s">
        <v>2026</v>
      </c>
      <c r="AC23" s="395" t="s">
        <v>2047</v>
      </c>
      <c r="AD23" s="395" t="s">
        <v>2050</v>
      </c>
      <c r="AE23" s="395" t="s">
        <v>2050</v>
      </c>
    </row>
    <row r="24" spans="1:31">
      <c r="A24" s="281" t="s">
        <v>1923</v>
      </c>
      <c r="B24" s="281" t="s">
        <v>1926</v>
      </c>
      <c r="C24" s="281"/>
      <c r="D24" s="281" t="s">
        <v>1933</v>
      </c>
      <c r="E24" s="281" t="s">
        <v>1942</v>
      </c>
      <c r="F24" s="281"/>
      <c r="G24" s="281" t="s">
        <v>1947</v>
      </c>
      <c r="H24" s="281" t="s">
        <v>1906</v>
      </c>
      <c r="I24" s="281" t="s">
        <v>1894</v>
      </c>
      <c r="J24" s="281" t="s">
        <v>1912</v>
      </c>
      <c r="K24" s="281" t="s">
        <v>1901</v>
      </c>
      <c r="L24" s="281" t="s">
        <v>1975</v>
      </c>
      <c r="M24" s="281" t="s">
        <v>1971</v>
      </c>
      <c r="N24" s="281" t="s">
        <v>1953</v>
      </c>
      <c r="O24" s="281" t="s">
        <v>1969</v>
      </c>
      <c r="P24" s="281" t="s">
        <v>1963</v>
      </c>
      <c r="Q24" s="281" t="s">
        <v>1985</v>
      </c>
      <c r="R24" s="281" t="s">
        <v>1996</v>
      </c>
      <c r="S24" s="281" t="s">
        <v>1993</v>
      </c>
      <c r="T24" s="281"/>
      <c r="U24" s="281" t="s">
        <v>2002</v>
      </c>
      <c r="V24" s="281" t="s">
        <v>2014</v>
      </c>
      <c r="W24" s="281"/>
      <c r="X24" s="281" t="s">
        <v>2017</v>
      </c>
      <c r="Y24" s="281" t="s">
        <v>2038</v>
      </c>
      <c r="Z24" s="281" t="s">
        <v>2021</v>
      </c>
      <c r="AA24" s="281" t="s">
        <v>2032</v>
      </c>
      <c r="AB24" s="281"/>
      <c r="AC24" s="281" t="s">
        <v>2042</v>
      </c>
      <c r="AD24" s="281" t="s">
        <v>2052</v>
      </c>
      <c r="AE24" s="281" t="s">
        <v>2052</v>
      </c>
    </row>
    <row r="25" spans="1:31">
      <c r="A25" s="281" t="s">
        <v>1924</v>
      </c>
      <c r="B25" s="281"/>
      <c r="C25" s="281"/>
      <c r="D25" s="281" t="s">
        <v>1930</v>
      </c>
      <c r="E25" s="281" t="s">
        <v>1941</v>
      </c>
      <c r="F25" s="281"/>
      <c r="G25" s="281"/>
      <c r="H25" s="281" t="s">
        <v>1904</v>
      </c>
      <c r="I25" s="281" t="s">
        <v>1895</v>
      </c>
      <c r="J25" s="281" t="s">
        <v>1915</v>
      </c>
      <c r="K25" s="281" t="s">
        <v>1899</v>
      </c>
      <c r="L25" s="281" t="s">
        <v>1978</v>
      </c>
      <c r="M25" s="281"/>
      <c r="N25" s="281" t="s">
        <v>1956</v>
      </c>
      <c r="O25" s="281" t="s">
        <v>1966</v>
      </c>
      <c r="P25" s="281" t="s">
        <v>1962</v>
      </c>
      <c r="Q25" s="281" t="s">
        <v>1986</v>
      </c>
      <c r="R25" s="281" t="s">
        <v>1998</v>
      </c>
      <c r="S25" s="281" t="s">
        <v>1994</v>
      </c>
      <c r="T25" s="281"/>
      <c r="U25" s="281"/>
      <c r="V25" s="281"/>
      <c r="W25" s="281"/>
      <c r="X25" s="281"/>
      <c r="Y25" s="281"/>
      <c r="Z25" s="281" t="s">
        <v>2023</v>
      </c>
      <c r="AA25" s="281" t="s">
        <v>2034</v>
      </c>
      <c r="AB25" s="281"/>
      <c r="AC25" s="281" t="s">
        <v>2044</v>
      </c>
      <c r="AD25" s="281" t="s">
        <v>2054</v>
      </c>
      <c r="AE25" s="281" t="s">
        <v>2054</v>
      </c>
    </row>
    <row r="26" spans="1:31">
      <c r="A26" s="281" t="s">
        <v>1921</v>
      </c>
      <c r="B26" s="281"/>
      <c r="C26" s="281"/>
      <c r="D26" s="281"/>
      <c r="E26" s="281" t="s">
        <v>1939</v>
      </c>
      <c r="F26" s="281"/>
      <c r="G26" s="281"/>
      <c r="H26" s="281"/>
      <c r="I26" s="281" t="s">
        <v>1892</v>
      </c>
      <c r="J26" s="281" t="s">
        <v>1914</v>
      </c>
      <c r="K26" s="281" t="s">
        <v>1902</v>
      </c>
      <c r="L26" s="281"/>
      <c r="M26" s="281"/>
      <c r="N26" s="281" t="s">
        <v>1960</v>
      </c>
      <c r="O26" s="281"/>
      <c r="P26" s="281"/>
      <c r="Q26" s="281" t="s">
        <v>1983</v>
      </c>
      <c r="R26" s="281"/>
      <c r="S26" s="281" t="s">
        <v>1991</v>
      </c>
      <c r="T26" s="281"/>
      <c r="U26" s="281"/>
      <c r="V26" s="281"/>
      <c r="W26" s="281"/>
      <c r="X26" s="281"/>
      <c r="Y26" s="281"/>
      <c r="Z26" s="281"/>
      <c r="AA26" s="281" t="s">
        <v>2031</v>
      </c>
      <c r="AB26" s="281"/>
      <c r="AC26" s="281" t="s">
        <v>2046</v>
      </c>
      <c r="AD26" s="281" t="s">
        <v>2053</v>
      </c>
      <c r="AE26" s="281" t="s">
        <v>2053</v>
      </c>
    </row>
    <row r="27" spans="1:31">
      <c r="A27" s="281" t="s">
        <v>1920</v>
      </c>
      <c r="B27" s="281"/>
      <c r="C27" s="281"/>
      <c r="D27" s="281"/>
      <c r="E27" s="281"/>
      <c r="F27" s="281"/>
      <c r="G27" s="281"/>
      <c r="H27" s="281"/>
      <c r="I27" s="281"/>
      <c r="J27" s="281" t="s">
        <v>1911</v>
      </c>
      <c r="K27" s="281"/>
      <c r="L27" s="281"/>
      <c r="M27" s="281"/>
      <c r="N27" s="281" t="s">
        <v>1955</v>
      </c>
      <c r="O27" s="281"/>
      <c r="P27" s="281"/>
      <c r="Q27" s="281" t="s">
        <v>1982</v>
      </c>
      <c r="R27" s="281"/>
      <c r="S27" s="281" t="s">
        <v>1989</v>
      </c>
      <c r="T27" s="281"/>
      <c r="U27" s="281"/>
      <c r="V27" s="281"/>
      <c r="W27" s="281"/>
      <c r="X27" s="281"/>
      <c r="Y27" s="281"/>
      <c r="Z27" s="281"/>
      <c r="AA27" s="281" t="s">
        <v>2033</v>
      </c>
      <c r="AB27" s="281"/>
      <c r="AC27" s="281" t="s">
        <v>2045</v>
      </c>
      <c r="AD27" s="281"/>
      <c r="AE27" s="281"/>
    </row>
    <row r="28" spans="1:31">
      <c r="A28" s="281" t="s">
        <v>1918</v>
      </c>
      <c r="B28" s="281"/>
      <c r="C28" s="281"/>
      <c r="D28" s="281"/>
      <c r="E28" s="281"/>
      <c r="F28" s="281"/>
      <c r="G28" s="281"/>
      <c r="H28" s="281"/>
      <c r="I28" s="281"/>
      <c r="J28" s="281" t="s">
        <v>1909</v>
      </c>
      <c r="K28" s="281"/>
      <c r="L28" s="281"/>
      <c r="M28" s="281"/>
      <c r="N28" s="281" t="s">
        <v>1958</v>
      </c>
      <c r="O28" s="281"/>
      <c r="P28" s="281"/>
      <c r="Q28" s="281"/>
      <c r="R28" s="281"/>
      <c r="S28" s="281"/>
      <c r="T28" s="281"/>
      <c r="U28" s="281"/>
      <c r="V28" s="281"/>
      <c r="W28" s="281"/>
      <c r="X28" s="281"/>
      <c r="Y28" s="281"/>
      <c r="Z28" s="281"/>
      <c r="AA28" s="281"/>
      <c r="AB28" s="281"/>
      <c r="AC28" s="281"/>
      <c r="AD28" s="281"/>
      <c r="AE28" s="281"/>
    </row>
    <row r="29" spans="1:31">
      <c r="A29" s="281"/>
      <c r="B29" s="281"/>
      <c r="C29" s="281"/>
      <c r="D29" s="281"/>
      <c r="E29" s="281"/>
      <c r="F29" s="281"/>
      <c r="G29" s="281"/>
      <c r="H29" s="281"/>
      <c r="I29" s="281"/>
      <c r="J29" s="281"/>
      <c r="K29" s="281"/>
      <c r="L29" s="281"/>
      <c r="M29" s="281"/>
      <c r="N29" s="281" t="s">
        <v>1957</v>
      </c>
      <c r="O29" s="281"/>
      <c r="P29" s="281"/>
      <c r="Q29" s="281"/>
      <c r="R29" s="281"/>
      <c r="S29" s="281"/>
      <c r="T29" s="281"/>
      <c r="U29" s="281"/>
      <c r="V29" s="281"/>
      <c r="W29" s="281"/>
      <c r="X29" s="281"/>
      <c r="Y29" s="281"/>
      <c r="Z29" s="281"/>
      <c r="AA29" s="281"/>
      <c r="AB29" s="281"/>
      <c r="AC29" s="281"/>
      <c r="AD29" s="281"/>
      <c r="AE29" s="281"/>
    </row>
  </sheetData>
  <conditionalFormatting sqref="A2:H9">
    <cfRule type="cellIs" dxfId="490" priority="7" operator="equal">
      <formula>""</formula>
    </cfRule>
  </conditionalFormatting>
  <conditionalFormatting sqref="A14:L18 A13:J13 L13">
    <cfRule type="cellIs" dxfId="489" priority="6" operator="equal">
      <formula>""</formula>
    </cfRule>
  </conditionalFormatting>
  <conditionalFormatting sqref="K13">
    <cfRule type="cellIs" dxfId="488" priority="5" operator="equal">
      <formula>""</formula>
    </cfRule>
  </conditionalFormatting>
  <conditionalFormatting sqref="A23:AE29 A22:B22 D22:AE22">
    <cfRule type="cellIs" dxfId="487" priority="4" operator="equal">
      <formula>""</formula>
    </cfRule>
  </conditionalFormatting>
  <conditionalFormatting sqref="C22">
    <cfRule type="cellIs" dxfId="486" priority="1" operator="equal">
      <formula>""</formula>
    </cfRule>
  </conditionalFormatting>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27"/>
  <dimension ref="A1:OD68"/>
  <sheetViews>
    <sheetView workbookViewId="0">
      <selection activeCell="F9" sqref="F9"/>
    </sheetView>
  </sheetViews>
  <sheetFormatPr baseColWidth="10" defaultColWidth="11" defaultRowHeight="14.5"/>
  <cols>
    <col min="1" max="1" width="11" style="410"/>
    <col min="2" max="2" width="19.58203125" style="410" customWidth="1"/>
    <col min="3" max="5" width="11" style="410"/>
    <col min="6" max="6" width="12.33203125" style="410" customWidth="1"/>
    <col min="7" max="7" width="33.58203125" style="410" customWidth="1"/>
    <col min="8" max="8" width="40.83203125" style="410" customWidth="1"/>
    <col min="9" max="17" width="11" style="410"/>
    <col min="18" max="18" width="14.83203125" style="410" customWidth="1"/>
    <col min="19" max="29" width="11" style="410"/>
    <col min="30" max="30" width="10.58203125" style="410" customWidth="1"/>
    <col min="31" max="35" width="11" style="410"/>
    <col min="36" max="36" width="24.08203125" style="410" customWidth="1"/>
    <col min="37" max="37" width="20.75" style="410" customWidth="1"/>
    <col min="38" max="55" width="11" style="410"/>
    <col min="56" max="56" width="23.25" style="410" customWidth="1"/>
    <col min="57" max="62" width="11" style="410"/>
    <col min="63" max="134" width="11" style="410" customWidth="1"/>
    <col min="135" max="16384" width="11" style="410"/>
  </cols>
  <sheetData>
    <row r="1" spans="1:18" s="408" customFormat="1">
      <c r="A1" s="408" t="s">
        <v>4331</v>
      </c>
    </row>
    <row r="2" spans="1:18" s="408" customFormat="1">
      <c r="A2" s="409" t="s">
        <v>226</v>
      </c>
      <c r="B2" s="409" t="s">
        <v>231</v>
      </c>
      <c r="C2" s="409" t="s">
        <v>309</v>
      </c>
      <c r="D2" s="409" t="s">
        <v>352</v>
      </c>
      <c r="E2" s="409" t="s">
        <v>409</v>
      </c>
      <c r="F2" s="409" t="s">
        <v>470</v>
      </c>
      <c r="G2" s="409" t="s">
        <v>501</v>
      </c>
      <c r="H2" s="409" t="s">
        <v>563</v>
      </c>
      <c r="I2" s="409" t="s">
        <v>659</v>
      </c>
      <c r="J2" s="409" t="s">
        <v>695</v>
      </c>
      <c r="K2" s="409" t="s">
        <v>809</v>
      </c>
      <c r="L2" s="409" t="s">
        <v>827</v>
      </c>
      <c r="M2" s="409" t="s">
        <v>935</v>
      </c>
      <c r="N2" s="409" t="s">
        <v>985</v>
      </c>
      <c r="O2" s="409" t="s">
        <v>999</v>
      </c>
      <c r="P2" s="409" t="s">
        <v>1050</v>
      </c>
      <c r="Q2" s="409" t="s">
        <v>1083</v>
      </c>
      <c r="R2" s="409" t="s">
        <v>1145</v>
      </c>
    </row>
    <row r="3" spans="1:18">
      <c r="A3" s="281" t="s">
        <v>231</v>
      </c>
      <c r="B3" s="281" t="s">
        <v>232</v>
      </c>
      <c r="C3" s="281" t="s">
        <v>4332</v>
      </c>
      <c r="D3" s="281" t="s">
        <v>365</v>
      </c>
      <c r="E3" s="281" t="s">
        <v>410</v>
      </c>
      <c r="F3" s="281" t="s">
        <v>4333</v>
      </c>
      <c r="G3" s="281" t="s">
        <v>511</v>
      </c>
      <c r="H3" s="281" t="s">
        <v>4334</v>
      </c>
      <c r="I3" s="281" t="s">
        <v>4335</v>
      </c>
      <c r="J3" s="281" t="s">
        <v>696</v>
      </c>
      <c r="K3" s="281" t="s">
        <v>4336</v>
      </c>
      <c r="L3" s="281" t="s">
        <v>4337</v>
      </c>
      <c r="M3" s="281" t="s">
        <v>4338</v>
      </c>
      <c r="N3" s="281" t="s">
        <v>4339</v>
      </c>
      <c r="O3" s="281" t="s">
        <v>4340</v>
      </c>
      <c r="P3" s="281" t="s">
        <v>4341</v>
      </c>
      <c r="Q3" s="281" t="s">
        <v>1134</v>
      </c>
      <c r="R3" s="281" t="s">
        <v>4342</v>
      </c>
    </row>
    <row r="4" spans="1:18">
      <c r="A4" s="281" t="s">
        <v>309</v>
      </c>
      <c r="B4" s="281" t="s">
        <v>302</v>
      </c>
      <c r="C4" s="281" t="s">
        <v>4343</v>
      </c>
      <c r="D4" s="281" t="s">
        <v>360</v>
      </c>
      <c r="E4" s="281" t="s">
        <v>455</v>
      </c>
      <c r="F4" s="281" t="s">
        <v>4344</v>
      </c>
      <c r="G4" s="281" t="s">
        <v>4345</v>
      </c>
      <c r="H4" s="281" t="s">
        <v>4346</v>
      </c>
      <c r="I4" s="281" t="s">
        <v>4347</v>
      </c>
      <c r="J4" s="281" t="s">
        <v>746</v>
      </c>
      <c r="K4" s="281" t="s">
        <v>823</v>
      </c>
      <c r="L4" s="281" t="s">
        <v>4348</v>
      </c>
      <c r="M4" s="281" t="s">
        <v>4349</v>
      </c>
      <c r="N4" s="281" t="s">
        <v>4350</v>
      </c>
      <c r="O4" s="281" t="s">
        <v>1020</v>
      </c>
      <c r="P4" s="281" t="s">
        <v>4351</v>
      </c>
      <c r="Q4" s="281" t="s">
        <v>1084</v>
      </c>
      <c r="R4" s="281" t="s">
        <v>4352</v>
      </c>
    </row>
    <row r="5" spans="1:18">
      <c r="A5" s="281" t="s">
        <v>352</v>
      </c>
      <c r="B5" s="281" t="s">
        <v>282</v>
      </c>
      <c r="C5" s="281" t="s">
        <v>340</v>
      </c>
      <c r="D5" s="281" t="s">
        <v>395</v>
      </c>
      <c r="E5" s="281" t="s">
        <v>420</v>
      </c>
      <c r="F5" s="281" t="s">
        <v>4353</v>
      </c>
      <c r="G5" s="281" t="s">
        <v>554</v>
      </c>
      <c r="H5" s="281" t="s">
        <v>4354</v>
      </c>
      <c r="I5" s="281" t="s">
        <v>4355</v>
      </c>
      <c r="J5" s="281" t="s">
        <v>4356</v>
      </c>
      <c r="K5" s="281" t="s">
        <v>4357</v>
      </c>
      <c r="L5" s="281" t="s">
        <v>4358</v>
      </c>
      <c r="M5" s="281" t="s">
        <v>4359</v>
      </c>
      <c r="N5" s="281" t="s">
        <v>4360</v>
      </c>
      <c r="O5" s="281" t="s">
        <v>4361</v>
      </c>
      <c r="P5" s="281" t="s">
        <v>4362</v>
      </c>
      <c r="Q5" s="281" t="s">
        <v>1089</v>
      </c>
      <c r="R5" s="281" t="s">
        <v>4363</v>
      </c>
    </row>
    <row r="6" spans="1:18">
      <c r="A6" s="281" t="s">
        <v>409</v>
      </c>
      <c r="B6" s="281" t="s">
        <v>247</v>
      </c>
      <c r="C6" s="281" t="s">
        <v>4364</v>
      </c>
      <c r="D6" s="281" t="s">
        <v>468</v>
      </c>
      <c r="E6" s="281" t="s">
        <v>442</v>
      </c>
      <c r="F6" s="281" t="s">
        <v>4365</v>
      </c>
      <c r="G6" s="281" t="s">
        <v>549</v>
      </c>
      <c r="H6" s="281" t="s">
        <v>4366</v>
      </c>
      <c r="I6" s="281" t="s">
        <v>4367</v>
      </c>
      <c r="J6" s="281" t="s">
        <v>805</v>
      </c>
      <c r="K6" s="281" t="s">
        <v>4368</v>
      </c>
      <c r="L6" s="281" t="s">
        <v>895</v>
      </c>
      <c r="M6" s="281" t="s">
        <v>4369</v>
      </c>
      <c r="N6" s="281" t="s">
        <v>4370</v>
      </c>
      <c r="O6" s="281" t="s">
        <v>4371</v>
      </c>
      <c r="P6" s="281" t="s">
        <v>4372</v>
      </c>
      <c r="Q6" s="281" t="s">
        <v>4373</v>
      </c>
      <c r="R6" s="281" t="s">
        <v>4374</v>
      </c>
    </row>
    <row r="7" spans="1:18">
      <c r="A7" s="281" t="s">
        <v>470</v>
      </c>
      <c r="B7" s="281" t="s">
        <v>263</v>
      </c>
      <c r="C7" s="281" t="s">
        <v>4375</v>
      </c>
      <c r="D7" s="281" t="s">
        <v>389</v>
      </c>
      <c r="E7" s="281" t="s">
        <v>4376</v>
      </c>
      <c r="F7" s="281" t="s">
        <v>499</v>
      </c>
      <c r="G7" s="281" t="s">
        <v>4377</v>
      </c>
      <c r="H7" s="281" t="s">
        <v>4378</v>
      </c>
      <c r="I7" s="281" t="s">
        <v>4379</v>
      </c>
      <c r="J7" s="281" t="s">
        <v>759</v>
      </c>
      <c r="K7" s="281" t="s">
        <v>4380</v>
      </c>
      <c r="L7" s="281" t="s">
        <v>4381</v>
      </c>
      <c r="M7" s="281" t="s">
        <v>4382</v>
      </c>
      <c r="N7" s="281" t="s">
        <v>4383</v>
      </c>
      <c r="O7" s="281" t="s">
        <v>4384</v>
      </c>
      <c r="P7" s="281" t="s">
        <v>4385</v>
      </c>
      <c r="Q7" s="281" t="s">
        <v>4386</v>
      </c>
      <c r="R7" s="281" t="s">
        <v>4387</v>
      </c>
    </row>
    <row r="8" spans="1:18">
      <c r="A8" s="281" t="s">
        <v>501</v>
      </c>
      <c r="B8" s="281" t="s">
        <v>286</v>
      </c>
      <c r="C8" s="281" t="s">
        <v>4388</v>
      </c>
      <c r="D8" s="281" t="s">
        <v>402</v>
      </c>
      <c r="E8" s="281" t="s">
        <v>461</v>
      </c>
      <c r="F8" s="281" t="s">
        <v>4389</v>
      </c>
      <c r="G8" s="281" t="s">
        <v>521</v>
      </c>
      <c r="H8" s="281" t="s">
        <v>591</v>
      </c>
      <c r="I8" s="281" t="s">
        <v>4390</v>
      </c>
      <c r="J8" s="281" t="s">
        <v>769</v>
      </c>
      <c r="K8" s="281" t="s">
        <v>4391</v>
      </c>
      <c r="L8" s="281" t="s">
        <v>849</v>
      </c>
      <c r="M8" s="281" t="s">
        <v>944</v>
      </c>
      <c r="N8" s="281" t="s">
        <v>4392</v>
      </c>
      <c r="O8" s="281" t="s">
        <v>1000</v>
      </c>
      <c r="P8" s="281" t="s">
        <v>1061</v>
      </c>
      <c r="Q8" s="281" t="s">
        <v>1117</v>
      </c>
      <c r="R8" s="281" t="s">
        <v>1150</v>
      </c>
    </row>
    <row r="9" spans="1:18">
      <c r="A9" s="281" t="s">
        <v>563</v>
      </c>
      <c r="B9" s="281" t="s">
        <v>273</v>
      </c>
      <c r="C9" s="281" t="s">
        <v>4393</v>
      </c>
      <c r="D9" s="281" t="s">
        <v>381</v>
      </c>
      <c r="E9" s="281" t="s">
        <v>415</v>
      </c>
      <c r="F9" s="281" t="s">
        <v>4394</v>
      </c>
      <c r="G9" s="281"/>
      <c r="H9" s="281"/>
      <c r="I9" s="281" t="s">
        <v>4395</v>
      </c>
      <c r="J9" s="281" t="s">
        <v>763</v>
      </c>
      <c r="K9" s="281"/>
      <c r="L9" s="281"/>
      <c r="M9" s="281"/>
      <c r="N9" s="281" t="s">
        <v>4396</v>
      </c>
      <c r="O9" s="281" t="s">
        <v>1007</v>
      </c>
      <c r="P9" s="281"/>
      <c r="Q9" s="281" t="s">
        <v>4397</v>
      </c>
      <c r="R9" s="281"/>
    </row>
    <row r="10" spans="1:18">
      <c r="A10" s="281" t="s">
        <v>659</v>
      </c>
      <c r="B10" s="281"/>
      <c r="C10" s="281"/>
      <c r="D10" s="281" t="s">
        <v>399</v>
      </c>
      <c r="E10" s="281" t="s">
        <v>433</v>
      </c>
      <c r="F10" s="281" t="s">
        <v>4398</v>
      </c>
      <c r="G10" s="281"/>
      <c r="H10" s="281"/>
      <c r="I10" s="281"/>
      <c r="J10" s="281" t="s">
        <v>782</v>
      </c>
      <c r="K10" s="281"/>
      <c r="L10" s="281"/>
      <c r="M10" s="281"/>
      <c r="N10" s="281"/>
      <c r="O10" s="281" t="s">
        <v>4399</v>
      </c>
      <c r="P10" s="281"/>
      <c r="Q10" s="281" t="s">
        <v>4400</v>
      </c>
      <c r="R10" s="281"/>
    </row>
    <row r="11" spans="1:18">
      <c r="A11" s="281" t="s">
        <v>695</v>
      </c>
      <c r="B11" s="281"/>
      <c r="C11" s="281"/>
      <c r="D11" s="281" t="s">
        <v>353</v>
      </c>
      <c r="E11" s="281" t="s">
        <v>450</v>
      </c>
      <c r="F11" s="281" t="s">
        <v>4401</v>
      </c>
      <c r="G11" s="281"/>
      <c r="H11" s="281"/>
      <c r="I11" s="281"/>
      <c r="J11" s="281" t="s">
        <v>795</v>
      </c>
      <c r="K11" s="281"/>
      <c r="L11" s="281"/>
      <c r="M11" s="281"/>
      <c r="N11" s="281"/>
      <c r="O11" s="281" t="s">
        <v>4402</v>
      </c>
      <c r="P11" s="281"/>
      <c r="Q11" s="281" t="s">
        <v>1094</v>
      </c>
      <c r="R11" s="281"/>
    </row>
    <row r="12" spans="1:18">
      <c r="A12" s="281" t="s">
        <v>809</v>
      </c>
      <c r="B12" s="281"/>
      <c r="C12" s="281"/>
      <c r="D12" s="281" t="s">
        <v>374</v>
      </c>
      <c r="E12" s="281"/>
      <c r="F12" s="281"/>
      <c r="G12" s="281"/>
      <c r="H12" s="281"/>
      <c r="I12" s="281"/>
      <c r="J12" s="281" t="s">
        <v>4403</v>
      </c>
      <c r="K12" s="281"/>
      <c r="L12" s="281"/>
      <c r="M12" s="281"/>
      <c r="N12" s="281"/>
      <c r="O12" s="281" t="s">
        <v>1039</v>
      </c>
      <c r="P12" s="281"/>
      <c r="Q12" s="281" t="s">
        <v>1128</v>
      </c>
      <c r="R12" s="281"/>
    </row>
    <row r="13" spans="1:18">
      <c r="A13" s="281" t="s">
        <v>827</v>
      </c>
      <c r="B13" s="281"/>
      <c r="C13" s="281"/>
      <c r="D13" s="281" t="s">
        <v>392</v>
      </c>
      <c r="E13" s="281"/>
      <c r="F13" s="281"/>
      <c r="G13" s="281"/>
      <c r="H13" s="281"/>
      <c r="I13" s="281"/>
      <c r="J13" s="281" t="s">
        <v>720</v>
      </c>
      <c r="K13" s="281"/>
      <c r="L13" s="281"/>
      <c r="M13" s="281"/>
      <c r="N13" s="281"/>
      <c r="O13" s="281" t="s">
        <v>1013</v>
      </c>
      <c r="P13" s="281"/>
      <c r="Q13" s="281"/>
      <c r="R13" s="281"/>
    </row>
    <row r="14" spans="1:18">
      <c r="A14" s="281" t="s">
        <v>935</v>
      </c>
      <c r="B14" s="281"/>
      <c r="C14" s="281"/>
      <c r="D14" s="281"/>
      <c r="E14" s="281"/>
      <c r="F14" s="281"/>
      <c r="G14" s="281"/>
      <c r="H14" s="281"/>
      <c r="I14" s="281"/>
      <c r="J14" s="281" t="s">
        <v>713</v>
      </c>
      <c r="K14" s="281"/>
      <c r="L14" s="281"/>
      <c r="M14" s="281"/>
      <c r="N14" s="281"/>
      <c r="O14" s="281"/>
      <c r="P14" s="281"/>
      <c r="Q14" s="281"/>
      <c r="R14" s="281"/>
    </row>
    <row r="15" spans="1:18">
      <c r="A15" s="281" t="s">
        <v>985</v>
      </c>
      <c r="B15" s="281"/>
      <c r="C15" s="281"/>
      <c r="D15" s="281"/>
      <c r="E15" s="281"/>
      <c r="F15" s="281"/>
      <c r="G15" s="281"/>
      <c r="H15" s="281"/>
      <c r="I15" s="281"/>
      <c r="J15" s="281" t="s">
        <v>709</v>
      </c>
      <c r="K15" s="281"/>
      <c r="L15" s="281"/>
      <c r="M15" s="281"/>
      <c r="N15" s="281"/>
      <c r="O15" s="281"/>
      <c r="P15" s="281"/>
      <c r="Q15" s="281"/>
      <c r="R15" s="281"/>
    </row>
    <row r="16" spans="1:18">
      <c r="A16" s="410" t="s">
        <v>999</v>
      </c>
    </row>
    <row r="17" spans="1:133">
      <c r="A17" s="410" t="s">
        <v>1050</v>
      </c>
    </row>
    <row r="18" spans="1:133">
      <c r="A18" s="410" t="s">
        <v>1083</v>
      </c>
    </row>
    <row r="19" spans="1:133">
      <c r="A19" s="410" t="s">
        <v>1145</v>
      </c>
    </row>
    <row r="22" spans="1:133">
      <c r="A22" s="410" t="s">
        <v>4404</v>
      </c>
    </row>
    <row r="23" spans="1:133" s="411" customFormat="1" ht="15.5">
      <c r="G23" s="525" t="s">
        <v>4405</v>
      </c>
      <c r="N23" s="525" t="s">
        <v>4405</v>
      </c>
      <c r="Y23" s="525" t="s">
        <v>4405</v>
      </c>
      <c r="AH23" s="525" t="s">
        <v>4405</v>
      </c>
      <c r="AQ23" s="525" t="s">
        <v>4405</v>
      </c>
      <c r="AW23" s="525" t="s">
        <v>4405</v>
      </c>
      <c r="AX23" s="412"/>
      <c r="AY23" s="412"/>
      <c r="AZ23" s="412"/>
      <c r="BA23" s="412"/>
      <c r="BB23" s="412"/>
      <c r="BC23" s="412" t="s">
        <v>4405</v>
      </c>
      <c r="BD23" s="412"/>
      <c r="BJ23" s="525" t="s">
        <v>4405</v>
      </c>
      <c r="BM23" s="413" t="s">
        <v>4406</v>
      </c>
      <c r="BT23" s="413" t="s">
        <v>4406</v>
      </c>
      <c r="BW23" s="525" t="s">
        <v>4405</v>
      </c>
      <c r="CC23" s="525" t="s">
        <v>4405</v>
      </c>
      <c r="CI23" s="525" t="s">
        <v>4405</v>
      </c>
      <c r="CN23" s="525"/>
      <c r="CO23" s="525" t="s">
        <v>4405</v>
      </c>
      <c r="CV23" s="525" t="s">
        <v>4405</v>
      </c>
      <c r="DG23" s="525" t="s">
        <v>4405</v>
      </c>
      <c r="DI23" s="525"/>
      <c r="DM23" s="525" t="s">
        <v>4405</v>
      </c>
      <c r="DW23" s="525" t="s">
        <v>4405</v>
      </c>
      <c r="DY23" s="525"/>
      <c r="EC23" s="525" t="s">
        <v>4405</v>
      </c>
    </row>
    <row r="24" spans="1:133">
      <c r="A24" s="409" t="s">
        <v>231</v>
      </c>
      <c r="B24" s="409" t="s">
        <v>231</v>
      </c>
      <c r="C24" s="409" t="s">
        <v>231</v>
      </c>
      <c r="D24" s="409" t="s">
        <v>231</v>
      </c>
      <c r="E24" s="409" t="s">
        <v>231</v>
      </c>
      <c r="F24" s="409" t="s">
        <v>231</v>
      </c>
      <c r="G24" s="409" t="s">
        <v>231</v>
      </c>
      <c r="H24" s="409" t="s">
        <v>309</v>
      </c>
      <c r="I24" s="409" t="s">
        <v>309</v>
      </c>
      <c r="J24" s="409" t="s">
        <v>309</v>
      </c>
      <c r="K24" s="409" t="s">
        <v>309</v>
      </c>
      <c r="L24" s="409" t="s">
        <v>309</v>
      </c>
      <c r="M24" s="409" t="s">
        <v>309</v>
      </c>
      <c r="N24" s="409" t="s">
        <v>309</v>
      </c>
      <c r="O24" s="409" t="s">
        <v>352</v>
      </c>
      <c r="P24" s="409" t="s">
        <v>352</v>
      </c>
      <c r="Q24" s="409" t="s">
        <v>352</v>
      </c>
      <c r="R24" s="409" t="s">
        <v>352</v>
      </c>
      <c r="S24" s="409" t="s">
        <v>352</v>
      </c>
      <c r="T24" s="409" t="s">
        <v>352</v>
      </c>
      <c r="U24" s="409" t="s">
        <v>352</v>
      </c>
      <c r="V24" s="409" t="s">
        <v>352</v>
      </c>
      <c r="W24" s="409" t="s">
        <v>352</v>
      </c>
      <c r="X24" s="409" t="s">
        <v>352</v>
      </c>
      <c r="Y24" s="409" t="s">
        <v>352</v>
      </c>
      <c r="Z24" s="409" t="s">
        <v>409</v>
      </c>
      <c r="AA24" s="409" t="s">
        <v>409</v>
      </c>
      <c r="AB24" s="409" t="s">
        <v>409</v>
      </c>
      <c r="AC24" s="409" t="s">
        <v>409</v>
      </c>
      <c r="AD24" s="409" t="s">
        <v>409</v>
      </c>
      <c r="AE24" s="409" t="s">
        <v>409</v>
      </c>
      <c r="AF24" s="409" t="s">
        <v>409</v>
      </c>
      <c r="AG24" s="409" t="s">
        <v>409</v>
      </c>
      <c r="AH24" s="409" t="s">
        <v>409</v>
      </c>
      <c r="AI24" s="409" t="s">
        <v>470</v>
      </c>
      <c r="AJ24" s="409" t="s">
        <v>470</v>
      </c>
      <c r="AK24" s="409" t="s">
        <v>470</v>
      </c>
      <c r="AL24" s="409" t="s">
        <v>470</v>
      </c>
      <c r="AM24" s="409" t="s">
        <v>470</v>
      </c>
      <c r="AN24" s="409" t="s">
        <v>470</v>
      </c>
      <c r="AO24" s="409" t="s">
        <v>470</v>
      </c>
      <c r="AP24" s="409" t="s">
        <v>470</v>
      </c>
      <c r="AQ24" s="409" t="s">
        <v>470</v>
      </c>
      <c r="AR24" s="409" t="s">
        <v>501</v>
      </c>
      <c r="AS24" s="409" t="s">
        <v>501</v>
      </c>
      <c r="AT24" s="409" t="s">
        <v>501</v>
      </c>
      <c r="AU24" s="409" t="s">
        <v>501</v>
      </c>
      <c r="AV24" s="409" t="s">
        <v>501</v>
      </c>
      <c r="AW24" s="409" t="s">
        <v>501</v>
      </c>
      <c r="AX24" s="409" t="s">
        <v>563</v>
      </c>
      <c r="AY24" s="409" t="s">
        <v>563</v>
      </c>
      <c r="AZ24" s="409" t="s">
        <v>563</v>
      </c>
      <c r="BA24" s="409" t="s">
        <v>563</v>
      </c>
      <c r="BB24" s="409" t="s">
        <v>563</v>
      </c>
      <c r="BC24" s="409" t="s">
        <v>563</v>
      </c>
      <c r="BD24" s="409" t="s">
        <v>659</v>
      </c>
      <c r="BE24" s="409" t="s">
        <v>659</v>
      </c>
      <c r="BF24" s="409" t="s">
        <v>659</v>
      </c>
      <c r="BG24" s="409" t="s">
        <v>659</v>
      </c>
      <c r="BH24" s="409" t="s">
        <v>659</v>
      </c>
      <c r="BI24" s="409" t="s">
        <v>659</v>
      </c>
      <c r="BJ24" s="409" t="s">
        <v>659</v>
      </c>
      <c r="BK24" s="409" t="s">
        <v>695</v>
      </c>
      <c r="BL24" s="409" t="s">
        <v>695</v>
      </c>
      <c r="BM24" s="409" t="s">
        <v>695</v>
      </c>
      <c r="BN24" s="409" t="s">
        <v>695</v>
      </c>
      <c r="BO24" s="409" t="s">
        <v>695</v>
      </c>
      <c r="BP24" s="409" t="s">
        <v>695</v>
      </c>
      <c r="BQ24" s="409" t="s">
        <v>695</v>
      </c>
      <c r="BR24" s="409" t="s">
        <v>695</v>
      </c>
      <c r="BS24" s="409" t="s">
        <v>695</v>
      </c>
      <c r="BT24" s="409" t="s">
        <v>695</v>
      </c>
      <c r="BU24" s="409" t="s">
        <v>695</v>
      </c>
      <c r="BV24" s="409" t="s">
        <v>695</v>
      </c>
      <c r="BW24" s="409" t="s">
        <v>695</v>
      </c>
      <c r="BX24" s="409" t="s">
        <v>809</v>
      </c>
      <c r="BY24" s="409" t="s">
        <v>809</v>
      </c>
      <c r="BZ24" s="409" t="s">
        <v>809</v>
      </c>
      <c r="CA24" s="409" t="s">
        <v>809</v>
      </c>
      <c r="CB24" s="409" t="s">
        <v>809</v>
      </c>
      <c r="CC24" s="409" t="s">
        <v>809</v>
      </c>
      <c r="CD24" s="409" t="s">
        <v>827</v>
      </c>
      <c r="CE24" s="409" t="s">
        <v>827</v>
      </c>
      <c r="CF24" s="409" t="s">
        <v>827</v>
      </c>
      <c r="CG24" s="409" t="s">
        <v>827</v>
      </c>
      <c r="CH24" s="409" t="s">
        <v>827</v>
      </c>
      <c r="CI24" s="409" t="s">
        <v>827</v>
      </c>
      <c r="CJ24" s="409" t="s">
        <v>935</v>
      </c>
      <c r="CK24" s="409" t="s">
        <v>935</v>
      </c>
      <c r="CL24" s="409" t="s">
        <v>935</v>
      </c>
      <c r="CM24" s="409" t="s">
        <v>935</v>
      </c>
      <c r="CN24" s="409" t="s">
        <v>935</v>
      </c>
      <c r="CO24" s="409" t="s">
        <v>935</v>
      </c>
      <c r="CP24" s="409" t="s">
        <v>985</v>
      </c>
      <c r="CQ24" s="409" t="s">
        <v>985</v>
      </c>
      <c r="CR24" s="409" t="s">
        <v>985</v>
      </c>
      <c r="CS24" s="409" t="s">
        <v>985</v>
      </c>
      <c r="CT24" s="409" t="s">
        <v>985</v>
      </c>
      <c r="CU24" s="409" t="s">
        <v>985</v>
      </c>
      <c r="CV24" s="409" t="s">
        <v>985</v>
      </c>
      <c r="CW24" s="409" t="s">
        <v>999</v>
      </c>
      <c r="CX24" s="409" t="s">
        <v>999</v>
      </c>
      <c r="CY24" s="409" t="s">
        <v>999</v>
      </c>
      <c r="CZ24" s="409" t="s">
        <v>999</v>
      </c>
      <c r="DA24" s="409" t="s">
        <v>999</v>
      </c>
      <c r="DB24" s="409" t="s">
        <v>999</v>
      </c>
      <c r="DC24" s="409" t="s">
        <v>999</v>
      </c>
      <c r="DD24" s="409" t="s">
        <v>999</v>
      </c>
      <c r="DE24" s="409" t="s">
        <v>999</v>
      </c>
      <c r="DF24" s="409" t="s">
        <v>999</v>
      </c>
      <c r="DG24" s="409" t="s">
        <v>999</v>
      </c>
      <c r="DH24" s="409" t="s">
        <v>1050</v>
      </c>
      <c r="DI24" s="409" t="s">
        <v>1050</v>
      </c>
      <c r="DJ24" s="409" t="s">
        <v>1050</v>
      </c>
      <c r="DK24" s="409" t="s">
        <v>1050</v>
      </c>
      <c r="DL24" s="409" t="s">
        <v>1050</v>
      </c>
      <c r="DM24" s="409" t="s">
        <v>1050</v>
      </c>
      <c r="DN24" s="409" t="s">
        <v>1083</v>
      </c>
      <c r="DO24" s="409" t="s">
        <v>1083</v>
      </c>
      <c r="DP24" s="409" t="s">
        <v>1083</v>
      </c>
      <c r="DQ24" s="409" t="s">
        <v>1083</v>
      </c>
      <c r="DR24" s="409" t="s">
        <v>1083</v>
      </c>
      <c r="DS24" s="409" t="s">
        <v>1083</v>
      </c>
      <c r="DT24" s="409" t="s">
        <v>1083</v>
      </c>
      <c r="DU24" s="409" t="s">
        <v>1083</v>
      </c>
      <c r="DV24" s="409" t="s">
        <v>1083</v>
      </c>
      <c r="DW24" s="409" t="s">
        <v>1083</v>
      </c>
      <c r="DX24" s="409" t="s">
        <v>1145</v>
      </c>
      <c r="DY24" s="409" t="s">
        <v>1145</v>
      </c>
      <c r="DZ24" s="409" t="s">
        <v>1145</v>
      </c>
      <c r="EA24" s="409" t="s">
        <v>1145</v>
      </c>
      <c r="EB24" s="409" t="s">
        <v>1145</v>
      </c>
      <c r="EC24" s="409" t="s">
        <v>1145</v>
      </c>
    </row>
    <row r="25" spans="1:133">
      <c r="A25" s="281" t="s">
        <v>232</v>
      </c>
      <c r="B25" s="281" t="s">
        <v>302</v>
      </c>
      <c r="C25" s="281" t="s">
        <v>282</v>
      </c>
      <c r="D25" s="281" t="s">
        <v>247</v>
      </c>
      <c r="E25" s="281" t="s">
        <v>263</v>
      </c>
      <c r="F25" s="281" t="s">
        <v>286</v>
      </c>
      <c r="G25" s="281" t="s">
        <v>273</v>
      </c>
      <c r="H25" s="281" t="s">
        <v>4332</v>
      </c>
      <c r="I25" s="281" t="s">
        <v>4343</v>
      </c>
      <c r="J25" s="281" t="s">
        <v>340</v>
      </c>
      <c r="K25" s="281" t="s">
        <v>4364</v>
      </c>
      <c r="L25" s="281" t="s">
        <v>4375</v>
      </c>
      <c r="M25" s="281" t="s">
        <v>4388</v>
      </c>
      <c r="N25" s="281" t="s">
        <v>4393</v>
      </c>
      <c r="O25" s="281" t="s">
        <v>365</v>
      </c>
      <c r="P25" s="281" t="s">
        <v>360</v>
      </c>
      <c r="Q25" s="281" t="s">
        <v>395</v>
      </c>
      <c r="R25" s="281" t="s">
        <v>468</v>
      </c>
      <c r="S25" s="281" t="s">
        <v>389</v>
      </c>
      <c r="T25" s="281" t="s">
        <v>402</v>
      </c>
      <c r="U25" s="281" t="s">
        <v>381</v>
      </c>
      <c r="V25" s="281" t="s">
        <v>399</v>
      </c>
      <c r="W25" s="281" t="s">
        <v>353</v>
      </c>
      <c r="X25" s="281" t="s">
        <v>374</v>
      </c>
      <c r="Y25" s="281" t="s">
        <v>392</v>
      </c>
      <c r="Z25" s="281" t="s">
        <v>410</v>
      </c>
      <c r="AA25" s="281" t="s">
        <v>455</v>
      </c>
      <c r="AB25" s="281" t="s">
        <v>420</v>
      </c>
      <c r="AC25" s="281" t="s">
        <v>442</v>
      </c>
      <c r="AD25" s="281" t="s">
        <v>4376</v>
      </c>
      <c r="AE25" s="281" t="s">
        <v>461</v>
      </c>
      <c r="AF25" s="281" t="s">
        <v>415</v>
      </c>
      <c r="AG25" s="281" t="s">
        <v>433</v>
      </c>
      <c r="AH25" s="281" t="s">
        <v>450</v>
      </c>
      <c r="AI25" s="281" t="s">
        <v>4333</v>
      </c>
      <c r="AJ25" s="281" t="s">
        <v>4344</v>
      </c>
      <c r="AK25" s="281" t="s">
        <v>4353</v>
      </c>
      <c r="AL25" s="281" t="s">
        <v>4365</v>
      </c>
      <c r="AM25" s="281" t="s">
        <v>499</v>
      </c>
      <c r="AN25" s="281" t="s">
        <v>4389</v>
      </c>
      <c r="AO25" s="281" t="s">
        <v>4394</v>
      </c>
      <c r="AP25" s="281" t="s">
        <v>4398</v>
      </c>
      <c r="AQ25" s="281" t="s">
        <v>4401</v>
      </c>
      <c r="AR25" s="281" t="s">
        <v>511</v>
      </c>
      <c r="AS25" s="281" t="s">
        <v>4345</v>
      </c>
      <c r="AT25" s="281" t="s">
        <v>554</v>
      </c>
      <c r="AU25" s="281" t="s">
        <v>549</v>
      </c>
      <c r="AV25" s="281" t="s">
        <v>4377</v>
      </c>
      <c r="AW25" s="281" t="s">
        <v>521</v>
      </c>
      <c r="AX25" s="281" t="s">
        <v>4334</v>
      </c>
      <c r="AY25" s="281" t="s">
        <v>4346</v>
      </c>
      <c r="AZ25" s="281" t="s">
        <v>4354</v>
      </c>
      <c r="BA25" s="281" t="s">
        <v>4366</v>
      </c>
      <c r="BB25" s="281" t="s">
        <v>4378</v>
      </c>
      <c r="BC25" s="281" t="s">
        <v>591</v>
      </c>
      <c r="BD25" s="281" t="s">
        <v>4335</v>
      </c>
      <c r="BE25" s="281" t="s">
        <v>4347</v>
      </c>
      <c r="BF25" s="281" t="s">
        <v>4355</v>
      </c>
      <c r="BG25" s="281" t="s">
        <v>4367</v>
      </c>
      <c r="BH25" s="281" t="s">
        <v>4379</v>
      </c>
      <c r="BI25" s="281" t="s">
        <v>4390</v>
      </c>
      <c r="BJ25" s="281" t="s">
        <v>4395</v>
      </c>
      <c r="BK25" s="281" t="s">
        <v>696</v>
      </c>
      <c r="BL25" s="281" t="s">
        <v>746</v>
      </c>
      <c r="BM25" s="281" t="s">
        <v>4356</v>
      </c>
      <c r="BN25" s="281" t="s">
        <v>805</v>
      </c>
      <c r="BO25" s="281" t="s">
        <v>759</v>
      </c>
      <c r="BP25" s="281" t="s">
        <v>769</v>
      </c>
      <c r="BQ25" s="281" t="s">
        <v>763</v>
      </c>
      <c r="BR25" s="281" t="s">
        <v>782</v>
      </c>
      <c r="BS25" s="281" t="s">
        <v>795</v>
      </c>
      <c r="BT25" s="281" t="s">
        <v>4403</v>
      </c>
      <c r="BU25" s="281" t="s">
        <v>720</v>
      </c>
      <c r="BV25" s="281" t="s">
        <v>713</v>
      </c>
      <c r="BW25" s="281" t="s">
        <v>709</v>
      </c>
      <c r="BX25" s="281" t="s">
        <v>4336</v>
      </c>
      <c r="BY25" s="281" t="s">
        <v>823</v>
      </c>
      <c r="BZ25" s="281" t="s">
        <v>4357</v>
      </c>
      <c r="CA25" s="281" t="s">
        <v>4368</v>
      </c>
      <c r="CB25" s="281" t="s">
        <v>4380</v>
      </c>
      <c r="CC25" s="281" t="s">
        <v>4391</v>
      </c>
      <c r="CD25" s="281" t="s">
        <v>4337</v>
      </c>
      <c r="CE25" s="281" t="s">
        <v>4348</v>
      </c>
      <c r="CF25" s="281" t="s">
        <v>4358</v>
      </c>
      <c r="CG25" s="281" t="s">
        <v>895</v>
      </c>
      <c r="CH25" s="281" t="s">
        <v>4381</v>
      </c>
      <c r="CI25" s="281" t="s">
        <v>849</v>
      </c>
      <c r="CJ25" s="281" t="s">
        <v>4338</v>
      </c>
      <c r="CK25" s="281" t="s">
        <v>4349</v>
      </c>
      <c r="CL25" s="281" t="s">
        <v>4359</v>
      </c>
      <c r="CM25" s="281" t="s">
        <v>4369</v>
      </c>
      <c r="CN25" s="281" t="s">
        <v>4382</v>
      </c>
      <c r="CO25" s="281" t="s">
        <v>944</v>
      </c>
      <c r="CP25" s="281" t="s">
        <v>4339</v>
      </c>
      <c r="CQ25" s="281" t="s">
        <v>4350</v>
      </c>
      <c r="CR25" s="281" t="s">
        <v>4360</v>
      </c>
      <c r="CS25" s="281" t="s">
        <v>4370</v>
      </c>
      <c r="CT25" s="281" t="s">
        <v>4383</v>
      </c>
      <c r="CU25" s="281" t="s">
        <v>4392</v>
      </c>
      <c r="CV25" s="281" t="s">
        <v>4396</v>
      </c>
      <c r="CW25" s="281" t="s">
        <v>4340</v>
      </c>
      <c r="CX25" s="281" t="s">
        <v>1020</v>
      </c>
      <c r="CY25" s="281" t="s">
        <v>4361</v>
      </c>
      <c r="CZ25" s="281" t="s">
        <v>4371</v>
      </c>
      <c r="DA25" s="281" t="s">
        <v>4384</v>
      </c>
      <c r="DB25" s="281" t="s">
        <v>1000</v>
      </c>
      <c r="DC25" s="281" t="s">
        <v>1007</v>
      </c>
      <c r="DD25" s="281" t="s">
        <v>4399</v>
      </c>
      <c r="DE25" s="281" t="s">
        <v>4402</v>
      </c>
      <c r="DF25" s="281" t="s">
        <v>1039</v>
      </c>
      <c r="DG25" s="281" t="s">
        <v>1013</v>
      </c>
      <c r="DH25" s="281" t="s">
        <v>4341</v>
      </c>
      <c r="DI25" s="281" t="s">
        <v>4351</v>
      </c>
      <c r="DJ25" s="281" t="s">
        <v>4362</v>
      </c>
      <c r="DK25" s="281" t="s">
        <v>4372</v>
      </c>
      <c r="DL25" s="281" t="s">
        <v>4385</v>
      </c>
      <c r="DM25" s="281" t="s">
        <v>1061</v>
      </c>
      <c r="DN25" s="281" t="s">
        <v>1134</v>
      </c>
      <c r="DO25" s="281" t="s">
        <v>1084</v>
      </c>
      <c r="DP25" s="281" t="s">
        <v>1089</v>
      </c>
      <c r="DQ25" s="281" t="s">
        <v>4373</v>
      </c>
      <c r="DR25" s="281" t="s">
        <v>4386</v>
      </c>
      <c r="DS25" s="281" t="s">
        <v>1117</v>
      </c>
      <c r="DT25" s="281" t="s">
        <v>4397</v>
      </c>
      <c r="DU25" s="281" t="s">
        <v>4400</v>
      </c>
      <c r="DV25" s="281" t="s">
        <v>1094</v>
      </c>
      <c r="DW25" s="281" t="s">
        <v>1128</v>
      </c>
      <c r="DX25" s="281" t="s">
        <v>4342</v>
      </c>
      <c r="DY25" s="281" t="s">
        <v>4352</v>
      </c>
      <c r="DZ25" s="281" t="s">
        <v>4363</v>
      </c>
      <c r="EA25" s="281" t="s">
        <v>4374</v>
      </c>
      <c r="EB25" s="281" t="s">
        <v>4387</v>
      </c>
      <c r="EC25" s="281" t="s">
        <v>1150</v>
      </c>
    </row>
    <row r="26" spans="1:133" ht="234">
      <c r="A26" s="395" t="s">
        <v>663</v>
      </c>
      <c r="B26" s="395" t="s">
        <v>303</v>
      </c>
      <c r="C26" s="395" t="s">
        <v>4407</v>
      </c>
      <c r="D26" s="395" t="s">
        <v>4408</v>
      </c>
      <c r="E26" s="395" t="s">
        <v>267</v>
      </c>
      <c r="F26" s="395" t="s">
        <v>4409</v>
      </c>
      <c r="G26" s="281" t="s">
        <v>4410</v>
      </c>
      <c r="H26" s="395" t="s">
        <v>4411</v>
      </c>
      <c r="I26" s="395" t="s">
        <v>346</v>
      </c>
      <c r="J26" s="395" t="s">
        <v>341</v>
      </c>
      <c r="K26" s="395" t="s">
        <v>4412</v>
      </c>
      <c r="L26" s="395" t="s">
        <v>325</v>
      </c>
      <c r="M26" s="395" t="s">
        <v>4413</v>
      </c>
      <c r="N26" s="395" t="s">
        <v>328</v>
      </c>
      <c r="O26" s="395" t="s">
        <v>368</v>
      </c>
      <c r="P26" s="395" t="s">
        <v>363</v>
      </c>
      <c r="Q26" s="395" t="s">
        <v>396</v>
      </c>
      <c r="R26" s="395" t="s">
        <v>405</v>
      </c>
      <c r="S26" s="395" t="s">
        <v>390</v>
      </c>
      <c r="T26" s="395" t="s">
        <v>4414</v>
      </c>
      <c r="U26" s="395" t="s">
        <v>382</v>
      </c>
      <c r="V26" s="395" t="s">
        <v>400</v>
      </c>
      <c r="W26" s="395" t="s">
        <v>358</v>
      </c>
      <c r="X26" s="395" t="s">
        <v>482</v>
      </c>
      <c r="Y26" s="395" t="s">
        <v>4415</v>
      </c>
      <c r="Z26" s="395" t="s">
        <v>413</v>
      </c>
      <c r="AA26" s="395" t="s">
        <v>459</v>
      </c>
      <c r="AB26" s="395" t="s">
        <v>427</v>
      </c>
      <c r="AC26" s="395" t="s">
        <v>443</v>
      </c>
      <c r="AD26" s="395" t="s">
        <v>466</v>
      </c>
      <c r="AE26" s="395" t="s">
        <v>464</v>
      </c>
      <c r="AF26" s="395" t="s">
        <v>419</v>
      </c>
      <c r="AG26" s="395" t="s">
        <v>434</v>
      </c>
      <c r="AH26" s="395" t="s">
        <v>451</v>
      </c>
      <c r="AI26" s="395" t="s">
        <v>471</v>
      </c>
      <c r="AJ26" s="395" t="s">
        <v>4416</v>
      </c>
      <c r="AK26" s="395" t="s">
        <v>4417</v>
      </c>
      <c r="AL26" s="395" t="s">
        <v>4418</v>
      </c>
      <c r="AM26" s="395" t="s">
        <v>4419</v>
      </c>
      <c r="AN26" s="395" t="s">
        <v>4420</v>
      </c>
      <c r="AO26" s="395" t="s">
        <v>4421</v>
      </c>
      <c r="AP26" s="395" t="s">
        <v>4422</v>
      </c>
      <c r="AQ26" s="395" t="s">
        <v>4423</v>
      </c>
      <c r="AR26" s="395" t="s">
        <v>4424</v>
      </c>
      <c r="AS26" s="395" t="s">
        <v>546</v>
      </c>
      <c r="AT26" s="395" t="s">
        <v>555</v>
      </c>
      <c r="AU26" s="395" t="s">
        <v>550</v>
      </c>
      <c r="AV26" s="395" t="s">
        <v>508</v>
      </c>
      <c r="AW26" s="395" t="s">
        <v>4425</v>
      </c>
      <c r="AX26" s="395" t="s">
        <v>4426</v>
      </c>
      <c r="AY26" s="395" t="s">
        <v>4427</v>
      </c>
      <c r="AZ26" s="395" t="s">
        <v>4428</v>
      </c>
      <c r="BA26" s="395" t="s">
        <v>640</v>
      </c>
      <c r="BB26" s="395" t="s">
        <v>4429</v>
      </c>
      <c r="BC26" s="395" t="s">
        <v>624</v>
      </c>
      <c r="BD26" s="395" t="s">
        <v>4430</v>
      </c>
      <c r="BE26" s="395" t="s">
        <v>693</v>
      </c>
      <c r="BF26" s="395" t="s">
        <v>684</v>
      </c>
      <c r="BG26" s="395" t="s">
        <v>4431</v>
      </c>
      <c r="BH26" s="395" t="s">
        <v>4432</v>
      </c>
      <c r="BI26" s="395" t="s">
        <v>4433</v>
      </c>
      <c r="BJ26" s="395" t="s">
        <v>4434</v>
      </c>
      <c r="BK26" s="281" t="s">
        <v>697</v>
      </c>
      <c r="BL26" s="281" t="s">
        <v>747</v>
      </c>
      <c r="BM26" s="281" t="s">
        <v>4435</v>
      </c>
      <c r="BN26" s="281" t="s">
        <v>806</v>
      </c>
      <c r="BO26" s="281" t="s">
        <v>760</v>
      </c>
      <c r="BP26" s="281" t="s">
        <v>776</v>
      </c>
      <c r="BQ26" s="281" t="s">
        <v>764</v>
      </c>
      <c r="BR26" s="281" t="s">
        <v>4436</v>
      </c>
      <c r="BS26" s="281" t="s">
        <v>4437</v>
      </c>
      <c r="BT26" s="281" t="s">
        <v>738</v>
      </c>
      <c r="BU26" s="281" t="s">
        <v>727</v>
      </c>
      <c r="BV26" s="281" t="s">
        <v>714</v>
      </c>
      <c r="BW26" s="282" t="s">
        <v>710</v>
      </c>
      <c r="BX26" s="281" t="s">
        <v>813</v>
      </c>
      <c r="BY26" s="281" t="s">
        <v>4438</v>
      </c>
      <c r="BZ26" s="281" t="s">
        <v>4439</v>
      </c>
      <c r="CA26" s="281" t="s">
        <v>4440</v>
      </c>
      <c r="CB26" s="281" t="s">
        <v>4441</v>
      </c>
      <c r="CC26" s="281" t="s">
        <v>4442</v>
      </c>
      <c r="CD26" s="281" t="s">
        <v>4443</v>
      </c>
      <c r="CE26" s="281" t="s">
        <v>893</v>
      </c>
      <c r="CF26" s="281" t="s">
        <v>4444</v>
      </c>
      <c r="CG26" s="281" t="s">
        <v>4445</v>
      </c>
      <c r="CH26" s="281" t="s">
        <v>4446</v>
      </c>
      <c r="CI26" s="281" t="s">
        <v>891</v>
      </c>
      <c r="CJ26" s="281" t="s">
        <v>4447</v>
      </c>
      <c r="CK26" s="281" t="s">
        <v>4448</v>
      </c>
      <c r="CL26" s="281" t="s">
        <v>983</v>
      </c>
      <c r="CM26" s="281" t="s">
        <v>4449</v>
      </c>
      <c r="CN26" s="281" t="s">
        <v>4450</v>
      </c>
      <c r="CO26" s="281" t="s">
        <v>960</v>
      </c>
      <c r="CP26" s="281" t="s">
        <v>240</v>
      </c>
      <c r="CQ26" s="281" t="s">
        <v>998</v>
      </c>
      <c r="CR26" s="281" t="s">
        <v>4451</v>
      </c>
      <c r="CS26" s="281" t="s">
        <v>4452</v>
      </c>
      <c r="CT26" s="281" t="s">
        <v>4453</v>
      </c>
      <c r="CU26" s="281" t="s">
        <v>4454</v>
      </c>
      <c r="CV26" s="281" t="s">
        <v>4455</v>
      </c>
      <c r="CW26" s="281" t="s">
        <v>1046</v>
      </c>
      <c r="CX26" s="281" t="s">
        <v>1021</v>
      </c>
      <c r="CY26" s="281" t="s">
        <v>4456</v>
      </c>
      <c r="CZ26" s="281" t="s">
        <v>4457</v>
      </c>
      <c r="DA26" s="281" t="s">
        <v>1010</v>
      </c>
      <c r="DB26" s="281" t="s">
        <v>1001</v>
      </c>
      <c r="DC26" s="281" t="s">
        <v>1008</v>
      </c>
      <c r="DD26" s="281" t="s">
        <v>1044</v>
      </c>
      <c r="DE26" s="281" t="s">
        <v>1026</v>
      </c>
      <c r="DF26" s="281" t="s">
        <v>1040</v>
      </c>
      <c r="DG26" s="281" t="s">
        <v>1018</v>
      </c>
      <c r="DH26" s="281" t="s">
        <v>4458</v>
      </c>
      <c r="DI26" s="281" t="s">
        <v>4459</v>
      </c>
      <c r="DJ26" s="281" t="s">
        <v>4460</v>
      </c>
      <c r="DK26" s="281" t="s">
        <v>4461</v>
      </c>
      <c r="DL26" s="281" t="s">
        <v>4462</v>
      </c>
      <c r="DM26" s="281" t="s">
        <v>4463</v>
      </c>
      <c r="DN26" s="281" t="s">
        <v>1135</v>
      </c>
      <c r="DO26" s="281" t="s">
        <v>1085</v>
      </c>
      <c r="DP26" s="281" t="s">
        <v>1092</v>
      </c>
      <c r="DQ26" s="281" t="s">
        <v>1113</v>
      </c>
      <c r="DR26" s="281" t="s">
        <v>1099</v>
      </c>
      <c r="DS26" s="281" t="s">
        <v>1120</v>
      </c>
      <c r="DT26" s="281" t="s">
        <v>1106</v>
      </c>
      <c r="DU26" s="281" t="s">
        <v>1143</v>
      </c>
      <c r="DV26" s="281" t="s">
        <v>1097</v>
      </c>
      <c r="DW26" s="281" t="s">
        <v>4464</v>
      </c>
      <c r="DX26" s="281" t="s">
        <v>4465</v>
      </c>
      <c r="DY26" s="281" t="s">
        <v>1157</v>
      </c>
      <c r="DZ26" s="281" t="s">
        <v>1161</v>
      </c>
      <c r="EA26" s="281" t="s">
        <v>4466</v>
      </c>
      <c r="EB26" s="281" t="s">
        <v>4467</v>
      </c>
      <c r="EC26" s="281" t="s">
        <v>4468</v>
      </c>
    </row>
    <row r="27" spans="1:133">
      <c r="A27" s="281" t="s">
        <v>244</v>
      </c>
      <c r="B27" s="281"/>
      <c r="C27" s="281"/>
      <c r="D27" s="281" t="s">
        <v>257</v>
      </c>
      <c r="E27" s="281" t="s">
        <v>269</v>
      </c>
      <c r="F27" s="281" t="s">
        <v>287</v>
      </c>
      <c r="G27" s="281" t="s">
        <v>4469</v>
      </c>
      <c r="H27" s="281" t="s">
        <v>4470</v>
      </c>
      <c r="I27" s="281"/>
      <c r="J27" s="281"/>
      <c r="K27" s="281" t="s">
        <v>322</v>
      </c>
      <c r="L27" s="281"/>
      <c r="M27" s="281" t="s">
        <v>348</v>
      </c>
      <c r="N27" s="281" t="s">
        <v>334</v>
      </c>
      <c r="O27" s="281" t="s">
        <v>366</v>
      </c>
      <c r="P27" s="281" t="s">
        <v>361</v>
      </c>
      <c r="Q27" s="281" t="s">
        <v>398</v>
      </c>
      <c r="R27" s="281"/>
      <c r="S27" s="281"/>
      <c r="T27" s="281" t="s">
        <v>403</v>
      </c>
      <c r="U27" s="281" t="s">
        <v>387</v>
      </c>
      <c r="V27" s="281"/>
      <c r="W27" s="281" t="s">
        <v>354</v>
      </c>
      <c r="X27" s="281" t="s">
        <v>375</v>
      </c>
      <c r="Y27" s="281"/>
      <c r="Z27" s="281" t="s">
        <v>411</v>
      </c>
      <c r="AA27" s="281" t="s">
        <v>4471</v>
      </c>
      <c r="AB27" s="281" t="s">
        <v>425</v>
      </c>
      <c r="AC27" s="281" t="s">
        <v>448</v>
      </c>
      <c r="AD27" s="281"/>
      <c r="AE27" s="281" t="s">
        <v>462</v>
      </c>
      <c r="AF27" s="281" t="s">
        <v>416</v>
      </c>
      <c r="AG27" s="281" t="s">
        <v>440</v>
      </c>
      <c r="AH27" s="281" t="s">
        <v>453</v>
      </c>
      <c r="AI27" s="281" t="s">
        <v>473</v>
      </c>
      <c r="AJ27" s="281" t="s">
        <v>4472</v>
      </c>
      <c r="AK27" s="281" t="s">
        <v>4473</v>
      </c>
      <c r="AL27" s="281" t="s">
        <v>4474</v>
      </c>
      <c r="AM27" s="281"/>
      <c r="AN27" s="281" t="s">
        <v>4475</v>
      </c>
      <c r="AO27" s="281" t="s">
        <v>4476</v>
      </c>
      <c r="AP27" s="281" t="s">
        <v>4477</v>
      </c>
      <c r="AQ27" s="281" t="s">
        <v>4478</v>
      </c>
      <c r="AR27" s="281" t="s">
        <v>512</v>
      </c>
      <c r="AS27" s="281"/>
      <c r="AT27" s="281" t="s">
        <v>559</v>
      </c>
      <c r="AU27" s="281"/>
      <c r="AV27" s="281" t="s">
        <v>4479</v>
      </c>
      <c r="AW27" s="281" t="s">
        <v>526</v>
      </c>
      <c r="AX27" s="281" t="s">
        <v>4480</v>
      </c>
      <c r="AY27" s="281" t="s">
        <v>4481</v>
      </c>
      <c r="AZ27" s="281" t="s">
        <v>646</v>
      </c>
      <c r="BA27" s="281" t="s">
        <v>637</v>
      </c>
      <c r="BB27" s="281" t="s">
        <v>4482</v>
      </c>
      <c r="BC27" s="281" t="s">
        <v>610</v>
      </c>
      <c r="BD27" s="281" t="s">
        <v>4483</v>
      </c>
      <c r="BE27" s="281"/>
      <c r="BF27" s="281"/>
      <c r="BG27" s="281" t="s">
        <v>4484</v>
      </c>
      <c r="BH27" s="281" t="s">
        <v>676</v>
      </c>
      <c r="BI27" s="281" t="s">
        <v>687</v>
      </c>
      <c r="BJ27" s="281" t="s">
        <v>678</v>
      </c>
      <c r="BK27" s="281" t="s">
        <v>706</v>
      </c>
      <c r="BL27" s="281" t="s">
        <v>753</v>
      </c>
      <c r="BM27" s="281" t="s">
        <v>4485</v>
      </c>
      <c r="BN27" s="281"/>
      <c r="BO27" s="281"/>
      <c r="BP27" s="281" t="s">
        <v>4486</v>
      </c>
      <c r="BQ27" s="281" t="s">
        <v>766</v>
      </c>
      <c r="BR27" s="281" t="s">
        <v>789</v>
      </c>
      <c r="BS27" s="281" t="s">
        <v>4487</v>
      </c>
      <c r="BT27" s="281" t="s">
        <v>741</v>
      </c>
      <c r="BU27" s="281" t="s">
        <v>724</v>
      </c>
      <c r="BV27" s="281" t="s">
        <v>717</v>
      </c>
      <c r="BW27" s="281"/>
      <c r="BX27" s="281" t="s">
        <v>810</v>
      </c>
      <c r="BY27" s="281"/>
      <c r="BZ27" s="281" t="s">
        <v>4488</v>
      </c>
      <c r="CA27" s="281" t="s">
        <v>819</v>
      </c>
      <c r="CB27" s="281" t="s">
        <v>825</v>
      </c>
      <c r="CC27" s="281"/>
      <c r="CD27" s="281" t="s">
        <v>847</v>
      </c>
      <c r="CE27" s="281"/>
      <c r="CF27" s="281" t="s">
        <v>922</v>
      </c>
      <c r="CG27" s="281" t="s">
        <v>896</v>
      </c>
      <c r="CH27" s="281" t="s">
        <v>564</v>
      </c>
      <c r="CI27" s="281" t="s">
        <v>884</v>
      </c>
      <c r="CJ27" s="281" t="s">
        <v>4489</v>
      </c>
      <c r="CK27" s="281"/>
      <c r="CL27" s="281" t="s">
        <v>4490</v>
      </c>
      <c r="CM27" s="281"/>
      <c r="CN27" s="281" t="s">
        <v>4491</v>
      </c>
      <c r="CO27" s="281" t="s">
        <v>947</v>
      </c>
      <c r="CP27" s="281" t="s">
        <v>986</v>
      </c>
      <c r="CQ27" s="281"/>
      <c r="CR27" s="281"/>
      <c r="CS27" s="281" t="s">
        <v>4492</v>
      </c>
      <c r="CT27" s="281" t="s">
        <v>991</v>
      </c>
      <c r="CU27" s="281" t="s">
        <v>996</v>
      </c>
      <c r="CV27" s="281"/>
      <c r="CW27" s="281" t="s">
        <v>1047</v>
      </c>
      <c r="CX27" s="281"/>
      <c r="CY27" s="281" t="s">
        <v>1042</v>
      </c>
      <c r="CZ27" s="281"/>
      <c r="DA27" s="281" t="s">
        <v>1023</v>
      </c>
      <c r="DB27" s="281" t="s">
        <v>4493</v>
      </c>
      <c r="DC27" s="281" t="s">
        <v>1009</v>
      </c>
      <c r="DD27" s="281"/>
      <c r="DE27" s="281" t="s">
        <v>1028</v>
      </c>
      <c r="DF27" s="281"/>
      <c r="DG27" s="281" t="s">
        <v>1014</v>
      </c>
      <c r="DH27" s="281" t="s">
        <v>4494</v>
      </c>
      <c r="DI27" s="281" t="s">
        <v>4495</v>
      </c>
      <c r="DJ27" s="281" t="s">
        <v>1078</v>
      </c>
      <c r="DK27" s="281" t="s">
        <v>1075</v>
      </c>
      <c r="DL27" s="281" t="s">
        <v>4496</v>
      </c>
      <c r="DM27" s="281" t="s">
        <v>4497</v>
      </c>
      <c r="DN27" s="281" t="s">
        <v>4498</v>
      </c>
      <c r="DO27" s="281" t="s">
        <v>1087</v>
      </c>
      <c r="DP27" s="281" t="s">
        <v>4499</v>
      </c>
      <c r="DQ27" s="281" t="s">
        <v>1114</v>
      </c>
      <c r="DR27" s="281" t="s">
        <v>1101</v>
      </c>
      <c r="DS27" s="281" t="s">
        <v>1126</v>
      </c>
      <c r="DT27" s="281" t="s">
        <v>1103</v>
      </c>
      <c r="DU27" s="281"/>
      <c r="DV27" s="281" t="s">
        <v>1095</v>
      </c>
      <c r="DW27" s="281" t="s">
        <v>1129</v>
      </c>
      <c r="DX27" s="281" t="s">
        <v>4500</v>
      </c>
      <c r="DY27" s="281" t="s">
        <v>4501</v>
      </c>
      <c r="DZ27" s="281" t="s">
        <v>1160</v>
      </c>
      <c r="EA27" s="281" t="s">
        <v>4502</v>
      </c>
      <c r="EB27" s="281" t="s">
        <v>4503</v>
      </c>
      <c r="EC27" s="281" t="s">
        <v>4504</v>
      </c>
    </row>
    <row r="28" spans="1:133">
      <c r="A28" s="281" t="s">
        <v>233</v>
      </c>
      <c r="B28" s="281"/>
      <c r="C28" s="281"/>
      <c r="D28" s="281" t="s">
        <v>253</v>
      </c>
      <c r="E28" s="281" t="s">
        <v>264</v>
      </c>
      <c r="F28" s="281"/>
      <c r="G28" s="281"/>
      <c r="H28" s="281" t="s">
        <v>315</v>
      </c>
      <c r="I28" s="281"/>
      <c r="J28" s="281"/>
      <c r="K28" s="281"/>
      <c r="L28" s="281"/>
      <c r="M28" s="281"/>
      <c r="N28" s="281"/>
      <c r="O28" s="281" t="s">
        <v>370</v>
      </c>
      <c r="P28" s="281"/>
      <c r="Q28" s="281"/>
      <c r="R28" s="281"/>
      <c r="S28" s="281"/>
      <c r="T28" s="281"/>
      <c r="U28" s="281" t="s">
        <v>385</v>
      </c>
      <c r="V28" s="281"/>
      <c r="W28" s="281" t="s">
        <v>356</v>
      </c>
      <c r="X28" s="281"/>
      <c r="Y28" s="281"/>
      <c r="Z28" s="281"/>
      <c r="AA28" s="281" t="s">
        <v>4505</v>
      </c>
      <c r="AB28" s="281" t="s">
        <v>421</v>
      </c>
      <c r="AC28" s="281" t="s">
        <v>445</v>
      </c>
      <c r="AD28" s="281"/>
      <c r="AE28" s="281" t="s">
        <v>4506</v>
      </c>
      <c r="AF28" s="281" t="s">
        <v>418</v>
      </c>
      <c r="AG28" s="281" t="s">
        <v>438</v>
      </c>
      <c r="AH28" s="281"/>
      <c r="AI28" s="281"/>
      <c r="AJ28" s="281" t="s">
        <v>4507</v>
      </c>
      <c r="AK28" s="281" t="s">
        <v>4508</v>
      </c>
      <c r="AL28" s="281" t="s">
        <v>4509</v>
      </c>
      <c r="AM28" s="281"/>
      <c r="AN28" s="281" t="s">
        <v>4510</v>
      </c>
      <c r="AO28" s="281" t="s">
        <v>4511</v>
      </c>
      <c r="AP28" s="281" t="s">
        <v>4512</v>
      </c>
      <c r="AQ28" s="281"/>
      <c r="AR28" s="281"/>
      <c r="AS28" s="281"/>
      <c r="AT28" s="281"/>
      <c r="AU28" s="281"/>
      <c r="AV28" s="281"/>
      <c r="AW28" s="281" t="s">
        <v>531</v>
      </c>
      <c r="AX28" s="281"/>
      <c r="AY28" s="281"/>
      <c r="AZ28" s="281" t="s">
        <v>656</v>
      </c>
      <c r="BA28" s="281" t="s">
        <v>634</v>
      </c>
      <c r="BB28" s="281"/>
      <c r="BC28" s="281" t="s">
        <v>600</v>
      </c>
      <c r="BD28" s="281" t="s">
        <v>660</v>
      </c>
      <c r="BE28" s="281"/>
      <c r="BF28" s="281"/>
      <c r="BG28" s="281" t="s">
        <v>669</v>
      </c>
      <c r="BH28" s="281" t="s">
        <v>673</v>
      </c>
      <c r="BI28" s="281"/>
      <c r="BJ28" s="281"/>
      <c r="BK28" s="281" t="s">
        <v>702</v>
      </c>
      <c r="BL28" s="281" t="s">
        <v>4513</v>
      </c>
      <c r="BM28" s="281"/>
      <c r="BN28" s="281"/>
      <c r="BO28" s="281"/>
      <c r="BP28" s="281" t="s">
        <v>4514</v>
      </c>
      <c r="BQ28" s="281"/>
      <c r="BR28" s="281" t="s">
        <v>4515</v>
      </c>
      <c r="BS28" s="281" t="s">
        <v>4516</v>
      </c>
      <c r="BT28" s="281" t="s">
        <v>744</v>
      </c>
      <c r="BU28" s="281" t="s">
        <v>721</v>
      </c>
      <c r="BV28" s="281"/>
      <c r="BW28" s="281"/>
      <c r="BX28" s="281" t="s">
        <v>4517</v>
      </c>
      <c r="BY28" s="281"/>
      <c r="BZ28" s="281"/>
      <c r="CA28" s="281" t="s">
        <v>815</v>
      </c>
      <c r="CB28" s="281"/>
      <c r="CC28" s="281"/>
      <c r="CD28" s="281" t="s">
        <v>4518</v>
      </c>
      <c r="CE28" s="281"/>
      <c r="CF28" s="281" t="s">
        <v>912</v>
      </c>
      <c r="CG28" s="281"/>
      <c r="CH28" s="281" t="s">
        <v>4519</v>
      </c>
      <c r="CI28" s="281" t="s">
        <v>876</v>
      </c>
      <c r="CJ28" s="281"/>
      <c r="CK28" s="281"/>
      <c r="CL28" s="281" t="s">
        <v>972</v>
      </c>
      <c r="CM28" s="281"/>
      <c r="CN28" s="281" t="s">
        <v>4520</v>
      </c>
      <c r="CO28" s="281" t="s">
        <v>958</v>
      </c>
      <c r="CP28" s="281" t="s">
        <v>4521</v>
      </c>
      <c r="CQ28" s="281"/>
      <c r="CR28" s="281"/>
      <c r="CS28" s="281"/>
      <c r="CT28" s="281" t="s">
        <v>989</v>
      </c>
      <c r="CU28" s="281"/>
      <c r="CV28" s="281"/>
      <c r="CW28" s="281"/>
      <c r="CX28" s="281"/>
      <c r="CY28" s="281"/>
      <c r="CZ28" s="281"/>
      <c r="DA28" s="281" t="s">
        <v>1012</v>
      </c>
      <c r="DB28" s="281" t="s">
        <v>4522</v>
      </c>
      <c r="DC28" s="281"/>
      <c r="DD28" s="281"/>
      <c r="DE28" s="281" t="s">
        <v>1033</v>
      </c>
      <c r="DF28" s="281"/>
      <c r="DG28" s="281" t="s">
        <v>4523</v>
      </c>
      <c r="DH28" s="281"/>
      <c r="DI28" s="281"/>
      <c r="DJ28" s="281" t="s">
        <v>4524</v>
      </c>
      <c r="DK28" s="281" t="s">
        <v>4525</v>
      </c>
      <c r="DL28" s="281"/>
      <c r="DM28" s="281" t="s">
        <v>4526</v>
      </c>
      <c r="DN28" s="281" t="s">
        <v>1137</v>
      </c>
      <c r="DO28" s="281"/>
      <c r="DP28" s="281" t="s">
        <v>4527</v>
      </c>
      <c r="DQ28" s="281" t="s">
        <v>1115</v>
      </c>
      <c r="DR28" s="281"/>
      <c r="DS28" s="281" t="s">
        <v>1118</v>
      </c>
      <c r="DT28" s="281" t="s">
        <v>4528</v>
      </c>
      <c r="DU28" s="281"/>
      <c r="DV28" s="281"/>
      <c r="DW28" s="281" t="s">
        <v>4529</v>
      </c>
      <c r="DX28" s="281"/>
      <c r="DY28" s="281"/>
      <c r="DZ28" s="281"/>
      <c r="EA28" s="281" t="s">
        <v>4530</v>
      </c>
      <c r="EB28" s="281"/>
      <c r="EC28" s="281" t="s">
        <v>4531</v>
      </c>
    </row>
    <row r="29" spans="1:133">
      <c r="A29" s="281" t="s">
        <v>4532</v>
      </c>
      <c r="B29" s="281"/>
      <c r="C29" s="281"/>
      <c r="D29" s="281"/>
      <c r="E29" s="281"/>
      <c r="F29" s="281"/>
      <c r="G29" s="281"/>
      <c r="H29" s="281" t="s">
        <v>310</v>
      </c>
      <c r="I29" s="281"/>
      <c r="J29" s="281"/>
      <c r="K29" s="281"/>
      <c r="L29" s="281"/>
      <c r="M29" s="281"/>
      <c r="N29" s="281"/>
      <c r="O29" s="281" t="s">
        <v>372</v>
      </c>
      <c r="P29" s="281"/>
      <c r="Q29" s="281"/>
      <c r="R29" s="281"/>
      <c r="S29" s="281"/>
      <c r="T29" s="281"/>
      <c r="U29" s="281"/>
      <c r="V29" s="281"/>
      <c r="W29" s="281"/>
      <c r="X29" s="281"/>
      <c r="Y29" s="281"/>
      <c r="Z29" s="281"/>
      <c r="AA29" s="281" t="s">
        <v>4533</v>
      </c>
      <c r="AB29" s="281" t="s">
        <v>429</v>
      </c>
      <c r="AC29" s="281" t="s">
        <v>446</v>
      </c>
      <c r="AD29" s="281"/>
      <c r="AE29" s="281"/>
      <c r="AF29" s="281"/>
      <c r="AG29" s="281" t="s">
        <v>436</v>
      </c>
      <c r="AH29" s="281"/>
      <c r="AI29" s="281"/>
      <c r="AJ29" s="281" t="s">
        <v>4534</v>
      </c>
      <c r="AK29" s="281" t="s">
        <v>4535</v>
      </c>
      <c r="AL29" s="281" t="s">
        <v>4536</v>
      </c>
      <c r="AM29" s="281"/>
      <c r="AN29" s="281"/>
      <c r="AO29" s="281"/>
      <c r="AP29" s="281"/>
      <c r="AQ29" s="281"/>
      <c r="AR29" s="281"/>
      <c r="AS29" s="281"/>
      <c r="AT29" s="281"/>
      <c r="AU29" s="281"/>
      <c r="AV29" s="281"/>
      <c r="AW29" s="281" t="s">
        <v>536</v>
      </c>
      <c r="AX29" s="281"/>
      <c r="AY29" s="281"/>
      <c r="AZ29" s="281"/>
      <c r="BA29" s="281" t="s">
        <v>643</v>
      </c>
      <c r="BB29" s="281"/>
      <c r="BC29" s="281" t="s">
        <v>617</v>
      </c>
      <c r="BD29" s="281" t="s">
        <v>4537</v>
      </c>
      <c r="BE29" s="281"/>
      <c r="BF29" s="281"/>
      <c r="BG29" s="281"/>
      <c r="BH29" s="281"/>
      <c r="BI29" s="281"/>
      <c r="BJ29" s="281"/>
      <c r="BK29" s="281"/>
      <c r="BL29" s="281" t="s">
        <v>756</v>
      </c>
      <c r="BM29" s="281"/>
      <c r="BN29" s="281"/>
      <c r="BO29" s="281"/>
      <c r="BP29" s="281" t="s">
        <v>779</v>
      </c>
      <c r="BQ29" s="281"/>
      <c r="BR29" s="281" t="s">
        <v>786</v>
      </c>
      <c r="BS29" s="281"/>
      <c r="BT29" s="281"/>
      <c r="BU29" s="281"/>
      <c r="BV29" s="281"/>
      <c r="BW29" s="281"/>
      <c r="BX29" s="281" t="s">
        <v>4538</v>
      </c>
      <c r="BY29" s="281"/>
      <c r="BZ29" s="281"/>
      <c r="CA29" s="281"/>
      <c r="CB29" s="281"/>
      <c r="CC29" s="281"/>
      <c r="CD29" s="281" t="s">
        <v>846</v>
      </c>
      <c r="CE29" s="281"/>
      <c r="CF29" s="281" t="s">
        <v>4539</v>
      </c>
      <c r="CG29" s="281"/>
      <c r="CH29" s="281" t="s">
        <v>4540</v>
      </c>
      <c r="CI29" s="281" t="s">
        <v>4541</v>
      </c>
      <c r="CJ29" s="281"/>
      <c r="CK29" s="281"/>
      <c r="CL29" s="281" t="s">
        <v>965</v>
      </c>
      <c r="CM29" s="281"/>
      <c r="CN29" s="281"/>
      <c r="CO29" s="281" t="s">
        <v>950</v>
      </c>
      <c r="CP29" s="281" t="s">
        <v>4542</v>
      </c>
      <c r="CQ29" s="281"/>
      <c r="CR29" s="281"/>
      <c r="CS29" s="281"/>
      <c r="CT29" s="281"/>
      <c r="CU29" s="281"/>
      <c r="CV29" s="281"/>
      <c r="CW29" s="281"/>
      <c r="CX29" s="281"/>
      <c r="CY29" s="281"/>
      <c r="CZ29" s="281"/>
      <c r="DA29" s="281"/>
      <c r="DB29" s="281"/>
      <c r="DC29" s="281"/>
      <c r="DD29" s="281"/>
      <c r="DE29" s="281" t="s">
        <v>1031</v>
      </c>
      <c r="DF29" s="281"/>
      <c r="DG29" s="281"/>
      <c r="DH29" s="281"/>
      <c r="DI29" s="281"/>
      <c r="DJ29" s="281"/>
      <c r="DK29" s="281" t="s">
        <v>1077</v>
      </c>
      <c r="DL29" s="281"/>
      <c r="DM29" s="281" t="s">
        <v>4543</v>
      </c>
      <c r="DN29" s="281" t="s">
        <v>1139</v>
      </c>
      <c r="DO29" s="281"/>
      <c r="DP29" s="281"/>
      <c r="DQ29" s="281" t="s">
        <v>1112</v>
      </c>
      <c r="DR29" s="281"/>
      <c r="DS29" s="281" t="s">
        <v>1122</v>
      </c>
      <c r="DT29" s="281"/>
      <c r="DU29" s="281"/>
      <c r="DV29" s="281"/>
      <c r="DW29" s="281"/>
      <c r="DX29" s="281"/>
      <c r="DY29" s="281"/>
      <c r="DZ29" s="281"/>
      <c r="EA29" s="281" t="s">
        <v>4544</v>
      </c>
      <c r="EB29" s="281"/>
      <c r="EC29" s="281" t="s">
        <v>4545</v>
      </c>
    </row>
    <row r="30" spans="1:133">
      <c r="A30" s="281" t="s">
        <v>4546</v>
      </c>
      <c r="B30" s="281"/>
      <c r="C30" s="281"/>
      <c r="D30" s="281"/>
      <c r="E30" s="281"/>
      <c r="F30" s="281"/>
      <c r="G30" s="281"/>
      <c r="H30" s="281" t="s">
        <v>4547</v>
      </c>
      <c r="I30" s="281"/>
      <c r="J30" s="281"/>
      <c r="K30" s="281"/>
      <c r="L30" s="281"/>
      <c r="M30" s="281"/>
      <c r="N30" s="281"/>
      <c r="O30" s="281"/>
      <c r="P30" s="281"/>
      <c r="Q30" s="281"/>
      <c r="R30" s="281"/>
      <c r="S30" s="281"/>
      <c r="T30" s="281"/>
      <c r="U30" s="281"/>
      <c r="V30" s="281"/>
      <c r="W30" s="281"/>
      <c r="X30" s="281"/>
      <c r="Y30" s="281"/>
      <c r="Z30" s="281"/>
      <c r="AA30" s="281"/>
      <c r="AB30" s="281" t="s">
        <v>423</v>
      </c>
      <c r="AC30" s="281"/>
      <c r="AD30" s="281"/>
      <c r="AE30" s="281"/>
      <c r="AF30" s="281"/>
      <c r="AG30" s="281"/>
      <c r="AH30" s="281"/>
      <c r="AI30" s="281"/>
      <c r="AJ30" s="281"/>
      <c r="AK30" s="281" t="s">
        <v>4548</v>
      </c>
      <c r="AL30" s="281"/>
      <c r="AM30" s="281"/>
      <c r="AN30" s="281"/>
      <c r="AO30" s="281"/>
      <c r="AP30" s="281"/>
      <c r="AQ30" s="281"/>
      <c r="AR30" s="281"/>
      <c r="AS30" s="281"/>
      <c r="AT30" s="281"/>
      <c r="AU30" s="281"/>
      <c r="AV30" s="281"/>
      <c r="AW30" s="281"/>
      <c r="AX30" s="281"/>
      <c r="AY30" s="281"/>
      <c r="AZ30" s="281"/>
      <c r="BA30" s="281"/>
      <c r="BB30" s="281"/>
      <c r="BC30" s="281" t="s">
        <v>607</v>
      </c>
      <c r="BD30" s="281" t="s">
        <v>4549</v>
      </c>
      <c r="BE30" s="281"/>
      <c r="BF30" s="281"/>
      <c r="BG30" s="281"/>
      <c r="BH30" s="281"/>
      <c r="BI30" s="281"/>
      <c r="BJ30" s="281"/>
      <c r="BK30" s="281"/>
      <c r="BL30" s="281"/>
      <c r="BM30" s="281"/>
      <c r="BN30" s="281"/>
      <c r="BO30" s="281"/>
      <c r="BP30" s="281"/>
      <c r="BQ30" s="281"/>
      <c r="BR30" s="281"/>
      <c r="BS30" s="281"/>
      <c r="BT30" s="281"/>
      <c r="BU30" s="281"/>
      <c r="BV30" s="281"/>
      <c r="BW30" s="281"/>
      <c r="BX30" s="281"/>
      <c r="BY30" s="281"/>
      <c r="BZ30" s="281"/>
      <c r="CA30" s="281"/>
      <c r="CB30" s="281"/>
      <c r="CC30" s="281"/>
      <c r="CD30" s="281" t="s">
        <v>844</v>
      </c>
      <c r="CE30" s="281"/>
      <c r="CF30" s="281" t="s">
        <v>4550</v>
      </c>
      <c r="CG30" s="281"/>
      <c r="CH30" s="281" t="s">
        <v>4551</v>
      </c>
      <c r="CI30" s="281" t="s">
        <v>885</v>
      </c>
      <c r="CJ30" s="281"/>
      <c r="CK30" s="281"/>
      <c r="CL30" s="281" t="s">
        <v>975</v>
      </c>
      <c r="CM30" s="281"/>
      <c r="CN30" s="281"/>
      <c r="CO30" s="281" t="s">
        <v>953</v>
      </c>
      <c r="CP30" s="281"/>
      <c r="CQ30" s="281"/>
      <c r="CR30" s="281"/>
      <c r="CS30" s="281"/>
      <c r="CT30" s="281"/>
      <c r="CU30" s="281"/>
      <c r="CV30" s="281"/>
      <c r="CW30" s="281"/>
      <c r="CX30" s="281"/>
      <c r="CY30" s="281"/>
      <c r="CZ30" s="281"/>
      <c r="DA30" s="281"/>
      <c r="DB30" s="281"/>
      <c r="DC30" s="281"/>
      <c r="DD30" s="281"/>
      <c r="DE30" s="281" t="s">
        <v>1029</v>
      </c>
      <c r="DF30" s="281"/>
      <c r="DG30" s="281"/>
      <c r="DH30" s="281"/>
      <c r="DI30" s="281"/>
      <c r="DJ30" s="281"/>
      <c r="DK30" s="281"/>
      <c r="DL30" s="281"/>
      <c r="DM30" s="281" t="s">
        <v>1062</v>
      </c>
      <c r="DN30" s="281"/>
      <c r="DO30" s="281"/>
      <c r="DP30" s="281"/>
      <c r="DQ30" s="281" t="s">
        <v>1108</v>
      </c>
      <c r="DR30" s="281"/>
      <c r="DS30" s="281" t="s">
        <v>1124</v>
      </c>
      <c r="DT30" s="281"/>
      <c r="DU30" s="281"/>
      <c r="DV30" s="281"/>
      <c r="DW30" s="281"/>
      <c r="DX30" s="281"/>
      <c r="DY30" s="281"/>
      <c r="DZ30" s="281"/>
      <c r="EA30" s="281"/>
      <c r="EB30" s="281"/>
      <c r="EC30" s="281" t="s">
        <v>1154</v>
      </c>
    </row>
    <row r="31" spans="1:133">
      <c r="A31" s="281"/>
      <c r="B31" s="281"/>
      <c r="C31" s="281"/>
      <c r="D31" s="281"/>
      <c r="E31" s="281"/>
      <c r="F31" s="281"/>
      <c r="G31" s="281"/>
      <c r="H31" s="281" t="s">
        <v>4552</v>
      </c>
      <c r="I31" s="281"/>
      <c r="J31" s="281"/>
      <c r="K31" s="281"/>
      <c r="L31" s="281"/>
      <c r="M31" s="281"/>
      <c r="N31" s="281"/>
      <c r="O31" s="281"/>
      <c r="P31" s="281"/>
      <c r="Q31" s="281"/>
      <c r="R31" s="281"/>
      <c r="S31" s="281"/>
      <c r="T31" s="281"/>
      <c r="U31" s="281"/>
      <c r="V31" s="281"/>
      <c r="W31" s="281"/>
      <c r="X31" s="281"/>
      <c r="Y31" s="281"/>
      <c r="Z31" s="281"/>
      <c r="AA31" s="281"/>
      <c r="AB31" s="281" t="s">
        <v>431</v>
      </c>
      <c r="AC31" s="281"/>
      <c r="AD31" s="281"/>
      <c r="AE31" s="281"/>
      <c r="AF31" s="281"/>
      <c r="AG31" s="281"/>
      <c r="AH31" s="281"/>
      <c r="AI31" s="281"/>
      <c r="AJ31" s="281"/>
      <c r="AK31" s="281" t="s">
        <v>4553</v>
      </c>
      <c r="AL31" s="281"/>
      <c r="AM31" s="281"/>
      <c r="AN31" s="281"/>
      <c r="AO31" s="281"/>
      <c r="AP31" s="281"/>
      <c r="AQ31" s="281"/>
      <c r="AR31" s="281"/>
      <c r="AS31" s="281"/>
      <c r="AT31" s="281"/>
      <c r="AU31" s="281"/>
      <c r="AV31" s="281"/>
      <c r="AW31" s="281"/>
      <c r="AX31" s="281"/>
      <c r="AY31" s="281"/>
      <c r="AZ31" s="281"/>
      <c r="BA31" s="281"/>
      <c r="BB31" s="281"/>
      <c r="BC31" s="281" t="s">
        <v>592</v>
      </c>
      <c r="BD31" s="281"/>
      <c r="BE31" s="281"/>
      <c r="BF31" s="281"/>
      <c r="BG31" s="281"/>
      <c r="BH31" s="281"/>
      <c r="BI31" s="281"/>
      <c r="BJ31" s="281"/>
      <c r="BK31" s="281"/>
      <c r="BL31" s="281"/>
      <c r="BM31" s="281"/>
      <c r="BN31" s="281"/>
      <c r="BO31" s="281"/>
      <c r="BP31" s="281"/>
      <c r="BQ31" s="281"/>
      <c r="BR31" s="281"/>
      <c r="BS31" s="281"/>
      <c r="BT31" s="281"/>
      <c r="BU31" s="281"/>
      <c r="BV31" s="281"/>
      <c r="BW31" s="281"/>
      <c r="BX31" s="281"/>
      <c r="BY31" s="281"/>
      <c r="BZ31" s="281"/>
      <c r="CA31" s="281"/>
      <c r="CB31" s="281"/>
      <c r="CC31" s="281"/>
      <c r="CD31" s="281" t="s">
        <v>4554</v>
      </c>
      <c r="CE31" s="281"/>
      <c r="CF31" s="281" t="s">
        <v>934</v>
      </c>
      <c r="CG31" s="281"/>
      <c r="CH31" s="281" t="s">
        <v>4555</v>
      </c>
      <c r="CI31" s="281" t="s">
        <v>4556</v>
      </c>
      <c r="CJ31" s="281"/>
      <c r="CK31" s="281"/>
      <c r="CL31" s="281" t="s">
        <v>981</v>
      </c>
      <c r="CM31" s="281"/>
      <c r="CN31" s="281"/>
      <c r="CO31" s="281" t="s">
        <v>945</v>
      </c>
      <c r="CP31" s="281"/>
      <c r="CQ31" s="281"/>
      <c r="CR31" s="281"/>
      <c r="CS31" s="281"/>
      <c r="CT31" s="281"/>
      <c r="CU31" s="281"/>
      <c r="CV31" s="281"/>
      <c r="CW31" s="281"/>
      <c r="CX31" s="281"/>
      <c r="CY31" s="281"/>
      <c r="CZ31" s="281"/>
      <c r="DA31" s="281"/>
      <c r="DB31" s="281"/>
      <c r="DC31" s="281"/>
      <c r="DD31" s="281"/>
      <c r="DE31" s="281" t="s">
        <v>1035</v>
      </c>
      <c r="DF31" s="281"/>
      <c r="DG31" s="281"/>
      <c r="DH31" s="281"/>
      <c r="DI31" s="281"/>
      <c r="DJ31" s="281"/>
      <c r="DK31" s="281"/>
      <c r="DL31" s="281"/>
      <c r="DM31" s="281" t="s">
        <v>4557</v>
      </c>
      <c r="DN31" s="281"/>
      <c r="DO31" s="281"/>
      <c r="DP31" s="281"/>
      <c r="DQ31" s="281" t="s">
        <v>1110</v>
      </c>
      <c r="DR31" s="281"/>
      <c r="DS31" s="281"/>
      <c r="DT31" s="281"/>
      <c r="DU31" s="281"/>
      <c r="DV31" s="281"/>
      <c r="DW31" s="281"/>
      <c r="DX31" s="281"/>
      <c r="DY31" s="281"/>
      <c r="DZ31" s="281"/>
      <c r="EA31" s="281"/>
      <c r="EB31" s="281"/>
      <c r="EC31" s="281" t="s">
        <v>1151</v>
      </c>
    </row>
    <row r="32" spans="1:133">
      <c r="A32" s="281"/>
      <c r="B32" s="281"/>
      <c r="C32" s="281"/>
      <c r="D32" s="281"/>
      <c r="E32" s="281"/>
      <c r="F32" s="281"/>
      <c r="G32" s="281"/>
      <c r="H32" s="281"/>
      <c r="I32" s="281"/>
      <c r="J32" s="281"/>
      <c r="K32" s="281"/>
      <c r="L32" s="281"/>
      <c r="M32" s="281"/>
      <c r="N32" s="281"/>
      <c r="O32" s="281"/>
      <c r="P32" s="281"/>
      <c r="Q32" s="281"/>
      <c r="R32" s="281"/>
      <c r="S32" s="281"/>
      <c r="T32" s="281"/>
      <c r="U32" s="281"/>
      <c r="V32" s="281"/>
      <c r="W32" s="281"/>
      <c r="X32" s="281"/>
      <c r="Y32" s="281"/>
      <c r="Z32" s="281"/>
      <c r="AA32" s="281"/>
      <c r="AB32" s="281"/>
      <c r="AC32" s="281"/>
      <c r="AD32" s="281"/>
      <c r="AE32" s="281"/>
      <c r="AF32" s="281"/>
      <c r="AG32" s="281"/>
      <c r="AH32" s="281"/>
      <c r="AI32" s="281"/>
      <c r="AJ32" s="281"/>
      <c r="AK32" s="281"/>
      <c r="AL32" s="281"/>
      <c r="AM32" s="281"/>
      <c r="AN32" s="281"/>
      <c r="AO32" s="281"/>
      <c r="AP32" s="281"/>
      <c r="AQ32" s="281"/>
      <c r="AR32" s="281"/>
      <c r="AS32" s="281"/>
      <c r="AT32" s="281"/>
      <c r="AU32" s="281"/>
      <c r="AV32" s="281"/>
      <c r="AW32" s="281"/>
      <c r="AX32" s="281"/>
      <c r="AY32" s="281"/>
      <c r="AZ32" s="281"/>
      <c r="BA32" s="281"/>
      <c r="BB32" s="281"/>
      <c r="BC32" s="281" t="s">
        <v>595</v>
      </c>
      <c r="BD32" s="281"/>
      <c r="BE32" s="281"/>
      <c r="BF32" s="281"/>
      <c r="BG32" s="281"/>
      <c r="BH32" s="281"/>
      <c r="BI32" s="281"/>
      <c r="BJ32" s="281"/>
      <c r="BK32" s="281"/>
      <c r="BL32" s="281"/>
      <c r="BM32" s="281"/>
      <c r="BN32" s="281"/>
      <c r="BO32" s="281"/>
      <c r="BP32" s="281"/>
      <c r="BQ32" s="281"/>
      <c r="BR32" s="281"/>
      <c r="BS32" s="281"/>
      <c r="BT32" s="281"/>
      <c r="BU32" s="281"/>
      <c r="BV32" s="281"/>
      <c r="BW32" s="281"/>
      <c r="BX32" s="281"/>
      <c r="BY32" s="281"/>
      <c r="BZ32" s="281"/>
      <c r="CA32" s="281"/>
      <c r="CB32" s="281"/>
      <c r="CC32" s="281"/>
      <c r="CD32" s="281"/>
      <c r="CE32" s="281"/>
      <c r="CF32" s="281" t="s">
        <v>928</v>
      </c>
      <c r="CG32" s="281"/>
      <c r="CH32" s="281"/>
      <c r="CI32" s="281" t="s">
        <v>878</v>
      </c>
      <c r="CJ32" s="281"/>
      <c r="CK32" s="281"/>
      <c r="CL32" s="281" t="s">
        <v>968</v>
      </c>
      <c r="CM32" s="281"/>
      <c r="CN32" s="281"/>
      <c r="CO32" s="281"/>
      <c r="CP32" s="281"/>
      <c r="CQ32" s="281"/>
      <c r="CR32" s="281"/>
      <c r="CS32" s="281"/>
      <c r="CT32" s="281"/>
      <c r="CU32" s="281"/>
      <c r="CV32" s="281"/>
      <c r="CW32" s="281"/>
      <c r="CX32" s="281"/>
      <c r="CY32" s="281"/>
      <c r="CZ32" s="281"/>
      <c r="DA32" s="281"/>
      <c r="DB32" s="281"/>
      <c r="DC32" s="281"/>
      <c r="DD32" s="281"/>
      <c r="DE32" s="281" t="s">
        <v>1037</v>
      </c>
      <c r="DF32" s="281"/>
      <c r="DG32" s="281"/>
      <c r="DH32" s="281"/>
      <c r="DI32" s="281"/>
      <c r="DJ32" s="281"/>
      <c r="DK32" s="281"/>
      <c r="DL32" s="281"/>
      <c r="DM32" s="281"/>
      <c r="DN32" s="281"/>
      <c r="DO32" s="281"/>
      <c r="DP32" s="281"/>
      <c r="DQ32" s="281"/>
      <c r="DR32" s="281"/>
      <c r="DS32" s="281"/>
      <c r="DT32" s="281"/>
      <c r="DU32" s="281"/>
      <c r="DV32" s="281"/>
      <c r="DW32" s="281"/>
      <c r="DX32" s="281"/>
      <c r="DY32" s="281"/>
      <c r="DZ32" s="281"/>
      <c r="EA32" s="281"/>
      <c r="EB32" s="281"/>
      <c r="EC32" s="281" t="s">
        <v>1153</v>
      </c>
    </row>
    <row r="33" spans="1:133">
      <c r="A33" s="281"/>
      <c r="B33" s="281"/>
      <c r="C33" s="281"/>
      <c r="D33" s="281"/>
      <c r="E33" s="281"/>
      <c r="F33" s="281"/>
      <c r="G33" s="281"/>
      <c r="H33" s="281"/>
      <c r="I33" s="281"/>
      <c r="J33" s="281"/>
      <c r="K33" s="281"/>
      <c r="L33" s="281"/>
      <c r="M33" s="281"/>
      <c r="N33" s="281"/>
      <c r="O33" s="281"/>
      <c r="P33" s="281"/>
      <c r="Q33" s="281"/>
      <c r="R33" s="281"/>
      <c r="S33" s="281"/>
      <c r="T33" s="281"/>
      <c r="U33" s="281"/>
      <c r="V33" s="281"/>
      <c r="W33" s="281"/>
      <c r="X33" s="281"/>
      <c r="Y33" s="281"/>
      <c r="Z33" s="281"/>
      <c r="AA33" s="281"/>
      <c r="AB33" s="281"/>
      <c r="AC33" s="281"/>
      <c r="AD33" s="281"/>
      <c r="AE33" s="281"/>
      <c r="AF33" s="281"/>
      <c r="AG33" s="281"/>
      <c r="AH33" s="281"/>
      <c r="AI33" s="281"/>
      <c r="AJ33" s="281"/>
      <c r="AK33" s="281"/>
      <c r="AL33" s="281"/>
      <c r="AM33" s="281"/>
      <c r="AN33" s="281"/>
      <c r="AO33" s="281"/>
      <c r="AP33" s="281"/>
      <c r="AQ33" s="281"/>
      <c r="AR33" s="281"/>
      <c r="AS33" s="281"/>
      <c r="AT33" s="281"/>
      <c r="AU33" s="281"/>
      <c r="AV33" s="281"/>
      <c r="AW33" s="281"/>
      <c r="AX33" s="281"/>
      <c r="AY33" s="281"/>
      <c r="AZ33" s="281"/>
      <c r="BA33" s="281"/>
      <c r="BB33" s="281"/>
      <c r="BC33" s="281"/>
      <c r="BD33" s="281"/>
      <c r="BE33" s="281"/>
      <c r="BF33" s="281"/>
      <c r="BG33" s="281"/>
      <c r="BH33" s="281"/>
      <c r="BI33" s="281"/>
      <c r="BJ33" s="281"/>
      <c r="BK33" s="281"/>
      <c r="BL33" s="281"/>
      <c r="BM33" s="281"/>
      <c r="BN33" s="281"/>
      <c r="BO33" s="281"/>
      <c r="BP33" s="281"/>
      <c r="BQ33" s="281"/>
      <c r="BR33" s="281"/>
      <c r="BS33" s="281"/>
      <c r="BT33" s="281"/>
      <c r="BU33" s="281"/>
      <c r="BV33" s="281"/>
      <c r="BW33" s="281"/>
      <c r="BX33" s="281"/>
      <c r="BY33" s="281"/>
      <c r="BZ33" s="281"/>
      <c r="CA33" s="281"/>
      <c r="CB33" s="281"/>
      <c r="CC33" s="281"/>
      <c r="CD33" s="281"/>
      <c r="CE33" s="281"/>
      <c r="CF33" s="281" t="s">
        <v>4558</v>
      </c>
      <c r="CG33" s="281"/>
      <c r="CH33" s="281"/>
      <c r="CI33" s="281" t="s">
        <v>872</v>
      </c>
      <c r="CJ33" s="281"/>
      <c r="CK33" s="281"/>
      <c r="CL33" s="281" t="s">
        <v>979</v>
      </c>
      <c r="CM33" s="281"/>
      <c r="CN33" s="281"/>
      <c r="CO33" s="281"/>
      <c r="CP33" s="281"/>
      <c r="CQ33" s="281"/>
      <c r="CR33" s="281"/>
      <c r="CS33" s="281"/>
      <c r="CT33" s="281"/>
      <c r="CU33" s="281"/>
      <c r="CV33" s="281"/>
      <c r="CW33" s="281"/>
      <c r="CX33" s="281"/>
      <c r="CY33" s="281"/>
      <c r="CZ33" s="281"/>
      <c r="DA33" s="281"/>
      <c r="DB33" s="281"/>
      <c r="DC33" s="281"/>
      <c r="DD33" s="281"/>
      <c r="DE33" s="281"/>
      <c r="DF33" s="281"/>
      <c r="DG33" s="281"/>
      <c r="DH33" s="281"/>
      <c r="DI33" s="281"/>
      <c r="DJ33" s="281"/>
      <c r="DK33" s="281"/>
      <c r="DL33" s="281"/>
      <c r="DM33" s="281"/>
      <c r="DN33" s="281"/>
      <c r="DO33" s="281"/>
      <c r="DP33" s="281"/>
      <c r="DQ33" s="281"/>
      <c r="DR33" s="281"/>
      <c r="DS33" s="281"/>
      <c r="DT33" s="281"/>
      <c r="DU33" s="281"/>
      <c r="DV33" s="281"/>
      <c r="DW33" s="281"/>
      <c r="DX33" s="281"/>
      <c r="DY33" s="281"/>
      <c r="DZ33" s="281"/>
      <c r="EA33" s="281"/>
      <c r="EB33" s="281"/>
      <c r="EC33" s="281"/>
    </row>
    <row r="34" spans="1:133">
      <c r="A34" s="281"/>
      <c r="B34" s="281"/>
      <c r="C34" s="281"/>
      <c r="D34" s="281"/>
      <c r="E34" s="281"/>
      <c r="F34" s="281"/>
      <c r="G34" s="281"/>
      <c r="H34" s="281"/>
      <c r="I34" s="281"/>
      <c r="J34" s="281"/>
      <c r="K34" s="281"/>
      <c r="L34" s="281"/>
      <c r="M34" s="281"/>
      <c r="N34" s="281"/>
      <c r="O34" s="281"/>
      <c r="P34" s="281"/>
      <c r="Q34" s="281"/>
      <c r="R34" s="281"/>
      <c r="S34" s="281"/>
      <c r="T34" s="281"/>
      <c r="U34" s="281"/>
      <c r="V34" s="281"/>
      <c r="W34" s="281"/>
      <c r="X34" s="281"/>
      <c r="Y34" s="281"/>
      <c r="Z34" s="281"/>
      <c r="AA34" s="281"/>
      <c r="AB34" s="281"/>
      <c r="AC34" s="281"/>
      <c r="AD34" s="281"/>
      <c r="AE34" s="281"/>
      <c r="AF34" s="281"/>
      <c r="AG34" s="281"/>
      <c r="AH34" s="281"/>
      <c r="AI34" s="281"/>
      <c r="AJ34" s="281"/>
      <c r="AK34" s="281"/>
      <c r="AL34" s="281"/>
      <c r="AM34" s="281"/>
      <c r="AN34" s="281"/>
      <c r="AO34" s="281"/>
      <c r="AP34" s="281"/>
      <c r="AQ34" s="281"/>
      <c r="AR34" s="281"/>
      <c r="AS34" s="281"/>
      <c r="AT34" s="281"/>
      <c r="AU34" s="281"/>
      <c r="AV34" s="281"/>
      <c r="AW34" s="281"/>
      <c r="AX34" s="281"/>
      <c r="AY34" s="281"/>
      <c r="AZ34" s="281"/>
      <c r="BA34" s="281"/>
      <c r="BB34" s="281"/>
      <c r="BC34" s="281"/>
      <c r="BD34" s="281"/>
      <c r="BE34" s="281"/>
      <c r="BF34" s="281"/>
      <c r="BG34" s="281"/>
      <c r="BH34" s="281"/>
      <c r="BI34" s="281"/>
      <c r="BJ34" s="281"/>
      <c r="BK34" s="281"/>
      <c r="BL34" s="281"/>
      <c r="BM34" s="281"/>
      <c r="BN34" s="281"/>
      <c r="BO34" s="281"/>
      <c r="BP34" s="281"/>
      <c r="BQ34" s="281"/>
      <c r="BR34" s="281"/>
      <c r="BS34" s="281"/>
      <c r="BT34" s="281"/>
      <c r="BU34" s="281"/>
      <c r="BV34" s="281"/>
      <c r="BW34" s="281"/>
      <c r="BX34" s="281"/>
      <c r="BY34" s="281"/>
      <c r="BZ34" s="281"/>
      <c r="CA34" s="281"/>
      <c r="CB34" s="281"/>
      <c r="CC34" s="281"/>
      <c r="CD34" s="281"/>
      <c r="CE34" s="281"/>
      <c r="CF34" s="281" t="s">
        <v>930</v>
      </c>
      <c r="CG34" s="281"/>
      <c r="CH34" s="281"/>
      <c r="CI34" s="281" t="s">
        <v>888</v>
      </c>
      <c r="CJ34" s="281"/>
      <c r="CK34" s="281"/>
      <c r="CL34" s="281"/>
      <c r="CM34" s="281"/>
      <c r="CN34" s="281"/>
      <c r="CO34" s="281"/>
      <c r="CP34" s="281"/>
      <c r="CQ34" s="281"/>
      <c r="CR34" s="281"/>
      <c r="CS34" s="281"/>
      <c r="CT34" s="281"/>
      <c r="CU34" s="281"/>
      <c r="CV34" s="281"/>
      <c r="CW34" s="281"/>
      <c r="CX34" s="281"/>
      <c r="CY34" s="281"/>
      <c r="CZ34" s="281"/>
      <c r="DA34" s="281"/>
      <c r="DB34" s="281"/>
      <c r="DC34" s="281"/>
      <c r="DD34" s="281"/>
      <c r="DE34" s="281"/>
      <c r="DF34" s="281"/>
      <c r="DG34" s="281"/>
      <c r="DH34" s="281"/>
      <c r="DI34" s="281"/>
      <c r="DJ34" s="281"/>
      <c r="DK34" s="281"/>
      <c r="DL34" s="281"/>
      <c r="DM34" s="281"/>
      <c r="DN34" s="281"/>
      <c r="DO34" s="281"/>
      <c r="DP34" s="281"/>
      <c r="DQ34" s="281"/>
      <c r="DR34" s="281"/>
      <c r="DS34" s="281"/>
      <c r="DT34" s="281"/>
      <c r="DU34" s="281"/>
      <c r="DV34" s="281"/>
      <c r="DW34" s="281"/>
      <c r="DX34" s="281"/>
      <c r="DY34" s="281"/>
      <c r="DZ34" s="281"/>
      <c r="EA34" s="281"/>
      <c r="EB34" s="281"/>
      <c r="EC34" s="281"/>
    </row>
    <row r="35" spans="1:133">
      <c r="A35" s="281"/>
      <c r="B35" s="281"/>
      <c r="C35" s="281"/>
      <c r="D35" s="281"/>
      <c r="E35" s="281"/>
      <c r="F35" s="281"/>
      <c r="G35" s="281"/>
      <c r="H35" s="281"/>
      <c r="I35" s="281"/>
      <c r="J35" s="281"/>
      <c r="K35" s="281"/>
      <c r="L35" s="281"/>
      <c r="M35" s="281"/>
      <c r="N35" s="281"/>
      <c r="O35" s="281"/>
      <c r="P35" s="281"/>
      <c r="Q35" s="281"/>
      <c r="R35" s="281"/>
      <c r="S35" s="281"/>
      <c r="T35" s="281"/>
      <c r="U35" s="281"/>
      <c r="V35" s="281"/>
      <c r="W35" s="281"/>
      <c r="X35" s="281"/>
      <c r="Y35" s="281"/>
      <c r="Z35" s="281"/>
      <c r="AA35" s="281"/>
      <c r="AB35" s="281"/>
      <c r="AC35" s="281"/>
      <c r="AD35" s="281"/>
      <c r="AE35" s="281"/>
      <c r="AF35" s="281"/>
      <c r="AG35" s="281"/>
      <c r="AH35" s="281"/>
      <c r="AI35" s="281"/>
      <c r="AJ35" s="281"/>
      <c r="AK35" s="281"/>
      <c r="AL35" s="281"/>
      <c r="AM35" s="281"/>
      <c r="AN35" s="281"/>
      <c r="AO35" s="281"/>
      <c r="AP35" s="281"/>
      <c r="AQ35" s="281"/>
      <c r="AR35" s="281"/>
      <c r="AS35" s="281"/>
      <c r="AT35" s="281"/>
      <c r="AU35" s="281"/>
      <c r="AV35" s="281"/>
      <c r="AW35" s="281"/>
      <c r="AX35" s="281"/>
      <c r="AY35" s="281"/>
      <c r="AZ35" s="281"/>
      <c r="BA35" s="281"/>
      <c r="BB35" s="281"/>
      <c r="BC35" s="281"/>
      <c r="BD35" s="281"/>
      <c r="BE35" s="281"/>
      <c r="BF35" s="281"/>
      <c r="BG35" s="281"/>
      <c r="BH35" s="281"/>
      <c r="BI35" s="281"/>
      <c r="BJ35" s="281"/>
      <c r="BK35" s="281"/>
      <c r="BL35" s="281"/>
      <c r="BM35" s="281"/>
      <c r="BN35" s="281"/>
      <c r="BO35" s="281"/>
      <c r="BP35" s="281"/>
      <c r="BQ35" s="281"/>
      <c r="BR35" s="281"/>
      <c r="BS35" s="281"/>
      <c r="BT35" s="281"/>
      <c r="BU35" s="281"/>
      <c r="BV35" s="281"/>
      <c r="BW35" s="281"/>
      <c r="BX35" s="281"/>
      <c r="BY35" s="281"/>
      <c r="BZ35" s="281"/>
      <c r="CA35" s="281"/>
      <c r="CB35" s="281"/>
      <c r="CC35" s="281"/>
      <c r="CD35" s="281"/>
      <c r="CE35" s="281"/>
      <c r="CF35" s="281" t="s">
        <v>926</v>
      </c>
      <c r="CG35" s="281"/>
      <c r="CH35" s="281"/>
      <c r="CI35" s="281" t="s">
        <v>880</v>
      </c>
      <c r="CJ35" s="281"/>
      <c r="CK35" s="281"/>
      <c r="CL35" s="281"/>
      <c r="CM35" s="281"/>
      <c r="CN35" s="281"/>
      <c r="CO35" s="281"/>
      <c r="CP35" s="281"/>
      <c r="CQ35" s="281"/>
      <c r="CR35" s="281"/>
      <c r="CS35" s="281"/>
      <c r="CT35" s="281"/>
      <c r="CU35" s="281"/>
      <c r="CV35" s="281"/>
      <c r="CW35" s="281"/>
      <c r="CX35" s="281"/>
      <c r="CY35" s="281"/>
      <c r="CZ35" s="281"/>
      <c r="DA35" s="281"/>
      <c r="DB35" s="281"/>
      <c r="DC35" s="281"/>
      <c r="DD35" s="281"/>
      <c r="DE35" s="281"/>
      <c r="DF35" s="281"/>
      <c r="DG35" s="281"/>
      <c r="DH35" s="281"/>
      <c r="DI35" s="281"/>
      <c r="DJ35" s="281"/>
      <c r="DK35" s="281"/>
      <c r="DL35" s="281"/>
      <c r="DM35" s="281"/>
      <c r="DN35" s="281"/>
      <c r="DO35" s="281"/>
      <c r="DP35" s="281"/>
      <c r="DQ35" s="281"/>
      <c r="DR35" s="281"/>
      <c r="DS35" s="281"/>
      <c r="DT35" s="281"/>
      <c r="DU35" s="281"/>
      <c r="DV35" s="281"/>
      <c r="DW35" s="281"/>
      <c r="DX35" s="281"/>
      <c r="DY35" s="281"/>
      <c r="DZ35" s="281"/>
      <c r="EA35" s="281"/>
      <c r="EB35" s="281"/>
      <c r="EC35" s="281"/>
    </row>
    <row r="36" spans="1:133">
      <c r="A36" s="281"/>
      <c r="B36" s="281"/>
      <c r="C36" s="281"/>
      <c r="D36" s="281"/>
      <c r="E36" s="281"/>
      <c r="F36" s="281"/>
      <c r="G36" s="281"/>
      <c r="H36" s="281"/>
      <c r="I36" s="281"/>
      <c r="J36" s="281"/>
      <c r="K36" s="281"/>
      <c r="L36" s="281"/>
      <c r="M36" s="281"/>
      <c r="N36" s="281"/>
      <c r="O36" s="281"/>
      <c r="P36" s="281"/>
      <c r="Q36" s="281"/>
      <c r="R36" s="281"/>
      <c r="S36" s="281"/>
      <c r="T36" s="281"/>
      <c r="U36" s="281"/>
      <c r="V36" s="281"/>
      <c r="W36" s="281"/>
      <c r="X36" s="281"/>
      <c r="Y36" s="281"/>
      <c r="Z36" s="281"/>
      <c r="AA36" s="281"/>
      <c r="AB36" s="281"/>
      <c r="AC36" s="281"/>
      <c r="AD36" s="281"/>
      <c r="AE36" s="281"/>
      <c r="AF36" s="281"/>
      <c r="AG36" s="281"/>
      <c r="AH36" s="281"/>
      <c r="AI36" s="281"/>
      <c r="AJ36" s="281"/>
      <c r="AK36" s="281"/>
      <c r="AL36" s="281"/>
      <c r="AM36" s="281"/>
      <c r="AN36" s="281"/>
      <c r="AO36" s="281"/>
      <c r="AP36" s="281"/>
      <c r="AQ36" s="281"/>
      <c r="AR36" s="281"/>
      <c r="AS36" s="281"/>
      <c r="AT36" s="281"/>
      <c r="AU36" s="281"/>
      <c r="AV36" s="281"/>
      <c r="AW36" s="281"/>
      <c r="AX36" s="281"/>
      <c r="AY36" s="281"/>
      <c r="AZ36" s="281"/>
      <c r="BA36" s="281"/>
      <c r="BB36" s="281"/>
      <c r="BC36" s="281"/>
      <c r="BD36" s="281"/>
      <c r="BE36" s="281"/>
      <c r="BF36" s="281"/>
      <c r="BG36" s="281"/>
      <c r="BH36" s="281"/>
      <c r="BI36" s="281"/>
      <c r="BJ36" s="281"/>
      <c r="BK36" s="281"/>
      <c r="BL36" s="281"/>
      <c r="BM36" s="281"/>
      <c r="BN36" s="281"/>
      <c r="BO36" s="281"/>
      <c r="BP36" s="281"/>
      <c r="BQ36" s="281"/>
      <c r="BR36" s="281"/>
      <c r="BS36" s="281"/>
      <c r="BT36" s="281"/>
      <c r="BU36" s="281"/>
      <c r="BV36" s="281"/>
      <c r="BW36" s="281"/>
      <c r="BX36" s="281"/>
      <c r="BY36" s="281"/>
      <c r="BZ36" s="281"/>
      <c r="CA36" s="281"/>
      <c r="CB36" s="281"/>
      <c r="CC36" s="281"/>
      <c r="CD36" s="281"/>
      <c r="CE36" s="281"/>
      <c r="CF36" s="281" t="s">
        <v>917</v>
      </c>
      <c r="CG36" s="281"/>
      <c r="CH36" s="281"/>
      <c r="CI36" s="281" t="s">
        <v>875</v>
      </c>
      <c r="CJ36" s="281"/>
      <c r="CK36" s="281"/>
      <c r="CL36" s="281"/>
      <c r="CM36" s="281"/>
      <c r="CN36" s="281"/>
      <c r="CO36" s="281"/>
      <c r="CP36" s="281"/>
      <c r="CQ36" s="281"/>
      <c r="CR36" s="281"/>
      <c r="CS36" s="281"/>
      <c r="CT36" s="281"/>
      <c r="CU36" s="281"/>
      <c r="CV36" s="281"/>
      <c r="CW36" s="281"/>
      <c r="CX36" s="281"/>
      <c r="CY36" s="281"/>
      <c r="CZ36" s="281"/>
      <c r="DA36" s="281"/>
      <c r="DB36" s="281"/>
      <c r="DC36" s="281"/>
      <c r="DD36" s="281"/>
      <c r="DE36" s="281"/>
      <c r="DF36" s="281"/>
      <c r="DG36" s="281"/>
      <c r="DH36" s="281"/>
      <c r="DI36" s="281"/>
      <c r="DJ36" s="281"/>
      <c r="DK36" s="281"/>
      <c r="DL36" s="281"/>
      <c r="DM36" s="281"/>
      <c r="DN36" s="281"/>
      <c r="DO36" s="281"/>
      <c r="DP36" s="281"/>
      <c r="DQ36" s="281"/>
      <c r="DR36" s="281"/>
      <c r="DS36" s="281"/>
      <c r="DT36" s="281"/>
      <c r="DU36" s="281"/>
      <c r="DV36" s="281"/>
      <c r="DW36" s="281"/>
      <c r="DX36" s="281"/>
      <c r="DY36" s="281"/>
      <c r="DZ36" s="281"/>
      <c r="EA36" s="281"/>
      <c r="EB36" s="281"/>
      <c r="EC36" s="281"/>
    </row>
    <row r="37" spans="1:133">
      <c r="A37" s="281"/>
      <c r="B37" s="281"/>
      <c r="C37" s="281"/>
      <c r="D37" s="281"/>
      <c r="E37" s="281"/>
      <c r="F37" s="281"/>
      <c r="G37" s="281"/>
      <c r="H37" s="281"/>
      <c r="I37" s="281"/>
      <c r="J37" s="281"/>
      <c r="K37" s="281"/>
      <c r="L37" s="281"/>
      <c r="M37" s="281"/>
      <c r="N37" s="281"/>
      <c r="O37" s="281"/>
      <c r="P37" s="281"/>
      <c r="Q37" s="281"/>
      <c r="R37" s="281"/>
      <c r="S37" s="281"/>
      <c r="T37" s="281"/>
      <c r="U37" s="281"/>
      <c r="V37" s="281"/>
      <c r="W37" s="281"/>
      <c r="X37" s="281"/>
      <c r="Y37" s="281"/>
      <c r="Z37" s="281"/>
      <c r="AA37" s="281"/>
      <c r="AB37" s="281"/>
      <c r="AC37" s="281"/>
      <c r="AD37" s="281"/>
      <c r="AE37" s="281"/>
      <c r="AF37" s="281"/>
      <c r="AG37" s="281"/>
      <c r="AH37" s="281"/>
      <c r="AI37" s="281"/>
      <c r="AJ37" s="281"/>
      <c r="AK37" s="281"/>
      <c r="AL37" s="281"/>
      <c r="AM37" s="281"/>
      <c r="AN37" s="281"/>
      <c r="AO37" s="281"/>
      <c r="AP37" s="281"/>
      <c r="AQ37" s="281"/>
      <c r="AR37" s="281"/>
      <c r="AS37" s="281"/>
      <c r="AT37" s="281"/>
      <c r="AU37" s="281"/>
      <c r="AV37" s="281"/>
      <c r="AW37" s="281"/>
      <c r="AX37" s="281"/>
      <c r="AY37" s="281"/>
      <c r="AZ37" s="281"/>
      <c r="BA37" s="281"/>
      <c r="BB37" s="281"/>
      <c r="BC37" s="281"/>
      <c r="BD37" s="281"/>
      <c r="BE37" s="281"/>
      <c r="BF37" s="281"/>
      <c r="BG37" s="281"/>
      <c r="BH37" s="281"/>
      <c r="BI37" s="281"/>
      <c r="BJ37" s="281"/>
      <c r="BK37" s="281"/>
      <c r="BL37" s="281"/>
      <c r="BM37" s="281"/>
      <c r="BN37" s="281"/>
      <c r="BO37" s="281"/>
      <c r="BP37" s="281"/>
      <c r="BQ37" s="281"/>
      <c r="BR37" s="281"/>
      <c r="BS37" s="281"/>
      <c r="BT37" s="281"/>
      <c r="BU37" s="281"/>
      <c r="BV37" s="281"/>
      <c r="BW37" s="281"/>
      <c r="BX37" s="281"/>
      <c r="BY37" s="281"/>
      <c r="BZ37" s="281"/>
      <c r="CA37" s="281"/>
      <c r="CB37" s="281"/>
      <c r="CC37" s="281"/>
      <c r="CD37" s="281"/>
      <c r="CE37" s="281"/>
      <c r="CF37" s="281" t="s">
        <v>915</v>
      </c>
      <c r="CG37" s="281"/>
      <c r="CH37" s="281"/>
      <c r="CI37" s="281" t="s">
        <v>4559</v>
      </c>
      <c r="CJ37" s="281"/>
      <c r="CK37" s="281"/>
      <c r="CL37" s="281"/>
      <c r="CM37" s="281"/>
      <c r="CN37" s="281"/>
      <c r="CO37" s="281"/>
      <c r="CP37" s="281"/>
      <c r="CQ37" s="281"/>
      <c r="CR37" s="281"/>
      <c r="CS37" s="281"/>
      <c r="CT37" s="281"/>
      <c r="CU37" s="281"/>
      <c r="CV37" s="281"/>
      <c r="CW37" s="281"/>
      <c r="CX37" s="281"/>
      <c r="CY37" s="281"/>
      <c r="CZ37" s="281"/>
      <c r="DA37" s="281"/>
      <c r="DB37" s="281"/>
      <c r="DC37" s="281"/>
      <c r="DD37" s="281"/>
      <c r="DE37" s="281"/>
      <c r="DF37" s="281"/>
      <c r="DG37" s="281"/>
      <c r="DH37" s="281"/>
      <c r="DI37" s="281"/>
      <c r="DJ37" s="281"/>
      <c r="DK37" s="281"/>
      <c r="DL37" s="281"/>
      <c r="DM37" s="281"/>
      <c r="DN37" s="281"/>
      <c r="DO37" s="281"/>
      <c r="DP37" s="281"/>
      <c r="DQ37" s="281"/>
      <c r="DR37" s="281"/>
      <c r="DS37" s="281"/>
      <c r="DT37" s="281"/>
      <c r="DU37" s="281"/>
      <c r="DV37" s="281"/>
      <c r="DW37" s="281"/>
      <c r="DX37" s="281"/>
      <c r="DY37" s="281"/>
      <c r="DZ37" s="281"/>
      <c r="EA37" s="281"/>
      <c r="EB37" s="281"/>
      <c r="EC37" s="281"/>
    </row>
    <row r="38" spans="1:133">
      <c r="A38" s="281"/>
      <c r="B38" s="281"/>
      <c r="C38" s="281"/>
      <c r="D38" s="281"/>
      <c r="E38" s="281"/>
      <c r="F38" s="281"/>
      <c r="G38" s="281"/>
      <c r="H38" s="281"/>
      <c r="I38" s="281"/>
      <c r="J38" s="281"/>
      <c r="K38" s="281"/>
      <c r="L38" s="281"/>
      <c r="M38" s="281"/>
      <c r="N38" s="281"/>
      <c r="O38" s="281"/>
      <c r="P38" s="281"/>
      <c r="Q38" s="281"/>
      <c r="R38" s="281"/>
      <c r="S38" s="281"/>
      <c r="T38" s="281"/>
      <c r="U38" s="281"/>
      <c r="V38" s="281"/>
      <c r="W38" s="281"/>
      <c r="X38" s="281"/>
      <c r="Y38" s="281"/>
      <c r="Z38" s="281"/>
      <c r="AA38" s="281"/>
      <c r="AB38" s="281"/>
      <c r="AC38" s="281"/>
      <c r="AD38" s="281"/>
      <c r="AE38" s="281"/>
      <c r="AF38" s="281"/>
      <c r="AG38" s="281"/>
      <c r="AH38" s="281"/>
      <c r="AI38" s="281"/>
      <c r="AJ38" s="281"/>
      <c r="AK38" s="281"/>
      <c r="AL38" s="281"/>
      <c r="AM38" s="281"/>
      <c r="AN38" s="281"/>
      <c r="AO38" s="281"/>
      <c r="AP38" s="281"/>
      <c r="AQ38" s="281"/>
      <c r="AR38" s="281"/>
      <c r="AS38" s="281"/>
      <c r="AT38" s="281"/>
      <c r="AU38" s="281"/>
      <c r="AV38" s="281"/>
      <c r="AW38" s="281"/>
      <c r="AX38" s="281"/>
      <c r="AY38" s="281"/>
      <c r="AZ38" s="281"/>
      <c r="BA38" s="281"/>
      <c r="BB38" s="281"/>
      <c r="BC38" s="281"/>
      <c r="BD38" s="281"/>
      <c r="BE38" s="281"/>
      <c r="BF38" s="281"/>
      <c r="BG38" s="281"/>
      <c r="BH38" s="281"/>
      <c r="BI38" s="281"/>
      <c r="BJ38" s="281"/>
      <c r="BK38" s="281"/>
      <c r="BL38" s="281"/>
      <c r="BM38" s="281"/>
      <c r="BN38" s="281"/>
      <c r="BO38" s="281"/>
      <c r="BP38" s="281"/>
      <c r="BQ38" s="281"/>
      <c r="BR38" s="281"/>
      <c r="BS38" s="281"/>
      <c r="BT38" s="281"/>
      <c r="BU38" s="281"/>
      <c r="BV38" s="281"/>
      <c r="BW38" s="281"/>
      <c r="BX38" s="281"/>
      <c r="BY38" s="281"/>
      <c r="BZ38" s="281"/>
      <c r="CA38" s="281"/>
      <c r="CB38" s="281"/>
      <c r="CC38" s="281"/>
      <c r="CD38" s="281"/>
      <c r="CE38" s="281"/>
      <c r="CF38" s="281" t="s">
        <v>925</v>
      </c>
      <c r="CG38" s="281"/>
      <c r="CH38" s="281"/>
      <c r="CI38" s="281" t="s">
        <v>881</v>
      </c>
      <c r="CJ38" s="281"/>
      <c r="CK38" s="281"/>
      <c r="CL38" s="281"/>
      <c r="CM38" s="281"/>
      <c r="CN38" s="281"/>
      <c r="CO38" s="281"/>
      <c r="CP38" s="281"/>
      <c r="CQ38" s="281"/>
      <c r="CR38" s="281"/>
      <c r="CS38" s="281"/>
      <c r="CT38" s="281"/>
      <c r="CU38" s="281"/>
      <c r="CV38" s="281"/>
      <c r="CW38" s="281"/>
      <c r="CX38" s="281"/>
      <c r="CY38" s="281"/>
      <c r="CZ38" s="281"/>
      <c r="DA38" s="281"/>
      <c r="DB38" s="281"/>
      <c r="DC38" s="281"/>
      <c r="DD38" s="281"/>
      <c r="DE38" s="281"/>
      <c r="DF38" s="281"/>
      <c r="DG38" s="281"/>
      <c r="DH38" s="281"/>
      <c r="DI38" s="281"/>
      <c r="DJ38" s="281"/>
      <c r="DK38" s="281"/>
      <c r="DL38" s="281"/>
      <c r="DM38" s="281"/>
      <c r="DN38" s="281"/>
      <c r="DO38" s="281"/>
      <c r="DP38" s="281"/>
      <c r="DQ38" s="281"/>
      <c r="DR38" s="281"/>
      <c r="DS38" s="281"/>
      <c r="DT38" s="281"/>
      <c r="DU38" s="281"/>
      <c r="DV38" s="281"/>
      <c r="DW38" s="281"/>
      <c r="DX38" s="281"/>
      <c r="DY38" s="281"/>
      <c r="DZ38" s="281"/>
      <c r="EA38" s="281"/>
      <c r="EB38" s="281"/>
      <c r="EC38" s="281"/>
    </row>
    <row r="39" spans="1:133">
      <c r="A39" s="281"/>
      <c r="B39" s="281"/>
      <c r="C39" s="281"/>
      <c r="D39" s="281"/>
      <c r="E39" s="281"/>
      <c r="F39" s="281"/>
      <c r="G39" s="281"/>
      <c r="H39" s="281"/>
      <c r="I39" s="281"/>
      <c r="J39" s="281"/>
      <c r="K39" s="281"/>
      <c r="L39" s="281"/>
      <c r="M39" s="281"/>
      <c r="N39" s="281"/>
      <c r="O39" s="281"/>
      <c r="P39" s="281"/>
      <c r="Q39" s="281"/>
      <c r="R39" s="281"/>
      <c r="S39" s="281"/>
      <c r="T39" s="281"/>
      <c r="U39" s="281"/>
      <c r="V39" s="281"/>
      <c r="W39" s="281"/>
      <c r="X39" s="281"/>
      <c r="Y39" s="281"/>
      <c r="Z39" s="281"/>
      <c r="AA39" s="281"/>
      <c r="AB39" s="281"/>
      <c r="AC39" s="281"/>
      <c r="AD39" s="281"/>
      <c r="AE39" s="281"/>
      <c r="AF39" s="281"/>
      <c r="AG39" s="281"/>
      <c r="AH39" s="281"/>
      <c r="AI39" s="281"/>
      <c r="AJ39" s="281"/>
      <c r="AK39" s="281"/>
      <c r="AL39" s="281"/>
      <c r="AM39" s="281"/>
      <c r="AN39" s="281"/>
      <c r="AO39" s="281"/>
      <c r="AP39" s="281"/>
      <c r="AQ39" s="281"/>
      <c r="AR39" s="281"/>
      <c r="AS39" s="281"/>
      <c r="AT39" s="281"/>
      <c r="AU39" s="281"/>
      <c r="AV39" s="281"/>
      <c r="AW39" s="281"/>
      <c r="AX39" s="281"/>
      <c r="AY39" s="281"/>
      <c r="AZ39" s="281"/>
      <c r="BA39" s="281"/>
      <c r="BB39" s="281"/>
      <c r="BC39" s="281"/>
      <c r="BD39" s="281"/>
      <c r="BE39" s="281"/>
      <c r="BF39" s="281"/>
      <c r="BG39" s="281"/>
      <c r="BH39" s="281"/>
      <c r="BI39" s="281"/>
      <c r="BJ39" s="281"/>
      <c r="BK39" s="281"/>
      <c r="BL39" s="281"/>
      <c r="BM39" s="281"/>
      <c r="BN39" s="281"/>
      <c r="BO39" s="281"/>
      <c r="BP39" s="281"/>
      <c r="BQ39" s="281"/>
      <c r="BR39" s="281"/>
      <c r="BS39" s="281"/>
      <c r="BT39" s="281"/>
      <c r="BU39" s="281"/>
      <c r="BV39" s="281"/>
      <c r="BW39" s="281"/>
      <c r="BX39" s="281"/>
      <c r="BY39" s="281"/>
      <c r="BZ39" s="281"/>
      <c r="CA39" s="281"/>
      <c r="CB39" s="281"/>
      <c r="CC39" s="281"/>
      <c r="CD39" s="281"/>
      <c r="CE39" s="281"/>
      <c r="CF39" s="281" t="s">
        <v>919</v>
      </c>
      <c r="CG39" s="281"/>
      <c r="CH39" s="281"/>
      <c r="CI39" s="281" t="s">
        <v>889</v>
      </c>
      <c r="CJ39" s="281"/>
      <c r="CK39" s="281"/>
      <c r="CL39" s="281"/>
      <c r="CM39" s="281"/>
      <c r="CN39" s="281"/>
      <c r="CO39" s="281"/>
      <c r="CP39" s="281"/>
      <c r="CQ39" s="281"/>
      <c r="CR39" s="281"/>
      <c r="CS39" s="281"/>
      <c r="CT39" s="281"/>
      <c r="CU39" s="281"/>
      <c r="CV39" s="281"/>
      <c r="CW39" s="281"/>
      <c r="CX39" s="281"/>
      <c r="CY39" s="281"/>
      <c r="CZ39" s="281"/>
      <c r="DA39" s="281"/>
      <c r="DB39" s="281"/>
      <c r="DC39" s="281"/>
      <c r="DD39" s="281"/>
      <c r="DE39" s="281"/>
      <c r="DF39" s="281"/>
      <c r="DG39" s="281"/>
      <c r="DH39" s="281"/>
      <c r="DI39" s="281"/>
      <c r="DJ39" s="281"/>
      <c r="DK39" s="281"/>
      <c r="DL39" s="281"/>
      <c r="DM39" s="281"/>
      <c r="DN39" s="281"/>
      <c r="DO39" s="281"/>
      <c r="DP39" s="281"/>
      <c r="DQ39" s="281"/>
      <c r="DR39" s="281"/>
      <c r="DS39" s="281"/>
      <c r="DT39" s="281"/>
      <c r="DU39" s="281"/>
      <c r="DV39" s="281"/>
      <c r="DW39" s="281"/>
      <c r="DX39" s="281"/>
      <c r="DY39" s="281"/>
      <c r="DZ39" s="281"/>
      <c r="EA39" s="281"/>
      <c r="EB39" s="281"/>
      <c r="EC39" s="281"/>
    </row>
    <row r="40" spans="1:133" ht="234">
      <c r="A40" s="281"/>
      <c r="B40" s="281"/>
      <c r="C40" s="281"/>
      <c r="D40" s="281"/>
      <c r="E40" s="281"/>
      <c r="F40" s="281"/>
      <c r="G40" s="281"/>
      <c r="H40" s="281"/>
      <c r="I40" s="281"/>
      <c r="J40" s="281"/>
      <c r="K40" s="281"/>
      <c r="L40" s="281"/>
      <c r="M40" s="281"/>
      <c r="N40" s="281"/>
      <c r="O40" s="281"/>
      <c r="P40" s="281"/>
      <c r="Q40" s="281"/>
      <c r="R40" s="281"/>
      <c r="S40" s="281"/>
      <c r="T40" s="281"/>
      <c r="U40" s="281"/>
      <c r="V40" s="281"/>
      <c r="W40" s="281"/>
      <c r="X40" s="281"/>
      <c r="Y40" s="281"/>
      <c r="Z40" s="281"/>
      <c r="AA40" s="281"/>
      <c r="AB40" s="281"/>
      <c r="AC40" s="281"/>
      <c r="AD40" s="281"/>
      <c r="AE40" s="281"/>
      <c r="AF40" s="281"/>
      <c r="AG40" s="281"/>
      <c r="AH40" s="281"/>
      <c r="AI40" s="281"/>
      <c r="AJ40" s="281"/>
      <c r="AK40" s="281"/>
      <c r="AL40" s="281"/>
      <c r="AM40" s="281"/>
      <c r="AN40" s="281"/>
      <c r="AO40" s="281"/>
      <c r="AP40" s="281"/>
      <c r="AQ40" s="281"/>
      <c r="AR40" s="281"/>
      <c r="AS40" s="281"/>
      <c r="AT40" s="281"/>
      <c r="AU40" s="281"/>
      <c r="AV40" s="281"/>
      <c r="AW40" s="281"/>
      <c r="AX40" s="281"/>
      <c r="AY40" s="281"/>
      <c r="AZ40" s="281"/>
      <c r="BA40" s="281"/>
      <c r="BB40" s="281"/>
      <c r="BC40" s="281"/>
      <c r="BD40" s="281"/>
      <c r="BE40" s="281"/>
      <c r="BF40" s="281"/>
      <c r="BG40" s="281"/>
      <c r="BH40" s="281"/>
      <c r="BI40" s="281"/>
      <c r="BJ40" s="281"/>
      <c r="BK40" s="281"/>
      <c r="BL40" s="281"/>
      <c r="BM40" s="281"/>
      <c r="BN40" s="281"/>
      <c r="BO40" s="281"/>
      <c r="BP40" s="281"/>
      <c r="BQ40" s="281"/>
      <c r="BR40" s="281"/>
      <c r="BS40" s="281"/>
      <c r="BT40" s="281"/>
      <c r="BU40" s="281"/>
      <c r="BV40" s="281"/>
      <c r="BW40" s="281"/>
      <c r="BX40" s="281"/>
      <c r="BY40" s="281"/>
      <c r="BZ40" s="281"/>
      <c r="CA40" s="281"/>
      <c r="CB40" s="281"/>
      <c r="CC40" s="281"/>
      <c r="CD40" s="281"/>
      <c r="CE40" s="281"/>
      <c r="CF40" s="282" t="s">
        <v>4560</v>
      </c>
      <c r="CG40" s="281"/>
      <c r="CH40" s="281"/>
      <c r="CI40" s="281" t="s">
        <v>4561</v>
      </c>
      <c r="CJ40" s="281"/>
      <c r="CK40" s="281"/>
      <c r="CL40" s="281"/>
      <c r="CM40" s="281"/>
      <c r="CN40" s="281"/>
      <c r="CO40" s="281"/>
      <c r="CP40" s="281"/>
      <c r="CQ40" s="281"/>
      <c r="CR40" s="281"/>
      <c r="CS40" s="281"/>
      <c r="CT40" s="281"/>
      <c r="CU40" s="281"/>
      <c r="CV40" s="281"/>
      <c r="CW40" s="281"/>
      <c r="CX40" s="281"/>
      <c r="CY40" s="281"/>
      <c r="CZ40" s="281"/>
      <c r="DA40" s="281"/>
      <c r="DB40" s="281"/>
      <c r="DC40" s="281"/>
      <c r="DD40" s="281"/>
      <c r="DE40" s="281"/>
      <c r="DF40" s="281"/>
      <c r="DG40" s="281"/>
      <c r="DH40" s="281"/>
      <c r="DI40" s="281"/>
      <c r="DJ40" s="281"/>
      <c r="DK40" s="281"/>
      <c r="DL40" s="281"/>
      <c r="DM40" s="281"/>
      <c r="DN40" s="281"/>
      <c r="DO40" s="281"/>
      <c r="DP40" s="281"/>
      <c r="DQ40" s="281"/>
      <c r="DR40" s="281"/>
      <c r="DS40" s="281"/>
      <c r="DT40" s="281"/>
      <c r="DU40" s="281"/>
      <c r="DV40" s="281"/>
      <c r="DW40" s="281"/>
      <c r="DX40" s="281"/>
      <c r="DY40" s="281"/>
      <c r="DZ40" s="281"/>
      <c r="EA40" s="281"/>
      <c r="EB40" s="281"/>
      <c r="EC40" s="281"/>
    </row>
    <row r="41" spans="1:133">
      <c r="A41" s="281"/>
      <c r="B41" s="281"/>
      <c r="C41" s="281"/>
      <c r="D41" s="281"/>
      <c r="E41" s="281"/>
      <c r="F41" s="281"/>
      <c r="G41" s="281"/>
      <c r="H41" s="281"/>
      <c r="I41" s="281"/>
      <c r="J41" s="281"/>
      <c r="K41" s="281"/>
      <c r="L41" s="281"/>
      <c r="M41" s="281"/>
      <c r="N41" s="281"/>
      <c r="O41" s="281"/>
      <c r="P41" s="281"/>
      <c r="Q41" s="281"/>
      <c r="R41" s="281"/>
      <c r="S41" s="281"/>
      <c r="T41" s="281"/>
      <c r="U41" s="281"/>
      <c r="V41" s="281"/>
      <c r="W41" s="281"/>
      <c r="X41" s="281"/>
      <c r="Y41" s="281"/>
      <c r="Z41" s="281"/>
      <c r="AA41" s="281"/>
      <c r="AB41" s="281"/>
      <c r="AC41" s="281"/>
      <c r="AD41" s="281"/>
      <c r="AE41" s="281"/>
      <c r="AF41" s="281"/>
      <c r="AG41" s="281"/>
      <c r="AH41" s="281"/>
      <c r="AI41" s="281"/>
      <c r="AJ41" s="281"/>
      <c r="AK41" s="281"/>
      <c r="AL41" s="281"/>
      <c r="AM41" s="281"/>
      <c r="AN41" s="281"/>
      <c r="AO41" s="281"/>
      <c r="AP41" s="281"/>
      <c r="AQ41" s="281"/>
      <c r="AR41" s="281"/>
      <c r="AS41" s="281"/>
      <c r="AT41" s="281"/>
      <c r="AU41" s="281"/>
      <c r="AV41" s="281"/>
      <c r="AW41" s="281"/>
      <c r="AX41" s="281"/>
      <c r="AY41" s="281"/>
      <c r="AZ41" s="281"/>
      <c r="BA41" s="281"/>
      <c r="BB41" s="281"/>
      <c r="BC41" s="281"/>
      <c r="BD41" s="281"/>
      <c r="BE41" s="281"/>
      <c r="BF41" s="281"/>
      <c r="BG41" s="281"/>
      <c r="BH41" s="281"/>
      <c r="BI41" s="281"/>
      <c r="BJ41" s="281"/>
      <c r="BK41" s="281"/>
      <c r="BL41" s="281"/>
      <c r="BM41" s="281"/>
      <c r="BN41" s="281"/>
      <c r="BO41" s="281"/>
      <c r="BP41" s="281"/>
      <c r="BQ41" s="281"/>
      <c r="BR41" s="281"/>
      <c r="BS41" s="281"/>
      <c r="BT41" s="281"/>
      <c r="BU41" s="281"/>
      <c r="BV41" s="281"/>
      <c r="BW41" s="281"/>
      <c r="BX41" s="281"/>
      <c r="BY41" s="281"/>
      <c r="BZ41" s="281"/>
      <c r="CA41" s="281"/>
      <c r="CB41" s="281"/>
      <c r="CC41" s="281"/>
      <c r="CD41" s="281"/>
      <c r="CE41" s="281"/>
      <c r="CF41" s="281" t="s">
        <v>4562</v>
      </c>
      <c r="CG41" s="281"/>
      <c r="CH41" s="281"/>
      <c r="CI41" s="281" t="s">
        <v>850</v>
      </c>
      <c r="CJ41" s="281"/>
      <c r="CK41" s="281"/>
      <c r="CL41" s="281"/>
      <c r="CM41" s="281"/>
      <c r="CN41" s="281"/>
      <c r="CO41" s="281"/>
      <c r="CP41" s="281"/>
      <c r="CQ41" s="281"/>
      <c r="CR41" s="281"/>
      <c r="CS41" s="281"/>
      <c r="CT41" s="281"/>
      <c r="CU41" s="281"/>
      <c r="CV41" s="281"/>
      <c r="CW41" s="281"/>
      <c r="CX41" s="281"/>
      <c r="CY41" s="281"/>
      <c r="CZ41" s="281"/>
      <c r="DA41" s="281"/>
      <c r="DB41" s="281"/>
      <c r="DC41" s="281"/>
      <c r="DD41" s="281"/>
      <c r="DE41" s="281"/>
      <c r="DF41" s="281"/>
      <c r="DG41" s="281"/>
      <c r="DH41" s="281"/>
      <c r="DI41" s="281"/>
      <c r="DJ41" s="281"/>
      <c r="DK41" s="281"/>
      <c r="DL41" s="281"/>
      <c r="DM41" s="281"/>
      <c r="DN41" s="281"/>
      <c r="DO41" s="281"/>
      <c r="DP41" s="281"/>
      <c r="DQ41" s="281"/>
      <c r="DR41" s="281"/>
      <c r="DS41" s="281"/>
      <c r="DT41" s="281"/>
      <c r="DU41" s="281"/>
      <c r="DV41" s="281"/>
      <c r="DW41" s="281"/>
      <c r="DX41" s="281"/>
      <c r="DY41" s="281"/>
      <c r="DZ41" s="281"/>
      <c r="EA41" s="281"/>
      <c r="EB41" s="281"/>
      <c r="EC41" s="281"/>
    </row>
    <row r="42" spans="1:133">
      <c r="A42" s="281"/>
      <c r="B42" s="281"/>
      <c r="C42" s="281"/>
      <c r="D42" s="281"/>
      <c r="E42" s="281"/>
      <c r="F42" s="281"/>
      <c r="G42" s="281"/>
      <c r="H42" s="281"/>
      <c r="I42" s="281"/>
      <c r="J42" s="281"/>
      <c r="K42" s="281"/>
      <c r="L42" s="281"/>
      <c r="M42" s="281"/>
      <c r="N42" s="281"/>
      <c r="O42" s="281"/>
      <c r="P42" s="281"/>
      <c r="Q42" s="281"/>
      <c r="R42" s="281"/>
      <c r="S42" s="281"/>
      <c r="T42" s="281"/>
      <c r="U42" s="281"/>
      <c r="V42" s="281"/>
      <c r="W42" s="281"/>
      <c r="X42" s="281"/>
      <c r="Y42" s="281"/>
      <c r="Z42" s="281"/>
      <c r="AA42" s="281"/>
      <c r="AB42" s="281"/>
      <c r="AC42" s="281"/>
      <c r="AD42" s="281"/>
      <c r="AE42" s="281"/>
      <c r="AF42" s="281"/>
      <c r="AG42" s="281"/>
      <c r="AH42" s="281"/>
      <c r="AI42" s="281"/>
      <c r="AJ42" s="281"/>
      <c r="AK42" s="281"/>
      <c r="AL42" s="281"/>
      <c r="AM42" s="281"/>
      <c r="AN42" s="281"/>
      <c r="AO42" s="281"/>
      <c r="AP42" s="281"/>
      <c r="AQ42" s="281"/>
      <c r="AR42" s="281"/>
      <c r="AS42" s="281"/>
      <c r="AT42" s="281"/>
      <c r="AU42" s="281"/>
      <c r="AV42" s="281"/>
      <c r="AW42" s="281"/>
      <c r="AX42" s="281"/>
      <c r="AY42" s="281"/>
      <c r="AZ42" s="281"/>
      <c r="BA42" s="281"/>
      <c r="BB42" s="281"/>
      <c r="BC42" s="281"/>
      <c r="BD42" s="281"/>
      <c r="BE42" s="281"/>
      <c r="BF42" s="281"/>
      <c r="BG42" s="281"/>
      <c r="BH42" s="281"/>
      <c r="BI42" s="281"/>
      <c r="BJ42" s="281"/>
      <c r="BK42" s="281"/>
      <c r="BL42" s="281"/>
      <c r="BM42" s="281"/>
      <c r="BN42" s="281"/>
      <c r="BO42" s="281"/>
      <c r="BP42" s="281"/>
      <c r="BQ42" s="281"/>
      <c r="BR42" s="281"/>
      <c r="BS42" s="281"/>
      <c r="BT42" s="281"/>
      <c r="BU42" s="281"/>
      <c r="BV42" s="281"/>
      <c r="BW42" s="281"/>
      <c r="BX42" s="281"/>
      <c r="BY42" s="281"/>
      <c r="BZ42" s="281"/>
      <c r="CA42" s="281"/>
      <c r="CB42" s="281"/>
      <c r="CC42" s="281"/>
      <c r="CD42" s="281"/>
      <c r="CE42" s="281"/>
      <c r="CF42" s="281" t="s">
        <v>932</v>
      </c>
      <c r="CG42" s="281"/>
      <c r="CH42" s="281"/>
      <c r="CI42" s="281" t="s">
        <v>857</v>
      </c>
      <c r="CJ42" s="281"/>
      <c r="CK42" s="281"/>
      <c r="CL42" s="281"/>
      <c r="CM42" s="281"/>
      <c r="CN42" s="281"/>
      <c r="CO42" s="281"/>
      <c r="CP42" s="281"/>
      <c r="CQ42" s="281"/>
      <c r="CR42" s="281"/>
      <c r="CS42" s="281"/>
      <c r="CT42" s="281"/>
      <c r="CU42" s="281"/>
      <c r="CV42" s="281"/>
      <c r="CW42" s="281"/>
      <c r="CX42" s="281"/>
      <c r="CY42" s="281"/>
      <c r="CZ42" s="281"/>
      <c r="DA42" s="281"/>
      <c r="DB42" s="281"/>
      <c r="DC42" s="281"/>
      <c r="DD42" s="281"/>
      <c r="DE42" s="281"/>
      <c r="DF42" s="281"/>
      <c r="DG42" s="281"/>
      <c r="DH42" s="281"/>
      <c r="DI42" s="281"/>
      <c r="DJ42" s="281"/>
      <c r="DK42" s="281"/>
      <c r="DL42" s="281"/>
      <c r="DM42" s="281"/>
      <c r="DN42" s="281"/>
      <c r="DO42" s="281"/>
      <c r="DP42" s="281"/>
      <c r="DQ42" s="281"/>
      <c r="DR42" s="281"/>
      <c r="DS42" s="281"/>
      <c r="DT42" s="281"/>
      <c r="DU42" s="281"/>
      <c r="DV42" s="281"/>
      <c r="DW42" s="281"/>
      <c r="DX42" s="281"/>
      <c r="DY42" s="281"/>
      <c r="DZ42" s="281"/>
      <c r="EA42" s="281"/>
      <c r="EB42" s="281"/>
      <c r="EC42" s="281"/>
    </row>
    <row r="43" spans="1:133">
      <c r="A43" s="281"/>
      <c r="B43" s="281"/>
      <c r="C43" s="281"/>
      <c r="D43" s="281"/>
      <c r="E43" s="281"/>
      <c r="F43" s="281"/>
      <c r="G43" s="281"/>
      <c r="H43" s="281"/>
      <c r="I43" s="281"/>
      <c r="J43" s="281"/>
      <c r="K43" s="281"/>
      <c r="L43" s="281"/>
      <c r="M43" s="281"/>
      <c r="N43" s="281"/>
      <c r="O43" s="281"/>
      <c r="P43" s="281"/>
      <c r="Q43" s="281"/>
      <c r="R43" s="281"/>
      <c r="S43" s="281"/>
      <c r="T43" s="281"/>
      <c r="U43" s="281"/>
      <c r="V43" s="281"/>
      <c r="W43" s="281"/>
      <c r="X43" s="281"/>
      <c r="Y43" s="281"/>
      <c r="Z43" s="281"/>
      <c r="AA43" s="281"/>
      <c r="AB43" s="281"/>
      <c r="AC43" s="281"/>
      <c r="AD43" s="281"/>
      <c r="AE43" s="281"/>
      <c r="AF43" s="281"/>
      <c r="AG43" s="281"/>
      <c r="AH43" s="281"/>
      <c r="AI43" s="281"/>
      <c r="AJ43" s="281"/>
      <c r="AK43" s="281"/>
      <c r="AL43" s="281"/>
      <c r="AM43" s="281"/>
      <c r="AN43" s="281"/>
      <c r="AO43" s="281"/>
      <c r="AP43" s="281"/>
      <c r="AQ43" s="281"/>
      <c r="AR43" s="281"/>
      <c r="AS43" s="281"/>
      <c r="AT43" s="281"/>
      <c r="AU43" s="281"/>
      <c r="AV43" s="281"/>
      <c r="AW43" s="281"/>
      <c r="AX43" s="281"/>
      <c r="AY43" s="281"/>
      <c r="AZ43" s="281"/>
      <c r="BA43" s="281"/>
      <c r="BB43" s="281"/>
      <c r="BC43" s="281"/>
      <c r="BD43" s="281"/>
      <c r="BE43" s="281"/>
      <c r="BF43" s="281"/>
      <c r="BG43" s="281"/>
      <c r="BH43" s="281"/>
      <c r="BI43" s="281"/>
      <c r="BJ43" s="281"/>
      <c r="BK43" s="281"/>
      <c r="BL43" s="281"/>
      <c r="BM43" s="281"/>
      <c r="BN43" s="281"/>
      <c r="BO43" s="281"/>
      <c r="BP43" s="281"/>
      <c r="BQ43" s="281"/>
      <c r="BR43" s="281"/>
      <c r="BS43" s="281"/>
      <c r="BT43" s="281"/>
      <c r="BU43" s="281"/>
      <c r="BV43" s="281"/>
      <c r="BW43" s="281"/>
      <c r="BX43" s="281"/>
      <c r="BY43" s="281"/>
      <c r="BZ43" s="281"/>
      <c r="CA43" s="281"/>
      <c r="CB43" s="281"/>
      <c r="CC43" s="281"/>
      <c r="CD43" s="281"/>
      <c r="CE43" s="281"/>
      <c r="CF43" s="281"/>
      <c r="CG43" s="281"/>
      <c r="CH43" s="281"/>
      <c r="CI43" s="281" t="s">
        <v>860</v>
      </c>
      <c r="CJ43" s="281"/>
      <c r="CK43" s="281"/>
      <c r="CL43" s="281"/>
      <c r="CM43" s="281"/>
      <c r="CN43" s="281"/>
      <c r="CO43" s="281"/>
      <c r="CP43" s="281"/>
      <c r="CQ43" s="281"/>
      <c r="CR43" s="281"/>
      <c r="CS43" s="281"/>
      <c r="CT43" s="281"/>
      <c r="CU43" s="281"/>
      <c r="CV43" s="281"/>
      <c r="CW43" s="281"/>
      <c r="CX43" s="281"/>
      <c r="CY43" s="281"/>
      <c r="CZ43" s="281"/>
      <c r="DA43" s="281"/>
      <c r="DB43" s="281"/>
      <c r="DC43" s="281"/>
      <c r="DD43" s="281"/>
      <c r="DE43" s="281"/>
      <c r="DF43" s="281"/>
      <c r="DG43" s="281"/>
      <c r="DH43" s="281"/>
      <c r="DI43" s="281"/>
      <c r="DJ43" s="281"/>
      <c r="DK43" s="281"/>
      <c r="DL43" s="281"/>
      <c r="DM43" s="281"/>
      <c r="DN43" s="281"/>
      <c r="DO43" s="281"/>
      <c r="DP43" s="281"/>
      <c r="DQ43" s="281"/>
      <c r="DR43" s="281"/>
      <c r="DS43" s="281"/>
      <c r="DT43" s="281"/>
      <c r="DU43" s="281"/>
      <c r="DV43" s="281"/>
      <c r="DW43" s="281"/>
      <c r="DX43" s="281"/>
      <c r="DY43" s="281"/>
      <c r="DZ43" s="281"/>
      <c r="EA43" s="281"/>
      <c r="EB43" s="281"/>
      <c r="EC43" s="281"/>
    </row>
    <row r="53" spans="1:394" ht="15.5">
      <c r="AH53"/>
      <c r="AI53"/>
      <c r="AJ53"/>
    </row>
    <row r="55" spans="1:394">
      <c r="A55" s="410" t="s">
        <v>4563</v>
      </c>
    </row>
    <row r="56" spans="1:394" s="411" customFormat="1">
      <c r="H56" s="525" t="s">
        <v>4564</v>
      </c>
      <c r="Q56" s="525" t="s">
        <v>4405</v>
      </c>
      <c r="AF56" s="525" t="s">
        <v>4405</v>
      </c>
      <c r="BB56" s="525" t="s">
        <v>4405</v>
      </c>
      <c r="DG56" s="525" t="s">
        <v>4405</v>
      </c>
      <c r="DS56" s="525" t="s">
        <v>4405</v>
      </c>
      <c r="EM56" s="525" t="s">
        <v>4405</v>
      </c>
      <c r="FA56" s="413"/>
      <c r="FD56" s="525" t="s">
        <v>4405</v>
      </c>
      <c r="FJ56" s="413" t="s">
        <v>4564</v>
      </c>
      <c r="FL56" s="413" t="s">
        <v>4564</v>
      </c>
      <c r="FM56" s="413" t="s">
        <v>4564</v>
      </c>
      <c r="FQ56" s="413" t="s">
        <v>4564</v>
      </c>
      <c r="FR56" s="413" t="s">
        <v>4564</v>
      </c>
      <c r="FV56" s="413" t="s">
        <v>4564</v>
      </c>
      <c r="FX56" s="413" t="s">
        <v>4564</v>
      </c>
      <c r="FZ56" s="413" t="s">
        <v>4564</v>
      </c>
      <c r="GA56" s="413" t="s">
        <v>4564</v>
      </c>
      <c r="GK56" s="525" t="s">
        <v>4405</v>
      </c>
      <c r="GQ56" s="413" t="s">
        <v>4564</v>
      </c>
      <c r="GV56" s="413" t="s">
        <v>4564</v>
      </c>
      <c r="IV56" s="525" t="s">
        <v>4405</v>
      </c>
      <c r="JQ56" s="525" t="s">
        <v>4405</v>
      </c>
      <c r="JX56" s="413" t="s">
        <v>4564</v>
      </c>
      <c r="KE56" s="525"/>
      <c r="KS56" s="525"/>
      <c r="LE56" s="525" t="s">
        <v>4405</v>
      </c>
      <c r="LX56" s="525" t="s">
        <v>4405</v>
      </c>
      <c r="MA56" s="525" t="s">
        <v>4405</v>
      </c>
      <c r="NC56" s="525" t="s">
        <v>4405</v>
      </c>
    </row>
    <row r="57" spans="1:394">
      <c r="A57" s="409" t="s">
        <v>231</v>
      </c>
      <c r="B57" s="409" t="s">
        <v>231</v>
      </c>
      <c r="C57" s="409" t="s">
        <v>231</v>
      </c>
      <c r="D57" s="409" t="s">
        <v>231</v>
      </c>
      <c r="E57" s="409" t="s">
        <v>231</v>
      </c>
      <c r="F57" s="409" t="s">
        <v>231</v>
      </c>
      <c r="G57" s="409" t="s">
        <v>231</v>
      </c>
      <c r="H57" s="409" t="s">
        <v>231</v>
      </c>
      <c r="I57" s="409" t="s">
        <v>231</v>
      </c>
      <c r="J57" s="409" t="s">
        <v>231</v>
      </c>
      <c r="K57" s="409" t="s">
        <v>231</v>
      </c>
      <c r="L57" s="409" t="s">
        <v>231</v>
      </c>
      <c r="M57" s="409" t="s">
        <v>231</v>
      </c>
      <c r="N57" s="409" t="s">
        <v>231</v>
      </c>
      <c r="O57" s="409" t="s">
        <v>231</v>
      </c>
      <c r="P57" s="409" t="s">
        <v>231</v>
      </c>
      <c r="Q57" s="409" t="s">
        <v>231</v>
      </c>
      <c r="R57" s="409" t="s">
        <v>309</v>
      </c>
      <c r="S57" s="409" t="s">
        <v>309</v>
      </c>
      <c r="T57" s="409" t="s">
        <v>309</v>
      </c>
      <c r="U57" s="409" t="s">
        <v>309</v>
      </c>
      <c r="V57" s="409" t="s">
        <v>309</v>
      </c>
      <c r="W57" s="409" t="s">
        <v>309</v>
      </c>
      <c r="X57" s="409" t="s">
        <v>309</v>
      </c>
      <c r="Y57" s="409" t="s">
        <v>309</v>
      </c>
      <c r="Z57" s="409" t="s">
        <v>309</v>
      </c>
      <c r="AA57" s="409" t="s">
        <v>309</v>
      </c>
      <c r="AB57" s="409" t="s">
        <v>309</v>
      </c>
      <c r="AC57" s="409" t="s">
        <v>309</v>
      </c>
      <c r="AD57" s="409" t="s">
        <v>309</v>
      </c>
      <c r="AE57" s="409" t="s">
        <v>309</v>
      </c>
      <c r="AF57" s="409" t="s">
        <v>309</v>
      </c>
      <c r="AG57" s="409" t="s">
        <v>352</v>
      </c>
      <c r="AH57" s="409" t="s">
        <v>352</v>
      </c>
      <c r="AI57" s="409" t="s">
        <v>352</v>
      </c>
      <c r="AJ57" s="409" t="s">
        <v>352</v>
      </c>
      <c r="AK57" s="409" t="s">
        <v>352</v>
      </c>
      <c r="AL57" s="409" t="s">
        <v>352</v>
      </c>
      <c r="AM57" s="409" t="s">
        <v>352</v>
      </c>
      <c r="AN57" s="409" t="s">
        <v>352</v>
      </c>
      <c r="AO57" s="409" t="s">
        <v>352</v>
      </c>
      <c r="AP57" s="409" t="s">
        <v>352</v>
      </c>
      <c r="AQ57" s="409" t="s">
        <v>352</v>
      </c>
      <c r="AR57" s="409" t="s">
        <v>352</v>
      </c>
      <c r="AS57" s="409" t="s">
        <v>352</v>
      </c>
      <c r="AT57" s="409" t="s">
        <v>352</v>
      </c>
      <c r="AU57" s="409" t="s">
        <v>352</v>
      </c>
      <c r="AV57" s="409" t="s">
        <v>352</v>
      </c>
      <c r="AW57" s="409" t="s">
        <v>352</v>
      </c>
      <c r="AX57" s="409" t="s">
        <v>352</v>
      </c>
      <c r="AY57" s="409" t="s">
        <v>352</v>
      </c>
      <c r="AZ57" s="409" t="s">
        <v>352</v>
      </c>
      <c r="BA57" s="409" t="s">
        <v>352</v>
      </c>
      <c r="BB57" s="409" t="s">
        <v>352</v>
      </c>
      <c r="BC57" s="409" t="s">
        <v>409</v>
      </c>
      <c r="BD57" s="409" t="s">
        <v>409</v>
      </c>
      <c r="BE57" s="409" t="s">
        <v>409</v>
      </c>
      <c r="BF57" s="409" t="s">
        <v>409</v>
      </c>
      <c r="BG57" s="409" t="s">
        <v>409</v>
      </c>
      <c r="BH57" s="409" t="s">
        <v>409</v>
      </c>
      <c r="BI57" s="409" t="s">
        <v>409</v>
      </c>
      <c r="BJ57" s="409" t="s">
        <v>409</v>
      </c>
      <c r="BK57" s="409" t="s">
        <v>409</v>
      </c>
      <c r="BL57" s="409" t="s">
        <v>409</v>
      </c>
      <c r="BM57" s="409" t="s">
        <v>409</v>
      </c>
      <c r="BN57" s="409" t="s">
        <v>409</v>
      </c>
      <c r="BO57" s="409" t="s">
        <v>409</v>
      </c>
      <c r="BP57" s="409" t="s">
        <v>409</v>
      </c>
      <c r="BQ57" s="409" t="s">
        <v>409</v>
      </c>
      <c r="BR57" s="409" t="s">
        <v>409</v>
      </c>
      <c r="BS57" s="409" t="s">
        <v>409</v>
      </c>
      <c r="BT57" s="409" t="s">
        <v>409</v>
      </c>
      <c r="BU57" s="409" t="s">
        <v>409</v>
      </c>
      <c r="BV57" s="409" t="s">
        <v>409</v>
      </c>
      <c r="BW57" s="409" t="s">
        <v>409</v>
      </c>
      <c r="BX57" s="409" t="s">
        <v>409</v>
      </c>
      <c r="BY57" s="409" t="s">
        <v>409</v>
      </c>
      <c r="BZ57" s="409" t="s">
        <v>409</v>
      </c>
      <c r="CA57" s="409" t="s">
        <v>409</v>
      </c>
      <c r="CB57" s="409" t="s">
        <v>409</v>
      </c>
      <c r="CC57" s="409" t="s">
        <v>409</v>
      </c>
      <c r="CD57" s="409" t="s">
        <v>409</v>
      </c>
      <c r="CE57" s="409" t="s">
        <v>409</v>
      </c>
      <c r="CF57" s="409" t="s">
        <v>470</v>
      </c>
      <c r="CG57" s="409" t="s">
        <v>470</v>
      </c>
      <c r="CH57" s="409" t="s">
        <v>470</v>
      </c>
      <c r="CI57" s="409" t="s">
        <v>470</v>
      </c>
      <c r="CJ57" s="409" t="s">
        <v>470</v>
      </c>
      <c r="CK57" s="409" t="s">
        <v>470</v>
      </c>
      <c r="CL57" s="409" t="s">
        <v>470</v>
      </c>
      <c r="CM57" s="409" t="s">
        <v>470</v>
      </c>
      <c r="CN57" s="409" t="s">
        <v>470</v>
      </c>
      <c r="CO57" s="409" t="s">
        <v>470</v>
      </c>
      <c r="CP57" s="409" t="s">
        <v>470</v>
      </c>
      <c r="CQ57" s="409" t="s">
        <v>470</v>
      </c>
      <c r="CR57" s="409" t="s">
        <v>470</v>
      </c>
      <c r="CS57" s="409" t="s">
        <v>470</v>
      </c>
      <c r="CT57" s="409" t="s">
        <v>470</v>
      </c>
      <c r="CU57" s="409" t="s">
        <v>470</v>
      </c>
      <c r="CV57" s="409" t="s">
        <v>470</v>
      </c>
      <c r="CW57" s="409" t="s">
        <v>470</v>
      </c>
      <c r="CX57" s="409" t="s">
        <v>470</v>
      </c>
      <c r="CY57" s="409" t="s">
        <v>470</v>
      </c>
      <c r="CZ57" s="409" t="s">
        <v>470</v>
      </c>
      <c r="DA57" s="409" t="s">
        <v>470</v>
      </c>
      <c r="DB57" s="409" t="s">
        <v>470</v>
      </c>
      <c r="DC57" s="409" t="s">
        <v>470</v>
      </c>
      <c r="DD57" s="409" t="s">
        <v>470</v>
      </c>
      <c r="DE57" s="409" t="s">
        <v>470</v>
      </c>
      <c r="DF57" s="409" t="s">
        <v>470</v>
      </c>
      <c r="DG57" s="409" t="s">
        <v>470</v>
      </c>
      <c r="DH57" s="409" t="s">
        <v>501</v>
      </c>
      <c r="DI57" s="409" t="s">
        <v>501</v>
      </c>
      <c r="DJ57" s="409" t="s">
        <v>501</v>
      </c>
      <c r="DK57" s="409" t="s">
        <v>501</v>
      </c>
      <c r="DL57" s="409" t="s">
        <v>501</v>
      </c>
      <c r="DM57" s="409" t="s">
        <v>501</v>
      </c>
      <c r="DN57" s="409" t="s">
        <v>501</v>
      </c>
      <c r="DO57" s="409" t="s">
        <v>501</v>
      </c>
      <c r="DP57" s="409" t="s">
        <v>501</v>
      </c>
      <c r="DQ57" s="409" t="s">
        <v>501</v>
      </c>
      <c r="DR57" s="409" t="s">
        <v>501</v>
      </c>
      <c r="DS57" s="409" t="s">
        <v>501</v>
      </c>
      <c r="DT57" s="409" t="s">
        <v>563</v>
      </c>
      <c r="DU57" s="409" t="s">
        <v>563</v>
      </c>
      <c r="DV57" s="409" t="s">
        <v>563</v>
      </c>
      <c r="DW57" s="409" t="s">
        <v>563</v>
      </c>
      <c r="DX57" s="409" t="s">
        <v>563</v>
      </c>
      <c r="DY57" s="409" t="s">
        <v>563</v>
      </c>
      <c r="DZ57" s="409" t="s">
        <v>563</v>
      </c>
      <c r="EA57" s="409" t="s">
        <v>563</v>
      </c>
      <c r="EB57" s="409" t="s">
        <v>563</v>
      </c>
      <c r="EC57" s="409" t="s">
        <v>563</v>
      </c>
      <c r="ED57" s="409" t="s">
        <v>563</v>
      </c>
      <c r="EE57" s="409" t="s">
        <v>563</v>
      </c>
      <c r="EF57" s="409" t="s">
        <v>563</v>
      </c>
      <c r="EG57" s="409" t="s">
        <v>563</v>
      </c>
      <c r="EH57" s="409" t="s">
        <v>563</v>
      </c>
      <c r="EI57" s="409" t="s">
        <v>563</v>
      </c>
      <c r="EJ57" s="409" t="s">
        <v>563</v>
      </c>
      <c r="EK57" s="409" t="s">
        <v>563</v>
      </c>
      <c r="EL57" s="409" t="s">
        <v>563</v>
      </c>
      <c r="EM57" s="409" t="s">
        <v>563</v>
      </c>
      <c r="EN57" s="409" t="s">
        <v>659</v>
      </c>
      <c r="EO57" s="409" t="s">
        <v>659</v>
      </c>
      <c r="EP57" s="409" t="s">
        <v>659</v>
      </c>
      <c r="EQ57" s="409" t="s">
        <v>659</v>
      </c>
      <c r="ER57" s="409" t="s">
        <v>659</v>
      </c>
      <c r="ES57" s="409" t="s">
        <v>659</v>
      </c>
      <c r="ET57" s="409" t="s">
        <v>659</v>
      </c>
      <c r="EU57" s="409" t="s">
        <v>659</v>
      </c>
      <c r="EV57" s="409" t="s">
        <v>659</v>
      </c>
      <c r="EW57" s="409" t="s">
        <v>659</v>
      </c>
      <c r="EX57" s="409" t="s">
        <v>659</v>
      </c>
      <c r="EY57" s="409" t="s">
        <v>659</v>
      </c>
      <c r="EZ57" s="409" t="s">
        <v>659</v>
      </c>
      <c r="FA57" s="409" t="s">
        <v>659</v>
      </c>
      <c r="FB57" s="409" t="s">
        <v>659</v>
      </c>
      <c r="FC57" s="409" t="s">
        <v>659</v>
      </c>
      <c r="FD57" s="409" t="s">
        <v>659</v>
      </c>
      <c r="FE57" s="409" t="s">
        <v>695</v>
      </c>
      <c r="FF57" s="409" t="s">
        <v>695</v>
      </c>
      <c r="FG57" s="409" t="s">
        <v>695</v>
      </c>
      <c r="FH57" s="409" t="s">
        <v>695</v>
      </c>
      <c r="FI57" s="409" t="s">
        <v>695</v>
      </c>
      <c r="FJ57" s="409" t="s">
        <v>695</v>
      </c>
      <c r="FK57" s="409" t="s">
        <v>695</v>
      </c>
      <c r="FL57" s="409" t="s">
        <v>695</v>
      </c>
      <c r="FM57" s="409" t="s">
        <v>695</v>
      </c>
      <c r="FN57" s="409" t="s">
        <v>695</v>
      </c>
      <c r="FO57" s="409" t="s">
        <v>695</v>
      </c>
      <c r="FP57" s="409" t="s">
        <v>695</v>
      </c>
      <c r="FQ57" s="409" t="s">
        <v>695</v>
      </c>
      <c r="FR57" s="409" t="s">
        <v>695</v>
      </c>
      <c r="FS57" s="409" t="s">
        <v>695</v>
      </c>
      <c r="FT57" s="409" t="s">
        <v>695</v>
      </c>
      <c r="FU57" s="409" t="s">
        <v>695</v>
      </c>
      <c r="FV57" s="409" t="s">
        <v>695</v>
      </c>
      <c r="FW57" s="409" t="s">
        <v>695</v>
      </c>
      <c r="FX57" s="409" t="s">
        <v>695</v>
      </c>
      <c r="FY57" s="409" t="s">
        <v>695</v>
      </c>
      <c r="FZ57" s="409" t="s">
        <v>695</v>
      </c>
      <c r="GA57" s="409" t="s">
        <v>695</v>
      </c>
      <c r="GB57" s="409" t="s">
        <v>695</v>
      </c>
      <c r="GC57" s="409" t="s">
        <v>695</v>
      </c>
      <c r="GD57" s="409" t="s">
        <v>695</v>
      </c>
      <c r="GE57" s="409" t="s">
        <v>695</v>
      </c>
      <c r="GF57" s="409" t="s">
        <v>695</v>
      </c>
      <c r="GG57" s="409" t="s">
        <v>695</v>
      </c>
      <c r="GH57" s="409" t="s">
        <v>695</v>
      </c>
      <c r="GI57" s="409" t="s">
        <v>695</v>
      </c>
      <c r="GJ57" s="409" t="s">
        <v>695</v>
      </c>
      <c r="GK57" s="409" t="s">
        <v>695</v>
      </c>
      <c r="GL57" s="409" t="s">
        <v>809</v>
      </c>
      <c r="GM57" s="409" t="s">
        <v>809</v>
      </c>
      <c r="GN57" s="409" t="s">
        <v>809</v>
      </c>
      <c r="GO57" s="409" t="s">
        <v>809</v>
      </c>
      <c r="GP57" s="409" t="s">
        <v>809</v>
      </c>
      <c r="GQ57" s="409" t="s">
        <v>809</v>
      </c>
      <c r="GR57" s="409" t="s">
        <v>809</v>
      </c>
      <c r="GS57" s="409" t="s">
        <v>809</v>
      </c>
      <c r="GT57" s="409" t="s">
        <v>809</v>
      </c>
      <c r="GU57" s="409" t="s">
        <v>809</v>
      </c>
      <c r="GV57" s="409" t="s">
        <v>809</v>
      </c>
      <c r="GW57" s="409" t="s">
        <v>809</v>
      </c>
      <c r="GX57" s="409" t="s">
        <v>809</v>
      </c>
      <c r="GY57" s="409" t="s">
        <v>827</v>
      </c>
      <c r="GZ57" s="409" t="s">
        <v>827</v>
      </c>
      <c r="HA57" s="409" t="s">
        <v>827</v>
      </c>
      <c r="HB57" s="409" t="s">
        <v>827</v>
      </c>
      <c r="HC57" s="409" t="s">
        <v>827</v>
      </c>
      <c r="HD57" s="409" t="s">
        <v>827</v>
      </c>
      <c r="HE57" s="409" t="s">
        <v>827</v>
      </c>
      <c r="HF57" s="409" t="s">
        <v>827</v>
      </c>
      <c r="HG57" s="409" t="s">
        <v>827</v>
      </c>
      <c r="HH57" s="409" t="s">
        <v>827</v>
      </c>
      <c r="HI57" s="409" t="s">
        <v>827</v>
      </c>
      <c r="HJ57" s="409" t="s">
        <v>827</v>
      </c>
      <c r="HK57" s="409" t="s">
        <v>827</v>
      </c>
      <c r="HL57" s="409" t="s">
        <v>827</v>
      </c>
      <c r="HM57" s="409" t="s">
        <v>827</v>
      </c>
      <c r="HN57" s="409" t="s">
        <v>827</v>
      </c>
      <c r="HO57" s="409" t="s">
        <v>827</v>
      </c>
      <c r="HP57" s="409" t="s">
        <v>827</v>
      </c>
      <c r="HQ57" s="409" t="s">
        <v>827</v>
      </c>
      <c r="HR57" s="409" t="s">
        <v>827</v>
      </c>
      <c r="HS57" s="409" t="s">
        <v>827</v>
      </c>
      <c r="HT57" s="409" t="s">
        <v>827</v>
      </c>
      <c r="HU57" s="409" t="s">
        <v>827</v>
      </c>
      <c r="HV57" s="409" t="s">
        <v>827</v>
      </c>
      <c r="HW57" s="409" t="s">
        <v>827</v>
      </c>
      <c r="HX57" s="409" t="s">
        <v>827</v>
      </c>
      <c r="HY57" s="409" t="s">
        <v>827</v>
      </c>
      <c r="HZ57" s="409" t="s">
        <v>827</v>
      </c>
      <c r="IA57" s="409" t="s">
        <v>827</v>
      </c>
      <c r="IB57" s="409" t="s">
        <v>827</v>
      </c>
      <c r="IC57" s="409" t="s">
        <v>827</v>
      </c>
      <c r="ID57" s="409" t="s">
        <v>827</v>
      </c>
      <c r="IE57" s="409" t="s">
        <v>827</v>
      </c>
      <c r="IF57" s="409" t="s">
        <v>827</v>
      </c>
      <c r="IG57" s="409" t="s">
        <v>827</v>
      </c>
      <c r="IH57" s="409" t="s">
        <v>827</v>
      </c>
      <c r="II57" s="409" t="s">
        <v>827</v>
      </c>
      <c r="IJ57" s="409" t="s">
        <v>827</v>
      </c>
      <c r="IK57" s="409" t="s">
        <v>827</v>
      </c>
      <c r="IL57" s="409" t="s">
        <v>827</v>
      </c>
      <c r="IM57" s="409" t="s">
        <v>827</v>
      </c>
      <c r="IN57" s="409" t="s">
        <v>827</v>
      </c>
      <c r="IO57" s="409" t="s">
        <v>827</v>
      </c>
      <c r="IP57" s="409" t="s">
        <v>827</v>
      </c>
      <c r="IQ57" s="409" t="s">
        <v>827</v>
      </c>
      <c r="IR57" s="409" t="s">
        <v>827</v>
      </c>
      <c r="IS57" s="409" t="s">
        <v>827</v>
      </c>
      <c r="IT57" s="409" t="s">
        <v>827</v>
      </c>
      <c r="IU57" s="409" t="s">
        <v>827</v>
      </c>
      <c r="IV57" s="409" t="s">
        <v>827</v>
      </c>
      <c r="IW57" s="409" t="s">
        <v>935</v>
      </c>
      <c r="IX57" s="409" t="s">
        <v>935</v>
      </c>
      <c r="IY57" s="409" t="s">
        <v>935</v>
      </c>
      <c r="IZ57" s="409" t="s">
        <v>935</v>
      </c>
      <c r="JA57" s="409" t="s">
        <v>935</v>
      </c>
      <c r="JB57" s="409" t="s">
        <v>935</v>
      </c>
      <c r="JC57" s="409" t="s">
        <v>935</v>
      </c>
      <c r="JD57" s="409" t="s">
        <v>935</v>
      </c>
      <c r="JE57" s="409" t="s">
        <v>935</v>
      </c>
      <c r="JF57" s="409" t="s">
        <v>935</v>
      </c>
      <c r="JG57" s="409" t="s">
        <v>935</v>
      </c>
      <c r="JH57" s="409" t="s">
        <v>935</v>
      </c>
      <c r="JI57" s="409" t="s">
        <v>935</v>
      </c>
      <c r="JJ57" s="409" t="s">
        <v>935</v>
      </c>
      <c r="JK57" s="409" t="s">
        <v>935</v>
      </c>
      <c r="JL57" s="409" t="s">
        <v>935</v>
      </c>
      <c r="JM57" s="409" t="s">
        <v>935</v>
      </c>
      <c r="JN57" s="409" t="s">
        <v>935</v>
      </c>
      <c r="JO57" s="409" t="s">
        <v>935</v>
      </c>
      <c r="JP57" s="409" t="s">
        <v>935</v>
      </c>
      <c r="JQ57" s="409" t="s">
        <v>935</v>
      </c>
      <c r="JR57" s="409" t="s">
        <v>985</v>
      </c>
      <c r="JS57" s="409" t="s">
        <v>985</v>
      </c>
      <c r="JT57" s="409" t="s">
        <v>985</v>
      </c>
      <c r="JU57" s="409" t="s">
        <v>985</v>
      </c>
      <c r="JV57" s="409" t="s">
        <v>985</v>
      </c>
      <c r="JW57" s="409" t="s">
        <v>985</v>
      </c>
      <c r="JX57" s="409" t="s">
        <v>985</v>
      </c>
      <c r="JY57" s="409" t="s">
        <v>985</v>
      </c>
      <c r="JZ57" s="409" t="s">
        <v>985</v>
      </c>
      <c r="KA57" s="409" t="s">
        <v>985</v>
      </c>
      <c r="KB57" s="409" t="s">
        <v>985</v>
      </c>
      <c r="KC57" s="409" t="s">
        <v>985</v>
      </c>
      <c r="KD57" s="409" t="s">
        <v>985</v>
      </c>
      <c r="KE57" s="409" t="s">
        <v>985</v>
      </c>
      <c r="KF57" s="409" t="s">
        <v>999</v>
      </c>
      <c r="KG57" s="409" t="s">
        <v>999</v>
      </c>
      <c r="KH57" s="409" t="s">
        <v>999</v>
      </c>
      <c r="KI57" s="409" t="s">
        <v>999</v>
      </c>
      <c r="KJ57" s="409" t="s">
        <v>999</v>
      </c>
      <c r="KK57" s="409" t="s">
        <v>999</v>
      </c>
      <c r="KL57" s="409" t="s">
        <v>999</v>
      </c>
      <c r="KM57" s="409" t="s">
        <v>999</v>
      </c>
      <c r="KN57" s="409" t="s">
        <v>999</v>
      </c>
      <c r="KO57" s="409" t="s">
        <v>999</v>
      </c>
      <c r="KP57" s="409" t="s">
        <v>999</v>
      </c>
      <c r="KQ57" s="409" t="s">
        <v>999</v>
      </c>
      <c r="KR57" s="409" t="s">
        <v>999</v>
      </c>
      <c r="KS57" s="409" t="s">
        <v>999</v>
      </c>
      <c r="KT57" s="409" t="s">
        <v>999</v>
      </c>
      <c r="KU57" s="409" t="s">
        <v>999</v>
      </c>
      <c r="KV57" s="409" t="s">
        <v>999</v>
      </c>
      <c r="KW57" s="409" t="s">
        <v>999</v>
      </c>
      <c r="KX57" s="409" t="s">
        <v>999</v>
      </c>
      <c r="KY57" s="409" t="s">
        <v>999</v>
      </c>
      <c r="KZ57" s="409" t="s">
        <v>999</v>
      </c>
      <c r="LA57" s="409" t="s">
        <v>999</v>
      </c>
      <c r="LB57" s="409" t="s">
        <v>999</v>
      </c>
      <c r="LC57" s="409" t="s">
        <v>999</v>
      </c>
      <c r="LD57" s="409" t="s">
        <v>999</v>
      </c>
      <c r="LE57" s="409" t="s">
        <v>999</v>
      </c>
      <c r="LF57" s="409" t="s">
        <v>1050</v>
      </c>
      <c r="LG57" s="409" t="s">
        <v>1050</v>
      </c>
      <c r="LH57" s="409" t="s">
        <v>1050</v>
      </c>
      <c r="LI57" s="409" t="s">
        <v>1050</v>
      </c>
      <c r="LJ57" s="409" t="s">
        <v>1050</v>
      </c>
      <c r="LK57" s="409" t="s">
        <v>1050</v>
      </c>
      <c r="LL57" s="409" t="s">
        <v>1050</v>
      </c>
      <c r="LM57" s="409" t="s">
        <v>1050</v>
      </c>
      <c r="LN57" s="409" t="s">
        <v>1050</v>
      </c>
      <c r="LO57" s="409" t="s">
        <v>1050</v>
      </c>
      <c r="LP57" s="409" t="s">
        <v>1050</v>
      </c>
      <c r="LQ57" s="409" t="s">
        <v>1050</v>
      </c>
      <c r="LR57" s="409" t="s">
        <v>1050</v>
      </c>
      <c r="LS57" s="409" t="s">
        <v>1050</v>
      </c>
      <c r="LT57" s="409" t="s">
        <v>1050</v>
      </c>
      <c r="LU57" s="409" t="s">
        <v>1050</v>
      </c>
      <c r="LV57" s="409" t="s">
        <v>1050</v>
      </c>
      <c r="LW57" s="409" t="s">
        <v>1050</v>
      </c>
      <c r="LX57" s="409" t="s">
        <v>1050</v>
      </c>
      <c r="LY57" s="409" t="s">
        <v>1083</v>
      </c>
      <c r="LZ57" s="409" t="s">
        <v>1083</v>
      </c>
      <c r="MA57" s="409" t="s">
        <v>1083</v>
      </c>
      <c r="MB57" s="409" t="s">
        <v>1083</v>
      </c>
      <c r="MC57" s="409" t="s">
        <v>1083</v>
      </c>
      <c r="MD57" s="409" t="s">
        <v>1083</v>
      </c>
      <c r="ME57" s="409" t="s">
        <v>1083</v>
      </c>
      <c r="MF57" s="409" t="s">
        <v>1083</v>
      </c>
      <c r="MG57" s="409" t="s">
        <v>1083</v>
      </c>
      <c r="MH57" s="409" t="s">
        <v>1083</v>
      </c>
      <c r="MI57" s="409" t="s">
        <v>1083</v>
      </c>
      <c r="MJ57" s="409" t="s">
        <v>1083</v>
      </c>
      <c r="MK57" s="409" t="s">
        <v>1083</v>
      </c>
      <c r="ML57" s="409" t="s">
        <v>1083</v>
      </c>
      <c r="MM57" s="409" t="s">
        <v>1083</v>
      </c>
      <c r="MN57" s="409" t="s">
        <v>1083</v>
      </c>
      <c r="MO57" s="409" t="s">
        <v>1083</v>
      </c>
      <c r="MP57" s="409" t="s">
        <v>1083</v>
      </c>
      <c r="MQ57" s="409" t="s">
        <v>1083</v>
      </c>
      <c r="MR57" s="409" t="s">
        <v>1083</v>
      </c>
      <c r="MS57" s="409" t="s">
        <v>1083</v>
      </c>
      <c r="MT57" s="409" t="s">
        <v>1083</v>
      </c>
      <c r="MU57" s="409" t="s">
        <v>1083</v>
      </c>
      <c r="MV57" s="409" t="s">
        <v>1083</v>
      </c>
      <c r="MW57" s="409" t="s">
        <v>1083</v>
      </c>
      <c r="MX57" s="409" t="s">
        <v>1083</v>
      </c>
      <c r="MY57" s="409" t="s">
        <v>1083</v>
      </c>
      <c r="MZ57" s="409" t="s">
        <v>1083</v>
      </c>
      <c r="NA57" s="409" t="s">
        <v>1083</v>
      </c>
      <c r="NB57" s="409" t="s">
        <v>1083</v>
      </c>
      <c r="NC57" s="409" t="s">
        <v>1083</v>
      </c>
      <c r="ND57" s="409" t="s">
        <v>1145</v>
      </c>
      <c r="NE57" s="409" t="s">
        <v>1145</v>
      </c>
      <c r="NF57" s="409" t="s">
        <v>1145</v>
      </c>
      <c r="NG57" s="409" t="s">
        <v>1145</v>
      </c>
      <c r="NH57" s="409" t="s">
        <v>1145</v>
      </c>
      <c r="NI57" s="409" t="s">
        <v>1145</v>
      </c>
      <c r="NJ57" s="409" t="s">
        <v>1145</v>
      </c>
      <c r="NK57" s="409" t="s">
        <v>1145</v>
      </c>
      <c r="NL57" s="409" t="s">
        <v>1145</v>
      </c>
      <c r="NM57" s="409" t="s">
        <v>1145</v>
      </c>
      <c r="NN57" s="409" t="s">
        <v>1145</v>
      </c>
      <c r="NO57" s="409" t="s">
        <v>1145</v>
      </c>
      <c r="NP57" s="409" t="s">
        <v>1145</v>
      </c>
      <c r="NQ57" s="409" t="s">
        <v>1145</v>
      </c>
      <c r="NR57" s="409" t="s">
        <v>1145</v>
      </c>
      <c r="NS57" s="409" t="s">
        <v>1145</v>
      </c>
      <c r="NT57" s="409" t="s">
        <v>1145</v>
      </c>
      <c r="NU57" s="409" t="s">
        <v>1145</v>
      </c>
      <c r="NV57" s="409" t="s">
        <v>1145</v>
      </c>
    </row>
    <row r="58" spans="1:394" ht="234">
      <c r="A58" s="395" t="s">
        <v>663</v>
      </c>
      <c r="B58" s="281" t="s">
        <v>244</v>
      </c>
      <c r="C58" s="281" t="s">
        <v>233</v>
      </c>
      <c r="D58" s="281" t="s">
        <v>4532</v>
      </c>
      <c r="E58" s="281" t="s">
        <v>4546</v>
      </c>
      <c r="F58" s="410" t="s">
        <v>303</v>
      </c>
      <c r="G58" s="410" t="s">
        <v>4407</v>
      </c>
      <c r="H58" s="395" t="s">
        <v>4408</v>
      </c>
      <c r="I58" s="281" t="s">
        <v>257</v>
      </c>
      <c r="J58" s="281" t="s">
        <v>253</v>
      </c>
      <c r="K58" s="395" t="s">
        <v>267</v>
      </c>
      <c r="L58" s="281" t="s">
        <v>269</v>
      </c>
      <c r="M58" s="281" t="s">
        <v>264</v>
      </c>
      <c r="N58" s="395" t="s">
        <v>4409</v>
      </c>
      <c r="O58" s="281" t="s">
        <v>287</v>
      </c>
      <c r="P58" s="281" t="s">
        <v>4410</v>
      </c>
      <c r="Q58" s="281" t="s">
        <v>4469</v>
      </c>
      <c r="R58" s="395" t="s">
        <v>4411</v>
      </c>
      <c r="S58" s="281" t="s">
        <v>4470</v>
      </c>
      <c r="T58" s="281" t="s">
        <v>315</v>
      </c>
      <c r="U58" s="281" t="s">
        <v>310</v>
      </c>
      <c r="V58" s="281" t="s">
        <v>4547</v>
      </c>
      <c r="W58" s="281" t="s">
        <v>4552</v>
      </c>
      <c r="X58" s="395" t="s">
        <v>346</v>
      </c>
      <c r="Y58" s="395" t="s">
        <v>341</v>
      </c>
      <c r="Z58" s="395" t="s">
        <v>4412</v>
      </c>
      <c r="AA58" s="281" t="s">
        <v>322</v>
      </c>
      <c r="AB58" s="395" t="s">
        <v>325</v>
      </c>
      <c r="AC58" s="395" t="s">
        <v>4413</v>
      </c>
      <c r="AD58" s="281" t="s">
        <v>348</v>
      </c>
      <c r="AE58" s="395" t="s">
        <v>328</v>
      </c>
      <c r="AF58" s="281" t="s">
        <v>334</v>
      </c>
      <c r="AG58" s="395" t="s">
        <v>368</v>
      </c>
      <c r="AH58" s="281" t="s">
        <v>366</v>
      </c>
      <c r="AI58" s="281" t="s">
        <v>370</v>
      </c>
      <c r="AJ58" s="281" t="s">
        <v>372</v>
      </c>
      <c r="AK58" s="395" t="s">
        <v>363</v>
      </c>
      <c r="AL58" s="281" t="s">
        <v>361</v>
      </c>
      <c r="AM58" s="395" t="s">
        <v>396</v>
      </c>
      <c r="AN58" s="281" t="s">
        <v>398</v>
      </c>
      <c r="AO58" s="395" t="s">
        <v>405</v>
      </c>
      <c r="AP58" s="395" t="s">
        <v>390</v>
      </c>
      <c r="AQ58" s="395" t="s">
        <v>4414</v>
      </c>
      <c r="AR58" s="281" t="s">
        <v>403</v>
      </c>
      <c r="AS58" s="395" t="s">
        <v>382</v>
      </c>
      <c r="AT58" s="281" t="s">
        <v>387</v>
      </c>
      <c r="AU58" s="281" t="s">
        <v>385</v>
      </c>
      <c r="AV58" s="395" t="s">
        <v>400</v>
      </c>
      <c r="AW58" s="395" t="s">
        <v>358</v>
      </c>
      <c r="AX58" s="281" t="s">
        <v>354</v>
      </c>
      <c r="AY58" s="281" t="s">
        <v>356</v>
      </c>
      <c r="AZ58" s="395" t="s">
        <v>482</v>
      </c>
      <c r="BA58" s="281" t="s">
        <v>375</v>
      </c>
      <c r="BB58" s="395" t="s">
        <v>4415</v>
      </c>
      <c r="BC58" s="395" t="s">
        <v>413</v>
      </c>
      <c r="BD58" s="281" t="s">
        <v>411</v>
      </c>
      <c r="BE58" s="395" t="s">
        <v>459</v>
      </c>
      <c r="BF58" s="281" t="s">
        <v>4471</v>
      </c>
      <c r="BG58" s="281" t="s">
        <v>4505</v>
      </c>
      <c r="BH58" s="281" t="s">
        <v>4533</v>
      </c>
      <c r="BI58" s="395" t="s">
        <v>427</v>
      </c>
      <c r="BJ58" s="281" t="s">
        <v>425</v>
      </c>
      <c r="BK58" s="281" t="s">
        <v>421</v>
      </c>
      <c r="BL58" s="281" t="s">
        <v>429</v>
      </c>
      <c r="BM58" s="281" t="s">
        <v>423</v>
      </c>
      <c r="BN58" s="281" t="s">
        <v>431</v>
      </c>
      <c r="BO58" s="395" t="s">
        <v>443</v>
      </c>
      <c r="BP58" s="281" t="s">
        <v>448</v>
      </c>
      <c r="BQ58" s="281" t="s">
        <v>445</v>
      </c>
      <c r="BR58" s="281" t="s">
        <v>446</v>
      </c>
      <c r="BS58" s="395" t="s">
        <v>466</v>
      </c>
      <c r="BT58" s="395" t="s">
        <v>464</v>
      </c>
      <c r="BU58" s="281" t="s">
        <v>462</v>
      </c>
      <c r="BV58" s="281" t="s">
        <v>4506</v>
      </c>
      <c r="BW58" s="395" t="s">
        <v>419</v>
      </c>
      <c r="BX58" s="281" t="s">
        <v>416</v>
      </c>
      <c r="BY58" s="281" t="s">
        <v>418</v>
      </c>
      <c r="BZ58" s="395" t="s">
        <v>434</v>
      </c>
      <c r="CA58" s="281" t="s">
        <v>440</v>
      </c>
      <c r="CB58" s="281" t="s">
        <v>438</v>
      </c>
      <c r="CC58" s="281" t="s">
        <v>436</v>
      </c>
      <c r="CD58" s="395" t="s">
        <v>451</v>
      </c>
      <c r="CE58" s="281" t="s">
        <v>453</v>
      </c>
      <c r="CF58" s="395" t="s">
        <v>471</v>
      </c>
      <c r="CG58" s="281" t="s">
        <v>473</v>
      </c>
      <c r="CH58" s="395" t="s">
        <v>4416</v>
      </c>
      <c r="CI58" s="281" t="s">
        <v>4472</v>
      </c>
      <c r="CJ58" s="281" t="s">
        <v>4507</v>
      </c>
      <c r="CK58" s="281" t="s">
        <v>4534</v>
      </c>
      <c r="CL58" s="395" t="s">
        <v>4417</v>
      </c>
      <c r="CM58" s="281" t="s">
        <v>4473</v>
      </c>
      <c r="CN58" s="281" t="s">
        <v>4508</v>
      </c>
      <c r="CO58" s="281" t="s">
        <v>4535</v>
      </c>
      <c r="CP58" s="281" t="s">
        <v>4548</v>
      </c>
      <c r="CQ58" s="281" t="s">
        <v>4553</v>
      </c>
      <c r="CR58" s="395" t="s">
        <v>4418</v>
      </c>
      <c r="CS58" s="281" t="s">
        <v>4474</v>
      </c>
      <c r="CT58" s="281" t="s">
        <v>4509</v>
      </c>
      <c r="CU58" s="281" t="s">
        <v>4536</v>
      </c>
      <c r="CV58" s="395" t="s">
        <v>4419</v>
      </c>
      <c r="CW58" s="395" t="s">
        <v>4420</v>
      </c>
      <c r="CX58" s="281" t="s">
        <v>4475</v>
      </c>
      <c r="CY58" s="281" t="s">
        <v>4510</v>
      </c>
      <c r="CZ58" s="395" t="s">
        <v>4421</v>
      </c>
      <c r="DA58" s="281" t="s">
        <v>4476</v>
      </c>
      <c r="DB58" s="281" t="s">
        <v>4511</v>
      </c>
      <c r="DC58" s="395" t="s">
        <v>4422</v>
      </c>
      <c r="DD58" s="281" t="s">
        <v>4477</v>
      </c>
      <c r="DE58" s="281" t="s">
        <v>4512</v>
      </c>
      <c r="DF58" s="395" t="s">
        <v>4423</v>
      </c>
      <c r="DG58" s="281" t="s">
        <v>4478</v>
      </c>
      <c r="DH58" s="395" t="s">
        <v>4424</v>
      </c>
      <c r="DI58" s="281" t="s">
        <v>512</v>
      </c>
      <c r="DJ58" s="395" t="s">
        <v>546</v>
      </c>
      <c r="DK58" s="395" t="s">
        <v>555</v>
      </c>
      <c r="DL58" s="281" t="s">
        <v>559</v>
      </c>
      <c r="DM58" s="395" t="s">
        <v>550</v>
      </c>
      <c r="DN58" s="395" t="s">
        <v>508</v>
      </c>
      <c r="DO58" s="281" t="s">
        <v>4479</v>
      </c>
      <c r="DP58" s="395" t="s">
        <v>4425</v>
      </c>
      <c r="DQ58" s="281" t="s">
        <v>526</v>
      </c>
      <c r="DR58" s="281" t="s">
        <v>531</v>
      </c>
      <c r="DS58" s="281" t="s">
        <v>536</v>
      </c>
      <c r="DT58" s="395" t="s">
        <v>4426</v>
      </c>
      <c r="DU58" s="281" t="s">
        <v>4480</v>
      </c>
      <c r="DV58" s="395" t="s">
        <v>4427</v>
      </c>
      <c r="DW58" s="281" t="s">
        <v>4481</v>
      </c>
      <c r="DX58" s="395" t="s">
        <v>4428</v>
      </c>
      <c r="DY58" s="281" t="s">
        <v>646</v>
      </c>
      <c r="DZ58" s="281" t="s">
        <v>656</v>
      </c>
      <c r="EA58" s="395" t="s">
        <v>640</v>
      </c>
      <c r="EB58" s="281" t="s">
        <v>637</v>
      </c>
      <c r="EC58" s="281" t="s">
        <v>634</v>
      </c>
      <c r="ED58" s="281" t="s">
        <v>643</v>
      </c>
      <c r="EE58" s="395" t="s">
        <v>4429</v>
      </c>
      <c r="EF58" s="281" t="s">
        <v>4482</v>
      </c>
      <c r="EG58" s="395" t="s">
        <v>624</v>
      </c>
      <c r="EH58" s="281" t="s">
        <v>610</v>
      </c>
      <c r="EI58" s="281" t="s">
        <v>600</v>
      </c>
      <c r="EJ58" s="281" t="s">
        <v>617</v>
      </c>
      <c r="EK58" s="281" t="s">
        <v>607</v>
      </c>
      <c r="EL58" s="281" t="s">
        <v>592</v>
      </c>
      <c r="EM58" s="281" t="s">
        <v>595</v>
      </c>
      <c r="EN58" s="395" t="s">
        <v>4430</v>
      </c>
      <c r="EO58" s="281" t="s">
        <v>4483</v>
      </c>
      <c r="EP58" s="281" t="s">
        <v>660</v>
      </c>
      <c r="EQ58" s="281" t="s">
        <v>4537</v>
      </c>
      <c r="ER58" s="281" t="s">
        <v>4549</v>
      </c>
      <c r="ES58" s="395" t="s">
        <v>693</v>
      </c>
      <c r="ET58" s="395" t="s">
        <v>684</v>
      </c>
      <c r="EU58" s="395" t="s">
        <v>4431</v>
      </c>
      <c r="EV58" s="281" t="s">
        <v>4484</v>
      </c>
      <c r="EW58" s="281" t="s">
        <v>669</v>
      </c>
      <c r="EX58" s="395" t="s">
        <v>4432</v>
      </c>
      <c r="EY58" s="281" t="s">
        <v>676</v>
      </c>
      <c r="EZ58" s="281" t="s">
        <v>673</v>
      </c>
      <c r="FA58" s="395" t="s">
        <v>4433</v>
      </c>
      <c r="FB58" s="281" t="s">
        <v>687</v>
      </c>
      <c r="FC58" s="395" t="s">
        <v>4434</v>
      </c>
      <c r="FD58" s="281" t="s">
        <v>678</v>
      </c>
      <c r="FE58" s="281" t="s">
        <v>697</v>
      </c>
      <c r="FF58" s="281" t="s">
        <v>706</v>
      </c>
      <c r="FG58" s="281" t="s">
        <v>702</v>
      </c>
      <c r="FH58" s="281" t="s">
        <v>747</v>
      </c>
      <c r="FI58" s="281" t="s">
        <v>753</v>
      </c>
      <c r="FJ58" s="281" t="s">
        <v>4513</v>
      </c>
      <c r="FK58" s="281" t="s">
        <v>756</v>
      </c>
      <c r="FL58" s="281" t="s">
        <v>4435</v>
      </c>
      <c r="FM58" s="281" t="s">
        <v>4485</v>
      </c>
      <c r="FN58" s="281" t="s">
        <v>806</v>
      </c>
      <c r="FO58" s="281" t="s">
        <v>760</v>
      </c>
      <c r="FP58" s="281" t="s">
        <v>776</v>
      </c>
      <c r="FQ58" s="281" t="s">
        <v>4565</v>
      </c>
      <c r="FR58" s="281" t="s">
        <v>4514</v>
      </c>
      <c r="FS58" s="281" t="s">
        <v>779</v>
      </c>
      <c r="FT58" s="281" t="s">
        <v>764</v>
      </c>
      <c r="FU58" s="281" t="s">
        <v>766</v>
      </c>
      <c r="FV58" s="281" t="s">
        <v>4436</v>
      </c>
      <c r="FW58" s="281" t="s">
        <v>789</v>
      </c>
      <c r="FX58" s="281" t="s">
        <v>4515</v>
      </c>
      <c r="FY58" s="281" t="s">
        <v>786</v>
      </c>
      <c r="FZ58" s="281" t="s">
        <v>4437</v>
      </c>
      <c r="GA58" s="281" t="s">
        <v>4487</v>
      </c>
      <c r="GB58" s="281" t="s">
        <v>4516</v>
      </c>
      <c r="GC58" s="281" t="s">
        <v>738</v>
      </c>
      <c r="GD58" s="281" t="s">
        <v>741</v>
      </c>
      <c r="GE58" s="281" t="s">
        <v>744</v>
      </c>
      <c r="GF58" s="281" t="s">
        <v>727</v>
      </c>
      <c r="GG58" s="281" t="s">
        <v>724</v>
      </c>
      <c r="GH58" s="281" t="s">
        <v>721</v>
      </c>
      <c r="GI58" s="281" t="s">
        <v>714</v>
      </c>
      <c r="GJ58" s="281" t="s">
        <v>717</v>
      </c>
      <c r="GK58" s="282" t="s">
        <v>710</v>
      </c>
      <c r="GL58" s="281" t="s">
        <v>813</v>
      </c>
      <c r="GM58" s="281" t="s">
        <v>810</v>
      </c>
      <c r="GN58" s="281" t="s">
        <v>4517</v>
      </c>
      <c r="GO58" s="281" t="s">
        <v>4538</v>
      </c>
      <c r="GP58" s="281" t="s">
        <v>4438</v>
      </c>
      <c r="GQ58" s="281" t="s">
        <v>4439</v>
      </c>
      <c r="GR58" s="281" t="s">
        <v>4488</v>
      </c>
      <c r="GS58" s="281" t="s">
        <v>4440</v>
      </c>
      <c r="GT58" s="281" t="s">
        <v>819</v>
      </c>
      <c r="GU58" s="281" t="s">
        <v>815</v>
      </c>
      <c r="GV58" s="281" t="s">
        <v>4441</v>
      </c>
      <c r="GW58" s="281" t="s">
        <v>825</v>
      </c>
      <c r="GX58" s="281" t="s">
        <v>4442</v>
      </c>
      <c r="GY58" s="281" t="s">
        <v>4443</v>
      </c>
      <c r="GZ58" s="281" t="s">
        <v>847</v>
      </c>
      <c r="HA58" s="281" t="s">
        <v>4518</v>
      </c>
      <c r="HB58" s="281" t="s">
        <v>846</v>
      </c>
      <c r="HC58" s="281" t="s">
        <v>844</v>
      </c>
      <c r="HD58" s="281" t="s">
        <v>4554</v>
      </c>
      <c r="HE58" s="281" t="s">
        <v>893</v>
      </c>
      <c r="HF58" s="281" t="s">
        <v>4444</v>
      </c>
      <c r="HG58" s="281" t="s">
        <v>922</v>
      </c>
      <c r="HH58" s="281" t="s">
        <v>912</v>
      </c>
      <c r="HI58" s="281" t="s">
        <v>4539</v>
      </c>
      <c r="HJ58" s="281" t="s">
        <v>4550</v>
      </c>
      <c r="HK58" s="281" t="s">
        <v>934</v>
      </c>
      <c r="HL58" s="281" t="s">
        <v>928</v>
      </c>
      <c r="HM58" s="281" t="s">
        <v>4558</v>
      </c>
      <c r="HN58" s="281" t="s">
        <v>930</v>
      </c>
      <c r="HO58" s="281" t="s">
        <v>926</v>
      </c>
      <c r="HP58" s="281" t="s">
        <v>917</v>
      </c>
      <c r="HQ58" s="281" t="s">
        <v>915</v>
      </c>
      <c r="HR58" s="281" t="s">
        <v>925</v>
      </c>
      <c r="HS58" s="281" t="s">
        <v>919</v>
      </c>
      <c r="HT58" s="282" t="s">
        <v>4560</v>
      </c>
      <c r="HU58" s="281" t="s">
        <v>4562</v>
      </c>
      <c r="HV58" s="281" t="s">
        <v>932</v>
      </c>
      <c r="HW58" s="281" t="s">
        <v>4445</v>
      </c>
      <c r="HX58" s="281" t="s">
        <v>896</v>
      </c>
      <c r="HY58" s="281" t="s">
        <v>4446</v>
      </c>
      <c r="HZ58" s="281" t="s">
        <v>564</v>
      </c>
      <c r="IA58" s="281" t="s">
        <v>4519</v>
      </c>
      <c r="IB58" s="281" t="s">
        <v>4540</v>
      </c>
      <c r="IC58" s="281" t="s">
        <v>4551</v>
      </c>
      <c r="ID58" s="281" t="s">
        <v>4555</v>
      </c>
      <c r="IE58" s="281" t="s">
        <v>891</v>
      </c>
      <c r="IF58" s="281" t="s">
        <v>884</v>
      </c>
      <c r="IG58" s="281" t="s">
        <v>876</v>
      </c>
      <c r="IH58" s="281" t="s">
        <v>4541</v>
      </c>
      <c r="II58" s="281" t="s">
        <v>885</v>
      </c>
      <c r="IJ58" s="281" t="s">
        <v>4556</v>
      </c>
      <c r="IK58" s="281" t="s">
        <v>878</v>
      </c>
      <c r="IL58" s="281" t="s">
        <v>872</v>
      </c>
      <c r="IM58" s="281" t="s">
        <v>888</v>
      </c>
      <c r="IN58" s="281" t="s">
        <v>880</v>
      </c>
      <c r="IO58" s="281" t="s">
        <v>875</v>
      </c>
      <c r="IP58" s="281" t="s">
        <v>4559</v>
      </c>
      <c r="IQ58" s="281" t="s">
        <v>881</v>
      </c>
      <c r="IR58" s="281" t="s">
        <v>889</v>
      </c>
      <c r="IS58" s="281" t="s">
        <v>4561</v>
      </c>
      <c r="IT58" s="281" t="s">
        <v>850</v>
      </c>
      <c r="IU58" s="281" t="s">
        <v>857</v>
      </c>
      <c r="IV58" s="281" t="s">
        <v>860</v>
      </c>
      <c r="IW58" s="281" t="s">
        <v>4447</v>
      </c>
      <c r="IX58" s="281" t="s">
        <v>4489</v>
      </c>
      <c r="IY58" s="281" t="s">
        <v>4448</v>
      </c>
      <c r="IZ58" s="281" t="s">
        <v>983</v>
      </c>
      <c r="JA58" s="281" t="s">
        <v>4490</v>
      </c>
      <c r="JB58" s="281" t="s">
        <v>972</v>
      </c>
      <c r="JC58" s="281" t="s">
        <v>965</v>
      </c>
      <c r="JD58" s="281" t="s">
        <v>975</v>
      </c>
      <c r="JE58" s="281" t="s">
        <v>981</v>
      </c>
      <c r="JF58" s="281" t="s">
        <v>968</v>
      </c>
      <c r="JG58" s="281" t="s">
        <v>979</v>
      </c>
      <c r="JH58" s="281" t="s">
        <v>4449</v>
      </c>
      <c r="JI58" s="281" t="s">
        <v>4450</v>
      </c>
      <c r="JJ58" s="281" t="s">
        <v>4491</v>
      </c>
      <c r="JK58" s="281" t="s">
        <v>4520</v>
      </c>
      <c r="JL58" s="281" t="s">
        <v>960</v>
      </c>
      <c r="JM58" s="281" t="s">
        <v>947</v>
      </c>
      <c r="JN58" s="281" t="s">
        <v>958</v>
      </c>
      <c r="JO58" s="281" t="s">
        <v>950</v>
      </c>
      <c r="JP58" s="281" t="s">
        <v>953</v>
      </c>
      <c r="JQ58" s="281" t="s">
        <v>945</v>
      </c>
      <c r="JR58" s="281" t="s">
        <v>240</v>
      </c>
      <c r="JS58" s="281" t="s">
        <v>986</v>
      </c>
      <c r="JT58" s="281" t="s">
        <v>4521</v>
      </c>
      <c r="JU58" s="281" t="s">
        <v>4542</v>
      </c>
      <c r="JV58" s="281" t="s">
        <v>998</v>
      </c>
      <c r="JW58" s="281" t="s">
        <v>4451</v>
      </c>
      <c r="JX58" s="281" t="s">
        <v>4452</v>
      </c>
      <c r="JY58" s="281" t="s">
        <v>4492</v>
      </c>
      <c r="JZ58" s="281" t="s">
        <v>4453</v>
      </c>
      <c r="KA58" s="281" t="s">
        <v>991</v>
      </c>
      <c r="KB58" s="281" t="s">
        <v>989</v>
      </c>
      <c r="KC58" s="281" t="s">
        <v>4454</v>
      </c>
      <c r="KD58" s="281" t="s">
        <v>996</v>
      </c>
      <c r="KE58" s="281" t="s">
        <v>4455</v>
      </c>
      <c r="KF58" s="281" t="s">
        <v>1046</v>
      </c>
      <c r="KG58" s="281" t="s">
        <v>1047</v>
      </c>
      <c r="KH58" s="281" t="s">
        <v>1021</v>
      </c>
      <c r="KI58" s="281" t="s">
        <v>4456</v>
      </c>
      <c r="KJ58" s="281" t="s">
        <v>1042</v>
      </c>
      <c r="KK58" s="281" t="s">
        <v>4457</v>
      </c>
      <c r="KL58" s="281" t="s">
        <v>1010</v>
      </c>
      <c r="KM58" s="281" t="s">
        <v>1023</v>
      </c>
      <c r="KN58" s="281" t="s">
        <v>1012</v>
      </c>
      <c r="KO58" s="281" t="s">
        <v>1001</v>
      </c>
      <c r="KP58" s="281" t="s">
        <v>4493</v>
      </c>
      <c r="KQ58" s="281" t="s">
        <v>4522</v>
      </c>
      <c r="KR58" s="281" t="s">
        <v>1008</v>
      </c>
      <c r="KS58" s="281" t="s">
        <v>1009</v>
      </c>
      <c r="KT58" s="281" t="s">
        <v>1044</v>
      </c>
      <c r="KU58" s="281" t="s">
        <v>1026</v>
      </c>
      <c r="KV58" s="281" t="s">
        <v>1028</v>
      </c>
      <c r="KW58" s="281" t="s">
        <v>1033</v>
      </c>
      <c r="KX58" s="281" t="s">
        <v>1031</v>
      </c>
      <c r="KY58" s="281" t="s">
        <v>1029</v>
      </c>
      <c r="KZ58" s="281" t="s">
        <v>1035</v>
      </c>
      <c r="LA58" s="281" t="s">
        <v>1037</v>
      </c>
      <c r="LB58" s="281" t="s">
        <v>1040</v>
      </c>
      <c r="LC58" s="281" t="s">
        <v>1018</v>
      </c>
      <c r="LD58" s="281" t="s">
        <v>1014</v>
      </c>
      <c r="LE58" s="281" t="s">
        <v>4523</v>
      </c>
      <c r="LF58" s="281" t="s">
        <v>4458</v>
      </c>
      <c r="LG58" s="281" t="s">
        <v>4494</v>
      </c>
      <c r="LH58" s="281" t="s">
        <v>4459</v>
      </c>
      <c r="LI58" s="281" t="s">
        <v>4495</v>
      </c>
      <c r="LJ58" s="281" t="s">
        <v>4460</v>
      </c>
      <c r="LK58" s="281" t="s">
        <v>1078</v>
      </c>
      <c r="LL58" s="281" t="s">
        <v>4524</v>
      </c>
      <c r="LM58" s="281" t="s">
        <v>4461</v>
      </c>
      <c r="LN58" s="281" t="s">
        <v>1075</v>
      </c>
      <c r="LO58" s="281" t="s">
        <v>4525</v>
      </c>
      <c r="LP58" s="281" t="s">
        <v>1077</v>
      </c>
      <c r="LQ58" s="281" t="s">
        <v>4462</v>
      </c>
      <c r="LR58" s="281" t="s">
        <v>4496</v>
      </c>
      <c r="LS58" s="281" t="s">
        <v>4463</v>
      </c>
      <c r="LT58" s="281" t="s">
        <v>4497</v>
      </c>
      <c r="LU58" s="281" t="s">
        <v>4526</v>
      </c>
      <c r="LV58" s="281" t="s">
        <v>4543</v>
      </c>
      <c r="LW58" s="281" t="s">
        <v>1062</v>
      </c>
      <c r="LX58" s="281" t="s">
        <v>4557</v>
      </c>
      <c r="LY58" s="281" t="s">
        <v>1135</v>
      </c>
      <c r="LZ58" s="281" t="s">
        <v>4498</v>
      </c>
      <c r="MA58" s="281" t="s">
        <v>1137</v>
      </c>
      <c r="MB58" s="281" t="s">
        <v>1139</v>
      </c>
      <c r="MC58" s="281" t="s">
        <v>1085</v>
      </c>
      <c r="MD58" s="281" t="s">
        <v>1087</v>
      </c>
      <c r="ME58" s="281" t="s">
        <v>1092</v>
      </c>
      <c r="MF58" s="281" t="s">
        <v>4499</v>
      </c>
      <c r="MG58" s="281" t="s">
        <v>4527</v>
      </c>
      <c r="MH58" s="281" t="s">
        <v>1113</v>
      </c>
      <c r="MI58" s="281" t="s">
        <v>1114</v>
      </c>
      <c r="MJ58" s="281" t="s">
        <v>1115</v>
      </c>
      <c r="MK58" s="281" t="s">
        <v>1112</v>
      </c>
      <c r="ML58" s="281" t="s">
        <v>1108</v>
      </c>
      <c r="MM58" s="281" t="s">
        <v>1110</v>
      </c>
      <c r="MN58" s="281" t="s">
        <v>1099</v>
      </c>
      <c r="MO58" s="281" t="s">
        <v>1101</v>
      </c>
      <c r="MP58" s="281" t="s">
        <v>1120</v>
      </c>
      <c r="MQ58" s="281" t="s">
        <v>1126</v>
      </c>
      <c r="MR58" s="281" t="s">
        <v>1118</v>
      </c>
      <c r="MS58" s="281" t="s">
        <v>1122</v>
      </c>
      <c r="MT58" s="281" t="s">
        <v>1124</v>
      </c>
      <c r="MU58" s="281" t="s">
        <v>1106</v>
      </c>
      <c r="MV58" s="281" t="s">
        <v>1103</v>
      </c>
      <c r="MW58" s="281" t="s">
        <v>4528</v>
      </c>
      <c r="MX58" s="281" t="s">
        <v>1143</v>
      </c>
      <c r="MY58" s="281" t="s">
        <v>1097</v>
      </c>
      <c r="MZ58" s="281" t="s">
        <v>1095</v>
      </c>
      <c r="NA58" s="281" t="s">
        <v>4464</v>
      </c>
      <c r="NB58" s="281" t="s">
        <v>1129</v>
      </c>
      <c r="NC58" s="281" t="s">
        <v>4529</v>
      </c>
      <c r="ND58" s="281" t="s">
        <v>4465</v>
      </c>
      <c r="NE58" s="281" t="s">
        <v>4500</v>
      </c>
      <c r="NF58" s="281" t="s">
        <v>1157</v>
      </c>
      <c r="NG58" s="281" t="s">
        <v>4501</v>
      </c>
      <c r="NH58" s="281" t="s">
        <v>1161</v>
      </c>
      <c r="NI58" s="281" t="s">
        <v>1160</v>
      </c>
      <c r="NJ58" s="281" t="s">
        <v>4466</v>
      </c>
      <c r="NK58" s="281" t="s">
        <v>4502</v>
      </c>
      <c r="NL58" s="281" t="s">
        <v>4530</v>
      </c>
      <c r="NM58" s="281" t="s">
        <v>4544</v>
      </c>
      <c r="NN58" s="281" t="s">
        <v>4467</v>
      </c>
      <c r="NO58" s="281" t="s">
        <v>4503</v>
      </c>
      <c r="NP58" s="281" t="s">
        <v>4468</v>
      </c>
      <c r="NQ58" s="281" t="s">
        <v>4504</v>
      </c>
      <c r="NR58" s="281" t="s">
        <v>4531</v>
      </c>
      <c r="NS58" s="281" t="s">
        <v>4545</v>
      </c>
      <c r="NT58" s="281" t="s">
        <v>1154</v>
      </c>
      <c r="NU58" s="281" t="s">
        <v>1151</v>
      </c>
      <c r="NV58" s="281" t="s">
        <v>1153</v>
      </c>
      <c r="NW58" s="406"/>
      <c r="NX58" s="406"/>
      <c r="NY58" s="406"/>
      <c r="NZ58" s="406"/>
      <c r="OA58" s="406"/>
      <c r="OB58" s="406"/>
      <c r="OC58" s="406"/>
      <c r="OD58" s="406"/>
    </row>
    <row r="59" spans="1:394" s="414" customFormat="1" ht="16.5" customHeight="1">
      <c r="A59" s="414" t="s">
        <v>241</v>
      </c>
      <c r="B59" s="414" t="s">
        <v>245</v>
      </c>
      <c r="C59" s="414" t="s">
        <v>234</v>
      </c>
      <c r="D59" s="414" t="s">
        <v>234</v>
      </c>
      <c r="E59" s="414" t="s">
        <v>239</v>
      </c>
      <c r="F59" s="415" t="s">
        <v>4566</v>
      </c>
      <c r="G59" s="416" t="s">
        <v>4567</v>
      </c>
      <c r="H59" s="417" t="s">
        <v>4568</v>
      </c>
      <c r="I59" s="416" t="s">
        <v>4569</v>
      </c>
      <c r="J59" s="414" t="s">
        <v>254</v>
      </c>
      <c r="K59" s="414" t="s">
        <v>268</v>
      </c>
      <c r="L59" s="416" t="s">
        <v>4570</v>
      </c>
      <c r="M59" s="417" t="s">
        <v>4570</v>
      </c>
      <c r="N59" s="417" t="s">
        <v>4571</v>
      </c>
      <c r="O59" s="417" t="s">
        <v>4572</v>
      </c>
      <c r="P59" s="417" t="s">
        <v>4573</v>
      </c>
      <c r="Q59" s="417" t="s">
        <v>4572</v>
      </c>
      <c r="R59" s="414" t="s">
        <v>241</v>
      </c>
      <c r="S59" s="414" t="s">
        <v>314</v>
      </c>
      <c r="T59" s="417" t="s">
        <v>4574</v>
      </c>
      <c r="U59" s="414" t="s">
        <v>234</v>
      </c>
      <c r="V59" s="414" t="s">
        <v>234</v>
      </c>
      <c r="W59" s="414" t="s">
        <v>239</v>
      </c>
      <c r="X59" s="416" t="s">
        <v>4575</v>
      </c>
      <c r="Y59" s="414" t="s">
        <v>342</v>
      </c>
      <c r="Z59" s="417" t="s">
        <v>4576</v>
      </c>
      <c r="AA59" s="416" t="s">
        <v>4577</v>
      </c>
      <c r="AB59" s="416" t="s">
        <v>271</v>
      </c>
      <c r="AC59" s="416" t="s">
        <v>4578</v>
      </c>
      <c r="AD59" s="416" t="s">
        <v>4579</v>
      </c>
      <c r="AE59" s="416" t="s">
        <v>4580</v>
      </c>
      <c r="AF59" s="416" t="s">
        <v>337</v>
      </c>
      <c r="AG59" s="414" t="s">
        <v>4581</v>
      </c>
      <c r="AH59" s="414" t="s">
        <v>4582</v>
      </c>
      <c r="AI59" s="414" t="s">
        <v>371</v>
      </c>
      <c r="AJ59" s="414" t="s">
        <v>4583</v>
      </c>
      <c r="AK59" s="414" t="s">
        <v>4584</v>
      </c>
      <c r="AL59" s="414" t="s">
        <v>4585</v>
      </c>
      <c r="AM59" s="414" t="s">
        <v>397</v>
      </c>
      <c r="AN59" s="414" t="s">
        <v>397</v>
      </c>
      <c r="AO59" s="414" t="s">
        <v>4586</v>
      </c>
      <c r="AP59" s="414" t="s">
        <v>391</v>
      </c>
      <c r="AQ59" s="414" t="s">
        <v>406</v>
      </c>
      <c r="AR59" s="414" t="s">
        <v>4587</v>
      </c>
      <c r="AS59" s="414" t="s">
        <v>384</v>
      </c>
      <c r="AT59" s="414" t="s">
        <v>388</v>
      </c>
      <c r="AU59" s="414" t="s">
        <v>386</v>
      </c>
      <c r="AV59" s="414" t="s">
        <v>4588</v>
      </c>
      <c r="AW59" s="414" t="s">
        <v>4589</v>
      </c>
      <c r="AX59" s="414" t="s">
        <v>4590</v>
      </c>
      <c r="AY59" s="414" t="s">
        <v>4591</v>
      </c>
      <c r="AZ59" s="414" t="s">
        <v>4592</v>
      </c>
      <c r="BA59" s="414" t="s">
        <v>377</v>
      </c>
      <c r="BB59" s="416" t="s">
        <v>4593</v>
      </c>
      <c r="BC59" s="414" t="s">
        <v>412</v>
      </c>
      <c r="BD59" s="414" t="s">
        <v>412</v>
      </c>
      <c r="BE59" s="414" t="s">
        <v>460</v>
      </c>
      <c r="BF59" s="414" t="s">
        <v>458</v>
      </c>
      <c r="BG59" s="414" t="s">
        <v>457</v>
      </c>
      <c r="BH59" s="414" t="s">
        <v>456</v>
      </c>
      <c r="BI59" s="414" t="s">
        <v>428</v>
      </c>
      <c r="BJ59" s="414" t="s">
        <v>426</v>
      </c>
      <c r="BK59" s="414" t="s">
        <v>422</v>
      </c>
      <c r="BL59" s="414" t="s">
        <v>430</v>
      </c>
      <c r="BM59" s="414" t="s">
        <v>424</v>
      </c>
      <c r="BN59" s="414" t="s">
        <v>432</v>
      </c>
      <c r="BO59" s="414" t="s">
        <v>444</v>
      </c>
      <c r="BP59" s="414" t="s">
        <v>449</v>
      </c>
      <c r="BQ59" s="414" t="s">
        <v>444</v>
      </c>
      <c r="BR59" s="414" t="s">
        <v>447</v>
      </c>
      <c r="BS59" s="414" t="s">
        <v>4594</v>
      </c>
      <c r="BT59" s="414" t="s">
        <v>465</v>
      </c>
      <c r="BU59" s="414" t="s">
        <v>463</v>
      </c>
      <c r="BV59" s="414" t="s">
        <v>467</v>
      </c>
      <c r="BW59" s="414" t="s">
        <v>412</v>
      </c>
      <c r="BX59" s="414" t="s">
        <v>417</v>
      </c>
      <c r="BY59" s="414" t="s">
        <v>412</v>
      </c>
      <c r="BZ59" s="416" t="s">
        <v>4595</v>
      </c>
      <c r="CA59" s="414" t="s">
        <v>441</v>
      </c>
      <c r="CB59" s="414" t="s">
        <v>439</v>
      </c>
      <c r="CC59" s="416" t="s">
        <v>4596</v>
      </c>
      <c r="CD59" s="414" t="s">
        <v>452</v>
      </c>
      <c r="CE59" s="414" t="s">
        <v>454</v>
      </c>
      <c r="CF59" s="414" t="s">
        <v>472</v>
      </c>
      <c r="CG59" s="414" t="s">
        <v>474</v>
      </c>
      <c r="CH59" s="414" t="s">
        <v>495</v>
      </c>
      <c r="CI59" s="414" t="s">
        <v>458</v>
      </c>
      <c r="CJ59" s="414" t="s">
        <v>492</v>
      </c>
      <c r="CK59" s="414" t="s">
        <v>491</v>
      </c>
      <c r="CL59" s="414" t="s">
        <v>479</v>
      </c>
      <c r="CM59" s="414" t="s">
        <v>478</v>
      </c>
      <c r="CN59" s="414" t="s">
        <v>477</v>
      </c>
      <c r="CO59" s="414" t="s">
        <v>480</v>
      </c>
      <c r="CP59" s="414" t="s">
        <v>424</v>
      </c>
      <c r="CQ59" s="414" t="s">
        <v>481</v>
      </c>
      <c r="CR59" s="414" t="s">
        <v>486</v>
      </c>
      <c r="CS59" s="414" t="s">
        <v>488</v>
      </c>
      <c r="CT59" s="414" t="s">
        <v>486</v>
      </c>
      <c r="CU59" s="414" t="s">
        <v>487</v>
      </c>
      <c r="CV59" s="414" t="s">
        <v>4597</v>
      </c>
      <c r="CW59" s="414" t="s">
        <v>497</v>
      </c>
      <c r="CX59" s="414" t="s">
        <v>496</v>
      </c>
      <c r="CY59" s="414" t="s">
        <v>498</v>
      </c>
      <c r="CZ59" s="414" t="s">
        <v>476</v>
      </c>
      <c r="DA59" s="414" t="s">
        <v>475</v>
      </c>
      <c r="DB59" s="414" t="s">
        <v>474</v>
      </c>
      <c r="DC59" s="414" t="s">
        <v>483</v>
      </c>
      <c r="DD59" s="414" t="s">
        <v>485</v>
      </c>
      <c r="DE59" s="414" t="s">
        <v>484</v>
      </c>
      <c r="DF59" s="414" t="s">
        <v>489</v>
      </c>
      <c r="DG59" s="414" t="s">
        <v>490</v>
      </c>
      <c r="DH59" s="414" t="s">
        <v>520</v>
      </c>
      <c r="DI59" s="414" t="s">
        <v>514</v>
      </c>
      <c r="DJ59" s="414" t="s">
        <v>547</v>
      </c>
      <c r="DK59" s="414" t="s">
        <v>4598</v>
      </c>
      <c r="DL59" s="414" t="s">
        <v>4599</v>
      </c>
      <c r="DM59" s="414" t="s">
        <v>553</v>
      </c>
      <c r="DN59" s="414" t="s">
        <v>510</v>
      </c>
      <c r="DO59" s="414" t="s">
        <v>4600</v>
      </c>
      <c r="DP59" s="414" t="s">
        <v>4601</v>
      </c>
      <c r="DQ59" s="414" t="s">
        <v>4602</v>
      </c>
      <c r="DR59" s="414" t="s">
        <v>532</v>
      </c>
      <c r="DS59" s="414" t="s">
        <v>542</v>
      </c>
      <c r="DT59" s="414" t="s">
        <v>585</v>
      </c>
      <c r="DU59" s="414" t="s">
        <v>580</v>
      </c>
      <c r="DV59" s="414" t="s">
        <v>629</v>
      </c>
      <c r="DW59" s="416" t="s">
        <v>4603</v>
      </c>
      <c r="DX59" s="414" t="s">
        <v>652</v>
      </c>
      <c r="DY59" s="414" t="s">
        <v>649</v>
      </c>
      <c r="DZ59" s="416" t="s">
        <v>1082</v>
      </c>
      <c r="EA59" s="414" t="s">
        <v>641</v>
      </c>
      <c r="EB59" s="414" t="s">
        <v>638</v>
      </c>
      <c r="EC59" s="414" t="s">
        <v>635</v>
      </c>
      <c r="ED59" s="414" t="s">
        <v>644</v>
      </c>
      <c r="EE59" s="414" t="s">
        <v>565</v>
      </c>
      <c r="EF59" s="414" t="s">
        <v>4604</v>
      </c>
      <c r="EG59" s="414" t="s">
        <v>625</v>
      </c>
      <c r="EH59" s="414" t="s">
        <v>611</v>
      </c>
      <c r="EI59" s="414" t="s">
        <v>605</v>
      </c>
      <c r="EJ59" s="414" t="s">
        <v>622</v>
      </c>
      <c r="EK59" s="414" t="s">
        <v>608</v>
      </c>
      <c r="EL59" s="414" t="s">
        <v>593</v>
      </c>
      <c r="EM59" s="414" t="s">
        <v>598</v>
      </c>
      <c r="EN59" s="414" t="s">
        <v>241</v>
      </c>
      <c r="EO59" s="414" t="s">
        <v>664</v>
      </c>
      <c r="EP59" s="414" t="s">
        <v>234</v>
      </c>
      <c r="EQ59" s="414" t="s">
        <v>234</v>
      </c>
      <c r="ER59" s="414" t="s">
        <v>239</v>
      </c>
      <c r="ES59" s="416" t="s">
        <v>4566</v>
      </c>
      <c r="ET59" s="417" t="s">
        <v>4605</v>
      </c>
      <c r="EU59" s="416" t="s">
        <v>4568</v>
      </c>
      <c r="EV59" s="416" t="s">
        <v>4569</v>
      </c>
      <c r="EW59" s="416" t="s">
        <v>4606</v>
      </c>
      <c r="EX59" s="414" t="s">
        <v>268</v>
      </c>
      <c r="EY59" s="416" t="s">
        <v>4570</v>
      </c>
      <c r="EZ59" s="416" t="s">
        <v>4570</v>
      </c>
      <c r="FA59" s="416" t="s">
        <v>4607</v>
      </c>
      <c r="FB59" s="416" t="s">
        <v>4608</v>
      </c>
      <c r="FC59" s="416" t="s">
        <v>4609</v>
      </c>
      <c r="FD59" s="416" t="s">
        <v>4610</v>
      </c>
      <c r="FE59" s="414" t="s">
        <v>4611</v>
      </c>
      <c r="FF59" s="414" t="s">
        <v>707</v>
      </c>
      <c r="FG59" s="414" t="s">
        <v>4612</v>
      </c>
      <c r="FH59" s="414" t="s">
        <v>748</v>
      </c>
      <c r="FI59" s="414" t="s">
        <v>754</v>
      </c>
      <c r="FJ59" s="414" t="s">
        <v>751</v>
      </c>
      <c r="FK59" s="414" t="s">
        <v>757</v>
      </c>
      <c r="FL59" s="414" t="s">
        <v>735</v>
      </c>
      <c r="FM59" s="414" t="s">
        <v>732</v>
      </c>
      <c r="FN59" s="414" t="s">
        <v>807</v>
      </c>
      <c r="FO59" s="414" t="s">
        <v>761</v>
      </c>
      <c r="FP59" s="414" t="s">
        <v>777</v>
      </c>
      <c r="FQ59" s="414" t="s">
        <v>774</v>
      </c>
      <c r="FR59" s="414" t="s">
        <v>771</v>
      </c>
      <c r="FS59" s="414" t="s">
        <v>780</v>
      </c>
      <c r="FT59" s="414" t="s">
        <v>765</v>
      </c>
      <c r="FU59" s="414" t="s">
        <v>767</v>
      </c>
      <c r="FV59" s="414" t="s">
        <v>784</v>
      </c>
      <c r="FW59" s="414" t="s">
        <v>790</v>
      </c>
      <c r="FX59" s="414" t="s">
        <v>793</v>
      </c>
      <c r="FY59" s="416" t="s">
        <v>4613</v>
      </c>
      <c r="FZ59" s="414" t="s">
        <v>797</v>
      </c>
      <c r="GA59" s="414" t="s">
        <v>800</v>
      </c>
      <c r="GB59" s="414" t="s">
        <v>803</v>
      </c>
      <c r="GC59" s="414" t="s">
        <v>4614</v>
      </c>
      <c r="GD59" s="414" t="s">
        <v>742</v>
      </c>
      <c r="GE59" s="414" t="s">
        <v>4614</v>
      </c>
      <c r="GF59" s="414" t="s">
        <v>4615</v>
      </c>
      <c r="GG59" s="414" t="s">
        <v>725</v>
      </c>
      <c r="GH59" s="414" t="s">
        <v>4616</v>
      </c>
      <c r="GI59" s="414" t="s">
        <v>715</v>
      </c>
      <c r="GJ59" s="414" t="s">
        <v>718</v>
      </c>
      <c r="GK59" s="414" t="s">
        <v>711</v>
      </c>
      <c r="GL59" s="414" t="s">
        <v>241</v>
      </c>
      <c r="GM59" s="414" t="s">
        <v>234</v>
      </c>
      <c r="GN59" s="414" t="s">
        <v>234</v>
      </c>
      <c r="GO59" s="414" t="s">
        <v>239</v>
      </c>
      <c r="GP59" s="414" t="s">
        <v>824</v>
      </c>
      <c r="GQ59" s="416" t="s">
        <v>4568</v>
      </c>
      <c r="GR59" s="416" t="s">
        <v>4569</v>
      </c>
      <c r="GS59" s="414" t="s">
        <v>268</v>
      </c>
      <c r="GT59" s="416" t="s">
        <v>4570</v>
      </c>
      <c r="GU59" s="416" t="s">
        <v>4570</v>
      </c>
      <c r="GV59" s="416" t="s">
        <v>4617</v>
      </c>
      <c r="GW59" s="416" t="s">
        <v>4608</v>
      </c>
      <c r="GX59" s="416" t="s">
        <v>4580</v>
      </c>
      <c r="GY59" s="414" t="s">
        <v>520</v>
      </c>
      <c r="GZ59" s="414" t="s">
        <v>848</v>
      </c>
      <c r="HA59" s="414" t="s">
        <v>843</v>
      </c>
      <c r="HB59" s="414" t="s">
        <v>845</v>
      </c>
      <c r="HC59" s="414" t="s">
        <v>845</v>
      </c>
      <c r="HD59" s="414" t="s">
        <v>514</v>
      </c>
      <c r="HE59" s="414" t="s">
        <v>547</v>
      </c>
      <c r="HF59" s="414" t="s">
        <v>904</v>
      </c>
      <c r="HG59" s="414" t="s">
        <v>924</v>
      </c>
      <c r="HH59" s="414" t="s">
        <v>914</v>
      </c>
      <c r="HI59" s="414" t="s">
        <v>906</v>
      </c>
      <c r="HJ59" s="414" t="s">
        <v>909</v>
      </c>
      <c r="HK59" s="414" t="s">
        <v>929</v>
      </c>
      <c r="HL59" s="414" t="s">
        <v>929</v>
      </c>
      <c r="HM59" s="414" t="s">
        <v>898</v>
      </c>
      <c r="HN59" s="414" t="s">
        <v>931</v>
      </c>
      <c r="HO59" s="414" t="s">
        <v>927</v>
      </c>
      <c r="HP59" s="414" t="s">
        <v>918</v>
      </c>
      <c r="HQ59" s="414" t="s">
        <v>916</v>
      </c>
      <c r="HR59" s="414" t="s">
        <v>916</v>
      </c>
      <c r="HS59" s="414" t="s">
        <v>920</v>
      </c>
      <c r="HT59" s="416" t="s">
        <v>4618</v>
      </c>
      <c r="HU59" s="414" t="s">
        <v>911</v>
      </c>
      <c r="HV59" s="414" t="s">
        <v>933</v>
      </c>
      <c r="HW59" s="414" t="s">
        <v>552</v>
      </c>
      <c r="HX59" s="414" t="s">
        <v>897</v>
      </c>
      <c r="HY59" s="414" t="s">
        <v>834</v>
      </c>
      <c r="HZ59" s="414" t="s">
        <v>510</v>
      </c>
      <c r="IA59" s="414" t="s">
        <v>834</v>
      </c>
      <c r="IB59" s="414" t="s">
        <v>834</v>
      </c>
      <c r="IC59" s="414" t="s">
        <v>4600</v>
      </c>
      <c r="ID59" s="414" t="s">
        <v>834</v>
      </c>
      <c r="IE59" s="414" t="s">
        <v>892</v>
      </c>
      <c r="IF59" s="414" t="s">
        <v>877</v>
      </c>
      <c r="IG59" s="414" t="s">
        <v>877</v>
      </c>
      <c r="IH59" s="414" t="s">
        <v>855</v>
      </c>
      <c r="II59" s="414" t="s">
        <v>4619</v>
      </c>
      <c r="IJ59" s="414" t="s">
        <v>4620</v>
      </c>
      <c r="IK59" s="414" t="s">
        <v>874</v>
      </c>
      <c r="IL59" s="414" t="s">
        <v>4621</v>
      </c>
      <c r="IM59" s="414" t="s">
        <v>869</v>
      </c>
      <c r="IN59" s="414" t="s">
        <v>869</v>
      </c>
      <c r="IO59" s="414" t="s">
        <v>869</v>
      </c>
      <c r="IP59" s="414" t="s">
        <v>869</v>
      </c>
      <c r="IQ59" s="414" t="s">
        <v>882</v>
      </c>
      <c r="IR59" s="414" t="s">
        <v>890</v>
      </c>
      <c r="IS59" s="414" t="s">
        <v>871</v>
      </c>
      <c r="IT59" s="414" t="s">
        <v>852</v>
      </c>
      <c r="IU59" s="414" t="s">
        <v>858</v>
      </c>
      <c r="IV59" s="414" t="s">
        <v>864</v>
      </c>
      <c r="IW59" s="414" t="s">
        <v>520</v>
      </c>
      <c r="IX59" s="414" t="s">
        <v>514</v>
      </c>
      <c r="IY59" s="414" t="s">
        <v>547</v>
      </c>
      <c r="IZ59" s="414" t="s">
        <v>984</v>
      </c>
      <c r="JA59" s="414" t="s">
        <v>4622</v>
      </c>
      <c r="JB59" s="414" t="s">
        <v>974</v>
      </c>
      <c r="JC59" s="414" t="s">
        <v>4623</v>
      </c>
      <c r="JD59" s="414" t="s">
        <v>976</v>
      </c>
      <c r="JE59" s="414" t="s">
        <v>982</v>
      </c>
      <c r="JF59" s="414" t="s">
        <v>969</v>
      </c>
      <c r="JG59" s="414" t="s">
        <v>980</v>
      </c>
      <c r="JH59" s="414" t="s">
        <v>552</v>
      </c>
      <c r="JI59" s="414" t="s">
        <v>510</v>
      </c>
      <c r="JJ59" s="414" t="s">
        <v>940</v>
      </c>
      <c r="JK59" s="414" t="s">
        <v>4624</v>
      </c>
      <c r="JL59" s="414" t="s">
        <v>961</v>
      </c>
      <c r="JM59" s="414" t="s">
        <v>948</v>
      </c>
      <c r="JN59" s="414" t="s">
        <v>959</v>
      </c>
      <c r="JO59" s="414" t="s">
        <v>952</v>
      </c>
      <c r="JP59" s="414" t="s">
        <v>538</v>
      </c>
      <c r="JQ59" s="414" t="s">
        <v>946</v>
      </c>
      <c r="JR59" s="414" t="s">
        <v>241</v>
      </c>
      <c r="JS59" s="414" t="s">
        <v>234</v>
      </c>
      <c r="JT59" s="414" t="s">
        <v>234</v>
      </c>
      <c r="JU59" s="414" t="s">
        <v>239</v>
      </c>
      <c r="JV59" s="416" t="s">
        <v>4566</v>
      </c>
      <c r="JW59" s="414" t="s">
        <v>824</v>
      </c>
      <c r="JX59" s="416" t="s">
        <v>4568</v>
      </c>
      <c r="JY59" s="416" t="s">
        <v>4569</v>
      </c>
      <c r="JZ59" s="414" t="s">
        <v>268</v>
      </c>
      <c r="KA59" s="414" t="s">
        <v>992</v>
      </c>
      <c r="KB59" s="416" t="s">
        <v>4570</v>
      </c>
      <c r="KC59" s="416" t="s">
        <v>4617</v>
      </c>
      <c r="KD59" s="416" t="s">
        <v>4608</v>
      </c>
      <c r="KE59" s="416" t="s">
        <v>4625</v>
      </c>
      <c r="KF59" s="414" t="s">
        <v>495</v>
      </c>
      <c r="KG59" s="414" t="s">
        <v>1048</v>
      </c>
      <c r="KH59" s="414" t="s">
        <v>1022</v>
      </c>
      <c r="KI59" s="414" t="s">
        <v>447</v>
      </c>
      <c r="KJ59" s="414" t="s">
        <v>449</v>
      </c>
      <c r="KK59" s="414" t="s">
        <v>4626</v>
      </c>
      <c r="KL59" s="414" t="s">
        <v>4627</v>
      </c>
      <c r="KM59" s="414" t="s">
        <v>1024</v>
      </c>
      <c r="KN59" s="414" t="s">
        <v>432</v>
      </c>
      <c r="KO59" s="414" t="s">
        <v>1002</v>
      </c>
      <c r="KP59" s="414" t="s">
        <v>1004</v>
      </c>
      <c r="KQ59" s="414" t="s">
        <v>1006</v>
      </c>
      <c r="KR59" s="414" t="s">
        <v>412</v>
      </c>
      <c r="KS59" s="414" t="s">
        <v>412</v>
      </c>
      <c r="KT59" s="414" t="s">
        <v>4628</v>
      </c>
      <c r="KU59" s="414" t="s">
        <v>1027</v>
      </c>
      <c r="KV59" s="414" t="s">
        <v>441</v>
      </c>
      <c r="KW59" s="414" t="s">
        <v>1034</v>
      </c>
      <c r="KX59" s="414" t="s">
        <v>1032</v>
      </c>
      <c r="KY59" s="414" t="s">
        <v>1030</v>
      </c>
      <c r="KZ59" s="414" t="s">
        <v>1036</v>
      </c>
      <c r="LA59" s="414" t="s">
        <v>1038</v>
      </c>
      <c r="LB59" s="414" t="s">
        <v>1041</v>
      </c>
      <c r="LC59" s="414" t="s">
        <v>430</v>
      </c>
      <c r="LD59" s="414" t="s">
        <v>1015</v>
      </c>
      <c r="LE59" s="414" t="s">
        <v>1017</v>
      </c>
      <c r="LF59" s="414" t="s">
        <v>585</v>
      </c>
      <c r="LG59" s="414" t="s">
        <v>1059</v>
      </c>
      <c r="LH59" s="414" t="s">
        <v>629</v>
      </c>
      <c r="LI59" s="414" t="s">
        <v>4603</v>
      </c>
      <c r="LJ59" s="414" t="s">
        <v>1079</v>
      </c>
      <c r="LK59" s="414" t="s">
        <v>649</v>
      </c>
      <c r="LL59" s="414" t="s">
        <v>1082</v>
      </c>
      <c r="LM59" s="414" t="s">
        <v>1076</v>
      </c>
      <c r="LN59" s="414" t="s">
        <v>638</v>
      </c>
      <c r="LO59" s="414" t="s">
        <v>1074</v>
      </c>
      <c r="LP59" s="414" t="s">
        <v>644</v>
      </c>
      <c r="LQ59" s="414" t="s">
        <v>1051</v>
      </c>
      <c r="LR59" s="414" t="s">
        <v>1056</v>
      </c>
      <c r="LS59" s="414" t="s">
        <v>625</v>
      </c>
      <c r="LT59" s="414" t="s">
        <v>611</v>
      </c>
      <c r="LU59" s="414" t="s">
        <v>1068</v>
      </c>
      <c r="LV59" s="414" t="s">
        <v>608</v>
      </c>
      <c r="LW59" s="414" t="s">
        <v>1063</v>
      </c>
      <c r="LX59" s="414" t="s">
        <v>1066</v>
      </c>
      <c r="LY59" s="414" t="s">
        <v>1136</v>
      </c>
      <c r="LZ59" s="414" t="s">
        <v>4629</v>
      </c>
      <c r="MA59" s="414" t="s">
        <v>1138</v>
      </c>
      <c r="MB59" s="414" t="s">
        <v>1140</v>
      </c>
      <c r="MC59" s="414" t="s">
        <v>1086</v>
      </c>
      <c r="MD59" s="414" t="s">
        <v>1088</v>
      </c>
      <c r="ME59" s="414" t="s">
        <v>1002</v>
      </c>
      <c r="MF59" s="414" t="s">
        <v>417</v>
      </c>
      <c r="MG59" s="414" t="s">
        <v>1091</v>
      </c>
      <c r="MH59" s="414" t="s">
        <v>460</v>
      </c>
      <c r="MI59" s="414" t="s">
        <v>458</v>
      </c>
      <c r="MJ59" s="414" t="s">
        <v>457</v>
      </c>
      <c r="MK59" s="414" t="s">
        <v>456</v>
      </c>
      <c r="ML59" s="414" t="s">
        <v>1109</v>
      </c>
      <c r="MM59" s="414" t="s">
        <v>1111</v>
      </c>
      <c r="MN59" s="414" t="s">
        <v>4630</v>
      </c>
      <c r="MO59" s="414" t="s">
        <v>1102</v>
      </c>
      <c r="MP59" s="414" t="s">
        <v>1121</v>
      </c>
      <c r="MQ59" s="414" t="s">
        <v>1127</v>
      </c>
      <c r="MR59" s="414" t="s">
        <v>1119</v>
      </c>
      <c r="MS59" s="414" t="s">
        <v>1123</v>
      </c>
      <c r="MT59" s="414" t="s">
        <v>1125</v>
      </c>
      <c r="MU59" s="414" t="s">
        <v>1107</v>
      </c>
      <c r="MV59" s="414" t="s">
        <v>1104</v>
      </c>
      <c r="MW59" s="414" t="s">
        <v>1105</v>
      </c>
      <c r="MX59" s="414" t="s">
        <v>4631</v>
      </c>
      <c r="MY59" s="414" t="s">
        <v>1098</v>
      </c>
      <c r="MZ59" s="414" t="s">
        <v>1096</v>
      </c>
      <c r="NA59" s="414" t="s">
        <v>1133</v>
      </c>
      <c r="NB59" s="414" t="s">
        <v>1130</v>
      </c>
      <c r="NC59" s="414" t="s">
        <v>498</v>
      </c>
      <c r="ND59" s="414" t="s">
        <v>586</v>
      </c>
      <c r="NE59" s="414" t="s">
        <v>583</v>
      </c>
      <c r="NF59" s="414" t="s">
        <v>1158</v>
      </c>
      <c r="NG59" s="414" t="s">
        <v>4632</v>
      </c>
      <c r="NH59" s="414" t="s">
        <v>1162</v>
      </c>
      <c r="NI59" s="414" t="s">
        <v>648</v>
      </c>
      <c r="NJ59" s="414" t="s">
        <v>642</v>
      </c>
      <c r="NK59" s="414" t="s">
        <v>639</v>
      </c>
      <c r="NL59" s="414" t="s">
        <v>552</v>
      </c>
      <c r="NM59" s="414" t="s">
        <v>645</v>
      </c>
      <c r="NN59" s="414" t="s">
        <v>1146</v>
      </c>
      <c r="NO59" s="414" t="s">
        <v>4633</v>
      </c>
      <c r="NP59" s="414" t="s">
        <v>626</v>
      </c>
      <c r="NQ59" s="414" t="s">
        <v>612</v>
      </c>
      <c r="NR59" s="414" t="s">
        <v>604</v>
      </c>
      <c r="NS59" s="414" t="s">
        <v>1156</v>
      </c>
      <c r="NT59" s="414" t="s">
        <v>869</v>
      </c>
      <c r="NU59" s="416" t="s">
        <v>4634</v>
      </c>
      <c r="NV59" s="414" t="s">
        <v>599</v>
      </c>
    </row>
    <row r="60" spans="1:394" s="414" customFormat="1" ht="16.5" customHeight="1">
      <c r="F60" s="416" t="s">
        <v>4635</v>
      </c>
      <c r="G60" s="410" t="s">
        <v>4636</v>
      </c>
      <c r="H60" s="417" t="s">
        <v>4637</v>
      </c>
      <c r="I60" s="414" t="s">
        <v>4638</v>
      </c>
      <c r="L60" s="416" t="s">
        <v>4639</v>
      </c>
      <c r="M60" s="417" t="s">
        <v>4640</v>
      </c>
      <c r="N60" s="410" t="s">
        <v>4641</v>
      </c>
      <c r="O60" s="417" t="s">
        <v>4642</v>
      </c>
      <c r="P60" s="417" t="s">
        <v>4643</v>
      </c>
      <c r="Q60" s="417" t="s">
        <v>4642</v>
      </c>
      <c r="T60" s="417" t="s">
        <v>4644</v>
      </c>
      <c r="X60" s="416" t="s">
        <v>4645</v>
      </c>
      <c r="Z60" s="417" t="s">
        <v>4646</v>
      </c>
      <c r="AA60" s="416" t="s">
        <v>4647</v>
      </c>
      <c r="AB60" s="416" t="s">
        <v>4648</v>
      </c>
      <c r="AC60" s="416" t="s">
        <v>4649</v>
      </c>
      <c r="AD60" s="416" t="s">
        <v>4650</v>
      </c>
      <c r="AE60" s="416" t="s">
        <v>4651</v>
      </c>
      <c r="AF60" s="416" t="s">
        <v>4580</v>
      </c>
      <c r="AS60" s="414" t="s">
        <v>383</v>
      </c>
      <c r="AZ60" s="414" t="s">
        <v>380</v>
      </c>
      <c r="BA60" s="414" t="s">
        <v>376</v>
      </c>
      <c r="BB60" s="414" t="s">
        <v>4652</v>
      </c>
      <c r="BZ60" s="414" t="s">
        <v>397</v>
      </c>
      <c r="CC60" s="414" t="s">
        <v>377</v>
      </c>
      <c r="DH60" s="414" t="s">
        <v>518</v>
      </c>
      <c r="DI60" s="414" t="s">
        <v>513</v>
      </c>
      <c r="DJ60" s="414" t="s">
        <v>548</v>
      </c>
      <c r="DK60" s="414" t="s">
        <v>556</v>
      </c>
      <c r="DL60" s="414" t="s">
        <v>561</v>
      </c>
      <c r="DM60" s="414" t="s">
        <v>552</v>
      </c>
      <c r="DN60" s="414" t="s">
        <v>509</v>
      </c>
      <c r="DO60" s="414" t="s">
        <v>505</v>
      </c>
      <c r="DP60" s="414" t="s">
        <v>524</v>
      </c>
      <c r="DQ60" s="414" t="s">
        <v>4653</v>
      </c>
      <c r="DR60" s="414" t="s">
        <v>533</v>
      </c>
      <c r="DS60" s="414" t="s">
        <v>541</v>
      </c>
      <c r="DT60" s="414" t="s">
        <v>4654</v>
      </c>
      <c r="DU60" s="414" t="s">
        <v>582</v>
      </c>
      <c r="DV60" s="414" t="s">
        <v>627</v>
      </c>
      <c r="DX60" s="414" t="s">
        <v>4655</v>
      </c>
      <c r="DY60" s="414" t="s">
        <v>647</v>
      </c>
      <c r="EC60" s="414" t="s">
        <v>636</v>
      </c>
      <c r="EE60" s="414" t="s">
        <v>566</v>
      </c>
      <c r="EF60" s="414" t="s">
        <v>568</v>
      </c>
      <c r="EH60" s="414" t="s">
        <v>613</v>
      </c>
      <c r="EI60" s="414" t="s">
        <v>601</v>
      </c>
      <c r="EJ60" s="414" t="s">
        <v>620</v>
      </c>
      <c r="EM60" s="414" t="s">
        <v>596</v>
      </c>
      <c r="ES60" s="414" t="s">
        <v>4635</v>
      </c>
      <c r="ET60" s="417" t="s">
        <v>4656</v>
      </c>
      <c r="EU60" s="416" t="s">
        <v>4637</v>
      </c>
      <c r="EV60" s="416" t="s">
        <v>4638</v>
      </c>
      <c r="EW60" s="416" t="s">
        <v>4657</v>
      </c>
      <c r="EY60" s="416" t="s">
        <v>4658</v>
      </c>
      <c r="EZ60" s="416" t="s">
        <v>4659</v>
      </c>
      <c r="FA60" s="416" t="s">
        <v>4641</v>
      </c>
      <c r="FB60" s="416" t="s">
        <v>4642</v>
      </c>
      <c r="FC60" s="416" t="s">
        <v>4660</v>
      </c>
      <c r="FD60" s="416" t="s">
        <v>277</v>
      </c>
      <c r="FE60" s="414" t="s">
        <v>4661</v>
      </c>
      <c r="FY60" s="414" t="s">
        <v>4662</v>
      </c>
      <c r="GQ60" s="414" t="s">
        <v>4637</v>
      </c>
      <c r="GR60" s="414" t="s">
        <v>4638</v>
      </c>
      <c r="GT60" s="416" t="s">
        <v>4658</v>
      </c>
      <c r="GU60" s="416" t="s">
        <v>4659</v>
      </c>
      <c r="GV60" s="414" t="s">
        <v>4641</v>
      </c>
      <c r="GW60" s="416" t="s">
        <v>4642</v>
      </c>
      <c r="GX60" s="416" t="s">
        <v>4651</v>
      </c>
      <c r="GY60" s="414" t="s">
        <v>518</v>
      </c>
      <c r="HD60" s="414" t="s">
        <v>513</v>
      </c>
      <c r="HE60" s="414" t="s">
        <v>894</v>
      </c>
      <c r="HG60" s="414" t="s">
        <v>923</v>
      </c>
      <c r="HH60" s="414" t="s">
        <v>913</v>
      </c>
      <c r="HI60" s="414" t="s">
        <v>907</v>
      </c>
      <c r="HM60" s="414" t="s">
        <v>899</v>
      </c>
      <c r="HS60" s="414" t="s">
        <v>921</v>
      </c>
      <c r="HT60" s="414" t="s">
        <v>561</v>
      </c>
      <c r="HW60" s="414" t="s">
        <v>639</v>
      </c>
      <c r="HY60" s="414" t="s">
        <v>833</v>
      </c>
      <c r="HZ60" s="414" t="s">
        <v>509</v>
      </c>
      <c r="IA60" s="414" t="s">
        <v>833</v>
      </c>
      <c r="IC60" s="414" t="s">
        <v>4663</v>
      </c>
      <c r="IH60" s="416" t="s">
        <v>623</v>
      </c>
      <c r="II60" s="414" t="s">
        <v>887</v>
      </c>
      <c r="IJ60" s="414" t="s">
        <v>530</v>
      </c>
      <c r="IK60" s="414" t="s">
        <v>4664</v>
      </c>
      <c r="IL60" s="414" t="s">
        <v>874</v>
      </c>
      <c r="IQ60" s="414" t="s">
        <v>883</v>
      </c>
      <c r="IR60" s="414" t="s">
        <v>882</v>
      </c>
      <c r="IT60" s="416" t="s">
        <v>4665</v>
      </c>
      <c r="IU60" s="414" t="s">
        <v>859</v>
      </c>
      <c r="IV60" s="414" t="s">
        <v>863</v>
      </c>
      <c r="IW60" s="414" t="s">
        <v>518</v>
      </c>
      <c r="IX60" s="414" t="s">
        <v>513</v>
      </c>
      <c r="IY60" s="414" t="s">
        <v>963</v>
      </c>
      <c r="JA60" s="414" t="s">
        <v>556</v>
      </c>
      <c r="JB60" s="414" t="s">
        <v>973</v>
      </c>
      <c r="JC60" s="414" t="s">
        <v>967</v>
      </c>
      <c r="JD60" s="414" t="s">
        <v>977</v>
      </c>
      <c r="JF60" s="414" t="s">
        <v>971</v>
      </c>
      <c r="JH60" s="414" t="s">
        <v>639</v>
      </c>
      <c r="JI60" s="414" t="s">
        <v>509</v>
      </c>
      <c r="JK60" s="414" t="s">
        <v>505</v>
      </c>
      <c r="JL60" s="414" t="s">
        <v>616</v>
      </c>
      <c r="JM60" s="414" t="s">
        <v>949</v>
      </c>
      <c r="JO60" s="414" t="s">
        <v>4666</v>
      </c>
      <c r="JP60" s="414" t="s">
        <v>543</v>
      </c>
      <c r="JV60" s="414" t="s">
        <v>4635</v>
      </c>
      <c r="JX60" s="414" t="s">
        <v>4637</v>
      </c>
      <c r="JY60" s="414" t="s">
        <v>4638</v>
      </c>
      <c r="KB60" s="416" t="s">
        <v>4659</v>
      </c>
      <c r="KC60" s="414" t="s">
        <v>4641</v>
      </c>
      <c r="KD60" s="416" t="s">
        <v>4642</v>
      </c>
      <c r="KE60" s="416" t="s">
        <v>4667</v>
      </c>
      <c r="LF60" s="414" t="s">
        <v>4654</v>
      </c>
      <c r="LG60" s="414" t="s">
        <v>582</v>
      </c>
      <c r="LH60" s="414" t="s">
        <v>1071</v>
      </c>
      <c r="LJ60" s="414" t="s">
        <v>4668</v>
      </c>
      <c r="LK60" s="414" t="s">
        <v>647</v>
      </c>
      <c r="LO60" s="414" t="s">
        <v>636</v>
      </c>
      <c r="LQ60" s="414" t="s">
        <v>1052</v>
      </c>
      <c r="LR60" s="414" t="s">
        <v>568</v>
      </c>
      <c r="LT60" s="414" t="s">
        <v>1069</v>
      </c>
      <c r="LU60" s="414" t="s">
        <v>601</v>
      </c>
      <c r="LX60" s="414" t="s">
        <v>1065</v>
      </c>
      <c r="ND60" s="414" t="s">
        <v>588</v>
      </c>
      <c r="NE60" s="414" t="s">
        <v>581</v>
      </c>
      <c r="NF60" s="414" t="s">
        <v>963</v>
      </c>
      <c r="NH60" s="414" t="s">
        <v>655</v>
      </c>
      <c r="NI60" s="414" t="s">
        <v>967</v>
      </c>
      <c r="NL60" s="414" t="s">
        <v>551</v>
      </c>
      <c r="NN60" s="414" t="s">
        <v>509</v>
      </c>
      <c r="NO60" s="414" t="s">
        <v>573</v>
      </c>
      <c r="NQ60" s="414" t="s">
        <v>1155</v>
      </c>
      <c r="NR60" s="414" t="s">
        <v>602</v>
      </c>
      <c r="NS60" s="414" t="s">
        <v>623</v>
      </c>
      <c r="NV60" s="414" t="s">
        <v>597</v>
      </c>
    </row>
    <row r="61" spans="1:394" ht="16.5" customHeight="1">
      <c r="G61" s="417" t="s">
        <v>285</v>
      </c>
      <c r="H61" s="417" t="s">
        <v>4669</v>
      </c>
      <c r="I61" s="410" t="s">
        <v>4670</v>
      </c>
      <c r="L61" s="417" t="s">
        <v>4671</v>
      </c>
      <c r="M61" s="417" t="s">
        <v>4672</v>
      </c>
      <c r="N61" s="410" t="s">
        <v>4673</v>
      </c>
      <c r="O61" s="417" t="s">
        <v>4674</v>
      </c>
      <c r="Q61" s="417" t="s">
        <v>4675</v>
      </c>
      <c r="T61" s="417" t="s">
        <v>4676</v>
      </c>
      <c r="Z61" s="417" t="s">
        <v>4677</v>
      </c>
      <c r="AA61" s="417" t="s">
        <v>4678</v>
      </c>
      <c r="AB61" s="417" t="s">
        <v>4679</v>
      </c>
      <c r="AC61" s="417" t="s">
        <v>4680</v>
      </c>
      <c r="AD61" s="417" t="s">
        <v>4681</v>
      </c>
      <c r="AE61" s="417" t="s">
        <v>4682</v>
      </c>
      <c r="AF61" s="417" t="s">
        <v>336</v>
      </c>
      <c r="BZ61" s="410" t="s">
        <v>4683</v>
      </c>
      <c r="DH61" s="410" t="s">
        <v>519</v>
      </c>
      <c r="DI61" s="414" t="s">
        <v>4684</v>
      </c>
      <c r="DK61" s="414" t="s">
        <v>557</v>
      </c>
      <c r="DL61" s="410" t="s">
        <v>562</v>
      </c>
      <c r="DM61" s="414" t="s">
        <v>551</v>
      </c>
      <c r="DO61" s="414" t="s">
        <v>506</v>
      </c>
      <c r="DP61" s="410" t="s">
        <v>525</v>
      </c>
      <c r="DQ61" s="410" t="s">
        <v>527</v>
      </c>
      <c r="DR61" s="410" t="s">
        <v>534</v>
      </c>
      <c r="DS61" s="410" t="s">
        <v>538</v>
      </c>
      <c r="DT61" s="410" t="s">
        <v>589</v>
      </c>
      <c r="DU61" s="414" t="s">
        <v>576</v>
      </c>
      <c r="DY61" s="414" t="s">
        <v>650</v>
      </c>
      <c r="EF61" s="414" t="s">
        <v>4685</v>
      </c>
      <c r="EH61" s="410" t="s">
        <v>615</v>
      </c>
      <c r="EI61" s="410" t="s">
        <v>603</v>
      </c>
      <c r="EJ61" s="414" t="s">
        <v>618</v>
      </c>
      <c r="ET61" s="417" t="s">
        <v>4686</v>
      </c>
      <c r="EU61" s="417" t="s">
        <v>4669</v>
      </c>
      <c r="EV61" s="417" t="s">
        <v>4670</v>
      </c>
      <c r="EY61" s="417" t="s">
        <v>4671</v>
      </c>
      <c r="EZ61" s="417" t="s">
        <v>4687</v>
      </c>
      <c r="FA61" s="417" t="s">
        <v>4673</v>
      </c>
      <c r="FB61" s="417" t="s">
        <v>4675</v>
      </c>
      <c r="FD61" s="417" t="s">
        <v>4688</v>
      </c>
      <c r="GQ61" s="410" t="s">
        <v>4669</v>
      </c>
      <c r="GR61" s="417" t="s">
        <v>4670</v>
      </c>
      <c r="GT61" s="417" t="s">
        <v>4671</v>
      </c>
      <c r="GV61" s="410" t="s">
        <v>4673</v>
      </c>
      <c r="GW61" s="417" t="s">
        <v>4689</v>
      </c>
      <c r="GX61" s="417" t="s">
        <v>4682</v>
      </c>
      <c r="GY61" s="410" t="s">
        <v>519</v>
      </c>
      <c r="HD61" s="410" t="s">
        <v>840</v>
      </c>
      <c r="HM61" s="410" t="s">
        <v>4690</v>
      </c>
      <c r="HT61" s="410" t="s">
        <v>562</v>
      </c>
      <c r="HW61" s="410" t="s">
        <v>551</v>
      </c>
      <c r="IC61" s="410" t="s">
        <v>4691</v>
      </c>
      <c r="IH61" s="410" t="s">
        <v>619</v>
      </c>
      <c r="IT61" s="410" t="s">
        <v>853</v>
      </c>
      <c r="IV61" s="410" t="s">
        <v>538</v>
      </c>
      <c r="IW61" s="410" t="s">
        <v>519</v>
      </c>
      <c r="IX61" s="414" t="s">
        <v>4692</v>
      </c>
      <c r="JA61" s="414" t="s">
        <v>557</v>
      </c>
      <c r="JB61" s="414"/>
      <c r="JC61" s="414" t="s">
        <v>562</v>
      </c>
      <c r="JD61" s="414" t="s">
        <v>978</v>
      </c>
      <c r="JE61" s="414"/>
      <c r="JF61" s="414" t="s">
        <v>970</v>
      </c>
      <c r="JG61" s="414"/>
      <c r="JH61" s="414" t="s">
        <v>551</v>
      </c>
      <c r="JI61" s="414"/>
      <c r="JJ61" s="414"/>
      <c r="JK61" s="414" t="s">
        <v>506</v>
      </c>
      <c r="JL61" s="414"/>
      <c r="JM61" s="414" t="s">
        <v>530</v>
      </c>
      <c r="JN61" s="414"/>
      <c r="JO61" s="414"/>
      <c r="JP61" s="414" t="s">
        <v>955</v>
      </c>
      <c r="JQ61" s="414"/>
      <c r="JR61" s="414"/>
      <c r="JS61" s="414"/>
      <c r="JT61" s="414"/>
      <c r="JU61" s="414"/>
      <c r="JV61" s="414"/>
      <c r="JW61" s="414"/>
      <c r="JX61" s="410" t="s">
        <v>4669</v>
      </c>
      <c r="JY61" s="410" t="s">
        <v>4670</v>
      </c>
      <c r="KC61" s="410" t="s">
        <v>4673</v>
      </c>
      <c r="KD61" s="417" t="s">
        <v>4693</v>
      </c>
      <c r="LF61" s="414" t="s">
        <v>589</v>
      </c>
      <c r="LG61" s="414" t="s">
        <v>1057</v>
      </c>
      <c r="LH61" s="414"/>
      <c r="LI61" s="414"/>
      <c r="LJ61" s="414"/>
      <c r="LK61" s="414" t="s">
        <v>650</v>
      </c>
      <c r="LL61" s="414"/>
      <c r="LM61" s="414"/>
      <c r="LN61" s="414"/>
      <c r="LO61" s="414"/>
      <c r="LP61" s="414"/>
      <c r="LQ61" s="414"/>
      <c r="LR61" s="414" t="s">
        <v>4694</v>
      </c>
      <c r="LS61" s="414"/>
      <c r="LT61" s="414" t="s">
        <v>1070</v>
      </c>
      <c r="LU61" s="414" t="s">
        <v>1067</v>
      </c>
      <c r="ND61" s="414" t="s">
        <v>4695</v>
      </c>
      <c r="NE61" s="414" t="s">
        <v>579</v>
      </c>
      <c r="NF61" s="414"/>
      <c r="NG61" s="414"/>
      <c r="NH61" s="414"/>
      <c r="NI61" s="414" t="s">
        <v>562</v>
      </c>
      <c r="NJ61" s="414"/>
      <c r="NK61" s="414"/>
      <c r="NL61" s="414"/>
      <c r="NM61" s="414"/>
      <c r="NN61" s="414"/>
      <c r="NP61" s="414"/>
      <c r="NQ61" s="414" t="s">
        <v>616</v>
      </c>
      <c r="NR61" s="414" t="s">
        <v>606</v>
      </c>
      <c r="NS61" s="414" t="s">
        <v>619</v>
      </c>
      <c r="NT61" s="414"/>
      <c r="NU61" s="414"/>
      <c r="NV61" s="414"/>
    </row>
    <row r="62" spans="1:394" ht="16.5" customHeight="1">
      <c r="H62" s="417" t="s">
        <v>4696</v>
      </c>
      <c r="I62" s="410" t="s">
        <v>4697</v>
      </c>
      <c r="Z62" s="417" t="s">
        <v>4698</v>
      </c>
      <c r="AA62" s="417" t="s">
        <v>4697</v>
      </c>
      <c r="AC62" s="417"/>
      <c r="AE62" s="417" t="s">
        <v>4699</v>
      </c>
      <c r="AF62" s="417" t="s">
        <v>4700</v>
      </c>
      <c r="DI62" s="414" t="s">
        <v>515</v>
      </c>
      <c r="DO62" s="414" t="s">
        <v>507</v>
      </c>
      <c r="DQ62" s="410" t="s">
        <v>530</v>
      </c>
      <c r="DR62" s="410" t="s">
        <v>535</v>
      </c>
      <c r="DS62" s="410" t="s">
        <v>543</v>
      </c>
      <c r="DU62" s="416" t="s">
        <v>4701</v>
      </c>
      <c r="ET62" s="417" t="s">
        <v>285</v>
      </c>
      <c r="EU62" s="417" t="s">
        <v>4696</v>
      </c>
      <c r="EV62" s="417" t="s">
        <v>4697</v>
      </c>
      <c r="GQ62" s="410" t="s">
        <v>4702</v>
      </c>
      <c r="GR62" s="410" t="s">
        <v>4697</v>
      </c>
      <c r="GX62" s="417" t="s">
        <v>4699</v>
      </c>
      <c r="HD62" s="410" t="s">
        <v>515</v>
      </c>
      <c r="IC62" s="410" t="s">
        <v>831</v>
      </c>
      <c r="IV62" s="410" t="s">
        <v>543</v>
      </c>
      <c r="IX62" s="414" t="s">
        <v>515</v>
      </c>
      <c r="JB62" s="414"/>
      <c r="JC62" s="414"/>
      <c r="JD62" s="414"/>
      <c r="JE62" s="414"/>
      <c r="JF62" s="414"/>
      <c r="JG62" s="414"/>
      <c r="JH62" s="414"/>
      <c r="JI62" s="414"/>
      <c r="JJ62" s="414"/>
      <c r="JK62" s="414" t="s">
        <v>831</v>
      </c>
      <c r="JL62" s="414"/>
      <c r="JM62" s="414"/>
      <c r="JN62" s="414"/>
      <c r="JO62" s="414"/>
      <c r="JP62" s="414" t="s">
        <v>954</v>
      </c>
      <c r="JQ62" s="414"/>
      <c r="JR62" s="414"/>
      <c r="JS62" s="414"/>
      <c r="JT62" s="414"/>
      <c r="JU62" s="414"/>
      <c r="JV62" s="414"/>
      <c r="JW62" s="414"/>
      <c r="JX62" s="410" t="s">
        <v>4702</v>
      </c>
      <c r="JY62" s="410" t="s">
        <v>4697</v>
      </c>
      <c r="LF62" s="414"/>
      <c r="LG62" s="414" t="s">
        <v>1058</v>
      </c>
      <c r="LH62" s="414"/>
      <c r="LI62" s="414"/>
      <c r="LJ62" s="414"/>
      <c r="LK62" s="414"/>
      <c r="LL62" s="414"/>
      <c r="LM62" s="414"/>
      <c r="LN62" s="414"/>
      <c r="LO62" s="414"/>
      <c r="LP62" s="414"/>
      <c r="LQ62" s="414"/>
      <c r="LR62" s="414"/>
      <c r="LS62" s="414"/>
      <c r="LT62" s="414"/>
      <c r="LU62" s="414"/>
      <c r="ND62" s="414"/>
      <c r="NE62" s="414" t="s">
        <v>575</v>
      </c>
      <c r="NF62" s="414"/>
      <c r="NG62" s="414"/>
      <c r="NH62" s="414"/>
      <c r="NI62" s="414"/>
      <c r="NJ62" s="414"/>
      <c r="NK62" s="414"/>
      <c r="NL62" s="414"/>
      <c r="NM62" s="414"/>
      <c r="NN62" s="414"/>
      <c r="NO62" s="414"/>
      <c r="NP62" s="414"/>
      <c r="NQ62" s="414"/>
      <c r="NR62" s="414"/>
      <c r="NS62" s="414"/>
      <c r="NT62" s="414"/>
      <c r="NU62" s="414"/>
      <c r="NV62" s="414"/>
    </row>
    <row r="63" spans="1:394" ht="16.5" customHeight="1">
      <c r="H63" s="417" t="s">
        <v>4703</v>
      </c>
      <c r="Z63" s="417" t="s">
        <v>4704</v>
      </c>
      <c r="AE63" s="417" t="s">
        <v>4705</v>
      </c>
      <c r="AF63" s="417" t="s">
        <v>4706</v>
      </c>
      <c r="CF63"/>
      <c r="CG63"/>
      <c r="CH63"/>
      <c r="CI63"/>
      <c r="CJ63"/>
      <c r="CK63"/>
      <c r="CL63"/>
      <c r="CM63"/>
      <c r="DS63" s="410" t="s">
        <v>544</v>
      </c>
      <c r="DU63" s="414" t="s">
        <v>574</v>
      </c>
      <c r="EU63" s="417" t="s">
        <v>4703</v>
      </c>
      <c r="GQ63" s="410" t="s">
        <v>4707</v>
      </c>
      <c r="GX63" s="417" t="s">
        <v>4705</v>
      </c>
      <c r="IV63" s="410" t="s">
        <v>862</v>
      </c>
      <c r="JB63" s="414"/>
      <c r="JC63" s="414"/>
      <c r="JD63" s="414"/>
      <c r="JE63" s="414"/>
      <c r="JF63" s="414"/>
      <c r="JG63" s="414"/>
      <c r="JH63" s="414"/>
      <c r="JI63" s="414"/>
      <c r="JJ63" s="414"/>
      <c r="JK63" s="414"/>
      <c r="JL63" s="414"/>
      <c r="JM63" s="414"/>
      <c r="JN63" s="414"/>
      <c r="JO63" s="414"/>
      <c r="JP63" s="414" t="s">
        <v>956</v>
      </c>
      <c r="JQ63" s="414"/>
      <c r="JR63" s="414"/>
      <c r="JS63" s="414"/>
      <c r="JT63" s="414"/>
      <c r="JU63" s="414"/>
      <c r="JV63" s="414"/>
      <c r="JW63" s="414"/>
      <c r="JX63" s="410" t="s">
        <v>4707</v>
      </c>
      <c r="LF63" s="414"/>
      <c r="LG63" s="414" t="s">
        <v>574</v>
      </c>
      <c r="LH63" s="414"/>
      <c r="LI63" s="414"/>
      <c r="LJ63" s="414"/>
      <c r="LK63" s="414"/>
      <c r="LL63" s="414"/>
      <c r="LM63" s="414"/>
      <c r="LN63" s="414"/>
      <c r="LO63" s="414"/>
      <c r="LP63" s="414"/>
      <c r="LQ63" s="414"/>
      <c r="LR63" s="414"/>
      <c r="LS63" s="414"/>
      <c r="LT63" s="414"/>
      <c r="LU63" s="414"/>
      <c r="ND63" s="414"/>
      <c r="NE63" s="414" t="s">
        <v>577</v>
      </c>
      <c r="NF63" s="414"/>
      <c r="NG63" s="414"/>
      <c r="NH63" s="414"/>
      <c r="NI63" s="414"/>
      <c r="NJ63" s="414"/>
      <c r="NK63" s="414"/>
      <c r="NL63" s="414"/>
      <c r="NM63" s="414"/>
      <c r="NN63" s="414"/>
      <c r="NO63" s="414"/>
      <c r="NP63" s="414"/>
      <c r="NQ63" s="414"/>
      <c r="NR63" s="414"/>
      <c r="NS63" s="414"/>
      <c r="NT63" s="414"/>
      <c r="NU63" s="414"/>
      <c r="NV63" s="414"/>
    </row>
    <row r="64" spans="1:394" ht="16.5" customHeight="1">
      <c r="H64" s="417" t="s">
        <v>4707</v>
      </c>
      <c r="Z64" s="417" t="s">
        <v>4707</v>
      </c>
      <c r="AF64" s="417" t="s">
        <v>4651</v>
      </c>
      <c r="CF64"/>
      <c r="CG64"/>
      <c r="CH64"/>
      <c r="CI64"/>
      <c r="CJ64"/>
      <c r="CK64"/>
      <c r="CL64"/>
      <c r="CM64"/>
      <c r="DS64" s="410" t="s">
        <v>537</v>
      </c>
      <c r="DU64" s="417" t="s">
        <v>4708</v>
      </c>
      <c r="EU64" s="417" t="s">
        <v>4707</v>
      </c>
      <c r="IV64" s="410" t="s">
        <v>865</v>
      </c>
      <c r="JB64" s="414"/>
      <c r="JC64" s="414"/>
      <c r="JD64" s="414"/>
      <c r="JE64" s="414"/>
      <c r="JF64" s="414"/>
      <c r="JG64" s="414"/>
      <c r="JH64" s="414"/>
      <c r="JI64" s="414"/>
      <c r="JJ64" s="414"/>
      <c r="JK64" s="414"/>
      <c r="JL64" s="414"/>
      <c r="JM64" s="414"/>
      <c r="JN64" s="414"/>
      <c r="JO64" s="414"/>
      <c r="JP64" s="414" t="s">
        <v>957</v>
      </c>
      <c r="JQ64" s="414"/>
      <c r="JR64" s="414"/>
      <c r="JS64" s="414"/>
      <c r="JT64" s="414"/>
      <c r="JU64" s="414"/>
      <c r="JV64" s="414"/>
      <c r="JW64" s="414"/>
      <c r="LF64" s="414"/>
      <c r="LG64" s="414"/>
      <c r="LH64" s="414"/>
      <c r="LI64" s="414"/>
      <c r="LJ64" s="414"/>
      <c r="LK64" s="414"/>
      <c r="LL64" s="414"/>
      <c r="LM64" s="414"/>
      <c r="LN64" s="414"/>
      <c r="LO64" s="414"/>
      <c r="LP64" s="414"/>
      <c r="LQ64" s="414"/>
      <c r="LR64" s="414"/>
      <c r="LS64" s="414"/>
      <c r="LT64" s="414"/>
      <c r="LU64" s="414"/>
      <c r="ND64" s="414"/>
      <c r="NE64" s="414"/>
      <c r="NF64" s="414"/>
      <c r="NG64" s="414"/>
      <c r="NH64" s="414"/>
      <c r="NI64" s="414"/>
      <c r="NJ64" s="414"/>
      <c r="NK64" s="414"/>
      <c r="NL64" s="414"/>
      <c r="NM64" s="414"/>
      <c r="NN64" s="414"/>
      <c r="NO64" s="414"/>
      <c r="NP64" s="414"/>
      <c r="NQ64" s="414"/>
      <c r="NR64" s="414"/>
      <c r="NS64" s="414"/>
      <c r="NT64" s="414"/>
      <c r="NU64" s="414"/>
      <c r="NV64" s="414"/>
    </row>
    <row r="65" spans="32:386" ht="16.5" customHeight="1">
      <c r="AF65" s="417" t="s">
        <v>4682</v>
      </c>
      <c r="CF65"/>
      <c r="CG65"/>
      <c r="CH65"/>
      <c r="CI65"/>
      <c r="CJ65"/>
      <c r="CK65"/>
      <c r="CL65"/>
      <c r="CM65"/>
      <c r="DH65"/>
      <c r="DI65"/>
      <c r="DJ65"/>
      <c r="DK65"/>
      <c r="DL65"/>
      <c r="DM65"/>
      <c r="DN65"/>
      <c r="DO65"/>
      <c r="DP65"/>
      <c r="DQ65"/>
      <c r="DR65"/>
      <c r="DS65" s="410" t="s">
        <v>539</v>
      </c>
      <c r="DU65" s="410" t="s">
        <v>4709</v>
      </c>
      <c r="IV65" s="410" t="s">
        <v>861</v>
      </c>
      <c r="JB65" s="414"/>
      <c r="JC65" s="414"/>
      <c r="JD65" s="414"/>
      <c r="JE65" s="414"/>
      <c r="JF65" s="414"/>
      <c r="JG65" s="414"/>
      <c r="JH65" s="414"/>
      <c r="JI65" s="414"/>
      <c r="JJ65" s="414"/>
      <c r="JK65" s="414"/>
      <c r="JL65" s="414"/>
      <c r="JM65" s="414"/>
      <c r="JN65" s="414"/>
      <c r="JO65" s="414"/>
      <c r="JP65" s="414" t="s">
        <v>539</v>
      </c>
      <c r="JQ65" s="414"/>
      <c r="JR65" s="414"/>
      <c r="JS65" s="414"/>
      <c r="JT65" s="414"/>
      <c r="JU65" s="414"/>
      <c r="JV65" s="414"/>
      <c r="JW65" s="414"/>
      <c r="LF65" s="414"/>
      <c r="LG65" s="414"/>
      <c r="LH65" s="414"/>
      <c r="LI65" s="414"/>
      <c r="LJ65" s="414"/>
      <c r="LK65" s="414"/>
      <c r="LL65" s="414"/>
      <c r="LM65" s="414"/>
      <c r="LN65" s="414"/>
      <c r="LO65" s="414"/>
      <c r="LP65" s="414"/>
      <c r="LQ65" s="414"/>
      <c r="LR65" s="414"/>
      <c r="LS65" s="414"/>
      <c r="LT65" s="414"/>
      <c r="LU65" s="414"/>
      <c r="ND65" s="414"/>
      <c r="NE65" s="414"/>
      <c r="NF65" s="414"/>
      <c r="NG65" s="414"/>
      <c r="NH65" s="414"/>
      <c r="NI65" s="414"/>
      <c r="NJ65" s="414"/>
      <c r="NK65" s="414"/>
      <c r="NL65" s="414"/>
      <c r="NM65" s="414"/>
      <c r="NN65" s="414"/>
      <c r="NO65" s="414"/>
      <c r="NP65" s="414"/>
      <c r="NQ65" s="414"/>
      <c r="NR65" s="414"/>
      <c r="NS65" s="414"/>
      <c r="NT65" s="414"/>
      <c r="NU65" s="414"/>
      <c r="NV65" s="414"/>
    </row>
    <row r="66" spans="32:386" ht="16.5" customHeight="1">
      <c r="AF66" s="417" t="s">
        <v>4699</v>
      </c>
      <c r="CF66"/>
      <c r="CG66"/>
      <c r="CH66"/>
      <c r="CI66"/>
      <c r="CJ66"/>
      <c r="CK66"/>
      <c r="CL66"/>
      <c r="CM66"/>
      <c r="DH66"/>
      <c r="DI66"/>
      <c r="DJ66"/>
      <c r="DK66"/>
      <c r="DL66"/>
      <c r="DM66"/>
      <c r="DN66"/>
      <c r="DO66"/>
      <c r="DP66"/>
      <c r="DQ66"/>
      <c r="DR66"/>
      <c r="DS66" s="410" t="s">
        <v>540</v>
      </c>
      <c r="IV66" s="410" t="s">
        <v>537</v>
      </c>
      <c r="JB66" s="414"/>
      <c r="JC66" s="414"/>
      <c r="JD66" s="414"/>
      <c r="JE66" s="414"/>
      <c r="JF66" s="414"/>
      <c r="JG66" s="414"/>
      <c r="JH66" s="414"/>
      <c r="JI66" s="414"/>
      <c r="JJ66" s="414"/>
      <c r="JK66" s="414"/>
      <c r="JL66" s="414"/>
      <c r="JM66" s="414"/>
      <c r="JN66" s="414"/>
      <c r="JO66" s="414"/>
      <c r="JP66" s="414"/>
      <c r="JQ66" s="414"/>
      <c r="JR66" s="414"/>
      <c r="JS66" s="414"/>
      <c r="JT66" s="414"/>
      <c r="JU66" s="414"/>
      <c r="JV66" s="414"/>
      <c r="JW66" s="414"/>
    </row>
    <row r="67" spans="32:386" ht="15.5">
      <c r="AF67" s="417" t="s">
        <v>4705</v>
      </c>
      <c r="CF67"/>
      <c r="CG67"/>
      <c r="CH67"/>
      <c r="CI67"/>
      <c r="CJ67"/>
      <c r="CK67"/>
      <c r="CL67"/>
      <c r="CM67"/>
      <c r="DH67"/>
      <c r="DI67"/>
      <c r="DJ67"/>
      <c r="DK67"/>
      <c r="DL67"/>
      <c r="DM67"/>
      <c r="DN67"/>
      <c r="DO67"/>
      <c r="DP67"/>
      <c r="DQ67"/>
      <c r="DR67"/>
      <c r="IV67" s="410" t="s">
        <v>539</v>
      </c>
    </row>
    <row r="68" spans="32:386" ht="15.5">
      <c r="CF68"/>
      <c r="CG68"/>
      <c r="CH68"/>
      <c r="CI68"/>
      <c r="CJ68"/>
      <c r="CK68"/>
      <c r="CL68"/>
      <c r="CM68"/>
      <c r="DH68"/>
      <c r="DI68"/>
      <c r="DJ68"/>
      <c r="DK68"/>
      <c r="DL68"/>
      <c r="DM68"/>
      <c r="DN68"/>
      <c r="DO68"/>
      <c r="DP68"/>
      <c r="DQ68"/>
      <c r="DR68"/>
    </row>
  </sheetData>
  <conditionalFormatting sqref="A2:R4 A27:EC33 FE57 A34:CE35 CG34:CH35 CJ34:EC35 DT58:HM58 HP58:IL58 IW58:NV58 A6:R15 A5:I5 K5:R5 A26:F26 H26:EC26">
    <cfRule type="cellIs" dxfId="485" priority="475" operator="equal">
      <formula>""</formula>
    </cfRule>
  </conditionalFormatting>
  <conditionalFormatting sqref="BD24:BJ24">
    <cfRule type="cellIs" dxfId="484" priority="280" operator="equal">
      <formula>""</formula>
    </cfRule>
  </conditionalFormatting>
  <conditionalFormatting sqref="BX25:CC25">
    <cfRule type="cellIs" dxfId="483" priority="306" operator="equal">
      <formula>""</formula>
    </cfRule>
  </conditionalFormatting>
  <conditionalFormatting sqref="Z24:AH24">
    <cfRule type="cellIs" dxfId="482" priority="285" operator="equal">
      <formula>""</formula>
    </cfRule>
  </conditionalFormatting>
  <conditionalFormatting sqref="H58:J58">
    <cfRule type="cellIs" dxfId="481" priority="267" operator="equal">
      <formula>""</formula>
    </cfRule>
  </conditionalFormatting>
  <conditionalFormatting sqref="CP24:CV24">
    <cfRule type="cellIs" dxfId="480" priority="275" operator="equal">
      <formula>""</formula>
    </cfRule>
  </conditionalFormatting>
  <conditionalFormatting sqref="AR24:AW24">
    <cfRule type="cellIs" dxfId="479" priority="282" operator="equal">
      <formula>""</formula>
    </cfRule>
  </conditionalFormatting>
  <conditionalFormatting sqref="CD25:CI25">
    <cfRule type="cellIs" dxfId="478" priority="304" operator="equal">
      <formula>""</formula>
    </cfRule>
  </conditionalFormatting>
  <conditionalFormatting sqref="H24:N24">
    <cfRule type="cellIs" dxfId="477" priority="287" operator="equal">
      <formula>""</formula>
    </cfRule>
  </conditionalFormatting>
  <conditionalFormatting sqref="Z25:AH25">
    <cfRule type="cellIs" dxfId="476" priority="318" operator="equal">
      <formula>""</formula>
    </cfRule>
  </conditionalFormatting>
  <conditionalFormatting sqref="AX25:BC25">
    <cfRule type="cellIs" dxfId="475" priority="312" operator="equal">
      <formula>""</formula>
    </cfRule>
  </conditionalFormatting>
  <conditionalFormatting sqref="AR25:AW25">
    <cfRule type="cellIs" dxfId="474" priority="314" operator="equal">
      <formula>""</formula>
    </cfRule>
  </conditionalFormatting>
  <conditionalFormatting sqref="AI25:AQ25">
    <cfRule type="cellIs" dxfId="473" priority="316" operator="equal">
      <formula>""</formula>
    </cfRule>
  </conditionalFormatting>
  <conditionalFormatting sqref="F58 NW58:XFD58">
    <cfRule type="duplicateValues" dxfId="472" priority="327"/>
  </conditionalFormatting>
  <conditionalFormatting sqref="ED25:XFD25">
    <cfRule type="duplicateValues" dxfId="471" priority="326"/>
  </conditionalFormatting>
  <conditionalFormatting sqref="B3:R4 B6:R15 B5:I5 K5:R5">
    <cfRule type="duplicateValues" dxfId="470" priority="325"/>
  </conditionalFormatting>
  <conditionalFormatting sqref="A25:G25">
    <cfRule type="cellIs" dxfId="469" priority="324" operator="equal">
      <formula>""</formula>
    </cfRule>
  </conditionalFormatting>
  <conditionalFormatting sqref="A25:G25">
    <cfRule type="duplicateValues" dxfId="468" priority="323"/>
  </conditionalFormatting>
  <conditionalFormatting sqref="H25:N25">
    <cfRule type="cellIs" dxfId="467" priority="322" operator="equal">
      <formula>""</formula>
    </cfRule>
  </conditionalFormatting>
  <conditionalFormatting sqref="H25:N25">
    <cfRule type="duplicateValues" dxfId="466" priority="321"/>
  </conditionalFormatting>
  <conditionalFormatting sqref="O25:Y25">
    <cfRule type="cellIs" dxfId="465" priority="320" operator="equal">
      <formula>""</formula>
    </cfRule>
  </conditionalFormatting>
  <conditionalFormatting sqref="O25:Y25">
    <cfRule type="duplicateValues" dxfId="464" priority="319"/>
  </conditionalFormatting>
  <conditionalFormatting sqref="Z25:AH25">
    <cfRule type="duplicateValues" dxfId="463" priority="317"/>
  </conditionalFormatting>
  <conditionalFormatting sqref="AI25:AQ25">
    <cfRule type="duplicateValues" dxfId="462" priority="315"/>
  </conditionalFormatting>
  <conditionalFormatting sqref="AR25:AW25">
    <cfRule type="duplicateValues" dxfId="461" priority="313"/>
  </conditionalFormatting>
  <conditionalFormatting sqref="AX25:BC25">
    <cfRule type="duplicateValues" dxfId="460" priority="311"/>
  </conditionalFormatting>
  <conditionalFormatting sqref="BD25:BJ25">
    <cfRule type="cellIs" dxfId="459" priority="310" operator="equal">
      <formula>""</formula>
    </cfRule>
  </conditionalFormatting>
  <conditionalFormatting sqref="BD25:BJ25">
    <cfRule type="duplicateValues" dxfId="458" priority="309"/>
  </conditionalFormatting>
  <conditionalFormatting sqref="BK25:BL25 BN25:BW25">
    <cfRule type="cellIs" dxfId="457" priority="308" operator="equal">
      <formula>""</formula>
    </cfRule>
  </conditionalFormatting>
  <conditionalFormatting sqref="BK25:BL25 BN25:BW25">
    <cfRule type="duplicateValues" dxfId="456" priority="307"/>
  </conditionalFormatting>
  <conditionalFormatting sqref="BX25:CC25">
    <cfRule type="duplicateValues" dxfId="455" priority="305"/>
  </conditionalFormatting>
  <conditionalFormatting sqref="CD25:CI25">
    <cfRule type="duplicateValues" dxfId="454" priority="303"/>
  </conditionalFormatting>
  <conditionalFormatting sqref="CJ25:CO25">
    <cfRule type="cellIs" dxfId="453" priority="302" operator="equal">
      <formula>""</formula>
    </cfRule>
  </conditionalFormatting>
  <conditionalFormatting sqref="CJ25:CO25">
    <cfRule type="duplicateValues" dxfId="452" priority="301"/>
  </conditionalFormatting>
  <conditionalFormatting sqref="CP25:CV25">
    <cfRule type="cellIs" dxfId="451" priority="300" operator="equal">
      <formula>""</formula>
    </cfRule>
  </conditionalFormatting>
  <conditionalFormatting sqref="CP25:CV25">
    <cfRule type="duplicateValues" dxfId="450" priority="299"/>
  </conditionalFormatting>
  <conditionalFormatting sqref="CW25:DG25">
    <cfRule type="cellIs" dxfId="449" priority="298" operator="equal">
      <formula>""</formula>
    </cfRule>
  </conditionalFormatting>
  <conditionalFormatting sqref="CW25:DG25">
    <cfRule type="duplicateValues" dxfId="448" priority="297"/>
  </conditionalFormatting>
  <conditionalFormatting sqref="DH25:DM25">
    <cfRule type="cellIs" dxfId="447" priority="296" operator="equal">
      <formula>""</formula>
    </cfRule>
  </conditionalFormatting>
  <conditionalFormatting sqref="DH25:DM25">
    <cfRule type="duplicateValues" dxfId="446" priority="295"/>
  </conditionalFormatting>
  <conditionalFormatting sqref="DN25:DW25">
    <cfRule type="cellIs" dxfId="445" priority="294" operator="equal">
      <formula>""</formula>
    </cfRule>
  </conditionalFormatting>
  <conditionalFormatting sqref="DN25:DW25">
    <cfRule type="duplicateValues" dxfId="444" priority="293"/>
  </conditionalFormatting>
  <conditionalFormatting sqref="DX25:EC25">
    <cfRule type="cellIs" dxfId="443" priority="292" operator="equal">
      <formula>""</formula>
    </cfRule>
  </conditionalFormatting>
  <conditionalFormatting sqref="DX25:EC25">
    <cfRule type="duplicateValues" dxfId="442" priority="291"/>
  </conditionalFormatting>
  <conditionalFormatting sqref="A27:EC33 A34:CE35 CG34:CH35 CJ34:EC35 A26:F26 H26:EC26">
    <cfRule type="duplicateValues" dxfId="441" priority="290"/>
  </conditionalFormatting>
  <conditionalFormatting sqref="A27:EC33 A34:CE35 CG34:CH35 CJ34:EC35 A25:BL25 BN25:EC25 A26:F26 H26:EC26">
    <cfRule type="duplicateValues" dxfId="440" priority="289"/>
  </conditionalFormatting>
  <conditionalFormatting sqref="A24:G24">
    <cfRule type="cellIs" dxfId="439" priority="288" operator="equal">
      <formula>""</formula>
    </cfRule>
  </conditionalFormatting>
  <conditionalFormatting sqref="O24:Y24">
    <cfRule type="cellIs" dxfId="438" priority="286" operator="equal">
      <formula>""</formula>
    </cfRule>
  </conditionalFormatting>
  <conditionalFormatting sqref="AI24:AQ24">
    <cfRule type="cellIs" dxfId="437" priority="284" operator="equal">
      <formula>""</formula>
    </cfRule>
  </conditionalFormatting>
  <conditionalFormatting sqref="AX24:BC24">
    <cfRule type="cellIs" dxfId="436" priority="281" operator="equal">
      <formula>""</formula>
    </cfRule>
  </conditionalFormatting>
  <conditionalFormatting sqref="BK24:BW24">
    <cfRule type="cellIs" dxfId="435" priority="279" operator="equal">
      <formula>""</formula>
    </cfRule>
  </conditionalFormatting>
  <conditionalFormatting sqref="BX24:CC24">
    <cfRule type="cellIs" dxfId="434" priority="278" operator="equal">
      <formula>""</formula>
    </cfRule>
  </conditionalFormatting>
  <conditionalFormatting sqref="CD24:CI24">
    <cfRule type="cellIs" dxfId="433" priority="277" operator="equal">
      <formula>""</formula>
    </cfRule>
  </conditionalFormatting>
  <conditionalFormatting sqref="CJ24:CO24">
    <cfRule type="cellIs" dxfId="432" priority="276" operator="equal">
      <formula>""</formula>
    </cfRule>
  </conditionalFormatting>
  <conditionalFormatting sqref="CW24:DG24">
    <cfRule type="cellIs" dxfId="431" priority="274" operator="equal">
      <formula>""</formula>
    </cfRule>
  </conditionalFormatting>
  <conditionalFormatting sqref="DH24:DM24">
    <cfRule type="cellIs" dxfId="430" priority="273" operator="equal">
      <formula>""</formula>
    </cfRule>
  </conditionalFormatting>
  <conditionalFormatting sqref="DN24:DW24">
    <cfRule type="cellIs" dxfId="429" priority="272" operator="equal">
      <formula>""</formula>
    </cfRule>
  </conditionalFormatting>
  <conditionalFormatting sqref="DX24:EC24">
    <cfRule type="cellIs" dxfId="428" priority="271" operator="equal">
      <formula>""</formula>
    </cfRule>
  </conditionalFormatting>
  <conditionalFormatting sqref="A58:E58">
    <cfRule type="cellIs" dxfId="427" priority="270" operator="equal">
      <formula>""</formula>
    </cfRule>
  </conditionalFormatting>
  <conditionalFormatting sqref="A58:E58">
    <cfRule type="duplicateValues" dxfId="426" priority="269"/>
  </conditionalFormatting>
  <conditionalFormatting sqref="A58:E58">
    <cfRule type="duplicateValues" dxfId="425" priority="268"/>
  </conditionalFormatting>
  <conditionalFormatting sqref="H58:J58">
    <cfRule type="duplicateValues" dxfId="424" priority="266"/>
  </conditionalFormatting>
  <conditionalFormatting sqref="H58:J58">
    <cfRule type="duplicateValues" dxfId="423" priority="265"/>
  </conditionalFormatting>
  <conditionalFormatting sqref="K58:M58">
    <cfRule type="cellIs" dxfId="422" priority="264" operator="equal">
      <formula>""</formula>
    </cfRule>
  </conditionalFormatting>
  <conditionalFormatting sqref="K58:M58">
    <cfRule type="duplicateValues" dxfId="421" priority="263"/>
  </conditionalFormatting>
  <conditionalFormatting sqref="K58:M58">
    <cfRule type="duplicateValues" dxfId="420" priority="262"/>
  </conditionalFormatting>
  <conditionalFormatting sqref="N58:O58">
    <cfRule type="cellIs" dxfId="419" priority="261" operator="equal">
      <formula>""</formula>
    </cfRule>
  </conditionalFormatting>
  <conditionalFormatting sqref="N58:O58">
    <cfRule type="duplicateValues" dxfId="418" priority="260"/>
  </conditionalFormatting>
  <conditionalFormatting sqref="N58:O58">
    <cfRule type="duplicateValues" dxfId="417" priority="259"/>
  </conditionalFormatting>
  <conditionalFormatting sqref="Q58">
    <cfRule type="cellIs" dxfId="416" priority="258" operator="equal">
      <formula>""</formula>
    </cfRule>
  </conditionalFormatting>
  <conditionalFormatting sqref="Q58">
    <cfRule type="duplicateValues" dxfId="415" priority="257"/>
  </conditionalFormatting>
  <conditionalFormatting sqref="Q58">
    <cfRule type="duplicateValues" dxfId="414" priority="256"/>
  </conditionalFormatting>
  <conditionalFormatting sqref="A57:Q57">
    <cfRule type="cellIs" dxfId="413" priority="255" operator="equal">
      <formula>""</formula>
    </cfRule>
  </conditionalFormatting>
  <conditionalFormatting sqref="R58:W58">
    <cfRule type="cellIs" dxfId="412" priority="253" operator="equal">
      <formula>""</formula>
    </cfRule>
  </conditionalFormatting>
  <conditionalFormatting sqref="R58:W58">
    <cfRule type="duplicateValues" dxfId="411" priority="252"/>
  </conditionalFormatting>
  <conditionalFormatting sqref="R58:W58">
    <cfRule type="duplicateValues" dxfId="410" priority="251"/>
  </conditionalFormatting>
  <conditionalFormatting sqref="X58">
    <cfRule type="cellIs" dxfId="409" priority="250" operator="equal">
      <formula>""</formula>
    </cfRule>
  </conditionalFormatting>
  <conditionalFormatting sqref="X58">
    <cfRule type="duplicateValues" dxfId="408" priority="249"/>
  </conditionalFormatting>
  <conditionalFormatting sqref="X58">
    <cfRule type="duplicateValues" dxfId="407" priority="248"/>
  </conditionalFormatting>
  <conditionalFormatting sqref="Y58">
    <cfRule type="cellIs" dxfId="406" priority="247" operator="equal">
      <formula>""</formula>
    </cfRule>
  </conditionalFormatting>
  <conditionalFormatting sqref="Y58">
    <cfRule type="duplicateValues" dxfId="405" priority="246"/>
  </conditionalFormatting>
  <conditionalFormatting sqref="Y58">
    <cfRule type="duplicateValues" dxfId="404" priority="245"/>
  </conditionalFormatting>
  <conditionalFormatting sqref="Z58:AA58">
    <cfRule type="cellIs" dxfId="403" priority="244" operator="equal">
      <formula>""</formula>
    </cfRule>
  </conditionalFormatting>
  <conditionalFormatting sqref="Z58:AA58">
    <cfRule type="duplicateValues" dxfId="402" priority="243"/>
  </conditionalFormatting>
  <conditionalFormatting sqref="Z58:AA58">
    <cfRule type="duplicateValues" dxfId="401" priority="242"/>
  </conditionalFormatting>
  <conditionalFormatting sqref="AB58">
    <cfRule type="cellIs" dxfId="400" priority="241" operator="equal">
      <formula>""</formula>
    </cfRule>
  </conditionalFormatting>
  <conditionalFormatting sqref="AB58">
    <cfRule type="duplicateValues" dxfId="399" priority="240"/>
  </conditionalFormatting>
  <conditionalFormatting sqref="AB58">
    <cfRule type="duplicateValues" dxfId="398" priority="239"/>
  </conditionalFormatting>
  <conditionalFormatting sqref="AC58:AD58">
    <cfRule type="cellIs" dxfId="397" priority="238" operator="equal">
      <formula>""</formula>
    </cfRule>
  </conditionalFormatting>
  <conditionalFormatting sqref="AC58:AD58">
    <cfRule type="duplicateValues" dxfId="396" priority="237"/>
  </conditionalFormatting>
  <conditionalFormatting sqref="AC58:AD58">
    <cfRule type="duplicateValues" dxfId="395" priority="236"/>
  </conditionalFormatting>
  <conditionalFormatting sqref="AE58:AF58">
    <cfRule type="cellIs" dxfId="394" priority="235" operator="equal">
      <formula>""</formula>
    </cfRule>
  </conditionalFormatting>
  <conditionalFormatting sqref="AE58:AF58">
    <cfRule type="duplicateValues" dxfId="393" priority="234"/>
  </conditionalFormatting>
  <conditionalFormatting sqref="AE58:AF58">
    <cfRule type="duplicateValues" dxfId="392" priority="233"/>
  </conditionalFormatting>
  <conditionalFormatting sqref="AG58:AJ58">
    <cfRule type="cellIs" dxfId="391" priority="231" operator="equal">
      <formula>""</formula>
    </cfRule>
  </conditionalFormatting>
  <conditionalFormatting sqref="AG58:AJ58">
    <cfRule type="duplicateValues" dxfId="390" priority="230"/>
  </conditionalFormatting>
  <conditionalFormatting sqref="AG58:AJ58">
    <cfRule type="duplicateValues" dxfId="389" priority="229"/>
  </conditionalFormatting>
  <conditionalFormatting sqref="AK58:AL58">
    <cfRule type="cellIs" dxfId="388" priority="228" operator="equal">
      <formula>""</formula>
    </cfRule>
  </conditionalFormatting>
  <conditionalFormatting sqref="AK58:AL58">
    <cfRule type="duplicateValues" dxfId="387" priority="227"/>
  </conditionalFormatting>
  <conditionalFormatting sqref="AK58:AL58">
    <cfRule type="duplicateValues" dxfId="386" priority="226"/>
  </conditionalFormatting>
  <conditionalFormatting sqref="AM58:AN58">
    <cfRule type="cellIs" dxfId="385" priority="225" operator="equal">
      <formula>""</formula>
    </cfRule>
  </conditionalFormatting>
  <conditionalFormatting sqref="AM58:AN58">
    <cfRule type="duplicateValues" dxfId="384" priority="224"/>
  </conditionalFormatting>
  <conditionalFormatting sqref="AM58:AN58">
    <cfRule type="duplicateValues" dxfId="383" priority="223"/>
  </conditionalFormatting>
  <conditionalFormatting sqref="AO58">
    <cfRule type="cellIs" dxfId="382" priority="222" operator="equal">
      <formula>""</formula>
    </cfRule>
  </conditionalFormatting>
  <conditionalFormatting sqref="AO58">
    <cfRule type="duplicateValues" dxfId="381" priority="221"/>
  </conditionalFormatting>
  <conditionalFormatting sqref="AO58">
    <cfRule type="duplicateValues" dxfId="380" priority="220"/>
  </conditionalFormatting>
  <conditionalFormatting sqref="AP58">
    <cfRule type="cellIs" dxfId="379" priority="219" operator="equal">
      <formula>""</formula>
    </cfRule>
  </conditionalFormatting>
  <conditionalFormatting sqref="AP58">
    <cfRule type="duplicateValues" dxfId="378" priority="218"/>
  </conditionalFormatting>
  <conditionalFormatting sqref="AP58">
    <cfRule type="duplicateValues" dxfId="377" priority="217"/>
  </conditionalFormatting>
  <conditionalFormatting sqref="AQ58:AR58">
    <cfRule type="cellIs" dxfId="376" priority="216" operator="equal">
      <formula>""</formula>
    </cfRule>
  </conditionalFormatting>
  <conditionalFormatting sqref="AQ58:AR58">
    <cfRule type="duplicateValues" dxfId="375" priority="215"/>
  </conditionalFormatting>
  <conditionalFormatting sqref="AQ58:AR58">
    <cfRule type="duplicateValues" dxfId="374" priority="214"/>
  </conditionalFormatting>
  <conditionalFormatting sqref="AS58:AU58">
    <cfRule type="cellIs" dxfId="373" priority="213" operator="equal">
      <formula>""</formula>
    </cfRule>
  </conditionalFormatting>
  <conditionalFormatting sqref="AS58:AU58">
    <cfRule type="duplicateValues" dxfId="372" priority="212"/>
  </conditionalFormatting>
  <conditionalFormatting sqref="AS58:AU58">
    <cfRule type="duplicateValues" dxfId="371" priority="211"/>
  </conditionalFormatting>
  <conditionalFormatting sqref="AV58">
    <cfRule type="cellIs" dxfId="370" priority="210" operator="equal">
      <formula>""</formula>
    </cfRule>
  </conditionalFormatting>
  <conditionalFormatting sqref="AV58">
    <cfRule type="duplicateValues" dxfId="369" priority="209"/>
  </conditionalFormatting>
  <conditionalFormatting sqref="AV58">
    <cfRule type="duplicateValues" dxfId="368" priority="208"/>
  </conditionalFormatting>
  <conditionalFormatting sqref="AW58:AY58">
    <cfRule type="cellIs" dxfId="367" priority="207" operator="equal">
      <formula>""</formula>
    </cfRule>
  </conditionalFormatting>
  <conditionalFormatting sqref="AW58:AY58">
    <cfRule type="duplicateValues" dxfId="366" priority="206"/>
  </conditionalFormatting>
  <conditionalFormatting sqref="AW58:AY58">
    <cfRule type="duplicateValues" dxfId="365" priority="205"/>
  </conditionalFormatting>
  <conditionalFormatting sqref="AZ58:BA58">
    <cfRule type="cellIs" dxfId="364" priority="204" operator="equal">
      <formula>""</formula>
    </cfRule>
  </conditionalFormatting>
  <conditionalFormatting sqref="AZ58:BA58">
    <cfRule type="duplicateValues" dxfId="363" priority="203"/>
  </conditionalFormatting>
  <conditionalFormatting sqref="AZ58:BA58">
    <cfRule type="duplicateValues" dxfId="362" priority="202"/>
  </conditionalFormatting>
  <conditionalFormatting sqref="BB58">
    <cfRule type="cellIs" dxfId="361" priority="201" operator="equal">
      <formula>""</formula>
    </cfRule>
  </conditionalFormatting>
  <conditionalFormatting sqref="BB58">
    <cfRule type="duplicateValues" dxfId="360" priority="200"/>
  </conditionalFormatting>
  <conditionalFormatting sqref="BB58">
    <cfRule type="duplicateValues" dxfId="359" priority="199"/>
  </conditionalFormatting>
  <conditionalFormatting sqref="AG57:BB57">
    <cfRule type="cellIs" dxfId="358" priority="198" operator="equal">
      <formula>""</formula>
    </cfRule>
  </conditionalFormatting>
  <conditionalFormatting sqref="BC58:BD58">
    <cfRule type="cellIs" dxfId="357" priority="197" operator="equal">
      <formula>""</formula>
    </cfRule>
  </conditionalFormatting>
  <conditionalFormatting sqref="BC58:BD58">
    <cfRule type="duplicateValues" dxfId="356" priority="196"/>
  </conditionalFormatting>
  <conditionalFormatting sqref="BC58:BD58">
    <cfRule type="duplicateValues" dxfId="355" priority="195"/>
  </conditionalFormatting>
  <conditionalFormatting sqref="BE58:BH58">
    <cfRule type="cellIs" dxfId="354" priority="194" operator="equal">
      <formula>""</formula>
    </cfRule>
  </conditionalFormatting>
  <conditionalFormatting sqref="BE58:BH58">
    <cfRule type="duplicateValues" dxfId="353" priority="193"/>
  </conditionalFormatting>
  <conditionalFormatting sqref="BE58:BH58">
    <cfRule type="duplicateValues" dxfId="352" priority="192"/>
  </conditionalFormatting>
  <conditionalFormatting sqref="BI58:BN58">
    <cfRule type="cellIs" dxfId="351" priority="191" operator="equal">
      <formula>""</formula>
    </cfRule>
  </conditionalFormatting>
  <conditionalFormatting sqref="BI58:BN58">
    <cfRule type="duplicateValues" dxfId="350" priority="190"/>
  </conditionalFormatting>
  <conditionalFormatting sqref="BI58:BN58">
    <cfRule type="duplicateValues" dxfId="349" priority="189"/>
  </conditionalFormatting>
  <conditionalFormatting sqref="BO58:BR58">
    <cfRule type="cellIs" dxfId="348" priority="188" operator="equal">
      <formula>""</formula>
    </cfRule>
  </conditionalFormatting>
  <conditionalFormatting sqref="BO58:BR58">
    <cfRule type="duplicateValues" dxfId="347" priority="187"/>
  </conditionalFormatting>
  <conditionalFormatting sqref="BO58:BR58">
    <cfRule type="duplicateValues" dxfId="346" priority="186"/>
  </conditionalFormatting>
  <conditionalFormatting sqref="BS58">
    <cfRule type="cellIs" dxfId="345" priority="185" operator="equal">
      <formula>""</formula>
    </cfRule>
  </conditionalFormatting>
  <conditionalFormatting sqref="BS58">
    <cfRule type="duplicateValues" dxfId="344" priority="184"/>
  </conditionalFormatting>
  <conditionalFormatting sqref="BS58">
    <cfRule type="duplicateValues" dxfId="343" priority="183"/>
  </conditionalFormatting>
  <conditionalFormatting sqref="BT58:BV58">
    <cfRule type="cellIs" dxfId="342" priority="182" operator="equal">
      <formula>""</formula>
    </cfRule>
  </conditionalFormatting>
  <conditionalFormatting sqref="BT58:BV58">
    <cfRule type="duplicateValues" dxfId="341" priority="181"/>
  </conditionalFormatting>
  <conditionalFormatting sqref="BT58:BV58">
    <cfRule type="duplicateValues" dxfId="340" priority="180"/>
  </conditionalFormatting>
  <conditionalFormatting sqref="BW58:BY58">
    <cfRule type="cellIs" dxfId="339" priority="179" operator="equal">
      <formula>""</formula>
    </cfRule>
  </conditionalFormatting>
  <conditionalFormatting sqref="BW58:BY58">
    <cfRule type="duplicateValues" dxfId="338" priority="178"/>
  </conditionalFormatting>
  <conditionalFormatting sqref="BW58:BY58">
    <cfRule type="duplicateValues" dxfId="337" priority="177"/>
  </conditionalFormatting>
  <conditionalFormatting sqref="BZ58:CC58">
    <cfRule type="cellIs" dxfId="336" priority="176" operator="equal">
      <formula>""</formula>
    </cfRule>
  </conditionalFormatting>
  <conditionalFormatting sqref="BZ58:CC58">
    <cfRule type="duplicateValues" dxfId="335" priority="175"/>
  </conditionalFormatting>
  <conditionalFormatting sqref="BZ58:CC58">
    <cfRule type="duplicateValues" dxfId="334" priority="174"/>
  </conditionalFormatting>
  <conditionalFormatting sqref="CD58:CE58">
    <cfRule type="cellIs" dxfId="333" priority="173" operator="equal">
      <formula>""</formula>
    </cfRule>
  </conditionalFormatting>
  <conditionalFormatting sqref="CD58:CE58">
    <cfRule type="duplicateValues" dxfId="332" priority="172"/>
  </conditionalFormatting>
  <conditionalFormatting sqref="CD58:CE58">
    <cfRule type="duplicateValues" dxfId="331" priority="171"/>
  </conditionalFormatting>
  <conditionalFormatting sqref="BC57:CE57">
    <cfRule type="cellIs" dxfId="330" priority="170" operator="equal">
      <formula>""</formula>
    </cfRule>
  </conditionalFormatting>
  <conditionalFormatting sqref="CF58:CG58">
    <cfRule type="cellIs" dxfId="329" priority="161" operator="equal">
      <formula>""</formula>
    </cfRule>
  </conditionalFormatting>
  <conditionalFormatting sqref="CF58:CG58">
    <cfRule type="duplicateValues" dxfId="328" priority="160"/>
  </conditionalFormatting>
  <conditionalFormatting sqref="CF58:CG58">
    <cfRule type="duplicateValues" dxfId="327" priority="159"/>
  </conditionalFormatting>
  <conditionalFormatting sqref="CH58:CK58">
    <cfRule type="cellIs" dxfId="326" priority="158" operator="equal">
      <formula>""</formula>
    </cfRule>
  </conditionalFormatting>
  <conditionalFormatting sqref="CH58:CK58">
    <cfRule type="duplicateValues" dxfId="325" priority="157"/>
  </conditionalFormatting>
  <conditionalFormatting sqref="CH58:CK58">
    <cfRule type="duplicateValues" dxfId="324" priority="156"/>
  </conditionalFormatting>
  <conditionalFormatting sqref="CL58:CQ58">
    <cfRule type="cellIs" dxfId="323" priority="155" operator="equal">
      <formula>""</formula>
    </cfRule>
  </conditionalFormatting>
  <conditionalFormatting sqref="CL58:CQ58">
    <cfRule type="duplicateValues" dxfId="322" priority="154"/>
  </conditionalFormatting>
  <conditionalFormatting sqref="CL58:CQ58">
    <cfRule type="duplicateValues" dxfId="321" priority="153"/>
  </conditionalFormatting>
  <conditionalFormatting sqref="CR58:CU58">
    <cfRule type="cellIs" dxfId="320" priority="152" operator="equal">
      <formula>""</formula>
    </cfRule>
  </conditionalFormatting>
  <conditionalFormatting sqref="CR58:CU58">
    <cfRule type="duplicateValues" dxfId="319" priority="151"/>
  </conditionalFormatting>
  <conditionalFormatting sqref="CR58:CU58">
    <cfRule type="duplicateValues" dxfId="318" priority="150"/>
  </conditionalFormatting>
  <conditionalFormatting sqref="CV58">
    <cfRule type="cellIs" dxfId="317" priority="149" operator="equal">
      <formula>""</formula>
    </cfRule>
  </conditionalFormatting>
  <conditionalFormatting sqref="CV58">
    <cfRule type="duplicateValues" dxfId="316" priority="148"/>
  </conditionalFormatting>
  <conditionalFormatting sqref="CV58">
    <cfRule type="duplicateValues" dxfId="315" priority="147"/>
  </conditionalFormatting>
  <conditionalFormatting sqref="CW58:CY58">
    <cfRule type="cellIs" dxfId="314" priority="146" operator="equal">
      <formula>""</formula>
    </cfRule>
  </conditionalFormatting>
  <conditionalFormatting sqref="CW58:CY58">
    <cfRule type="duplicateValues" dxfId="313" priority="145"/>
  </conditionalFormatting>
  <conditionalFormatting sqref="CW58:CY58">
    <cfRule type="duplicateValues" dxfId="312" priority="144"/>
  </conditionalFormatting>
  <conditionalFormatting sqref="CZ58:DB58">
    <cfRule type="cellIs" dxfId="311" priority="143" operator="equal">
      <formula>""</formula>
    </cfRule>
  </conditionalFormatting>
  <conditionalFormatting sqref="CZ58:DB58">
    <cfRule type="duplicateValues" dxfId="310" priority="142"/>
  </conditionalFormatting>
  <conditionalFormatting sqref="CZ58:DB58">
    <cfRule type="duplicateValues" dxfId="309" priority="141"/>
  </conditionalFormatting>
  <conditionalFormatting sqref="DC58:DE58">
    <cfRule type="cellIs" dxfId="308" priority="140" operator="equal">
      <formula>""</formula>
    </cfRule>
  </conditionalFormatting>
  <conditionalFormatting sqref="DC58:DE58">
    <cfRule type="duplicateValues" dxfId="307" priority="139"/>
  </conditionalFormatting>
  <conditionalFormatting sqref="DC58:DE58">
    <cfRule type="duplicateValues" dxfId="306" priority="138"/>
  </conditionalFormatting>
  <conditionalFormatting sqref="DF58:DG58">
    <cfRule type="cellIs" dxfId="305" priority="137" operator="equal">
      <formula>""</formula>
    </cfRule>
  </conditionalFormatting>
  <conditionalFormatting sqref="DF58:DG58">
    <cfRule type="duplicateValues" dxfId="304" priority="136"/>
  </conditionalFormatting>
  <conditionalFormatting sqref="DF58:DG58">
    <cfRule type="duplicateValues" dxfId="303" priority="135"/>
  </conditionalFormatting>
  <conditionalFormatting sqref="CF57:DG57">
    <cfRule type="cellIs" dxfId="302" priority="134" operator="equal">
      <formula>""</formula>
    </cfRule>
  </conditionalFormatting>
  <conditionalFormatting sqref="CI34:CI35">
    <cfRule type="cellIs" dxfId="301" priority="64" operator="equal">
      <formula>""</formula>
    </cfRule>
  </conditionalFormatting>
  <conditionalFormatting sqref="CF36:CF43">
    <cfRule type="cellIs" dxfId="300" priority="60" operator="equal">
      <formula>""</formula>
    </cfRule>
  </conditionalFormatting>
  <conditionalFormatting sqref="DH58:DI58">
    <cfRule type="cellIs" dxfId="299" priority="127" operator="equal">
      <formula>""</formula>
    </cfRule>
  </conditionalFormatting>
  <conditionalFormatting sqref="DH58:DI58">
    <cfRule type="duplicateValues" dxfId="298" priority="126"/>
  </conditionalFormatting>
  <conditionalFormatting sqref="DH58:DI58">
    <cfRule type="duplicateValues" dxfId="297" priority="125"/>
  </conditionalFormatting>
  <conditionalFormatting sqref="DH57:DI57">
    <cfRule type="cellIs" dxfId="296" priority="124" operator="equal">
      <formula>""</formula>
    </cfRule>
  </conditionalFormatting>
  <conditionalFormatting sqref="DJ58">
    <cfRule type="cellIs" dxfId="295" priority="123" operator="equal">
      <formula>""</formula>
    </cfRule>
  </conditionalFormatting>
  <conditionalFormatting sqref="DJ58">
    <cfRule type="duplicateValues" dxfId="294" priority="122"/>
  </conditionalFormatting>
  <conditionalFormatting sqref="DJ58">
    <cfRule type="duplicateValues" dxfId="293" priority="121"/>
  </conditionalFormatting>
  <conditionalFormatting sqref="DK58:DL58">
    <cfRule type="cellIs" dxfId="292" priority="120" operator="equal">
      <formula>""</formula>
    </cfRule>
  </conditionalFormatting>
  <conditionalFormatting sqref="DK58:DL58">
    <cfRule type="duplicateValues" dxfId="291" priority="119"/>
  </conditionalFormatting>
  <conditionalFormatting sqref="DK58:DL58">
    <cfRule type="duplicateValues" dxfId="290" priority="118"/>
  </conditionalFormatting>
  <conditionalFormatting sqref="DM58">
    <cfRule type="cellIs" dxfId="289" priority="117" operator="equal">
      <formula>""</formula>
    </cfRule>
  </conditionalFormatting>
  <conditionalFormatting sqref="DM58">
    <cfRule type="duplicateValues" dxfId="288" priority="116"/>
  </conditionalFormatting>
  <conditionalFormatting sqref="DM58">
    <cfRule type="duplicateValues" dxfId="287" priority="115"/>
  </conditionalFormatting>
  <conditionalFormatting sqref="DN58:DO58">
    <cfRule type="cellIs" dxfId="286" priority="114" operator="equal">
      <formula>""</formula>
    </cfRule>
  </conditionalFormatting>
  <conditionalFormatting sqref="DN58:DO58">
    <cfRule type="duplicateValues" dxfId="285" priority="113"/>
  </conditionalFormatting>
  <conditionalFormatting sqref="DN58:DO58">
    <cfRule type="duplicateValues" dxfId="284" priority="112"/>
  </conditionalFormatting>
  <conditionalFormatting sqref="DP58:DS58">
    <cfRule type="cellIs" dxfId="283" priority="111" operator="equal">
      <formula>""</formula>
    </cfRule>
  </conditionalFormatting>
  <conditionalFormatting sqref="DP58:DS58">
    <cfRule type="duplicateValues" dxfId="282" priority="110"/>
  </conditionalFormatting>
  <conditionalFormatting sqref="DP58:DS58">
    <cfRule type="duplicateValues" dxfId="281" priority="109"/>
  </conditionalFormatting>
  <conditionalFormatting sqref="DJ57:DS57">
    <cfRule type="cellIs" dxfId="280" priority="108" operator="equal">
      <formula>""</formula>
    </cfRule>
  </conditionalFormatting>
  <conditionalFormatting sqref="HE57:HM57">
    <cfRule type="cellIs" dxfId="279" priority="66" operator="equal">
      <formula>""</formula>
    </cfRule>
  </conditionalFormatting>
  <conditionalFormatting sqref="DT58:HE58">
    <cfRule type="duplicateValues" dxfId="278" priority="84"/>
  </conditionalFormatting>
  <conditionalFormatting sqref="DT58:HE58">
    <cfRule type="duplicateValues" dxfId="277" priority="83"/>
  </conditionalFormatting>
  <conditionalFormatting sqref="DT57:EM57">
    <cfRule type="cellIs" dxfId="276" priority="71" operator="equal">
      <formula>""</formula>
    </cfRule>
  </conditionalFormatting>
  <conditionalFormatting sqref="EN57:FD57">
    <cfRule type="cellIs" dxfId="275" priority="70" operator="equal">
      <formula>""</formula>
    </cfRule>
  </conditionalFormatting>
  <conditionalFormatting sqref="FF57:GK57">
    <cfRule type="cellIs" dxfId="274" priority="69" operator="equal">
      <formula>""</formula>
    </cfRule>
  </conditionalFormatting>
  <conditionalFormatting sqref="GL57:GX57">
    <cfRule type="cellIs" dxfId="273" priority="68" operator="equal">
      <formula>""</formula>
    </cfRule>
  </conditionalFormatting>
  <conditionalFormatting sqref="GY57:HD57">
    <cfRule type="cellIs" dxfId="272" priority="67" operator="equal">
      <formula>""</formula>
    </cfRule>
  </conditionalFormatting>
  <conditionalFormatting sqref="CF34:CF35">
    <cfRule type="cellIs" dxfId="271" priority="65" operator="equal">
      <formula>""</formula>
    </cfRule>
  </conditionalFormatting>
  <conditionalFormatting sqref="A36:CE43 CG36:CH43 CJ36:EC43">
    <cfRule type="cellIs" dxfId="270" priority="63" operator="equal">
      <formula>""</formula>
    </cfRule>
  </conditionalFormatting>
  <conditionalFormatting sqref="A36:CE43 CG36:CH43 CJ36:EC43">
    <cfRule type="duplicateValues" dxfId="269" priority="62"/>
  </conditionalFormatting>
  <conditionalFormatting sqref="A36:CE43 CG36:CH43 CJ36:EC43">
    <cfRule type="duplicateValues" dxfId="268" priority="61"/>
  </conditionalFormatting>
  <conditionalFormatting sqref="CI36:CI43">
    <cfRule type="cellIs" dxfId="267" priority="59" operator="equal">
      <formula>""</formula>
    </cfRule>
  </conditionalFormatting>
  <conditionalFormatting sqref="CF26:CI43">
    <cfRule type="duplicateValues" dxfId="266" priority="58"/>
  </conditionalFormatting>
  <conditionalFormatting sqref="HN58:HO58">
    <cfRule type="cellIs" dxfId="265" priority="33" operator="equal">
      <formula>""</formula>
    </cfRule>
  </conditionalFormatting>
  <conditionalFormatting sqref="IM58:IN58">
    <cfRule type="cellIs" dxfId="264" priority="32" operator="equal">
      <formula>""</formula>
    </cfRule>
  </conditionalFormatting>
  <conditionalFormatting sqref="IO58:IV58">
    <cfRule type="cellIs" dxfId="263" priority="27" operator="equal">
      <formula>""</formula>
    </cfRule>
  </conditionalFormatting>
  <conditionalFormatting sqref="HN57:IV57">
    <cfRule type="cellIs" dxfId="262" priority="25" operator="equal">
      <formula>""</formula>
    </cfRule>
  </conditionalFormatting>
  <conditionalFormatting sqref="HF58:IV58">
    <cfRule type="duplicateValues" dxfId="261" priority="480"/>
  </conditionalFormatting>
  <conditionalFormatting sqref="IW57:JQ57">
    <cfRule type="cellIs" dxfId="260" priority="24" operator="equal">
      <formula>""</formula>
    </cfRule>
  </conditionalFormatting>
  <conditionalFormatting sqref="JR57:KE57">
    <cfRule type="cellIs" dxfId="259" priority="23" operator="equal">
      <formula>""</formula>
    </cfRule>
  </conditionalFormatting>
  <conditionalFormatting sqref="KF57:LE57">
    <cfRule type="cellIs" dxfId="258" priority="22" operator="equal">
      <formula>""</formula>
    </cfRule>
  </conditionalFormatting>
  <conditionalFormatting sqref="LF57:LX57">
    <cfRule type="cellIs" dxfId="257" priority="21" operator="equal">
      <formula>""</formula>
    </cfRule>
  </conditionalFormatting>
  <conditionalFormatting sqref="LY57:NC57">
    <cfRule type="cellIs" dxfId="256" priority="20" operator="equal">
      <formula>""</formula>
    </cfRule>
  </conditionalFormatting>
  <conditionalFormatting sqref="ND57:NV57">
    <cfRule type="cellIs" dxfId="255" priority="19" operator="equal">
      <formula>""</formula>
    </cfRule>
  </conditionalFormatting>
  <conditionalFormatting sqref="IW58:NV58 HW58:IL58 HF58:HM58">
    <cfRule type="duplicateValues" dxfId="254" priority="529"/>
  </conditionalFormatting>
  <conditionalFormatting sqref="IW58:NV58 HW58:IL58 HF58:HM58">
    <cfRule type="duplicateValues" dxfId="253" priority="532"/>
  </conditionalFormatting>
  <conditionalFormatting sqref="R57:AF57">
    <cfRule type="cellIs" dxfId="252" priority="18" operator="equal">
      <formula>""</formula>
    </cfRule>
  </conditionalFormatting>
  <conditionalFormatting sqref="A25:BL25 BN25:XFD25">
    <cfRule type="duplicateValues" dxfId="251" priority="17"/>
  </conditionalFormatting>
  <conditionalFormatting sqref="J5">
    <cfRule type="cellIs" dxfId="250" priority="16" operator="equal">
      <formula>""</formula>
    </cfRule>
  </conditionalFormatting>
  <conditionalFormatting sqref="J5">
    <cfRule type="duplicateValues" dxfId="249" priority="15"/>
  </conditionalFormatting>
  <conditionalFormatting sqref="BM25">
    <cfRule type="cellIs" dxfId="248" priority="14" operator="equal">
      <formula>""</formula>
    </cfRule>
  </conditionalFormatting>
  <conditionalFormatting sqref="BM25">
    <cfRule type="duplicateValues" dxfId="247" priority="13"/>
  </conditionalFormatting>
  <conditionalFormatting sqref="BM25">
    <cfRule type="duplicateValues" dxfId="246" priority="12"/>
  </conditionalFormatting>
  <conditionalFormatting sqref="BM25">
    <cfRule type="duplicateValues" dxfId="245" priority="11"/>
  </conditionalFormatting>
  <conditionalFormatting sqref="G26">
    <cfRule type="cellIs" dxfId="244" priority="10" operator="equal">
      <formula>""</formula>
    </cfRule>
  </conditionalFormatting>
  <conditionalFormatting sqref="G26">
    <cfRule type="duplicateValues" dxfId="243" priority="9"/>
  </conditionalFormatting>
  <conditionalFormatting sqref="G26">
    <cfRule type="duplicateValues" dxfId="242" priority="8"/>
  </conditionalFormatting>
  <conditionalFormatting sqref="P58">
    <cfRule type="duplicateValues" dxfId="241" priority="2"/>
  </conditionalFormatting>
  <conditionalFormatting sqref="P58">
    <cfRule type="cellIs" dxfId="240" priority="4" operator="equal">
      <formula>""</formula>
    </cfRule>
  </conditionalFormatting>
  <conditionalFormatting sqref="P58">
    <cfRule type="duplicateValues" dxfId="239" priority="3"/>
  </conditionalFormatting>
  <conditionalFormatting sqref="G58">
    <cfRule type="duplicateValues" dxfId="238" priority="1"/>
  </conditionalFormatting>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28"/>
  <dimension ref="A1:GX57"/>
  <sheetViews>
    <sheetView zoomScale="90" zoomScaleNormal="90" workbookViewId="0">
      <selection activeCell="I26" sqref="I26"/>
    </sheetView>
  </sheetViews>
  <sheetFormatPr baseColWidth="10" defaultColWidth="11" defaultRowHeight="12.75" customHeight="1"/>
  <cols>
    <col min="1" max="16384" width="11" style="410"/>
  </cols>
  <sheetData>
    <row r="1" spans="1:13" ht="12.75" customHeight="1">
      <c r="A1" s="408" t="s">
        <v>4710</v>
      </c>
    </row>
    <row r="2" spans="1:13" ht="12.75" customHeight="1">
      <c r="A2" s="306" t="s">
        <v>2056</v>
      </c>
      <c r="B2" s="410" t="s">
        <v>2060</v>
      </c>
      <c r="C2" s="410" t="s">
        <v>2096</v>
      </c>
      <c r="D2" s="410" t="s">
        <v>2180</v>
      </c>
      <c r="E2" s="410" t="s">
        <v>2211</v>
      </c>
      <c r="F2" s="410" t="s">
        <v>2290</v>
      </c>
      <c r="G2" s="410" t="s">
        <v>2350</v>
      </c>
      <c r="H2" s="410" t="s">
        <v>2409</v>
      </c>
      <c r="I2" s="410" t="s">
        <v>2464</v>
      </c>
      <c r="J2" s="410" t="s">
        <v>2517</v>
      </c>
      <c r="K2" s="410" t="s">
        <v>2555</v>
      </c>
      <c r="L2" s="410" t="s">
        <v>2607</v>
      </c>
      <c r="M2" s="410" t="s">
        <v>2653</v>
      </c>
    </row>
    <row r="3" spans="1:13" ht="12.75" customHeight="1">
      <c r="A3" s="418" t="s">
        <v>4711</v>
      </c>
      <c r="B3" s="418" t="s">
        <v>2073</v>
      </c>
      <c r="C3" s="418" t="s">
        <v>2130</v>
      </c>
      <c r="D3" s="418" t="s">
        <v>2201</v>
      </c>
      <c r="E3" s="418" t="s">
        <v>2270</v>
      </c>
      <c r="F3" s="418" t="s">
        <v>2315</v>
      </c>
      <c r="G3" s="418" t="s">
        <v>2388</v>
      </c>
      <c r="H3" s="418" t="s">
        <v>4712</v>
      </c>
      <c r="I3" s="418" t="s">
        <v>2471</v>
      </c>
      <c r="J3" s="418" t="s">
        <v>2538</v>
      </c>
      <c r="K3" s="418" t="s">
        <v>2584</v>
      </c>
      <c r="L3" s="419" t="s">
        <v>2637</v>
      </c>
      <c r="M3" s="418" t="s">
        <v>2676</v>
      </c>
    </row>
    <row r="4" spans="1:13" ht="12.75" customHeight="1">
      <c r="A4" s="418" t="s">
        <v>4713</v>
      </c>
      <c r="B4" s="418" t="s">
        <v>2083</v>
      </c>
      <c r="C4" s="418" t="s">
        <v>2160</v>
      </c>
      <c r="D4" s="418" t="s">
        <v>2185</v>
      </c>
      <c r="E4" s="418" t="s">
        <v>2236</v>
      </c>
      <c r="F4" s="418" t="s">
        <v>2335</v>
      </c>
      <c r="G4" s="418" t="s">
        <v>2395</v>
      </c>
      <c r="H4" s="418" t="s">
        <v>4714</v>
      </c>
      <c r="I4" s="418" t="s">
        <v>4715</v>
      </c>
      <c r="J4" s="418" t="s">
        <v>4716</v>
      </c>
      <c r="K4" s="418" t="s">
        <v>2594</v>
      </c>
      <c r="L4" s="418" t="s">
        <v>2629</v>
      </c>
      <c r="M4" s="418" t="s">
        <v>2661</v>
      </c>
    </row>
    <row r="5" spans="1:13" ht="12.75" customHeight="1">
      <c r="A5" s="418" t="s">
        <v>4717</v>
      </c>
      <c r="B5" s="418" t="s">
        <v>2061</v>
      </c>
      <c r="C5" s="418" t="s">
        <v>2097</v>
      </c>
      <c r="D5" s="418" t="s">
        <v>2196</v>
      </c>
      <c r="E5" s="418" t="s">
        <v>2252</v>
      </c>
      <c r="F5" s="418" t="s">
        <v>2344</v>
      </c>
      <c r="G5" s="418" t="s">
        <v>2355</v>
      </c>
      <c r="H5" s="418" t="s">
        <v>4718</v>
      </c>
      <c r="I5" s="418" t="s">
        <v>4719</v>
      </c>
      <c r="J5" s="418" t="s">
        <v>4720</v>
      </c>
      <c r="K5" s="418" t="s">
        <v>2598</v>
      </c>
      <c r="L5" s="418" t="s">
        <v>2646</v>
      </c>
      <c r="M5" s="418" t="s">
        <v>2671</v>
      </c>
    </row>
    <row r="6" spans="1:13" ht="12.75" customHeight="1">
      <c r="A6" s="418" t="s">
        <v>4721</v>
      </c>
      <c r="B6" s="418" t="s">
        <v>2091</v>
      </c>
      <c r="C6" s="418" t="s">
        <v>2145</v>
      </c>
      <c r="D6" s="418" t="s">
        <v>2181</v>
      </c>
      <c r="E6" s="418" t="s">
        <v>2282</v>
      </c>
      <c r="F6" s="418" t="s">
        <v>2291</v>
      </c>
      <c r="G6" s="418" t="s">
        <v>2359</v>
      </c>
      <c r="H6" s="418" t="s">
        <v>4722</v>
      </c>
      <c r="I6" s="418" t="s">
        <v>4723</v>
      </c>
      <c r="J6" s="418" t="s">
        <v>4724</v>
      </c>
      <c r="K6" s="418" t="s">
        <v>4725</v>
      </c>
      <c r="L6" s="418" t="s">
        <v>2608</v>
      </c>
      <c r="M6" s="418" t="s">
        <v>2673</v>
      </c>
    </row>
    <row r="7" spans="1:13" ht="12.75" customHeight="1">
      <c r="A7" s="418" t="s">
        <v>4726</v>
      </c>
      <c r="B7" s="418" t="s">
        <v>2070</v>
      </c>
      <c r="C7" s="418" t="s">
        <v>2107</v>
      </c>
      <c r="D7" s="418" t="s">
        <v>2190</v>
      </c>
      <c r="E7" s="418" t="s">
        <v>2212</v>
      </c>
      <c r="F7" s="418"/>
      <c r="G7" s="418" t="s">
        <v>2351</v>
      </c>
      <c r="H7" s="418" t="s">
        <v>2410</v>
      </c>
      <c r="I7" s="418" t="s">
        <v>2465</v>
      </c>
      <c r="J7" s="418" t="s">
        <v>4727</v>
      </c>
      <c r="K7" s="418" t="s">
        <v>2572</v>
      </c>
      <c r="L7" s="418"/>
      <c r="M7" s="418" t="s">
        <v>2654</v>
      </c>
    </row>
    <row r="8" spans="1:13" ht="12.75" customHeight="1">
      <c r="A8" s="418" t="s">
        <v>4728</v>
      </c>
      <c r="B8" s="418"/>
      <c r="C8" s="418"/>
      <c r="D8" s="418" t="s">
        <v>2207</v>
      </c>
      <c r="E8" s="418"/>
      <c r="F8" s="418"/>
      <c r="G8" s="418"/>
      <c r="H8" s="418"/>
      <c r="I8" s="418"/>
      <c r="J8" s="418"/>
      <c r="K8" s="418"/>
      <c r="L8" s="418"/>
      <c r="M8" s="418"/>
    </row>
    <row r="9" spans="1:13" ht="12.75" customHeight="1">
      <c r="A9" s="418" t="s">
        <v>4729</v>
      </c>
      <c r="B9" s="418"/>
      <c r="C9" s="418"/>
      <c r="D9" s="418"/>
      <c r="E9" s="418"/>
      <c r="F9" s="418"/>
      <c r="G9" s="418"/>
      <c r="H9" s="418"/>
      <c r="I9" s="418"/>
      <c r="J9" s="418"/>
      <c r="K9" s="418"/>
      <c r="L9" s="418"/>
      <c r="M9" s="418"/>
    </row>
    <row r="10" spans="1:13" ht="12.75" customHeight="1">
      <c r="A10" s="418" t="s">
        <v>4730</v>
      </c>
      <c r="B10" s="418"/>
      <c r="C10" s="418"/>
      <c r="D10" s="418"/>
      <c r="E10" s="418"/>
      <c r="F10" s="418"/>
      <c r="G10" s="418"/>
      <c r="H10" s="418"/>
      <c r="I10" s="418"/>
      <c r="J10" s="418"/>
      <c r="K10" s="418"/>
      <c r="L10" s="418"/>
      <c r="M10" s="418"/>
    </row>
    <row r="11" spans="1:13" ht="12.75" customHeight="1">
      <c r="A11" s="418" t="s">
        <v>4731</v>
      </c>
      <c r="B11" s="418"/>
      <c r="C11" s="418"/>
      <c r="D11" s="418"/>
      <c r="E11" s="418"/>
      <c r="F11" s="418"/>
      <c r="G11" s="418"/>
      <c r="H11" s="418"/>
      <c r="I11" s="418"/>
      <c r="J11" s="418"/>
      <c r="K11" s="418"/>
      <c r="L11" s="418"/>
      <c r="M11" s="418"/>
    </row>
    <row r="12" spans="1:13" ht="12.75" customHeight="1">
      <c r="A12" s="418" t="s">
        <v>4732</v>
      </c>
      <c r="B12" s="418"/>
      <c r="C12" s="418"/>
      <c r="D12" s="418"/>
      <c r="E12" s="418"/>
      <c r="F12" s="418"/>
      <c r="G12" s="418"/>
      <c r="H12" s="418"/>
      <c r="I12" s="418"/>
      <c r="J12" s="418"/>
      <c r="K12" s="418"/>
      <c r="L12" s="418"/>
      <c r="M12" s="418"/>
    </row>
    <row r="13" spans="1:13" ht="12.75" customHeight="1">
      <c r="A13" s="418" t="s">
        <v>4733</v>
      </c>
      <c r="B13" s="418"/>
      <c r="C13" s="418"/>
      <c r="D13" s="418"/>
      <c r="E13" s="418"/>
      <c r="F13" s="418"/>
      <c r="G13" s="418"/>
      <c r="H13" s="418"/>
      <c r="I13" s="418"/>
      <c r="J13" s="418"/>
      <c r="K13" s="418"/>
      <c r="L13" s="418"/>
      <c r="M13" s="418"/>
    </row>
    <row r="14" spans="1:13" ht="12.75" customHeight="1">
      <c r="A14" s="418" t="s">
        <v>4734</v>
      </c>
      <c r="B14" s="418"/>
      <c r="C14" s="418"/>
      <c r="D14" s="418"/>
      <c r="E14" s="418"/>
      <c r="F14" s="418"/>
      <c r="G14" s="418"/>
      <c r="H14" s="418"/>
      <c r="I14" s="418"/>
      <c r="J14" s="418"/>
      <c r="K14" s="418"/>
      <c r="L14" s="418"/>
      <c r="M14" s="418"/>
    </row>
    <row r="17" spans="1:98" s="411" customFormat="1" ht="12.75" customHeight="1">
      <c r="A17" s="420"/>
      <c r="K17" s="525"/>
      <c r="U17" s="525"/>
      <c r="Y17" s="525"/>
      <c r="Z17" s="525"/>
      <c r="AD17" s="525"/>
      <c r="AI17" s="525"/>
      <c r="AN17" s="525"/>
      <c r="AS17" s="525"/>
      <c r="AX17" s="525"/>
      <c r="BB17" s="525"/>
    </row>
    <row r="18" spans="1:98" ht="12.75" customHeight="1">
      <c r="A18" s="418" t="s">
        <v>2073</v>
      </c>
      <c r="B18" s="418" t="s">
        <v>2083</v>
      </c>
      <c r="C18" s="418" t="s">
        <v>2061</v>
      </c>
      <c r="D18" s="418" t="s">
        <v>2091</v>
      </c>
      <c r="E18" s="418" t="s">
        <v>2070</v>
      </c>
      <c r="F18" s="418" t="s">
        <v>2130</v>
      </c>
      <c r="G18" s="418" t="s">
        <v>2160</v>
      </c>
      <c r="H18" s="418" t="s">
        <v>2097</v>
      </c>
      <c r="I18" s="418" t="s">
        <v>2145</v>
      </c>
      <c r="J18" s="418" t="s">
        <v>2107</v>
      </c>
      <c r="K18" s="418" t="s">
        <v>2201</v>
      </c>
      <c r="L18" s="418" t="s">
        <v>2185</v>
      </c>
      <c r="M18" s="418" t="s">
        <v>2196</v>
      </c>
      <c r="N18" s="418" t="s">
        <v>2181</v>
      </c>
      <c r="O18" s="418" t="s">
        <v>2190</v>
      </c>
      <c r="P18" s="418" t="s">
        <v>2207</v>
      </c>
      <c r="Q18" s="418" t="s">
        <v>2270</v>
      </c>
      <c r="R18" s="418" t="s">
        <v>2236</v>
      </c>
      <c r="S18" s="418" t="s">
        <v>2252</v>
      </c>
      <c r="T18" s="418" t="s">
        <v>2282</v>
      </c>
      <c r="U18" s="418" t="s">
        <v>2212</v>
      </c>
      <c r="V18" s="418" t="s">
        <v>2315</v>
      </c>
      <c r="W18" s="418" t="s">
        <v>2335</v>
      </c>
      <c r="X18" s="418" t="s">
        <v>2344</v>
      </c>
      <c r="Y18" s="418" t="s">
        <v>2291</v>
      </c>
      <c r="Z18" s="418" t="s">
        <v>2388</v>
      </c>
      <c r="AA18" s="418" t="s">
        <v>2395</v>
      </c>
      <c r="AB18" s="418" t="s">
        <v>2355</v>
      </c>
      <c r="AC18" s="418" t="s">
        <v>2359</v>
      </c>
      <c r="AD18" s="418" t="s">
        <v>2351</v>
      </c>
      <c r="AE18" s="418" t="s">
        <v>4712</v>
      </c>
      <c r="AF18" s="418" t="s">
        <v>4714</v>
      </c>
      <c r="AG18" s="418" t="s">
        <v>4718</v>
      </c>
      <c r="AH18" s="418" t="s">
        <v>4722</v>
      </c>
      <c r="AI18" s="418" t="s">
        <v>2410</v>
      </c>
      <c r="AJ18" s="418" t="s">
        <v>2471</v>
      </c>
      <c r="AK18" s="418" t="s">
        <v>4715</v>
      </c>
      <c r="AL18" s="418" t="s">
        <v>4719</v>
      </c>
      <c r="AM18" s="418" t="s">
        <v>4723</v>
      </c>
      <c r="AN18" s="418" t="s">
        <v>2465</v>
      </c>
      <c r="AO18" s="418" t="s">
        <v>2538</v>
      </c>
      <c r="AP18" s="418" t="s">
        <v>4716</v>
      </c>
      <c r="AQ18" s="418" t="s">
        <v>4720</v>
      </c>
      <c r="AR18" s="418" t="s">
        <v>4724</v>
      </c>
      <c r="AS18" s="418" t="s">
        <v>4727</v>
      </c>
      <c r="AT18" s="418" t="s">
        <v>2584</v>
      </c>
      <c r="AU18" s="418" t="s">
        <v>2594</v>
      </c>
      <c r="AV18" s="418" t="s">
        <v>2598</v>
      </c>
      <c r="AW18" s="418" t="s">
        <v>4725</v>
      </c>
      <c r="AX18" s="418" t="s">
        <v>2572</v>
      </c>
      <c r="AY18" s="419" t="s">
        <v>2637</v>
      </c>
      <c r="AZ18" s="418" t="s">
        <v>2629</v>
      </c>
      <c r="BA18" s="418" t="s">
        <v>2646</v>
      </c>
      <c r="BB18" s="418" t="s">
        <v>2608</v>
      </c>
      <c r="BC18" s="418" t="s">
        <v>2676</v>
      </c>
      <c r="BD18" s="418" t="s">
        <v>2661</v>
      </c>
      <c r="BE18" s="418" t="s">
        <v>2671</v>
      </c>
      <c r="BF18" s="418" t="s">
        <v>2673</v>
      </c>
      <c r="BG18" s="418" t="s">
        <v>2654</v>
      </c>
    </row>
    <row r="19" spans="1:98" ht="12.75" customHeight="1">
      <c r="A19" s="418" t="s">
        <v>4735</v>
      </c>
      <c r="B19" s="418" t="s">
        <v>4736</v>
      </c>
      <c r="C19" s="418" t="s">
        <v>4737</v>
      </c>
      <c r="D19" s="418" t="s">
        <v>4738</v>
      </c>
      <c r="E19" s="418" t="s">
        <v>4739</v>
      </c>
      <c r="F19" s="418" t="s">
        <v>4740</v>
      </c>
      <c r="G19" s="418" t="s">
        <v>4741</v>
      </c>
      <c r="H19" s="418" t="s">
        <v>4742</v>
      </c>
      <c r="I19" s="418" t="s">
        <v>4743</v>
      </c>
      <c r="J19" s="418" t="s">
        <v>4744</v>
      </c>
      <c r="K19" s="418" t="s">
        <v>2202</v>
      </c>
      <c r="L19" s="418" t="s">
        <v>2186</v>
      </c>
      <c r="M19" s="418" t="s">
        <v>2197</v>
      </c>
      <c r="N19" s="418" t="s">
        <v>2182</v>
      </c>
      <c r="O19" s="418" t="s">
        <v>2191</v>
      </c>
      <c r="P19" s="418" t="s">
        <v>2208</v>
      </c>
      <c r="Q19" s="418" t="s">
        <v>2271</v>
      </c>
      <c r="R19" s="418" t="s">
        <v>2237</v>
      </c>
      <c r="S19" s="418" t="s">
        <v>2253</v>
      </c>
      <c r="T19" s="418" t="s">
        <v>2283</v>
      </c>
      <c r="U19" s="418" t="s">
        <v>2213</v>
      </c>
      <c r="V19" s="418" t="s">
        <v>4745</v>
      </c>
      <c r="W19" s="418" t="s">
        <v>4746</v>
      </c>
      <c r="X19" s="418" t="s">
        <v>4747</v>
      </c>
      <c r="Y19" s="418" t="s">
        <v>4748</v>
      </c>
      <c r="Z19" s="418" t="s">
        <v>4749</v>
      </c>
      <c r="AA19" s="418" t="s">
        <v>4750</v>
      </c>
      <c r="AB19" s="418" t="s">
        <v>4751</v>
      </c>
      <c r="AC19" s="418" t="s">
        <v>4752</v>
      </c>
      <c r="AD19" s="418" t="s">
        <v>4753</v>
      </c>
      <c r="AE19" s="418" t="s">
        <v>4754</v>
      </c>
      <c r="AF19" s="418" t="s">
        <v>4755</v>
      </c>
      <c r="AG19" s="418" t="s">
        <v>4756</v>
      </c>
      <c r="AH19" s="418" t="s">
        <v>4757</v>
      </c>
      <c r="AI19" s="418" t="s">
        <v>4758</v>
      </c>
      <c r="AJ19" s="418" t="s">
        <v>4759</v>
      </c>
      <c r="AK19" s="418" t="s">
        <v>4760</v>
      </c>
      <c r="AL19" s="418" t="s">
        <v>4761</v>
      </c>
      <c r="AM19" s="418" t="s">
        <v>4762</v>
      </c>
      <c r="AN19" s="418" t="s">
        <v>4763</v>
      </c>
      <c r="AO19" s="418" t="s">
        <v>4764</v>
      </c>
      <c r="AP19" s="418" t="s">
        <v>4765</v>
      </c>
      <c r="AQ19" s="418" t="s">
        <v>4766</v>
      </c>
      <c r="AR19" s="418" t="s">
        <v>4767</v>
      </c>
      <c r="AS19" s="418" t="s">
        <v>4768</v>
      </c>
      <c r="AT19" s="419" t="s">
        <v>4769</v>
      </c>
      <c r="AU19" s="419" t="s">
        <v>4770</v>
      </c>
      <c r="AV19" s="418" t="s">
        <v>4771</v>
      </c>
      <c r="AW19" s="418" t="s">
        <v>4772</v>
      </c>
      <c r="AX19" s="419" t="s">
        <v>4773</v>
      </c>
      <c r="AY19" s="418" t="s">
        <v>4774</v>
      </c>
      <c r="AZ19" s="418" t="s">
        <v>4775</v>
      </c>
      <c r="BA19" s="418" t="s">
        <v>4776</v>
      </c>
      <c r="BB19" s="418" t="s">
        <v>4777</v>
      </c>
      <c r="BC19" s="418" t="s">
        <v>4778</v>
      </c>
      <c r="BD19" s="418" t="s">
        <v>4779</v>
      </c>
      <c r="BE19" s="418" t="s">
        <v>4780</v>
      </c>
      <c r="BF19" s="418" t="s">
        <v>4781</v>
      </c>
      <c r="BG19" s="418" t="s">
        <v>4782</v>
      </c>
    </row>
    <row r="20" spans="1:98" ht="12.75" customHeight="1">
      <c r="A20" s="418" t="s">
        <v>4783</v>
      </c>
      <c r="B20" s="418" t="s">
        <v>4784</v>
      </c>
      <c r="C20" s="418" t="s">
        <v>4785</v>
      </c>
      <c r="D20" s="418"/>
      <c r="E20" s="418"/>
      <c r="F20" s="418"/>
      <c r="G20" s="418"/>
      <c r="H20" s="418"/>
      <c r="I20" s="418"/>
      <c r="J20" s="418"/>
      <c r="K20" s="418" t="s">
        <v>2204</v>
      </c>
      <c r="L20" s="418"/>
      <c r="M20" s="418" t="s">
        <v>2199</v>
      </c>
      <c r="N20" s="418"/>
      <c r="O20" s="418" t="s">
        <v>2194</v>
      </c>
      <c r="P20" s="418"/>
      <c r="Q20" s="418"/>
      <c r="R20" s="418"/>
      <c r="S20" s="418"/>
      <c r="T20" s="418"/>
      <c r="U20" s="418" t="s">
        <v>2223</v>
      </c>
      <c r="V20" s="418"/>
      <c r="W20" s="418"/>
      <c r="X20" s="418"/>
      <c r="Y20" s="418"/>
      <c r="Z20" s="418"/>
      <c r="AA20" s="418" t="s">
        <v>4786</v>
      </c>
      <c r="AB20" s="418"/>
      <c r="AC20" s="418" t="s">
        <v>4787</v>
      </c>
      <c r="AD20" s="418"/>
      <c r="AE20" s="418"/>
      <c r="AF20" s="418" t="s">
        <v>4788</v>
      </c>
      <c r="AG20" s="418"/>
      <c r="AH20" s="418" t="s">
        <v>4789</v>
      </c>
      <c r="AI20" s="418"/>
      <c r="AJ20" s="418"/>
      <c r="AK20" s="418" t="s">
        <v>4790</v>
      </c>
      <c r="AL20" s="418"/>
      <c r="AM20" s="418" t="s">
        <v>4791</v>
      </c>
      <c r="AN20" s="418"/>
      <c r="AO20" s="418"/>
      <c r="AP20" s="418" t="s">
        <v>4792</v>
      </c>
      <c r="AQ20" s="418" t="s">
        <v>4793</v>
      </c>
      <c r="AR20" s="418" t="s">
        <v>4794</v>
      </c>
      <c r="AS20" s="418"/>
      <c r="AT20" s="418"/>
      <c r="AU20" s="418"/>
      <c r="AV20" s="418" t="s">
        <v>4795</v>
      </c>
      <c r="AW20" s="419" t="s">
        <v>4796</v>
      </c>
      <c r="AX20" s="419" t="s">
        <v>4797</v>
      </c>
      <c r="AY20" s="418" t="s">
        <v>4798</v>
      </c>
      <c r="AZ20" s="418" t="s">
        <v>4799</v>
      </c>
      <c r="BA20" s="418" t="s">
        <v>4800</v>
      </c>
      <c r="BB20" s="418" t="s">
        <v>4801</v>
      </c>
      <c r="BC20" s="418"/>
      <c r="BD20" s="418" t="s">
        <v>4802</v>
      </c>
      <c r="BE20" s="418"/>
      <c r="BF20" s="418"/>
      <c r="BG20" s="418" t="s">
        <v>4803</v>
      </c>
    </row>
    <row r="21" spans="1:98" ht="12.75" customHeight="1">
      <c r="A21" s="418"/>
      <c r="B21" s="418"/>
      <c r="C21" s="418"/>
      <c r="D21" s="418"/>
      <c r="E21" s="418"/>
      <c r="F21" s="418"/>
      <c r="G21" s="418"/>
      <c r="H21" s="418"/>
      <c r="I21" s="418"/>
      <c r="J21" s="418"/>
      <c r="K21" s="418"/>
      <c r="L21" s="418"/>
      <c r="M21" s="418"/>
      <c r="N21" s="418"/>
      <c r="O21" s="418"/>
      <c r="P21" s="418"/>
      <c r="Q21" s="418"/>
      <c r="R21" s="418"/>
      <c r="S21" s="418"/>
      <c r="T21" s="418"/>
      <c r="U21" s="418"/>
      <c r="V21" s="418"/>
      <c r="W21" s="418"/>
      <c r="X21" s="418"/>
      <c r="Y21" s="418"/>
      <c r="Z21" s="418"/>
      <c r="AA21" s="418" t="s">
        <v>4804</v>
      </c>
      <c r="AB21" s="418"/>
      <c r="AC21" s="418" t="s">
        <v>4805</v>
      </c>
      <c r="AD21" s="418"/>
      <c r="AE21" s="418"/>
      <c r="AF21" s="418" t="s">
        <v>4806</v>
      </c>
      <c r="AG21" s="418"/>
      <c r="AH21" s="418" t="s">
        <v>4807</v>
      </c>
      <c r="AI21" s="418"/>
      <c r="AJ21" s="418"/>
      <c r="AK21" s="418" t="s">
        <v>4808</v>
      </c>
      <c r="AL21" s="418"/>
      <c r="AM21" s="418" t="s">
        <v>4809</v>
      </c>
      <c r="AN21" s="418"/>
      <c r="AO21" s="418"/>
      <c r="AP21" s="418" t="s">
        <v>4810</v>
      </c>
      <c r="AQ21" s="418"/>
      <c r="AR21" s="418"/>
      <c r="AS21" s="418"/>
      <c r="AT21" s="418"/>
      <c r="AU21" s="418"/>
      <c r="AV21" s="418"/>
      <c r="AW21" s="419" t="s">
        <v>4811</v>
      </c>
      <c r="AX21" s="418"/>
      <c r="AY21" s="418" t="s">
        <v>4812</v>
      </c>
      <c r="AZ21" s="418"/>
      <c r="BA21" s="418"/>
      <c r="BB21" s="418" t="s">
        <v>4813</v>
      </c>
      <c r="BC21" s="418"/>
      <c r="BD21" s="418"/>
      <c r="BE21" s="418"/>
      <c r="BF21" s="418"/>
      <c r="BG21" s="418"/>
    </row>
    <row r="22" spans="1:98" ht="12.75" customHeight="1">
      <c r="A22" s="418"/>
      <c r="B22" s="418"/>
      <c r="C22" s="418"/>
      <c r="D22" s="418"/>
      <c r="E22" s="418"/>
      <c r="F22" s="418"/>
      <c r="G22" s="418"/>
      <c r="H22" s="418"/>
      <c r="I22" s="418"/>
      <c r="J22" s="418"/>
      <c r="K22" s="418"/>
      <c r="L22" s="418"/>
      <c r="M22" s="418"/>
      <c r="N22" s="418"/>
      <c r="O22" s="418"/>
      <c r="P22" s="418"/>
      <c r="Q22" s="418"/>
      <c r="R22" s="418"/>
      <c r="S22" s="418"/>
      <c r="T22" s="418"/>
      <c r="U22" s="418"/>
      <c r="V22" s="418"/>
      <c r="W22" s="418"/>
      <c r="X22" s="418"/>
      <c r="Y22" s="418"/>
      <c r="Z22" s="418"/>
      <c r="AA22" s="418"/>
      <c r="AB22" s="418"/>
      <c r="AC22" s="418"/>
      <c r="AD22" s="418"/>
      <c r="AE22" s="418"/>
      <c r="AF22" s="418"/>
      <c r="AG22" s="418"/>
      <c r="AH22" s="418"/>
      <c r="AI22" s="418"/>
      <c r="AJ22" s="418"/>
      <c r="AK22" s="418"/>
      <c r="AL22" s="418"/>
      <c r="AM22" s="418"/>
      <c r="AN22" s="418"/>
      <c r="AO22" s="418"/>
      <c r="AP22" s="418"/>
      <c r="AQ22" s="418"/>
      <c r="AR22" s="418"/>
      <c r="AS22" s="418"/>
      <c r="AT22" s="418"/>
      <c r="AU22" s="418"/>
      <c r="AV22" s="418"/>
      <c r="AW22" s="418"/>
      <c r="AX22" s="418"/>
      <c r="AY22" s="418"/>
      <c r="AZ22" s="418"/>
      <c r="BA22" s="418"/>
      <c r="BB22" s="418" t="s">
        <v>4814</v>
      </c>
      <c r="BC22" s="418"/>
      <c r="BD22" s="418"/>
      <c r="BE22" s="418"/>
      <c r="BF22" s="418"/>
      <c r="BG22" s="418"/>
    </row>
    <row r="23" spans="1:98" ht="12.75" customHeight="1">
      <c r="A23" s="418"/>
      <c r="B23" s="418"/>
      <c r="C23" s="418"/>
      <c r="D23" s="418"/>
      <c r="E23" s="418"/>
      <c r="F23" s="418"/>
      <c r="G23" s="418"/>
      <c r="H23" s="418"/>
      <c r="I23" s="418"/>
      <c r="J23" s="418"/>
      <c r="K23" s="418"/>
      <c r="L23" s="418"/>
      <c r="M23" s="418"/>
      <c r="N23" s="418"/>
      <c r="O23" s="418"/>
      <c r="P23" s="418"/>
      <c r="Q23" s="418"/>
      <c r="R23" s="418"/>
      <c r="S23" s="418"/>
      <c r="T23" s="418"/>
      <c r="U23" s="418"/>
      <c r="V23" s="418"/>
      <c r="W23" s="418"/>
      <c r="X23" s="418"/>
      <c r="Y23" s="418"/>
      <c r="Z23" s="418"/>
      <c r="AA23" s="418"/>
      <c r="AB23" s="418"/>
      <c r="AC23" s="418"/>
      <c r="AD23" s="418"/>
      <c r="AE23" s="418"/>
      <c r="AF23" s="418"/>
      <c r="AG23" s="418"/>
      <c r="AH23" s="418"/>
      <c r="AI23" s="418"/>
      <c r="AJ23" s="418"/>
      <c r="AK23" s="418"/>
      <c r="AL23" s="418"/>
      <c r="AM23" s="418"/>
      <c r="AN23" s="418"/>
      <c r="AO23" s="418"/>
      <c r="AP23" s="418"/>
      <c r="AQ23" s="418"/>
      <c r="AR23" s="418"/>
      <c r="AS23" s="418"/>
      <c r="AT23" s="418"/>
      <c r="AU23" s="418"/>
      <c r="AV23" s="418"/>
      <c r="AW23" s="418"/>
      <c r="AX23" s="418"/>
      <c r="AY23" s="418"/>
      <c r="AZ23" s="418"/>
      <c r="BA23" s="418"/>
      <c r="BB23" s="418" t="s">
        <v>4815</v>
      </c>
      <c r="BC23" s="418"/>
      <c r="BD23" s="418"/>
      <c r="BE23" s="418"/>
      <c r="BF23" s="418"/>
      <c r="BG23" s="418"/>
    </row>
    <row r="24" spans="1:98" ht="12.75" customHeight="1">
      <c r="A24" s="418"/>
      <c r="B24" s="418"/>
      <c r="C24" s="418"/>
      <c r="D24" s="418"/>
      <c r="E24" s="418"/>
      <c r="F24" s="418"/>
      <c r="G24" s="418"/>
      <c r="H24" s="418"/>
      <c r="I24" s="418"/>
      <c r="J24" s="418"/>
      <c r="K24" s="418"/>
      <c r="L24" s="418"/>
      <c r="M24" s="418"/>
      <c r="N24" s="418"/>
      <c r="O24" s="418"/>
      <c r="P24" s="418"/>
      <c r="Q24" s="418"/>
      <c r="R24" s="418"/>
      <c r="S24" s="418"/>
      <c r="T24" s="418"/>
      <c r="U24" s="418"/>
      <c r="V24" s="418"/>
      <c r="W24" s="418"/>
      <c r="X24" s="418"/>
      <c r="Y24" s="418"/>
      <c r="Z24" s="418"/>
      <c r="AA24" s="418"/>
      <c r="AB24" s="418"/>
      <c r="AC24" s="418"/>
      <c r="AD24" s="418"/>
      <c r="AE24" s="418"/>
      <c r="AF24" s="418"/>
      <c r="AG24" s="418"/>
      <c r="AH24" s="418"/>
      <c r="AI24" s="418"/>
      <c r="AJ24" s="418"/>
      <c r="AK24" s="418"/>
      <c r="AL24" s="418"/>
      <c r="AM24" s="418"/>
      <c r="AN24" s="418"/>
      <c r="AO24" s="418"/>
      <c r="AP24" s="418"/>
      <c r="AQ24" s="418"/>
      <c r="AR24" s="418"/>
      <c r="AS24" s="418"/>
      <c r="AT24" s="418"/>
      <c r="AU24" s="418"/>
      <c r="AV24" s="418"/>
      <c r="AW24" s="418"/>
      <c r="AX24" s="418"/>
      <c r="AY24" s="418"/>
      <c r="AZ24" s="418"/>
      <c r="BA24" s="418"/>
      <c r="BB24" s="418" t="s">
        <v>4816</v>
      </c>
      <c r="BC24" s="418"/>
      <c r="BD24" s="418"/>
      <c r="BE24" s="418"/>
      <c r="BF24" s="418"/>
      <c r="BG24" s="418"/>
    </row>
    <row r="26" spans="1:98" ht="12.75" customHeight="1">
      <c r="B26" s="417"/>
      <c r="C26" s="417"/>
      <c r="D26" s="417"/>
      <c r="F26" s="417"/>
      <c r="G26" s="417"/>
      <c r="H26" s="417"/>
      <c r="I26" s="417"/>
      <c r="J26" s="417"/>
      <c r="K26" s="417"/>
      <c r="L26" s="417"/>
      <c r="M26" s="417"/>
      <c r="N26" s="417"/>
      <c r="AB26" s="417"/>
      <c r="AN26" s="417"/>
      <c r="AO26" s="417"/>
      <c r="AX26" s="417"/>
      <c r="BG26" s="417"/>
      <c r="CG26" s="417"/>
    </row>
    <row r="27" spans="1:98" ht="12.75" customHeight="1">
      <c r="A27" s="418" t="s">
        <v>4735</v>
      </c>
      <c r="B27" s="418" t="s">
        <v>4783</v>
      </c>
      <c r="C27" s="418" t="s">
        <v>4736</v>
      </c>
      <c r="D27" s="418" t="s">
        <v>4784</v>
      </c>
      <c r="E27" s="418" t="s">
        <v>4737</v>
      </c>
      <c r="F27" s="418" t="s">
        <v>4785</v>
      </c>
      <c r="G27" s="418" t="s">
        <v>4738</v>
      </c>
      <c r="H27" s="418" t="s">
        <v>4739</v>
      </c>
      <c r="I27" s="418" t="s">
        <v>4740</v>
      </c>
      <c r="J27" s="418" t="s">
        <v>4741</v>
      </c>
      <c r="K27" s="418" t="s">
        <v>4742</v>
      </c>
      <c r="L27" s="418" t="s">
        <v>4743</v>
      </c>
      <c r="M27" s="418" t="s">
        <v>4744</v>
      </c>
      <c r="N27" s="418" t="s">
        <v>2202</v>
      </c>
      <c r="O27" s="418" t="s">
        <v>2204</v>
      </c>
      <c r="P27" s="418" t="s">
        <v>2186</v>
      </c>
      <c r="Q27" s="418" t="s">
        <v>2197</v>
      </c>
      <c r="R27" s="418" t="s">
        <v>2199</v>
      </c>
      <c r="S27" s="418" t="s">
        <v>2182</v>
      </c>
      <c r="T27" s="418" t="s">
        <v>2191</v>
      </c>
      <c r="U27" s="418" t="s">
        <v>2194</v>
      </c>
      <c r="V27" s="418" t="s">
        <v>2208</v>
      </c>
      <c r="W27" s="418" t="s">
        <v>2271</v>
      </c>
      <c r="X27" s="418" t="s">
        <v>2237</v>
      </c>
      <c r="Y27" s="418" t="s">
        <v>2253</v>
      </c>
      <c r="Z27" s="418" t="s">
        <v>2283</v>
      </c>
      <c r="AA27" s="418" t="s">
        <v>2213</v>
      </c>
      <c r="AB27" s="418" t="s">
        <v>2223</v>
      </c>
      <c r="AC27" s="418" t="s">
        <v>4745</v>
      </c>
      <c r="AD27" s="418" t="s">
        <v>4746</v>
      </c>
      <c r="AE27" s="418" t="s">
        <v>4747</v>
      </c>
      <c r="AF27" s="418" t="s">
        <v>4748</v>
      </c>
      <c r="AG27" s="418" t="s">
        <v>4749</v>
      </c>
      <c r="AH27" s="418" t="s">
        <v>4750</v>
      </c>
      <c r="AI27" s="418" t="s">
        <v>4786</v>
      </c>
      <c r="AJ27" s="418" t="s">
        <v>4804</v>
      </c>
      <c r="AK27" s="418" t="s">
        <v>4751</v>
      </c>
      <c r="AL27" s="418" t="s">
        <v>4752</v>
      </c>
      <c r="AM27" s="418" t="s">
        <v>4787</v>
      </c>
      <c r="AN27" s="418" t="s">
        <v>4805</v>
      </c>
      <c r="AO27" s="418" t="s">
        <v>4753</v>
      </c>
      <c r="AP27" s="418" t="s">
        <v>4754</v>
      </c>
      <c r="AQ27" s="418" t="s">
        <v>4755</v>
      </c>
      <c r="AR27" s="418" t="s">
        <v>4788</v>
      </c>
      <c r="AS27" s="418" t="s">
        <v>4806</v>
      </c>
      <c r="AT27" s="418" t="s">
        <v>4756</v>
      </c>
      <c r="AU27" s="418" t="s">
        <v>4757</v>
      </c>
      <c r="AV27" s="418" t="s">
        <v>4789</v>
      </c>
      <c r="AW27" s="418" t="s">
        <v>4807</v>
      </c>
      <c r="AX27" s="418" t="s">
        <v>4758</v>
      </c>
      <c r="AY27" s="418" t="s">
        <v>4759</v>
      </c>
      <c r="AZ27" s="418" t="s">
        <v>4760</v>
      </c>
      <c r="BA27" s="418" t="s">
        <v>4790</v>
      </c>
      <c r="BB27" s="418" t="s">
        <v>4808</v>
      </c>
      <c r="BC27" s="418" t="s">
        <v>4761</v>
      </c>
      <c r="BD27" s="418" t="s">
        <v>4762</v>
      </c>
      <c r="BE27" s="418" t="s">
        <v>4791</v>
      </c>
      <c r="BF27" s="418" t="s">
        <v>4809</v>
      </c>
      <c r="BG27" s="418" t="s">
        <v>4763</v>
      </c>
      <c r="BH27" s="418" t="s">
        <v>4764</v>
      </c>
      <c r="BI27" s="418" t="s">
        <v>4765</v>
      </c>
      <c r="BJ27" s="418" t="s">
        <v>4792</v>
      </c>
      <c r="BK27" s="418" t="s">
        <v>4810</v>
      </c>
      <c r="BL27" s="418" t="s">
        <v>4766</v>
      </c>
      <c r="BM27" s="418" t="s">
        <v>4793</v>
      </c>
      <c r="BN27" s="418" t="s">
        <v>4767</v>
      </c>
      <c r="BO27" s="418" t="s">
        <v>4794</v>
      </c>
      <c r="BP27" s="418" t="s">
        <v>4768</v>
      </c>
      <c r="BQ27" s="419" t="s">
        <v>4769</v>
      </c>
      <c r="BR27" s="419" t="s">
        <v>4770</v>
      </c>
      <c r="BS27" s="418" t="s">
        <v>4771</v>
      </c>
      <c r="BT27" s="418" t="s">
        <v>4795</v>
      </c>
      <c r="BU27" s="418" t="s">
        <v>4772</v>
      </c>
      <c r="BV27" s="419" t="s">
        <v>4796</v>
      </c>
      <c r="BW27" s="419" t="s">
        <v>4811</v>
      </c>
      <c r="BX27" s="419" t="s">
        <v>4773</v>
      </c>
      <c r="BY27" s="419" t="s">
        <v>4797</v>
      </c>
      <c r="BZ27" s="418" t="s">
        <v>4774</v>
      </c>
      <c r="CA27" s="418" t="s">
        <v>4798</v>
      </c>
      <c r="CB27" s="418" t="s">
        <v>4812</v>
      </c>
      <c r="CC27" s="418" t="s">
        <v>4775</v>
      </c>
      <c r="CD27" s="418" t="s">
        <v>4799</v>
      </c>
      <c r="CE27" s="418" t="s">
        <v>4776</v>
      </c>
      <c r="CF27" s="418" t="s">
        <v>4800</v>
      </c>
      <c r="CG27" s="418" t="s">
        <v>4777</v>
      </c>
      <c r="CH27" s="418" t="s">
        <v>4801</v>
      </c>
      <c r="CI27" s="418" t="s">
        <v>4813</v>
      </c>
      <c r="CJ27" s="418" t="s">
        <v>4814</v>
      </c>
      <c r="CK27" s="418" t="s">
        <v>4815</v>
      </c>
      <c r="CL27" s="418" t="s">
        <v>4816</v>
      </c>
      <c r="CM27" s="418" t="s">
        <v>4778</v>
      </c>
      <c r="CN27" s="418" t="s">
        <v>4779</v>
      </c>
      <c r="CO27" s="418" t="s">
        <v>4802</v>
      </c>
      <c r="CP27" s="418" t="s">
        <v>4780</v>
      </c>
      <c r="CQ27" s="418" t="s">
        <v>4781</v>
      </c>
      <c r="CR27" s="418" t="s">
        <v>4782</v>
      </c>
      <c r="CS27" s="418" t="s">
        <v>4803</v>
      </c>
      <c r="CT27" s="417" t="s">
        <v>4405</v>
      </c>
    </row>
    <row r="28" spans="1:98" ht="12.75" customHeight="1">
      <c r="A28" s="418" t="s">
        <v>4817</v>
      </c>
      <c r="B28" s="418" t="s">
        <v>4818</v>
      </c>
      <c r="C28" s="418" t="s">
        <v>4819</v>
      </c>
      <c r="D28" s="418" t="s">
        <v>4820</v>
      </c>
      <c r="E28" s="418" t="s">
        <v>4821</v>
      </c>
      <c r="F28" s="418" t="s">
        <v>4822</v>
      </c>
      <c r="G28" s="418" t="s">
        <v>4823</v>
      </c>
      <c r="H28" s="418" t="s">
        <v>4824</v>
      </c>
      <c r="I28" s="418" t="s">
        <v>4825</v>
      </c>
      <c r="J28" s="418" t="s">
        <v>2162</v>
      </c>
      <c r="K28" s="418" t="s">
        <v>2103</v>
      </c>
      <c r="L28" s="418" t="s">
        <v>2147</v>
      </c>
      <c r="M28" s="418" t="s">
        <v>2109</v>
      </c>
      <c r="N28" s="418" t="s">
        <v>2203</v>
      </c>
      <c r="O28" s="418" t="s">
        <v>2205</v>
      </c>
      <c r="P28" s="418" t="s">
        <v>2187</v>
      </c>
      <c r="Q28" s="418" t="s">
        <v>2198</v>
      </c>
      <c r="R28" s="418" t="s">
        <v>2200</v>
      </c>
      <c r="S28" s="418" t="s">
        <v>2183</v>
      </c>
      <c r="T28" s="418" t="s">
        <v>2192</v>
      </c>
      <c r="U28" s="418" t="s">
        <v>2195</v>
      </c>
      <c r="V28" s="418" t="s">
        <v>2209</v>
      </c>
      <c r="W28" s="418" t="s">
        <v>2272</v>
      </c>
      <c r="X28" s="418" t="s">
        <v>2238</v>
      </c>
      <c r="Y28" s="418" t="s">
        <v>2254</v>
      </c>
      <c r="Z28" s="418" t="s">
        <v>2284</v>
      </c>
      <c r="AA28" s="418" t="s">
        <v>2214</v>
      </c>
      <c r="AB28" s="418" t="s">
        <v>2224</v>
      </c>
      <c r="AC28" s="418" t="s">
        <v>4826</v>
      </c>
      <c r="AD28" s="418" t="s">
        <v>4827</v>
      </c>
      <c r="AE28" s="418" t="s">
        <v>4828</v>
      </c>
      <c r="AF28" s="418" t="s">
        <v>4829</v>
      </c>
      <c r="AG28" s="418" t="s">
        <v>4830</v>
      </c>
      <c r="AH28" s="418" t="s">
        <v>4831</v>
      </c>
      <c r="AI28" s="418" t="s">
        <v>4832</v>
      </c>
      <c r="AJ28" s="418" t="s">
        <v>4833</v>
      </c>
      <c r="AK28" s="418" t="s">
        <v>4834</v>
      </c>
      <c r="AL28" s="418" t="s">
        <v>4835</v>
      </c>
      <c r="AM28" s="418" t="s">
        <v>4836</v>
      </c>
      <c r="AN28" s="418" t="s">
        <v>4837</v>
      </c>
      <c r="AO28" s="418" t="s">
        <v>4838</v>
      </c>
      <c r="AP28" s="418" t="s">
        <v>4839</v>
      </c>
      <c r="AQ28" s="418" t="s">
        <v>4840</v>
      </c>
      <c r="AR28" s="418" t="s">
        <v>4841</v>
      </c>
      <c r="AS28" s="418" t="s">
        <v>4842</v>
      </c>
      <c r="AT28" s="418" t="s">
        <v>4843</v>
      </c>
      <c r="AU28" s="418" t="s">
        <v>4844</v>
      </c>
      <c r="AV28" s="418" t="s">
        <v>4845</v>
      </c>
      <c r="AW28" s="418" t="s">
        <v>4846</v>
      </c>
      <c r="AX28" s="418" t="s">
        <v>4847</v>
      </c>
      <c r="AY28" s="418" t="s">
        <v>4848</v>
      </c>
      <c r="AZ28" s="418" t="s">
        <v>4849</v>
      </c>
      <c r="BA28" s="418" t="s">
        <v>4850</v>
      </c>
      <c r="BB28" s="418" t="s">
        <v>4851</v>
      </c>
      <c r="BC28" s="418" t="s">
        <v>4852</v>
      </c>
      <c r="BD28" s="418" t="s">
        <v>4853</v>
      </c>
      <c r="BE28" s="418" t="s">
        <v>4854</v>
      </c>
      <c r="BF28" s="418" t="s">
        <v>4855</v>
      </c>
      <c r="BG28" s="418" t="s">
        <v>4856</v>
      </c>
      <c r="BH28" s="418" t="s">
        <v>4857</v>
      </c>
      <c r="BI28" s="418" t="s">
        <v>4858</v>
      </c>
      <c r="BJ28" s="418" t="s">
        <v>4859</v>
      </c>
      <c r="BK28" s="418" t="s">
        <v>4860</v>
      </c>
      <c r="BL28" s="418" t="s">
        <v>4861</v>
      </c>
      <c r="BM28" s="418" t="s">
        <v>4862</v>
      </c>
      <c r="BN28" s="418" t="s">
        <v>4863</v>
      </c>
      <c r="BO28" s="418" t="s">
        <v>4864</v>
      </c>
      <c r="BP28" s="418" t="s">
        <v>4865</v>
      </c>
      <c r="BQ28" s="419" t="s">
        <v>4866</v>
      </c>
      <c r="BR28" s="419" t="s">
        <v>4867</v>
      </c>
      <c r="BS28" s="418" t="s">
        <v>4868</v>
      </c>
      <c r="BT28" s="418" t="s">
        <v>4869</v>
      </c>
      <c r="BU28" s="418" t="s">
        <v>4870</v>
      </c>
      <c r="BV28" s="419" t="s">
        <v>4871</v>
      </c>
      <c r="BW28" s="418" t="s">
        <v>4872</v>
      </c>
      <c r="BX28" s="419" t="s">
        <v>4873</v>
      </c>
      <c r="BY28" s="419" t="s">
        <v>4874</v>
      </c>
      <c r="BZ28" s="418" t="s">
        <v>4875</v>
      </c>
      <c r="CA28" s="418" t="s">
        <v>4876</v>
      </c>
      <c r="CB28" s="418" t="s">
        <v>4877</v>
      </c>
      <c r="CC28" s="418" t="s">
        <v>4878</v>
      </c>
      <c r="CD28" s="418" t="s">
        <v>4879</v>
      </c>
      <c r="CE28" s="418" t="s">
        <v>4880</v>
      </c>
      <c r="CF28" s="418" t="s">
        <v>4881</v>
      </c>
      <c r="CG28" s="418" t="s">
        <v>4882</v>
      </c>
      <c r="CH28" s="418" t="s">
        <v>4883</v>
      </c>
      <c r="CI28" s="418" t="s">
        <v>4884</v>
      </c>
      <c r="CJ28" s="418" t="s">
        <v>4885</v>
      </c>
      <c r="CK28" s="418" t="s">
        <v>4886</v>
      </c>
      <c r="CL28" s="418" t="s">
        <v>4887</v>
      </c>
      <c r="CM28" s="418" t="s">
        <v>4888</v>
      </c>
      <c r="CN28" s="418" t="s">
        <v>4889</v>
      </c>
      <c r="CO28" s="418" t="s">
        <v>4890</v>
      </c>
      <c r="CP28" s="418" t="s">
        <v>4891</v>
      </c>
      <c r="CQ28" s="418" t="s">
        <v>4888</v>
      </c>
      <c r="CR28" s="418" t="s">
        <v>4892</v>
      </c>
      <c r="CS28" s="418" t="s">
        <v>4893</v>
      </c>
    </row>
    <row r="29" spans="1:98" ht="12.75" customHeight="1">
      <c r="A29" s="418" t="s">
        <v>4894</v>
      </c>
      <c r="B29" s="418" t="s">
        <v>4895</v>
      </c>
      <c r="C29" s="418" t="s">
        <v>4896</v>
      </c>
      <c r="D29" s="418" t="s">
        <v>4897</v>
      </c>
      <c r="E29" s="418" t="s">
        <v>4898</v>
      </c>
      <c r="F29" s="418" t="s">
        <v>4899</v>
      </c>
      <c r="G29" s="418" t="s">
        <v>4900</v>
      </c>
      <c r="H29" s="418"/>
      <c r="I29" s="418" t="s">
        <v>2141</v>
      </c>
      <c r="J29" s="418" t="s">
        <v>2172</v>
      </c>
      <c r="K29" s="418" t="s">
        <v>2099</v>
      </c>
      <c r="L29" s="418" t="s">
        <v>2152</v>
      </c>
      <c r="M29" s="418" t="s">
        <v>2120</v>
      </c>
      <c r="N29" s="418"/>
      <c r="O29" s="418" t="s">
        <v>2206</v>
      </c>
      <c r="P29" s="418" t="s">
        <v>2188</v>
      </c>
      <c r="Q29" s="418"/>
      <c r="R29" s="418"/>
      <c r="S29" s="418" t="s">
        <v>2184</v>
      </c>
      <c r="T29" s="418" t="s">
        <v>4901</v>
      </c>
      <c r="U29" s="418"/>
      <c r="V29" s="418" t="s">
        <v>2210</v>
      </c>
      <c r="W29" s="418" t="s">
        <v>2277</v>
      </c>
      <c r="X29" s="418" t="s">
        <v>2244</v>
      </c>
      <c r="Y29" s="418" t="s">
        <v>2256</v>
      </c>
      <c r="Z29" s="418" t="s">
        <v>2288</v>
      </c>
      <c r="AA29" s="418" t="s">
        <v>2217</v>
      </c>
      <c r="AB29" s="418" t="s">
        <v>2227</v>
      </c>
      <c r="AC29" s="418" t="s">
        <v>4902</v>
      </c>
      <c r="AD29" s="418" t="s">
        <v>4903</v>
      </c>
      <c r="AE29" s="418"/>
      <c r="AF29" s="418" t="s">
        <v>4904</v>
      </c>
      <c r="AG29" s="418" t="s">
        <v>4905</v>
      </c>
      <c r="AH29" s="418" t="s">
        <v>4906</v>
      </c>
      <c r="AI29" s="418"/>
      <c r="AJ29" s="418" t="s">
        <v>4907</v>
      </c>
      <c r="AK29" s="418"/>
      <c r="AL29" s="418"/>
      <c r="AM29" s="418"/>
      <c r="AN29" s="418" t="s">
        <v>4908</v>
      </c>
      <c r="AO29" s="418"/>
      <c r="AP29" s="418" t="s">
        <v>4909</v>
      </c>
      <c r="AQ29" s="418" t="s">
        <v>4910</v>
      </c>
      <c r="AR29" s="418"/>
      <c r="AS29" s="418" t="s">
        <v>4911</v>
      </c>
      <c r="AT29" s="418"/>
      <c r="AU29" s="418" t="s">
        <v>4912</v>
      </c>
      <c r="AV29" s="418" t="s">
        <v>4913</v>
      </c>
      <c r="AW29" s="418" t="s">
        <v>4914</v>
      </c>
      <c r="AX29" s="418"/>
      <c r="AY29" s="418" t="s">
        <v>4915</v>
      </c>
      <c r="AZ29" s="418" t="s">
        <v>4916</v>
      </c>
      <c r="BA29" s="418"/>
      <c r="BB29" s="418"/>
      <c r="BC29" s="418"/>
      <c r="BD29" s="418" t="s">
        <v>4917</v>
      </c>
      <c r="BE29" s="418" t="s">
        <v>4918</v>
      </c>
      <c r="BF29" s="418" t="s">
        <v>4919</v>
      </c>
      <c r="BG29" s="418"/>
      <c r="BH29" s="418" t="s">
        <v>4920</v>
      </c>
      <c r="BI29" s="418" t="s">
        <v>4921</v>
      </c>
      <c r="BJ29" s="418"/>
      <c r="BK29" s="418" t="s">
        <v>4922</v>
      </c>
      <c r="BL29" s="418"/>
      <c r="BM29" s="418"/>
      <c r="BN29" s="418" t="s">
        <v>4923</v>
      </c>
      <c r="BO29" s="418" t="s">
        <v>4924</v>
      </c>
      <c r="BP29" s="418"/>
      <c r="BQ29" s="418" t="s">
        <v>4925</v>
      </c>
      <c r="BR29" s="418"/>
      <c r="BS29" s="418" t="s">
        <v>4926</v>
      </c>
      <c r="BT29" s="418"/>
      <c r="BU29" s="419" t="s">
        <v>4927</v>
      </c>
      <c r="BV29" s="419" t="s">
        <v>4928</v>
      </c>
      <c r="BW29" s="418"/>
      <c r="BX29" s="418"/>
      <c r="BY29" s="419" t="s">
        <v>4929</v>
      </c>
      <c r="BZ29" s="418" t="s">
        <v>4930</v>
      </c>
      <c r="CA29" s="418" t="s">
        <v>4931</v>
      </c>
      <c r="CB29" s="418"/>
      <c r="CC29" s="418" t="s">
        <v>4932</v>
      </c>
      <c r="CD29" s="418" t="s">
        <v>4933</v>
      </c>
      <c r="CE29" s="418" t="s">
        <v>4934</v>
      </c>
      <c r="CF29" s="418" t="s">
        <v>4935</v>
      </c>
      <c r="CG29" s="418" t="s">
        <v>4936</v>
      </c>
      <c r="CH29" s="418"/>
      <c r="CI29" s="418"/>
      <c r="CJ29" s="418"/>
      <c r="CK29" s="418" t="s">
        <v>4937</v>
      </c>
      <c r="CL29" s="418" t="s">
        <v>4938</v>
      </c>
      <c r="CM29" s="418"/>
      <c r="CN29" s="418"/>
      <c r="CO29" s="418" t="s">
        <v>4939</v>
      </c>
      <c r="CP29" s="418"/>
      <c r="CQ29" s="418"/>
      <c r="CR29" s="418" t="s">
        <v>4940</v>
      </c>
      <c r="CS29" s="418" t="s">
        <v>4941</v>
      </c>
    </row>
    <row r="30" spans="1:98" ht="12.75" customHeight="1">
      <c r="A30" s="418" t="s">
        <v>4942</v>
      </c>
      <c r="B30" s="418" t="s">
        <v>4943</v>
      </c>
      <c r="C30" s="418"/>
      <c r="D30" s="418" t="s">
        <v>4944</v>
      </c>
      <c r="E30" s="418"/>
      <c r="F30" s="418" t="s">
        <v>4945</v>
      </c>
      <c r="G30" s="418" t="s">
        <v>4946</v>
      </c>
      <c r="H30" s="418"/>
      <c r="I30" s="418"/>
      <c r="J30" s="418" t="s">
        <v>2177</v>
      </c>
      <c r="K30" s="418"/>
      <c r="L30" s="418"/>
      <c r="M30" s="418" t="s">
        <v>2125</v>
      </c>
      <c r="N30" s="418"/>
      <c r="O30" s="418"/>
      <c r="P30" s="418" t="s">
        <v>2189</v>
      </c>
      <c r="Q30" s="418"/>
      <c r="R30" s="418"/>
      <c r="S30" s="418"/>
      <c r="T30" s="418"/>
      <c r="U30" s="418"/>
      <c r="V30" s="418"/>
      <c r="W30" s="418" t="s">
        <v>2280</v>
      </c>
      <c r="X30" s="418" t="s">
        <v>2248</v>
      </c>
      <c r="Y30" s="418" t="s">
        <v>2261</v>
      </c>
      <c r="Z30" s="418"/>
      <c r="AA30" s="418" t="s">
        <v>2220</v>
      </c>
      <c r="AB30" s="418"/>
      <c r="AC30" s="418" t="s">
        <v>4947</v>
      </c>
      <c r="AD30" s="418"/>
      <c r="AE30" s="418"/>
      <c r="AF30" s="418" t="s">
        <v>4948</v>
      </c>
      <c r="AG30" s="418"/>
      <c r="AH30" s="418"/>
      <c r="AI30" s="418"/>
      <c r="AJ30" s="418"/>
      <c r="AK30" s="418"/>
      <c r="AL30" s="418"/>
      <c r="AM30" s="418"/>
      <c r="AN30" s="418" t="s">
        <v>4949</v>
      </c>
      <c r="AO30" s="418"/>
      <c r="AP30" s="418" t="s">
        <v>4950</v>
      </c>
      <c r="AQ30" s="418"/>
      <c r="AR30" s="418"/>
      <c r="AS30" s="418"/>
      <c r="AT30" s="418"/>
      <c r="AU30" s="418" t="s">
        <v>4951</v>
      </c>
      <c r="AV30" s="418" t="s">
        <v>4952</v>
      </c>
      <c r="AW30" s="418"/>
      <c r="AX30" s="418"/>
      <c r="AY30" s="418"/>
      <c r="AZ30" s="418"/>
      <c r="BA30" s="418"/>
      <c r="BB30" s="418"/>
      <c r="BC30" s="418"/>
      <c r="BD30" s="418" t="s">
        <v>4953</v>
      </c>
      <c r="BE30" s="418"/>
      <c r="BF30" s="418"/>
      <c r="BG30" s="418"/>
      <c r="BH30" s="418" t="s">
        <v>4954</v>
      </c>
      <c r="BI30" s="418"/>
      <c r="BJ30" s="418"/>
      <c r="BK30" s="418"/>
      <c r="BL30" s="418"/>
      <c r="BM30" s="418"/>
      <c r="BN30" s="418" t="s">
        <v>4955</v>
      </c>
      <c r="BO30" s="418"/>
      <c r="BP30" s="418"/>
      <c r="BQ30" s="419" t="s">
        <v>4956</v>
      </c>
      <c r="BR30" s="418"/>
      <c r="BS30" s="418" t="s">
        <v>4957</v>
      </c>
      <c r="BT30" s="418"/>
      <c r="BU30" s="418" t="s">
        <v>4958</v>
      </c>
      <c r="BV30" s="419" t="s">
        <v>4959</v>
      </c>
      <c r="BW30" s="418"/>
      <c r="BX30" s="418"/>
      <c r="BY30" s="418"/>
      <c r="BZ30" s="418"/>
      <c r="CA30" s="418"/>
      <c r="CB30" s="418"/>
      <c r="CC30" s="418" t="s">
        <v>4960</v>
      </c>
      <c r="CD30" s="418"/>
      <c r="CE30" s="418"/>
      <c r="CF30" s="418"/>
      <c r="CG30" s="418" t="s">
        <v>4961</v>
      </c>
      <c r="CH30" s="418"/>
      <c r="CI30" s="418"/>
      <c r="CJ30" s="418"/>
      <c r="CK30" s="418" t="s">
        <v>4962</v>
      </c>
      <c r="CL30" s="418"/>
      <c r="CM30" s="418"/>
      <c r="CN30" s="418"/>
      <c r="CO30" s="418" t="s">
        <v>4963</v>
      </c>
      <c r="CP30" s="418"/>
      <c r="CQ30" s="418"/>
      <c r="CR30" s="418"/>
      <c r="CS30" s="418"/>
    </row>
    <row r="31" spans="1:98" ht="12.75" customHeight="1">
      <c r="A31" s="418"/>
      <c r="B31" s="418" t="s">
        <v>4964</v>
      </c>
      <c r="C31" s="418"/>
      <c r="D31" s="418"/>
      <c r="E31" s="418"/>
      <c r="F31" s="418" t="s">
        <v>4965</v>
      </c>
      <c r="G31" s="418"/>
      <c r="H31" s="418"/>
      <c r="I31" s="418"/>
      <c r="J31" s="418"/>
      <c r="K31" s="418"/>
      <c r="L31" s="418"/>
      <c r="M31" s="418"/>
      <c r="N31" s="418"/>
      <c r="O31" s="418"/>
      <c r="P31" s="418"/>
      <c r="Q31" s="418"/>
      <c r="R31" s="418"/>
      <c r="S31" s="418"/>
      <c r="T31" s="418"/>
      <c r="U31" s="418"/>
      <c r="V31" s="418"/>
      <c r="W31" s="418"/>
      <c r="X31" s="418"/>
      <c r="Y31" s="418" t="s">
        <v>2266</v>
      </c>
      <c r="Z31" s="418"/>
      <c r="AA31" s="418"/>
      <c r="AB31" s="418"/>
      <c r="AC31" s="418"/>
      <c r="AD31" s="418"/>
      <c r="AE31" s="418"/>
      <c r="AF31" s="418"/>
      <c r="AG31" s="418"/>
      <c r="AH31" s="418"/>
      <c r="AI31" s="418"/>
      <c r="AJ31" s="418"/>
      <c r="AK31" s="418"/>
      <c r="AL31" s="418"/>
      <c r="AM31" s="418"/>
      <c r="AN31" s="418" t="s">
        <v>4966</v>
      </c>
      <c r="AO31" s="418"/>
      <c r="AP31" s="418"/>
      <c r="AQ31" s="418"/>
      <c r="AR31" s="418"/>
      <c r="AS31" s="418"/>
      <c r="AT31" s="418"/>
      <c r="AU31" s="418"/>
      <c r="AV31" s="418"/>
      <c r="AW31" s="418"/>
      <c r="AX31" s="418"/>
      <c r="AY31" s="418"/>
      <c r="AZ31" s="418"/>
      <c r="BA31" s="418"/>
      <c r="BB31" s="418"/>
      <c r="BC31" s="418"/>
      <c r="BD31" s="418" t="s">
        <v>4967</v>
      </c>
      <c r="BE31" s="418"/>
      <c r="BF31" s="418"/>
      <c r="BG31" s="418"/>
      <c r="BH31" s="418" t="s">
        <v>4968</v>
      </c>
      <c r="BI31" s="418"/>
      <c r="BJ31" s="418"/>
      <c r="BK31" s="418"/>
      <c r="BL31" s="418"/>
      <c r="BM31" s="418"/>
      <c r="BN31" s="418" t="s">
        <v>4969</v>
      </c>
      <c r="BO31" s="418"/>
      <c r="BP31" s="418"/>
      <c r="BQ31" s="419" t="s">
        <v>4970</v>
      </c>
      <c r="BR31" s="418"/>
      <c r="BS31" s="418" t="s">
        <v>4971</v>
      </c>
      <c r="BT31" s="418"/>
      <c r="BU31" s="418"/>
      <c r="BV31" s="418"/>
      <c r="BW31" s="418"/>
      <c r="BX31" s="418"/>
      <c r="BY31" s="418"/>
      <c r="BZ31" s="418"/>
      <c r="CA31" s="418"/>
      <c r="CB31" s="418"/>
      <c r="CC31" s="418"/>
      <c r="CD31" s="418"/>
      <c r="CE31" s="418"/>
      <c r="CF31" s="418"/>
      <c r="CG31" s="418" t="s">
        <v>4972</v>
      </c>
      <c r="CH31" s="418"/>
      <c r="CI31" s="418"/>
      <c r="CJ31" s="418"/>
      <c r="CK31" s="418" t="s">
        <v>4973</v>
      </c>
      <c r="CL31" s="418"/>
      <c r="CM31" s="418"/>
      <c r="CN31" s="418"/>
      <c r="CO31" s="418" t="s">
        <v>4974</v>
      </c>
      <c r="CP31" s="418"/>
      <c r="CQ31" s="418"/>
      <c r="CR31" s="418"/>
      <c r="CS31" s="418"/>
    </row>
    <row r="32" spans="1:98" ht="12.75" customHeight="1">
      <c r="A32" s="418"/>
      <c r="B32" s="418"/>
      <c r="C32" s="418"/>
      <c r="D32" s="418"/>
      <c r="E32" s="418"/>
      <c r="F32" s="418"/>
      <c r="G32" s="418"/>
      <c r="H32" s="418"/>
      <c r="I32" s="418"/>
      <c r="J32" s="418"/>
      <c r="K32" s="418"/>
      <c r="L32" s="418"/>
      <c r="M32" s="418"/>
      <c r="N32" s="418"/>
      <c r="O32" s="418"/>
      <c r="P32" s="418"/>
      <c r="Q32" s="418"/>
      <c r="R32" s="418"/>
      <c r="S32" s="418"/>
      <c r="T32" s="418"/>
      <c r="U32" s="418"/>
      <c r="V32" s="418"/>
      <c r="W32" s="418"/>
      <c r="X32" s="418"/>
      <c r="Y32" s="418"/>
      <c r="Z32" s="418"/>
      <c r="AA32" s="418"/>
      <c r="AB32" s="418"/>
      <c r="AC32" s="418"/>
      <c r="AD32" s="418"/>
      <c r="AE32" s="418"/>
      <c r="AF32" s="418"/>
      <c r="AG32" s="418"/>
      <c r="AH32" s="418"/>
      <c r="AI32" s="418"/>
      <c r="AJ32" s="418"/>
      <c r="AK32" s="418"/>
      <c r="AL32" s="418"/>
      <c r="AM32" s="418"/>
      <c r="AN32" s="418" t="s">
        <v>4975</v>
      </c>
      <c r="AO32" s="418"/>
      <c r="AP32" s="418"/>
      <c r="AQ32" s="418"/>
      <c r="AR32" s="418"/>
      <c r="AS32" s="418"/>
      <c r="AT32" s="418"/>
      <c r="AU32" s="418"/>
      <c r="AV32" s="418"/>
      <c r="AW32" s="418"/>
      <c r="AX32" s="418"/>
      <c r="AY32" s="418"/>
      <c r="AZ32" s="418"/>
      <c r="BA32" s="418"/>
      <c r="BB32" s="418"/>
      <c r="BC32" s="418"/>
      <c r="BD32" s="418"/>
      <c r="BE32" s="418"/>
      <c r="BF32" s="418"/>
      <c r="BG32" s="418"/>
      <c r="BH32" s="418"/>
      <c r="BI32" s="418"/>
      <c r="BJ32" s="418"/>
      <c r="BK32" s="418"/>
      <c r="BL32" s="418"/>
      <c r="BM32" s="418"/>
      <c r="BN32" s="418"/>
      <c r="BO32" s="418"/>
      <c r="BP32" s="418"/>
      <c r="BQ32" s="418"/>
      <c r="BR32" s="418"/>
      <c r="BS32" s="418" t="s">
        <v>4976</v>
      </c>
      <c r="BT32" s="418"/>
      <c r="BU32" s="418"/>
      <c r="BV32" s="418"/>
      <c r="BW32" s="418"/>
      <c r="BX32" s="418"/>
      <c r="BY32" s="418"/>
      <c r="BZ32" s="418"/>
      <c r="CA32" s="418"/>
      <c r="CB32" s="418"/>
      <c r="CC32" s="418"/>
      <c r="CD32" s="418"/>
      <c r="CE32" s="418"/>
      <c r="CF32" s="418"/>
      <c r="CG32" s="418" t="s">
        <v>4977</v>
      </c>
      <c r="CH32" s="418"/>
      <c r="CI32" s="418"/>
      <c r="CJ32" s="418"/>
      <c r="CK32" s="418"/>
      <c r="CL32" s="418"/>
      <c r="CM32" s="418"/>
      <c r="CN32" s="418"/>
      <c r="CO32" s="418" t="s">
        <v>4978</v>
      </c>
      <c r="CP32" s="418"/>
      <c r="CQ32" s="418"/>
      <c r="CR32" s="418"/>
      <c r="CS32" s="418"/>
    </row>
    <row r="33" spans="1:206" ht="12.75" customHeight="1">
      <c r="A33" s="418"/>
      <c r="B33" s="418"/>
      <c r="C33" s="418"/>
      <c r="D33" s="418"/>
      <c r="E33" s="418"/>
      <c r="F33" s="418"/>
      <c r="G33" s="418"/>
      <c r="H33" s="418"/>
      <c r="I33" s="418"/>
      <c r="J33" s="418"/>
      <c r="K33" s="418"/>
      <c r="L33" s="418"/>
      <c r="M33" s="418"/>
      <c r="N33" s="418"/>
      <c r="O33" s="418"/>
      <c r="P33" s="418"/>
      <c r="Q33" s="418"/>
      <c r="R33" s="418"/>
      <c r="S33" s="418"/>
      <c r="T33" s="418"/>
      <c r="U33" s="418"/>
      <c r="V33" s="418"/>
      <c r="W33" s="418"/>
      <c r="X33" s="418"/>
      <c r="Y33" s="418"/>
      <c r="Z33" s="418"/>
      <c r="AA33" s="418"/>
      <c r="AB33" s="418"/>
      <c r="AC33" s="418"/>
      <c r="AD33" s="418"/>
      <c r="AE33" s="418"/>
      <c r="AF33" s="418"/>
      <c r="AG33" s="418"/>
      <c r="AH33" s="418"/>
      <c r="AI33" s="418"/>
      <c r="AJ33" s="418"/>
      <c r="AK33" s="418"/>
      <c r="AL33" s="418"/>
      <c r="AM33" s="418"/>
      <c r="AN33" s="418"/>
      <c r="AO33" s="418"/>
      <c r="AP33" s="418"/>
      <c r="AQ33" s="418"/>
      <c r="AR33" s="418"/>
      <c r="AS33" s="418"/>
      <c r="AT33" s="418"/>
      <c r="AU33" s="418"/>
      <c r="AV33" s="418"/>
      <c r="AW33" s="418"/>
      <c r="AX33" s="418"/>
      <c r="AY33" s="418"/>
      <c r="AZ33" s="418"/>
      <c r="BA33" s="418"/>
      <c r="BB33" s="418"/>
      <c r="BC33" s="418"/>
      <c r="BD33" s="418"/>
      <c r="BE33" s="418"/>
      <c r="BF33" s="418"/>
      <c r="BG33" s="418"/>
      <c r="BH33" s="418"/>
      <c r="BI33" s="418"/>
      <c r="BJ33" s="418"/>
      <c r="BK33" s="418"/>
      <c r="BL33" s="418"/>
      <c r="BM33" s="418"/>
      <c r="BN33" s="418"/>
      <c r="BO33" s="418"/>
      <c r="BP33" s="418"/>
      <c r="BQ33" s="418"/>
      <c r="BR33" s="418"/>
      <c r="BS33" s="418"/>
      <c r="BT33" s="418"/>
      <c r="BU33" s="418"/>
      <c r="BV33" s="418"/>
      <c r="BW33" s="418"/>
      <c r="BX33" s="418"/>
      <c r="BY33" s="418"/>
      <c r="BZ33" s="418"/>
      <c r="CA33" s="418"/>
      <c r="CB33" s="418"/>
      <c r="CC33" s="418"/>
      <c r="CD33" s="418"/>
      <c r="CE33" s="418"/>
      <c r="CF33" s="418"/>
      <c r="CG33" s="418"/>
      <c r="CH33" s="418"/>
      <c r="CI33" s="418"/>
      <c r="CJ33" s="418"/>
      <c r="CK33" s="418"/>
      <c r="CL33" s="418"/>
      <c r="CM33" s="418"/>
      <c r="CN33" s="418"/>
      <c r="CO33" s="418" t="s">
        <v>4979</v>
      </c>
      <c r="CP33" s="418"/>
      <c r="CQ33" s="418"/>
      <c r="CR33" s="418"/>
      <c r="CS33" s="418"/>
    </row>
    <row r="35" spans="1:206" ht="12.75" customHeight="1">
      <c r="H35" s="417"/>
    </row>
    <row r="36" spans="1:206" ht="12.75" customHeight="1">
      <c r="A36" s="417"/>
    </row>
    <row r="41" spans="1:206" ht="12.75" customHeight="1">
      <c r="C41" s="417"/>
      <c r="G41" s="417"/>
      <c r="I41" s="417"/>
      <c r="L41" s="417"/>
      <c r="R41" s="417"/>
      <c r="U41" s="417"/>
      <c r="V41" s="417"/>
      <c r="X41" s="417"/>
      <c r="AA41" s="417"/>
      <c r="AC41" s="417"/>
      <c r="AE41" s="417"/>
      <c r="AH41" s="417"/>
      <c r="BN41" s="417"/>
      <c r="CL41" s="417"/>
      <c r="CM41" s="417"/>
      <c r="DE41" s="417"/>
      <c r="DU41" s="417"/>
      <c r="ER41" s="417"/>
      <c r="EX41" s="417"/>
      <c r="GA41" s="417"/>
      <c r="GR41" s="417"/>
    </row>
    <row r="42" spans="1:206" ht="48" customHeight="1">
      <c r="A42" s="418" t="s">
        <v>2075</v>
      </c>
      <c r="B42" s="418" t="s">
        <v>2076</v>
      </c>
      <c r="C42" s="418" t="s">
        <v>2077</v>
      </c>
      <c r="D42" s="418" t="s">
        <v>2079</v>
      </c>
      <c r="E42" s="418" t="s">
        <v>2080</v>
      </c>
      <c r="F42" s="418" t="s">
        <v>2081</v>
      </c>
      <c r="G42" s="418" t="s">
        <v>2082</v>
      </c>
      <c r="H42" s="418" t="s">
        <v>2085</v>
      </c>
      <c r="I42" s="418" t="s">
        <v>2086</v>
      </c>
      <c r="J42" s="418" t="s">
        <v>2088</v>
      </c>
      <c r="K42" s="418" t="s">
        <v>2089</v>
      </c>
      <c r="L42" s="418" t="s">
        <v>4980</v>
      </c>
      <c r="M42" s="418" t="s">
        <v>2063</v>
      </c>
      <c r="N42" s="418" t="s">
        <v>2064</v>
      </c>
      <c r="O42" s="418" t="s">
        <v>2066</v>
      </c>
      <c r="P42" s="418" t="s">
        <v>2067</v>
      </c>
      <c r="Q42" s="418" t="s">
        <v>2068</v>
      </c>
      <c r="R42" s="418" t="s">
        <v>2069</v>
      </c>
      <c r="S42" s="418" t="s">
        <v>2093</v>
      </c>
      <c r="T42" s="418" t="s">
        <v>2094</v>
      </c>
      <c r="U42" s="418" t="s">
        <v>2095</v>
      </c>
      <c r="V42" s="418" t="s">
        <v>2072</v>
      </c>
      <c r="W42" s="418" t="s">
        <v>4825</v>
      </c>
      <c r="X42" s="418" t="s">
        <v>2141</v>
      </c>
      <c r="Y42" s="418" t="s">
        <v>2162</v>
      </c>
      <c r="Z42" s="418" t="s">
        <v>2172</v>
      </c>
      <c r="AA42" s="418" t="s">
        <v>2177</v>
      </c>
      <c r="AB42" s="418" t="s">
        <v>2103</v>
      </c>
      <c r="AC42" s="418" t="s">
        <v>2099</v>
      </c>
      <c r="AD42" s="418" t="s">
        <v>2147</v>
      </c>
      <c r="AE42" s="418" t="s">
        <v>2152</v>
      </c>
      <c r="AF42" s="418" t="s">
        <v>2109</v>
      </c>
      <c r="AG42" s="418" t="s">
        <v>2120</v>
      </c>
      <c r="AH42" s="418" t="s">
        <v>2125</v>
      </c>
      <c r="AI42" s="418" t="s">
        <v>2203</v>
      </c>
      <c r="AJ42" s="418" t="s">
        <v>2205</v>
      </c>
      <c r="AK42" s="418" t="s">
        <v>2206</v>
      </c>
      <c r="AL42" s="418" t="s">
        <v>2187</v>
      </c>
      <c r="AM42" s="418" t="s">
        <v>2188</v>
      </c>
      <c r="AN42" s="418" t="s">
        <v>2189</v>
      </c>
      <c r="AO42" s="418" t="s">
        <v>2198</v>
      </c>
      <c r="AP42" s="418" t="s">
        <v>2200</v>
      </c>
      <c r="AQ42" s="418" t="s">
        <v>2183</v>
      </c>
      <c r="AR42" s="418" t="s">
        <v>2184</v>
      </c>
      <c r="AS42" s="418" t="s">
        <v>2192</v>
      </c>
      <c r="AT42" s="418" t="s">
        <v>4901</v>
      </c>
      <c r="AU42" s="418" t="s">
        <v>2195</v>
      </c>
      <c r="AV42" s="418" t="s">
        <v>2209</v>
      </c>
      <c r="AW42" s="418" t="s">
        <v>2210</v>
      </c>
      <c r="AX42" s="418" t="s">
        <v>2272</v>
      </c>
      <c r="AY42" s="418" t="s">
        <v>2277</v>
      </c>
      <c r="AZ42" s="418" t="s">
        <v>2280</v>
      </c>
      <c r="BA42" s="418" t="s">
        <v>2238</v>
      </c>
      <c r="BB42" s="418" t="s">
        <v>2244</v>
      </c>
      <c r="BC42" s="418" t="s">
        <v>2248</v>
      </c>
      <c r="BD42" s="418" t="s">
        <v>2254</v>
      </c>
      <c r="BE42" s="418" t="s">
        <v>2256</v>
      </c>
      <c r="BF42" s="418" t="s">
        <v>2261</v>
      </c>
      <c r="BG42" s="418" t="s">
        <v>2266</v>
      </c>
      <c r="BH42" s="418" t="s">
        <v>2284</v>
      </c>
      <c r="BI42" s="418" t="s">
        <v>2288</v>
      </c>
      <c r="BJ42" s="418" t="s">
        <v>2214</v>
      </c>
      <c r="BK42" s="418" t="s">
        <v>2217</v>
      </c>
      <c r="BL42" s="418" t="s">
        <v>2220</v>
      </c>
      <c r="BM42" s="418" t="s">
        <v>2224</v>
      </c>
      <c r="BN42" s="418" t="s">
        <v>2227</v>
      </c>
      <c r="BO42" s="418" t="s">
        <v>2317</v>
      </c>
      <c r="BP42" s="418" t="s">
        <v>2322</v>
      </c>
      <c r="BQ42" s="418" t="s">
        <v>2326</v>
      </c>
      <c r="BR42" s="418" t="s">
        <v>2337</v>
      </c>
      <c r="BS42" s="418" t="s">
        <v>2338</v>
      </c>
      <c r="BT42" s="418" t="s">
        <v>2346</v>
      </c>
      <c r="BU42" s="418" t="s">
        <v>2293</v>
      </c>
      <c r="BV42" s="418" t="s">
        <v>2303</v>
      </c>
      <c r="BW42" s="418" t="s">
        <v>2308</v>
      </c>
      <c r="BX42" s="418" t="s">
        <v>2390</v>
      </c>
      <c r="BY42" s="418" t="s">
        <v>2392</v>
      </c>
      <c r="BZ42" s="418" t="s">
        <v>2397</v>
      </c>
      <c r="CA42" s="418" t="s">
        <v>2399</v>
      </c>
      <c r="CB42" s="418" t="s">
        <v>2402</v>
      </c>
      <c r="CC42" s="418" t="s">
        <v>2405</v>
      </c>
      <c r="CD42" s="418" t="s">
        <v>2407</v>
      </c>
      <c r="CE42" s="418" t="s">
        <v>2357</v>
      </c>
      <c r="CF42" s="418" t="s">
        <v>2361</v>
      </c>
      <c r="CG42" s="418" t="s">
        <v>2365</v>
      </c>
      <c r="CH42" s="418" t="s">
        <v>2368</v>
      </c>
      <c r="CI42" s="418" t="s">
        <v>2371</v>
      </c>
      <c r="CJ42" s="418" t="s">
        <v>2374</v>
      </c>
      <c r="CK42" s="418" t="s">
        <v>2376</v>
      </c>
      <c r="CL42" s="418" t="s">
        <v>2385</v>
      </c>
      <c r="CM42" s="418" t="s">
        <v>2353</v>
      </c>
      <c r="CN42" s="418" t="s">
        <v>2444</v>
      </c>
      <c r="CO42" s="418" t="s">
        <v>2446</v>
      </c>
      <c r="CP42" s="418" t="s">
        <v>4981</v>
      </c>
      <c r="CQ42" s="418" t="s">
        <v>2454</v>
      </c>
      <c r="CR42" s="418" t="s">
        <v>2456</v>
      </c>
      <c r="CS42" s="418" t="s">
        <v>2458</v>
      </c>
      <c r="CT42" s="418" t="s">
        <v>2460</v>
      </c>
      <c r="CU42" s="418" t="s">
        <v>2462</v>
      </c>
      <c r="CV42" s="418" t="s">
        <v>2415</v>
      </c>
      <c r="CW42" s="418" t="s">
        <v>2419</v>
      </c>
      <c r="CX42" s="418" t="s">
        <v>2421</v>
      </c>
      <c r="CY42" s="418" t="s">
        <v>2422</v>
      </c>
      <c r="CZ42" s="418" t="s">
        <v>2425</v>
      </c>
      <c r="DA42" s="418" t="s">
        <v>2431</v>
      </c>
      <c r="DB42" s="418" t="s">
        <v>2433</v>
      </c>
      <c r="DC42" s="418" t="s">
        <v>2438</v>
      </c>
      <c r="DD42" s="418" t="s">
        <v>2441</v>
      </c>
      <c r="DE42" s="418" t="s">
        <v>2412</v>
      </c>
      <c r="DF42" s="418" t="s">
        <v>2473</v>
      </c>
      <c r="DG42" s="418" t="s">
        <v>4982</v>
      </c>
      <c r="DH42" s="418" t="s">
        <v>2510</v>
      </c>
      <c r="DI42" s="418" t="s">
        <v>2511</v>
      </c>
      <c r="DJ42" s="418" t="s">
        <v>2513</v>
      </c>
      <c r="DK42" s="418" t="s">
        <v>2515</v>
      </c>
      <c r="DL42" s="418" t="s">
        <v>2484</v>
      </c>
      <c r="DM42" s="418" t="s">
        <v>4983</v>
      </c>
      <c r="DN42" s="418" t="s">
        <v>2491</v>
      </c>
      <c r="DO42" s="418" t="s">
        <v>2493</v>
      </c>
      <c r="DP42" s="418" t="s">
        <v>4984</v>
      </c>
      <c r="DQ42" s="418" t="s">
        <v>2498</v>
      </c>
      <c r="DR42" s="418" t="s">
        <v>2500</v>
      </c>
      <c r="DS42" s="418" t="s">
        <v>2505</v>
      </c>
      <c r="DT42" s="418" t="s">
        <v>2507</v>
      </c>
      <c r="DU42" s="418" t="s">
        <v>2467</v>
      </c>
      <c r="DV42" s="418" t="s">
        <v>2539</v>
      </c>
      <c r="DW42" s="418" t="s">
        <v>4985</v>
      </c>
      <c r="DX42" s="418" t="s">
        <v>2542</v>
      </c>
      <c r="DY42" s="418" t="s">
        <v>4986</v>
      </c>
      <c r="DZ42" s="418" t="s">
        <v>2546</v>
      </c>
      <c r="EA42" s="418" t="s">
        <v>2547</v>
      </c>
      <c r="EB42" s="418" t="s">
        <v>2549</v>
      </c>
      <c r="EC42" s="418" t="s">
        <v>2551</v>
      </c>
      <c r="ED42" s="418" t="s">
        <v>2553</v>
      </c>
      <c r="EE42" s="418" t="s">
        <v>2521</v>
      </c>
      <c r="EF42" s="418" t="s">
        <v>2525</v>
      </c>
      <c r="EG42" s="418" t="s">
        <v>2527</v>
      </c>
      <c r="EH42" s="418" t="s">
        <v>2529</v>
      </c>
      <c r="EI42" s="418" t="s">
        <v>2532</v>
      </c>
      <c r="EJ42" s="418" t="s">
        <v>2533</v>
      </c>
      <c r="EK42" s="418" t="s">
        <v>2535</v>
      </c>
      <c r="EL42" s="418" t="s">
        <v>2536</v>
      </c>
      <c r="EM42" s="418" t="s">
        <v>2519</v>
      </c>
      <c r="EN42" s="419" t="s">
        <v>4987</v>
      </c>
      <c r="EO42" s="418" t="s">
        <v>2588</v>
      </c>
      <c r="EP42" s="418" t="s">
        <v>4988</v>
      </c>
      <c r="EQ42" s="418" t="s">
        <v>4989</v>
      </c>
      <c r="ER42" s="418" t="s">
        <v>4990</v>
      </c>
      <c r="ES42" s="418" t="s">
        <v>4991</v>
      </c>
      <c r="ET42" s="418" t="s">
        <v>2601</v>
      </c>
      <c r="EU42" s="418" t="s">
        <v>2602</v>
      </c>
      <c r="EV42" s="418" t="s">
        <v>2603</v>
      </c>
      <c r="EW42" s="418" t="s">
        <v>4992</v>
      </c>
      <c r="EX42" s="421" t="s">
        <v>4993</v>
      </c>
      <c r="EY42" s="418" t="s">
        <v>2557</v>
      </c>
      <c r="EZ42" s="419" t="s">
        <v>2559</v>
      </c>
      <c r="FA42" s="418" t="s">
        <v>2561</v>
      </c>
      <c r="FB42" s="418" t="s">
        <v>4994</v>
      </c>
      <c r="FC42" s="418" t="s">
        <v>4995</v>
      </c>
      <c r="FD42" s="419" t="s">
        <v>4996</v>
      </c>
      <c r="FE42" s="418" t="s">
        <v>2570</v>
      </c>
      <c r="FF42" s="418" t="s">
        <v>4997</v>
      </c>
      <c r="FG42" s="418" t="s">
        <v>4998</v>
      </c>
      <c r="FH42" s="418" t="s">
        <v>4999</v>
      </c>
      <c r="FI42" s="418" t="s">
        <v>2639</v>
      </c>
      <c r="FJ42" s="418" t="s">
        <v>2640</v>
      </c>
      <c r="FK42" s="418" t="s">
        <v>2642</v>
      </c>
      <c r="FL42" s="418" t="s">
        <v>2643</v>
      </c>
      <c r="FM42" s="418" t="s">
        <v>2645</v>
      </c>
      <c r="FN42" s="418" t="s">
        <v>2631</v>
      </c>
      <c r="FO42" s="418" t="s">
        <v>2632</v>
      </c>
      <c r="FP42" s="418" t="s">
        <v>2633</v>
      </c>
      <c r="FQ42" s="418" t="s">
        <v>2635</v>
      </c>
      <c r="FR42" s="418" t="s">
        <v>2636</v>
      </c>
      <c r="FS42" s="418" t="s">
        <v>2648</v>
      </c>
      <c r="FT42" s="418" t="s">
        <v>2649</v>
      </c>
      <c r="FU42" s="418" t="s">
        <v>2651</v>
      </c>
      <c r="FV42" s="418" t="s">
        <v>2652</v>
      </c>
      <c r="FW42" s="418" t="s">
        <v>2610</v>
      </c>
      <c r="FX42" s="418" t="s">
        <v>2611</v>
      </c>
      <c r="FY42" s="418" t="s">
        <v>2612</v>
      </c>
      <c r="FZ42" s="418" t="s">
        <v>2613</v>
      </c>
      <c r="GA42" s="418" t="s">
        <v>2614</v>
      </c>
      <c r="GB42" s="418" t="s">
        <v>2616</v>
      </c>
      <c r="GC42" s="418" t="s">
        <v>2618</v>
      </c>
      <c r="GD42" s="418" t="s">
        <v>2620</v>
      </c>
      <c r="GE42" s="418" t="s">
        <v>2622</v>
      </c>
      <c r="GF42" s="418" t="s">
        <v>2623</v>
      </c>
      <c r="GG42" s="418" t="s">
        <v>2624</v>
      </c>
      <c r="GH42" s="418" t="s">
        <v>2625</v>
      </c>
      <c r="GI42" s="418" t="s">
        <v>2627</v>
      </c>
      <c r="GJ42" s="418" t="s">
        <v>2628</v>
      </c>
      <c r="GK42" s="418" t="s">
        <v>2675</v>
      </c>
      <c r="GL42" s="418" t="s">
        <v>2663</v>
      </c>
      <c r="GM42" s="418" t="s">
        <v>2665</v>
      </c>
      <c r="GN42" s="418" t="s">
        <v>2666</v>
      </c>
      <c r="GO42" s="418" t="s">
        <v>2667</v>
      </c>
      <c r="GP42" s="418" t="s">
        <v>2668</v>
      </c>
      <c r="GQ42" s="418" t="s">
        <v>5000</v>
      </c>
      <c r="GR42" s="418" t="s">
        <v>5001</v>
      </c>
      <c r="GS42" s="418" t="s">
        <v>2672</v>
      </c>
      <c r="GT42" s="418" t="s">
        <v>2675</v>
      </c>
      <c r="GU42" s="418" t="s">
        <v>5002</v>
      </c>
      <c r="GV42" s="418" t="s">
        <v>2657</v>
      </c>
      <c r="GW42" s="418" t="s">
        <v>2659</v>
      </c>
      <c r="GX42" s="418" t="s">
        <v>2660</v>
      </c>
    </row>
    <row r="43" spans="1:206" ht="12.75" customHeight="1">
      <c r="A43" s="418" t="s">
        <v>1668</v>
      </c>
      <c r="B43" s="418" t="s">
        <v>1668</v>
      </c>
      <c r="C43" s="418" t="s">
        <v>1668</v>
      </c>
      <c r="D43" s="418" t="s">
        <v>1668</v>
      </c>
      <c r="E43" s="418" t="s">
        <v>1668</v>
      </c>
      <c r="F43" s="418" t="s">
        <v>1668</v>
      </c>
      <c r="G43" s="418" t="s">
        <v>1668</v>
      </c>
      <c r="H43" s="418" t="s">
        <v>1668</v>
      </c>
      <c r="I43" s="418" t="s">
        <v>1668</v>
      </c>
      <c r="J43" s="418" t="s">
        <v>1668</v>
      </c>
      <c r="K43" s="418" t="s">
        <v>1668</v>
      </c>
      <c r="L43" s="418" t="s">
        <v>1668</v>
      </c>
      <c r="M43" s="418" t="s">
        <v>1668</v>
      </c>
      <c r="N43" s="418" t="s">
        <v>1668</v>
      </c>
      <c r="O43" s="418" t="s">
        <v>1668</v>
      </c>
      <c r="P43" s="418" t="s">
        <v>1668</v>
      </c>
      <c r="Q43" s="418" t="s">
        <v>1668</v>
      </c>
      <c r="R43" s="418" t="s">
        <v>1668</v>
      </c>
      <c r="S43" s="418" t="s">
        <v>1668</v>
      </c>
      <c r="T43" s="418" t="s">
        <v>1668</v>
      </c>
      <c r="U43" s="418" t="s">
        <v>1668</v>
      </c>
      <c r="V43" s="418" t="s">
        <v>1668</v>
      </c>
      <c r="W43" s="418" t="s">
        <v>2135</v>
      </c>
      <c r="X43" s="418" t="s">
        <v>5003</v>
      </c>
      <c r="Y43" s="418" t="s">
        <v>2169</v>
      </c>
      <c r="Z43" s="418" t="s">
        <v>2173</v>
      </c>
      <c r="AA43" s="418" t="s">
        <v>2178</v>
      </c>
      <c r="AB43" s="418" t="s">
        <v>2104</v>
      </c>
      <c r="AC43" s="418" t="s">
        <v>5004</v>
      </c>
      <c r="AD43" s="418" t="s">
        <v>2150</v>
      </c>
      <c r="AE43" s="418" t="s">
        <v>2155</v>
      </c>
      <c r="AF43" s="418" t="s">
        <v>2110</v>
      </c>
      <c r="AG43" s="418" t="s">
        <v>2122</v>
      </c>
      <c r="AH43" s="418" t="s">
        <v>2127</v>
      </c>
      <c r="AI43" s="418" t="s">
        <v>1668</v>
      </c>
      <c r="AJ43" s="418" t="s">
        <v>1668</v>
      </c>
      <c r="AK43" s="418" t="s">
        <v>1668</v>
      </c>
      <c r="AL43" s="418" t="s">
        <v>1668</v>
      </c>
      <c r="AM43" s="418" t="s">
        <v>1668</v>
      </c>
      <c r="AN43" s="418" t="s">
        <v>1668</v>
      </c>
      <c r="AO43" s="418" t="s">
        <v>1668</v>
      </c>
      <c r="AP43" s="418" t="s">
        <v>1668</v>
      </c>
      <c r="AQ43" s="418" t="s">
        <v>1668</v>
      </c>
      <c r="AR43" s="418" t="s">
        <v>1668</v>
      </c>
      <c r="AS43" s="418" t="s">
        <v>1668</v>
      </c>
      <c r="AT43" s="418" t="s">
        <v>1668</v>
      </c>
      <c r="AU43" s="418" t="s">
        <v>1668</v>
      </c>
      <c r="AV43" s="418" t="s">
        <v>1668</v>
      </c>
      <c r="AW43" s="418" t="s">
        <v>1668</v>
      </c>
      <c r="AX43" s="418" t="s">
        <v>2273</v>
      </c>
      <c r="AY43" s="418" t="s">
        <v>2135</v>
      </c>
      <c r="AZ43" s="418" t="s">
        <v>2281</v>
      </c>
      <c r="BA43" s="418" t="s">
        <v>2242</v>
      </c>
      <c r="BB43" s="418" t="s">
        <v>2245</v>
      </c>
      <c r="BC43" s="418" t="s">
        <v>2249</v>
      </c>
      <c r="BD43" s="418" t="s">
        <v>2127</v>
      </c>
      <c r="BE43" s="418" t="s">
        <v>2259</v>
      </c>
      <c r="BF43" s="418" t="s">
        <v>2262</v>
      </c>
      <c r="BG43" s="418" t="s">
        <v>2269</v>
      </c>
      <c r="BH43" s="418" t="s">
        <v>5005</v>
      </c>
      <c r="BI43" s="418" t="s">
        <v>2104</v>
      </c>
      <c r="BJ43" s="418" t="s">
        <v>2173</v>
      </c>
      <c r="BK43" s="418" t="s">
        <v>2218</v>
      </c>
      <c r="BL43" s="418" t="s">
        <v>2221</v>
      </c>
      <c r="BM43" s="418" t="s">
        <v>2226</v>
      </c>
      <c r="BN43" s="418" t="s">
        <v>2235</v>
      </c>
      <c r="BO43" s="418" t="s">
        <v>2318</v>
      </c>
      <c r="BP43" s="418" t="s">
        <v>2325</v>
      </c>
      <c r="BQ43" s="418" t="s">
        <v>2334</v>
      </c>
      <c r="BR43" s="418" t="s">
        <v>1668</v>
      </c>
      <c r="BS43" s="418" t="s">
        <v>2342</v>
      </c>
      <c r="BT43" s="418" t="s">
        <v>2349</v>
      </c>
      <c r="BU43" s="418" t="s">
        <v>2296</v>
      </c>
      <c r="BV43" s="418" t="s">
        <v>2307</v>
      </c>
      <c r="BW43" s="418" t="s">
        <v>2309</v>
      </c>
      <c r="BX43" s="418" t="s">
        <v>2391</v>
      </c>
      <c r="BY43" s="418" t="s">
        <v>2393</v>
      </c>
      <c r="BZ43" s="418" t="s">
        <v>5006</v>
      </c>
      <c r="CA43" s="418" t="s">
        <v>5006</v>
      </c>
      <c r="CB43" s="418" t="s">
        <v>5007</v>
      </c>
      <c r="CC43" s="418" t="s">
        <v>5008</v>
      </c>
      <c r="CD43" s="418" t="s">
        <v>5009</v>
      </c>
      <c r="CE43" s="418" t="s">
        <v>2358</v>
      </c>
      <c r="CF43" s="418" t="s">
        <v>2362</v>
      </c>
      <c r="CG43" s="418" t="s">
        <v>2366</v>
      </c>
      <c r="CH43" s="418" t="s">
        <v>2369</v>
      </c>
      <c r="CI43" s="418" t="s">
        <v>2372</v>
      </c>
      <c r="CJ43" s="418" t="s">
        <v>2375</v>
      </c>
      <c r="CK43" s="418" t="s">
        <v>2383</v>
      </c>
      <c r="CL43" s="418" t="s">
        <v>2387</v>
      </c>
      <c r="CM43" s="418" t="s">
        <v>2354</v>
      </c>
      <c r="CN43" s="418" t="s">
        <v>2445</v>
      </c>
      <c r="CO43" s="418" t="s">
        <v>2448</v>
      </c>
      <c r="CP43" s="418" t="s">
        <v>2452</v>
      </c>
      <c r="CQ43" s="418" t="s">
        <v>5010</v>
      </c>
      <c r="CR43" s="418" t="s">
        <v>5011</v>
      </c>
      <c r="CS43" s="418" t="s">
        <v>5012</v>
      </c>
      <c r="CT43" s="418" t="s">
        <v>5013</v>
      </c>
      <c r="CU43" s="418" t="s">
        <v>5009</v>
      </c>
      <c r="CV43" s="418" t="s">
        <v>2416</v>
      </c>
      <c r="CW43" s="418" t="s">
        <v>2420</v>
      </c>
      <c r="CX43" s="418" t="s">
        <v>75</v>
      </c>
      <c r="CY43" s="418" t="s">
        <v>2423</v>
      </c>
      <c r="CZ43" s="418" t="s">
        <v>2428</v>
      </c>
      <c r="DA43" s="418" t="s">
        <v>2432</v>
      </c>
      <c r="DB43" s="418" t="s">
        <v>2434</v>
      </c>
      <c r="DC43" s="418" t="s">
        <v>2439</v>
      </c>
      <c r="DD43" s="418" t="s">
        <v>2442</v>
      </c>
      <c r="DE43" s="418" t="s">
        <v>2413</v>
      </c>
      <c r="DF43" s="418" t="s">
        <v>5014</v>
      </c>
      <c r="DG43" s="418" t="s">
        <v>5015</v>
      </c>
      <c r="DH43" s="418" t="s">
        <v>5010</v>
      </c>
      <c r="DI43" s="418" t="s">
        <v>5011</v>
      </c>
      <c r="DJ43" s="418" t="s">
        <v>5012</v>
      </c>
      <c r="DK43" s="418" t="s">
        <v>5016</v>
      </c>
      <c r="DL43" s="418" t="s">
        <v>2486</v>
      </c>
      <c r="DM43" s="418" t="s">
        <v>2489</v>
      </c>
      <c r="DN43" s="418" t="s">
        <v>2492</v>
      </c>
      <c r="DO43" s="418" t="s">
        <v>2494</v>
      </c>
      <c r="DP43" s="418" t="s">
        <v>2496</v>
      </c>
      <c r="DQ43" s="418" t="s">
        <v>2499</v>
      </c>
      <c r="DR43" s="418" t="s">
        <v>2501</v>
      </c>
      <c r="DS43" s="418" t="s">
        <v>2506</v>
      </c>
      <c r="DT43" s="418" t="s">
        <v>2508</v>
      </c>
      <c r="DU43" s="418" t="s">
        <v>2468</v>
      </c>
      <c r="DV43" s="418" t="s">
        <v>2540</v>
      </c>
      <c r="DW43" s="418" t="s">
        <v>5014</v>
      </c>
      <c r="DX43" s="418" t="s">
        <v>5017</v>
      </c>
      <c r="DY43" s="418" t="s">
        <v>5018</v>
      </c>
      <c r="DZ43" s="418" t="s">
        <v>5010</v>
      </c>
      <c r="EA43" s="418" t="s">
        <v>5011</v>
      </c>
      <c r="EB43" s="418" t="s">
        <v>5007</v>
      </c>
      <c r="EC43" s="418" t="s">
        <v>5013</v>
      </c>
      <c r="ED43" s="418" t="s">
        <v>5009</v>
      </c>
      <c r="EE43" s="418" t="s">
        <v>2523</v>
      </c>
      <c r="EF43" s="418" t="s">
        <v>2506</v>
      </c>
      <c r="EG43" s="418" t="s">
        <v>2528</v>
      </c>
      <c r="EH43" s="418" t="s">
        <v>2531</v>
      </c>
      <c r="EI43" s="418" t="s">
        <v>2496</v>
      </c>
      <c r="EJ43" s="418" t="s">
        <v>2508</v>
      </c>
      <c r="EK43" s="418" t="s">
        <v>2499</v>
      </c>
      <c r="EL43" s="418" t="s">
        <v>2537</v>
      </c>
      <c r="EM43" s="418" t="s">
        <v>2468</v>
      </c>
      <c r="EN43" s="418" t="s">
        <v>5019</v>
      </c>
      <c r="EO43" s="418" t="s">
        <v>2589</v>
      </c>
      <c r="EP43" s="418" t="s">
        <v>5020</v>
      </c>
      <c r="EQ43" s="418" t="s">
        <v>2593</v>
      </c>
      <c r="ER43" s="418" t="s">
        <v>5021</v>
      </c>
      <c r="ES43" s="418" t="s">
        <v>1668</v>
      </c>
      <c r="ET43" s="418" t="s">
        <v>1668</v>
      </c>
      <c r="EU43" s="418" t="s">
        <v>1668</v>
      </c>
      <c r="EV43" s="418" t="s">
        <v>1668</v>
      </c>
      <c r="EW43" s="418" t="s">
        <v>1668</v>
      </c>
      <c r="EX43" s="418" t="s">
        <v>1668</v>
      </c>
      <c r="EY43" s="418" t="s">
        <v>2558</v>
      </c>
      <c r="EZ43" s="418" t="s">
        <v>2560</v>
      </c>
      <c r="FA43" s="418" t="s">
        <v>2562</v>
      </c>
      <c r="FB43" s="418" t="s">
        <v>2565</v>
      </c>
      <c r="FC43" s="418" t="s">
        <v>2567</v>
      </c>
      <c r="FD43" s="418" t="s">
        <v>2567</v>
      </c>
      <c r="FE43" s="418" t="s">
        <v>2571</v>
      </c>
      <c r="FF43" s="418" t="s">
        <v>2577</v>
      </c>
      <c r="FG43" s="418" t="s">
        <v>2581</v>
      </c>
      <c r="FH43" s="418" t="s">
        <v>2583</v>
      </c>
      <c r="FI43" s="418" t="s">
        <v>1668</v>
      </c>
      <c r="FJ43" s="418" t="s">
        <v>1668</v>
      </c>
      <c r="FK43" s="418" t="s">
        <v>1668</v>
      </c>
      <c r="FL43" s="418" t="s">
        <v>1668</v>
      </c>
      <c r="FM43" s="418" t="s">
        <v>1668</v>
      </c>
      <c r="FN43" s="418" t="s">
        <v>1668</v>
      </c>
      <c r="FO43" s="418" t="s">
        <v>1668</v>
      </c>
      <c r="FP43" s="418" t="s">
        <v>1668</v>
      </c>
      <c r="FQ43" s="418" t="s">
        <v>1668</v>
      </c>
      <c r="FR43" s="418" t="s">
        <v>1668</v>
      </c>
      <c r="FS43" s="418" t="s">
        <v>1668</v>
      </c>
      <c r="FT43" s="418" t="s">
        <v>1668</v>
      </c>
      <c r="FU43" s="418" t="s">
        <v>1668</v>
      </c>
      <c r="FV43" s="418" t="s">
        <v>1668</v>
      </c>
      <c r="FW43" s="418" t="s">
        <v>1668</v>
      </c>
      <c r="FX43" s="418" t="s">
        <v>1668</v>
      </c>
      <c r="FY43" s="418" t="s">
        <v>1668</v>
      </c>
      <c r="FZ43" s="418" t="s">
        <v>1668</v>
      </c>
      <c r="GA43" s="418" t="s">
        <v>1668</v>
      </c>
      <c r="GB43" s="418" t="s">
        <v>1668</v>
      </c>
      <c r="GC43" s="418" t="s">
        <v>1668</v>
      </c>
      <c r="GD43" s="418" t="s">
        <v>1668</v>
      </c>
      <c r="GE43" s="418" t="s">
        <v>1668</v>
      </c>
      <c r="GF43" s="418" t="s">
        <v>1668</v>
      </c>
      <c r="GG43" s="418" t="s">
        <v>1668</v>
      </c>
      <c r="GH43" s="418" t="s">
        <v>1668</v>
      </c>
      <c r="GI43" s="418" t="s">
        <v>1668</v>
      </c>
      <c r="GJ43" s="418" t="s">
        <v>1668</v>
      </c>
      <c r="GK43" s="418" t="s">
        <v>1668</v>
      </c>
      <c r="GL43" s="418" t="s">
        <v>1668</v>
      </c>
      <c r="GM43" s="418" t="s">
        <v>1668</v>
      </c>
      <c r="GN43" s="418" t="s">
        <v>1668</v>
      </c>
      <c r="GO43" s="418" t="s">
        <v>1668</v>
      </c>
      <c r="GP43" s="418" t="s">
        <v>1668</v>
      </c>
      <c r="GQ43" s="418" t="s">
        <v>1668</v>
      </c>
      <c r="GR43" s="418" t="s">
        <v>1668</v>
      </c>
      <c r="GS43" s="418" t="s">
        <v>1668</v>
      </c>
      <c r="GT43" s="418" t="s">
        <v>1668</v>
      </c>
      <c r="GU43" s="418" t="s">
        <v>1668</v>
      </c>
      <c r="GV43" s="418" t="s">
        <v>1668</v>
      </c>
      <c r="GW43" s="418" t="s">
        <v>1668</v>
      </c>
      <c r="GX43" s="418" t="s">
        <v>1668</v>
      </c>
    </row>
    <row r="44" spans="1:206" ht="12.75" customHeight="1">
      <c r="A44" s="418"/>
      <c r="B44" s="418"/>
      <c r="C44" s="418"/>
      <c r="D44" s="418"/>
      <c r="E44" s="418"/>
      <c r="F44" s="418"/>
      <c r="G44" s="418"/>
      <c r="H44" s="418"/>
      <c r="I44" s="418"/>
      <c r="J44" s="418"/>
      <c r="K44" s="418"/>
      <c r="L44" s="418"/>
      <c r="M44" s="418"/>
      <c r="N44" s="418"/>
      <c r="O44" s="418"/>
      <c r="P44" s="418"/>
      <c r="Q44" s="418"/>
      <c r="R44" s="418"/>
      <c r="S44" s="418"/>
      <c r="T44" s="418"/>
      <c r="U44" s="418"/>
      <c r="V44" s="418"/>
      <c r="W44" s="418" t="s">
        <v>2134</v>
      </c>
      <c r="X44" s="418" t="s">
        <v>2143</v>
      </c>
      <c r="Y44" s="418" t="s">
        <v>2171</v>
      </c>
      <c r="Z44" s="418" t="s">
        <v>2176</v>
      </c>
      <c r="AA44" s="418" t="s">
        <v>2179</v>
      </c>
      <c r="AB44" s="418" t="s">
        <v>2106</v>
      </c>
      <c r="AC44" s="418" t="s">
        <v>2101</v>
      </c>
      <c r="AD44" s="418" t="s">
        <v>2151</v>
      </c>
      <c r="AE44" s="418" t="s">
        <v>2159</v>
      </c>
      <c r="AF44" s="418" t="s">
        <v>2118</v>
      </c>
      <c r="AG44" s="418" t="s">
        <v>2121</v>
      </c>
      <c r="AH44" s="418" t="s">
        <v>2129</v>
      </c>
      <c r="AI44" s="418"/>
      <c r="AJ44" s="418"/>
      <c r="AK44" s="418"/>
      <c r="AL44" s="418"/>
      <c r="AM44" s="418"/>
      <c r="AN44" s="418"/>
      <c r="AO44" s="418"/>
      <c r="AP44" s="418"/>
      <c r="AQ44" s="418"/>
      <c r="AR44" s="418"/>
      <c r="AS44" s="418"/>
      <c r="AT44" s="418"/>
      <c r="AU44" s="418"/>
      <c r="AV44" s="418"/>
      <c r="AW44" s="418"/>
      <c r="AX44" s="418" t="s">
        <v>2276</v>
      </c>
      <c r="AY44" s="418" t="s">
        <v>5022</v>
      </c>
      <c r="AZ44" s="418"/>
      <c r="BA44" s="418" t="s">
        <v>2243</v>
      </c>
      <c r="BB44" s="418" t="s">
        <v>2246</v>
      </c>
      <c r="BC44" s="418" t="s">
        <v>2251</v>
      </c>
      <c r="BD44" s="418" t="s">
        <v>2126</v>
      </c>
      <c r="BE44" s="418" t="s">
        <v>2260</v>
      </c>
      <c r="BF44" s="418" t="s">
        <v>2263</v>
      </c>
      <c r="BG44" s="418" t="s">
        <v>2111</v>
      </c>
      <c r="BH44" s="418" t="s">
        <v>5023</v>
      </c>
      <c r="BI44" s="418" t="s">
        <v>2106</v>
      </c>
      <c r="BJ44" s="418" t="s">
        <v>2216</v>
      </c>
      <c r="BK44" s="418" t="s">
        <v>5024</v>
      </c>
      <c r="BL44" s="418" t="s">
        <v>2222</v>
      </c>
      <c r="BM44" s="418" t="s">
        <v>2225</v>
      </c>
      <c r="BN44" s="418" t="s">
        <v>2228</v>
      </c>
      <c r="BO44" s="418" t="s">
        <v>2319</v>
      </c>
      <c r="BP44" s="418" t="s">
        <v>2324</v>
      </c>
      <c r="BQ44" s="418" t="s">
        <v>2333</v>
      </c>
      <c r="BR44" s="418"/>
      <c r="BS44" s="418" t="s">
        <v>2343</v>
      </c>
      <c r="BT44" s="418" t="s">
        <v>2347</v>
      </c>
      <c r="BU44" s="418" t="s">
        <v>2301</v>
      </c>
      <c r="BV44" s="418" t="s">
        <v>2304</v>
      </c>
      <c r="BW44" s="418" t="s">
        <v>2311</v>
      </c>
      <c r="BX44" s="418"/>
      <c r="BY44" s="418" t="s">
        <v>2394</v>
      </c>
      <c r="BZ44" s="418" t="s">
        <v>5025</v>
      </c>
      <c r="CA44" s="418" t="s">
        <v>5025</v>
      </c>
      <c r="CB44" s="418" t="s">
        <v>5026</v>
      </c>
      <c r="CC44" s="418" t="s">
        <v>5027</v>
      </c>
      <c r="CD44" s="418" t="s">
        <v>5009</v>
      </c>
      <c r="CE44" s="418"/>
      <c r="CF44" s="418" t="s">
        <v>2363</v>
      </c>
      <c r="CG44" s="418"/>
      <c r="CH44" s="418" t="s">
        <v>2370</v>
      </c>
      <c r="CI44" s="418" t="s">
        <v>2373</v>
      </c>
      <c r="CJ44" s="418"/>
      <c r="CK44" s="418" t="s">
        <v>2380</v>
      </c>
      <c r="CL44" s="418" t="s">
        <v>2386</v>
      </c>
      <c r="CM44" s="418"/>
      <c r="CN44" s="418"/>
      <c r="CO44" s="418" t="s">
        <v>2449</v>
      </c>
      <c r="CP44" s="418" t="s">
        <v>2453</v>
      </c>
      <c r="CQ44" s="418" t="s">
        <v>5028</v>
      </c>
      <c r="CR44" s="418" t="s">
        <v>5025</v>
      </c>
      <c r="CS44" s="418" t="s">
        <v>5026</v>
      </c>
      <c r="CT44" s="418" t="s">
        <v>5029</v>
      </c>
      <c r="CU44" s="418" t="s">
        <v>5009</v>
      </c>
      <c r="CV44" s="418" t="s">
        <v>2417</v>
      </c>
      <c r="CW44" s="418"/>
      <c r="CX44" s="418"/>
      <c r="CY44" s="418"/>
      <c r="CZ44" s="418" t="s">
        <v>2427</v>
      </c>
      <c r="DA44" s="418"/>
      <c r="DB44" s="418" t="s">
        <v>2436</v>
      </c>
      <c r="DC44" s="418" t="s">
        <v>2440</v>
      </c>
      <c r="DD44" s="418"/>
      <c r="DE44" s="418"/>
      <c r="DF44" s="418" t="s">
        <v>5030</v>
      </c>
      <c r="DG44" s="418" t="s">
        <v>5031</v>
      </c>
      <c r="DH44" s="418" t="s">
        <v>5028</v>
      </c>
      <c r="DI44" s="418" t="s">
        <v>5025</v>
      </c>
      <c r="DJ44" s="418" t="s">
        <v>5026</v>
      </c>
      <c r="DK44" s="418" t="s">
        <v>5009</v>
      </c>
      <c r="DL44" s="418" t="s">
        <v>2485</v>
      </c>
      <c r="DM44" s="418" t="s">
        <v>2490</v>
      </c>
      <c r="DN44" s="418"/>
      <c r="DO44" s="418"/>
      <c r="DP44" s="418"/>
      <c r="DQ44" s="418"/>
      <c r="DR44" s="418" t="s">
        <v>2502</v>
      </c>
      <c r="DS44" s="418"/>
      <c r="DT44" s="418" t="s">
        <v>2428</v>
      </c>
      <c r="DU44" s="418" t="s">
        <v>2470</v>
      </c>
      <c r="DV44" s="418"/>
      <c r="DW44" s="418" t="s">
        <v>5030</v>
      </c>
      <c r="DX44" s="418"/>
      <c r="DY44" s="418" t="s">
        <v>5015</v>
      </c>
      <c r="DZ44" s="418" t="s">
        <v>5028</v>
      </c>
      <c r="EA44" s="418" t="s">
        <v>5025</v>
      </c>
      <c r="EB44" s="418" t="s">
        <v>5026</v>
      </c>
      <c r="EC44" s="418" t="s">
        <v>5027</v>
      </c>
      <c r="ED44" s="418" t="s">
        <v>5009</v>
      </c>
      <c r="EE44" s="418" t="s">
        <v>2522</v>
      </c>
      <c r="EF44" s="418" t="s">
        <v>5032</v>
      </c>
      <c r="EG44" s="418"/>
      <c r="EH44" s="418" t="s">
        <v>2530</v>
      </c>
      <c r="EI44" s="418"/>
      <c r="EJ44" s="418" t="s">
        <v>2428</v>
      </c>
      <c r="EK44" s="418"/>
      <c r="EL44" s="418"/>
      <c r="EM44" s="418" t="s">
        <v>2470</v>
      </c>
      <c r="EN44" s="418"/>
      <c r="EO44" s="418"/>
      <c r="EP44" s="418"/>
      <c r="EQ44" s="418"/>
      <c r="ER44" s="418" t="s">
        <v>5033</v>
      </c>
      <c r="ES44" s="418"/>
      <c r="ET44" s="418"/>
      <c r="EU44" s="418"/>
      <c r="EV44" s="418"/>
      <c r="EW44" s="418"/>
      <c r="EX44" s="418"/>
      <c r="EY44" s="418"/>
      <c r="EZ44" s="418"/>
      <c r="FA44" s="418"/>
      <c r="FB44" s="418"/>
      <c r="FC44" s="418"/>
      <c r="FD44" s="418"/>
      <c r="FE44" s="418"/>
      <c r="FF44" s="418" t="s">
        <v>2576</v>
      </c>
      <c r="FG44" s="418"/>
      <c r="FH44" s="418"/>
      <c r="FI44" s="418"/>
      <c r="FJ44" s="418"/>
      <c r="FK44" s="418"/>
      <c r="FL44" s="418"/>
      <c r="FM44" s="418"/>
      <c r="FN44" s="418"/>
      <c r="FO44" s="418"/>
      <c r="FP44" s="418"/>
      <c r="FQ44" s="418"/>
      <c r="FR44" s="418"/>
      <c r="FS44" s="418"/>
      <c r="FT44" s="418"/>
      <c r="FU44" s="418"/>
      <c r="FV44" s="418"/>
      <c r="FW44" s="418"/>
      <c r="FX44" s="418"/>
      <c r="FY44" s="418"/>
      <c r="FZ44" s="418"/>
      <c r="GA44" s="418"/>
      <c r="GB44" s="418"/>
      <c r="GC44" s="418"/>
      <c r="GD44" s="418"/>
      <c r="GE44" s="418"/>
      <c r="GF44" s="418"/>
      <c r="GG44" s="418"/>
      <c r="GH44" s="418"/>
      <c r="GI44" s="418"/>
      <c r="GJ44" s="418"/>
      <c r="GK44" s="418"/>
      <c r="GL44" s="418"/>
      <c r="GM44" s="418"/>
      <c r="GN44" s="418"/>
      <c r="GO44" s="418"/>
      <c r="GP44" s="418"/>
      <c r="GQ44" s="418"/>
      <c r="GR44" s="418"/>
      <c r="GS44" s="418"/>
      <c r="GT44" s="418"/>
      <c r="GU44" s="418"/>
      <c r="GV44" s="418"/>
      <c r="GW44" s="418"/>
      <c r="GX44" s="418"/>
    </row>
    <row r="45" spans="1:206" ht="12.75" customHeight="1">
      <c r="A45" s="418"/>
      <c r="B45" s="418"/>
      <c r="C45" s="418"/>
      <c r="D45" s="418"/>
      <c r="E45" s="418"/>
      <c r="F45" s="418"/>
      <c r="G45" s="418"/>
      <c r="H45" s="418"/>
      <c r="I45" s="418"/>
      <c r="J45" s="418"/>
      <c r="K45" s="418"/>
      <c r="L45" s="418"/>
      <c r="M45" s="418"/>
      <c r="N45" s="418"/>
      <c r="O45" s="418"/>
      <c r="P45" s="418"/>
      <c r="Q45" s="418"/>
      <c r="R45" s="418"/>
      <c r="S45" s="418"/>
      <c r="T45" s="418"/>
      <c r="U45" s="418"/>
      <c r="V45" s="418"/>
      <c r="W45" s="418" t="s">
        <v>5034</v>
      </c>
      <c r="X45" s="418" t="s">
        <v>2144</v>
      </c>
      <c r="Y45" s="418" t="s">
        <v>2168</v>
      </c>
      <c r="Z45" s="418" t="s">
        <v>2174</v>
      </c>
      <c r="AA45" s="418"/>
      <c r="AB45" s="418" t="s">
        <v>5035</v>
      </c>
      <c r="AC45" s="418" t="s">
        <v>2274</v>
      </c>
      <c r="AD45" s="418" t="s">
        <v>2148</v>
      </c>
      <c r="AE45" s="418" t="s">
        <v>2158</v>
      </c>
      <c r="AF45" s="418" t="s">
        <v>5036</v>
      </c>
      <c r="AG45" s="418" t="s">
        <v>2124</v>
      </c>
      <c r="AH45" s="418" t="s">
        <v>2126</v>
      </c>
      <c r="AI45" s="418"/>
      <c r="AJ45" s="418"/>
      <c r="AK45" s="418"/>
      <c r="AL45" s="418"/>
      <c r="AM45" s="418"/>
      <c r="AN45" s="418"/>
      <c r="AO45" s="418"/>
      <c r="AP45" s="418"/>
      <c r="AQ45" s="418"/>
      <c r="AR45" s="418"/>
      <c r="AS45" s="418"/>
      <c r="AT45" s="418"/>
      <c r="AU45" s="418"/>
      <c r="AV45" s="418"/>
      <c r="AW45" s="418"/>
      <c r="AX45" s="418" t="s">
        <v>2274</v>
      </c>
      <c r="AY45" s="418" t="s">
        <v>5037</v>
      </c>
      <c r="AZ45" s="418"/>
      <c r="BA45" s="418" t="s">
        <v>2241</v>
      </c>
      <c r="BB45" s="418" t="s">
        <v>2247</v>
      </c>
      <c r="BC45" s="418" t="s">
        <v>2250</v>
      </c>
      <c r="BD45" s="418" t="s">
        <v>2128</v>
      </c>
      <c r="BE45" s="418" t="s">
        <v>2258</v>
      </c>
      <c r="BF45" s="418" t="s">
        <v>2265</v>
      </c>
      <c r="BG45" s="418" t="s">
        <v>2268</v>
      </c>
      <c r="BH45" s="418" t="s">
        <v>2274</v>
      </c>
      <c r="BI45" s="418" t="s">
        <v>5035</v>
      </c>
      <c r="BJ45" s="418" t="s">
        <v>2174</v>
      </c>
      <c r="BK45" s="418" t="s">
        <v>5038</v>
      </c>
      <c r="BL45" s="418"/>
      <c r="BM45" s="418"/>
      <c r="BN45" s="418" t="s">
        <v>2231</v>
      </c>
      <c r="BO45" s="418" t="s">
        <v>2321</v>
      </c>
      <c r="BP45" s="418" t="s">
        <v>2323</v>
      </c>
      <c r="BQ45" s="418" t="s">
        <v>2332</v>
      </c>
      <c r="BR45" s="418"/>
      <c r="BS45" s="418" t="s">
        <v>2341</v>
      </c>
      <c r="BT45" s="418" t="s">
        <v>2348</v>
      </c>
      <c r="BU45" s="418" t="s">
        <v>2300</v>
      </c>
      <c r="BV45" s="418" t="s">
        <v>2305</v>
      </c>
      <c r="BW45" s="418" t="s">
        <v>2314</v>
      </c>
      <c r="BX45" s="418"/>
      <c r="BY45" s="418"/>
      <c r="BZ45" s="418" t="s">
        <v>5039</v>
      </c>
      <c r="CA45" s="418" t="s">
        <v>5039</v>
      </c>
      <c r="CB45" s="418" t="s">
        <v>5040</v>
      </c>
      <c r="CC45" s="418" t="s">
        <v>5041</v>
      </c>
      <c r="CD45" s="418" t="s">
        <v>5042</v>
      </c>
      <c r="CE45" s="418"/>
      <c r="CF45" s="418"/>
      <c r="CG45" s="418"/>
      <c r="CH45" s="418"/>
      <c r="CI45" s="418"/>
      <c r="CJ45" s="418"/>
      <c r="CK45" s="418" t="s">
        <v>2381</v>
      </c>
      <c r="CL45" s="418"/>
      <c r="CM45" s="418"/>
      <c r="CN45" s="418"/>
      <c r="CO45" s="418" t="s">
        <v>2447</v>
      </c>
      <c r="CP45" s="418" t="s">
        <v>2451</v>
      </c>
      <c r="CQ45" s="418" t="s">
        <v>5043</v>
      </c>
      <c r="CR45" s="418" t="s">
        <v>5039</v>
      </c>
      <c r="CS45" s="418" t="s">
        <v>5040</v>
      </c>
      <c r="CT45" s="418" t="s">
        <v>5044</v>
      </c>
      <c r="CU45" s="418" t="s">
        <v>5042</v>
      </c>
      <c r="CV45" s="418"/>
      <c r="CW45" s="418"/>
      <c r="CX45" s="418"/>
      <c r="CY45" s="418"/>
      <c r="CZ45" s="418" t="s">
        <v>2426</v>
      </c>
      <c r="DA45" s="418"/>
      <c r="DB45" s="418" t="s">
        <v>2435</v>
      </c>
      <c r="DC45" s="418"/>
      <c r="DD45" s="418"/>
      <c r="DE45" s="418"/>
      <c r="DF45" s="418" t="s">
        <v>5045</v>
      </c>
      <c r="DG45" s="418" t="s">
        <v>5046</v>
      </c>
      <c r="DH45" s="418" t="s">
        <v>5043</v>
      </c>
      <c r="DI45" s="418" t="s">
        <v>5039</v>
      </c>
      <c r="DJ45" s="418" t="s">
        <v>5040</v>
      </c>
      <c r="DK45" s="418" t="s">
        <v>5042</v>
      </c>
      <c r="DL45" s="418" t="s">
        <v>2417</v>
      </c>
      <c r="DM45" s="418"/>
      <c r="DN45" s="418"/>
      <c r="DO45" s="418"/>
      <c r="DP45" s="418"/>
      <c r="DQ45" s="418"/>
      <c r="DR45" s="418" t="s">
        <v>2503</v>
      </c>
      <c r="DS45" s="418"/>
      <c r="DT45" s="418" t="s">
        <v>2427</v>
      </c>
      <c r="DU45" s="418" t="s">
        <v>2469</v>
      </c>
      <c r="DV45" s="418"/>
      <c r="DW45" s="418" t="s">
        <v>5045</v>
      </c>
      <c r="DX45" s="418"/>
      <c r="DY45" s="418" t="s">
        <v>5031</v>
      </c>
      <c r="DZ45" s="418" t="s">
        <v>5043</v>
      </c>
      <c r="EA45" s="418" t="s">
        <v>5039</v>
      </c>
      <c r="EB45" s="418" t="s">
        <v>5040</v>
      </c>
      <c r="EC45" s="418" t="s">
        <v>5041</v>
      </c>
      <c r="ED45" s="418" t="s">
        <v>5042</v>
      </c>
      <c r="EE45" s="418"/>
      <c r="EF45" s="418"/>
      <c r="EG45" s="418"/>
      <c r="EH45" s="418"/>
      <c r="EI45" s="418"/>
      <c r="EJ45" s="418" t="s">
        <v>2427</v>
      </c>
      <c r="EK45" s="418"/>
      <c r="EL45" s="418"/>
      <c r="EM45" s="418" t="s">
        <v>2469</v>
      </c>
      <c r="EN45" s="418"/>
      <c r="EO45" s="418"/>
      <c r="EP45" s="418"/>
      <c r="EQ45" s="418"/>
      <c r="ER45" s="418" t="s">
        <v>5047</v>
      </c>
      <c r="ES45" s="418"/>
      <c r="ET45" s="418"/>
      <c r="EU45" s="418"/>
      <c r="EV45" s="418"/>
      <c r="EW45" s="418"/>
      <c r="EX45" s="418"/>
      <c r="EY45" s="418"/>
      <c r="EZ45" s="418"/>
      <c r="FA45" s="418"/>
      <c r="FB45" s="418"/>
      <c r="FC45" s="418"/>
      <c r="FD45" s="418"/>
      <c r="FE45" s="418"/>
      <c r="FF45" s="418" t="s">
        <v>2575</v>
      </c>
      <c r="FG45" s="418"/>
      <c r="FH45" s="418"/>
      <c r="FI45" s="418"/>
      <c r="FJ45" s="418"/>
      <c r="FK45" s="418"/>
      <c r="FL45" s="418"/>
      <c r="FM45" s="418"/>
      <c r="FN45" s="418"/>
      <c r="FO45" s="418"/>
      <c r="FP45" s="418"/>
      <c r="FQ45" s="418"/>
      <c r="FR45" s="418"/>
      <c r="FS45" s="418"/>
      <c r="FT45" s="418"/>
      <c r="FU45" s="418"/>
      <c r="FV45" s="418"/>
      <c r="FW45" s="418"/>
      <c r="FX45" s="418"/>
      <c r="FY45" s="418"/>
      <c r="FZ45" s="418"/>
      <c r="GA45" s="418"/>
      <c r="GB45" s="418"/>
      <c r="GC45" s="418"/>
      <c r="GD45" s="418"/>
      <c r="GE45" s="418"/>
      <c r="GF45" s="418"/>
      <c r="GG45" s="418"/>
      <c r="GH45" s="418"/>
      <c r="GI45" s="418"/>
      <c r="GJ45" s="418"/>
      <c r="GK45" s="418"/>
      <c r="GL45" s="418"/>
      <c r="GM45" s="418"/>
      <c r="GN45" s="418"/>
      <c r="GO45" s="418"/>
      <c r="GP45" s="418"/>
      <c r="GQ45" s="418"/>
      <c r="GR45" s="418"/>
      <c r="GS45" s="418"/>
      <c r="GT45" s="418"/>
      <c r="GU45" s="418"/>
      <c r="GV45" s="418"/>
      <c r="GW45" s="418"/>
      <c r="GX45" s="418"/>
    </row>
    <row r="46" spans="1:206" ht="12.75" customHeight="1">
      <c r="A46" s="418"/>
      <c r="B46" s="418"/>
      <c r="C46" s="418"/>
      <c r="D46" s="418"/>
      <c r="E46" s="418"/>
      <c r="F46" s="418"/>
      <c r="G46" s="418"/>
      <c r="H46" s="418"/>
      <c r="I46" s="418"/>
      <c r="J46" s="418"/>
      <c r="K46" s="418"/>
      <c r="L46" s="418"/>
      <c r="M46" s="418"/>
      <c r="N46" s="418"/>
      <c r="O46" s="418"/>
      <c r="P46" s="418"/>
      <c r="Q46" s="418"/>
      <c r="R46" s="418"/>
      <c r="S46" s="418"/>
      <c r="T46" s="418"/>
      <c r="U46" s="418"/>
      <c r="V46" s="418"/>
      <c r="W46" s="418" t="s">
        <v>2133</v>
      </c>
      <c r="X46" s="418" t="s">
        <v>5048</v>
      </c>
      <c r="Y46" s="418" t="s">
        <v>2228</v>
      </c>
      <c r="Z46" s="418" t="s">
        <v>5049</v>
      </c>
      <c r="AA46" s="418"/>
      <c r="AB46" s="418" t="s">
        <v>5050</v>
      </c>
      <c r="AC46" s="418" t="s">
        <v>2678</v>
      </c>
      <c r="AD46" s="418" t="s">
        <v>2149</v>
      </c>
      <c r="AE46" s="418" t="s">
        <v>2157</v>
      </c>
      <c r="AF46" s="418" t="s">
        <v>2111</v>
      </c>
      <c r="AG46" s="418" t="s">
        <v>2123</v>
      </c>
      <c r="AH46" s="418" t="s">
        <v>2128</v>
      </c>
      <c r="AI46" s="418"/>
      <c r="AJ46" s="418"/>
      <c r="AK46" s="418"/>
      <c r="AL46" s="418"/>
      <c r="AM46" s="418"/>
      <c r="AN46" s="418"/>
      <c r="AO46" s="418"/>
      <c r="AP46" s="418"/>
      <c r="AQ46" s="418"/>
      <c r="AR46" s="418"/>
      <c r="AS46" s="418"/>
      <c r="AT46" s="418"/>
      <c r="AU46" s="418"/>
      <c r="AV46" s="418"/>
      <c r="AW46" s="418"/>
      <c r="AX46" s="418" t="s">
        <v>2275</v>
      </c>
      <c r="AY46" s="418" t="s">
        <v>5034</v>
      </c>
      <c r="AZ46" s="418"/>
      <c r="BA46" s="418" t="s">
        <v>2239</v>
      </c>
      <c r="BB46" s="418"/>
      <c r="BC46" s="418"/>
      <c r="BD46" s="418" t="s">
        <v>2255</v>
      </c>
      <c r="BE46" s="418" t="s">
        <v>2257</v>
      </c>
      <c r="BF46" s="418" t="s">
        <v>2264</v>
      </c>
      <c r="BG46" s="418" t="s">
        <v>2112</v>
      </c>
      <c r="BH46" s="418" t="s">
        <v>5051</v>
      </c>
      <c r="BI46" s="418" t="s">
        <v>5050</v>
      </c>
      <c r="BJ46" s="418" t="s">
        <v>5049</v>
      </c>
      <c r="BK46" s="418" t="s">
        <v>5052</v>
      </c>
      <c r="BL46" s="418"/>
      <c r="BM46" s="418"/>
      <c r="BN46" s="418" t="s">
        <v>2229</v>
      </c>
      <c r="BO46" s="418" t="s">
        <v>2320</v>
      </c>
      <c r="BP46" s="418"/>
      <c r="BQ46" s="418" t="s">
        <v>2330</v>
      </c>
      <c r="BR46" s="418"/>
      <c r="BS46" s="418" t="s">
        <v>2339</v>
      </c>
      <c r="BT46" s="418"/>
      <c r="BU46" s="418" t="s">
        <v>2302</v>
      </c>
      <c r="BV46" s="418" t="s">
        <v>2306</v>
      </c>
      <c r="BW46" s="418" t="s">
        <v>2312</v>
      </c>
      <c r="BX46" s="418"/>
      <c r="BY46" s="418"/>
      <c r="BZ46" s="418" t="s">
        <v>5053</v>
      </c>
      <c r="CA46" s="418" t="s">
        <v>5053</v>
      </c>
      <c r="CB46" s="418" t="s">
        <v>5054</v>
      </c>
      <c r="CC46" s="418" t="s">
        <v>5044</v>
      </c>
      <c r="CD46" s="418" t="s">
        <v>5055</v>
      </c>
      <c r="CE46" s="418"/>
      <c r="CF46" s="418"/>
      <c r="CG46" s="418"/>
      <c r="CH46" s="418"/>
      <c r="CI46" s="418"/>
      <c r="CJ46" s="418"/>
      <c r="CK46" s="418" t="s">
        <v>2378</v>
      </c>
      <c r="CL46" s="418"/>
      <c r="CM46" s="418"/>
      <c r="CN46" s="418"/>
      <c r="CO46" s="418"/>
      <c r="CP46" s="418"/>
      <c r="CQ46" s="418" t="s">
        <v>5056</v>
      </c>
      <c r="CR46" s="418" t="s">
        <v>5053</v>
      </c>
      <c r="CS46" s="418" t="s">
        <v>5054</v>
      </c>
      <c r="CT46" s="418" t="s">
        <v>5057</v>
      </c>
      <c r="CU46" s="418" t="s">
        <v>5055</v>
      </c>
      <c r="CV46" s="418"/>
      <c r="CW46" s="418"/>
      <c r="CX46" s="418"/>
      <c r="CY46" s="418"/>
      <c r="CZ46" s="418" t="s">
        <v>2430</v>
      </c>
      <c r="DA46" s="418"/>
      <c r="DB46" s="418"/>
      <c r="DC46" s="418"/>
      <c r="DD46" s="418"/>
      <c r="DE46" s="418"/>
      <c r="DF46" s="418" t="s">
        <v>5058</v>
      </c>
      <c r="DG46" s="418" t="s">
        <v>5018</v>
      </c>
      <c r="DH46" s="418" t="s">
        <v>5056</v>
      </c>
      <c r="DI46" s="418" t="s">
        <v>5053</v>
      </c>
      <c r="DJ46" s="418" t="s">
        <v>5054</v>
      </c>
      <c r="DK46" s="418" t="s">
        <v>5055</v>
      </c>
      <c r="DL46" s="418"/>
      <c r="DM46" s="418"/>
      <c r="DN46" s="418"/>
      <c r="DO46" s="418"/>
      <c r="DP46" s="418"/>
      <c r="DQ46" s="418"/>
      <c r="DR46" s="418"/>
      <c r="DS46" s="418"/>
      <c r="DT46" s="418"/>
      <c r="DU46" s="418"/>
      <c r="DV46" s="418"/>
      <c r="DW46" s="418" t="s">
        <v>5058</v>
      </c>
      <c r="DX46" s="418"/>
      <c r="DY46" s="418" t="s">
        <v>5046</v>
      </c>
      <c r="DZ46" s="418" t="s">
        <v>5056</v>
      </c>
      <c r="EA46" s="418" t="s">
        <v>5053</v>
      </c>
      <c r="EB46" s="418" t="s">
        <v>5054</v>
      </c>
      <c r="EC46" s="418" t="s">
        <v>5044</v>
      </c>
      <c r="ED46" s="418" t="s">
        <v>5055</v>
      </c>
      <c r="EE46" s="418"/>
      <c r="EF46" s="418"/>
      <c r="EG46" s="418"/>
      <c r="EH46" s="418"/>
      <c r="EI46" s="418"/>
      <c r="EJ46" s="418"/>
      <c r="EK46" s="418"/>
      <c r="EL46" s="418"/>
      <c r="EM46" s="418"/>
      <c r="EN46" s="418"/>
      <c r="EO46" s="418"/>
      <c r="EP46" s="418"/>
      <c r="EQ46" s="418"/>
      <c r="ER46" s="418" t="s">
        <v>5059</v>
      </c>
      <c r="ES46" s="418"/>
      <c r="ET46" s="418"/>
      <c r="EU46" s="418"/>
      <c r="EV46" s="418"/>
      <c r="EW46" s="418"/>
      <c r="EX46" s="418"/>
      <c r="EY46" s="418"/>
      <c r="EZ46" s="418"/>
      <c r="FA46" s="418"/>
      <c r="FB46" s="418"/>
      <c r="FC46" s="418"/>
      <c r="FD46" s="418"/>
      <c r="FE46" s="418"/>
      <c r="FF46" s="418" t="s">
        <v>2578</v>
      </c>
      <c r="FG46" s="418"/>
      <c r="FH46" s="418"/>
      <c r="FI46" s="418"/>
      <c r="FJ46" s="418"/>
      <c r="FK46" s="418"/>
      <c r="FL46" s="418"/>
      <c r="FM46" s="418"/>
      <c r="FN46" s="418"/>
      <c r="FO46" s="418"/>
      <c r="FP46" s="418"/>
      <c r="FQ46" s="418"/>
      <c r="FR46" s="418"/>
      <c r="FS46" s="418"/>
      <c r="FT46" s="418"/>
      <c r="FU46" s="418"/>
      <c r="FV46" s="418"/>
      <c r="FW46" s="418"/>
      <c r="FX46" s="418"/>
      <c r="FY46" s="418"/>
      <c r="FZ46" s="418"/>
      <c r="GA46" s="418"/>
      <c r="GB46" s="418"/>
      <c r="GC46" s="418"/>
      <c r="GD46" s="418"/>
      <c r="GE46" s="418"/>
      <c r="GF46" s="418"/>
      <c r="GG46" s="418"/>
      <c r="GH46" s="418"/>
      <c r="GI46" s="418"/>
      <c r="GJ46" s="418"/>
      <c r="GK46" s="418"/>
      <c r="GL46" s="418"/>
      <c r="GM46" s="418"/>
      <c r="GN46" s="418"/>
      <c r="GO46" s="418"/>
      <c r="GP46" s="418"/>
      <c r="GQ46" s="418"/>
      <c r="GR46" s="418"/>
      <c r="GS46" s="418"/>
      <c r="GT46" s="418"/>
      <c r="GU46" s="418"/>
      <c r="GV46" s="418"/>
      <c r="GW46" s="418"/>
      <c r="GX46" s="418"/>
    </row>
    <row r="47" spans="1:206" ht="12.75" customHeight="1">
      <c r="A47" s="418"/>
      <c r="B47" s="418"/>
      <c r="C47" s="418"/>
      <c r="D47" s="418"/>
      <c r="E47" s="418"/>
      <c r="F47" s="418"/>
      <c r="G47" s="418"/>
      <c r="H47" s="418"/>
      <c r="I47" s="418"/>
      <c r="J47" s="418"/>
      <c r="K47" s="418"/>
      <c r="L47" s="418"/>
      <c r="M47" s="418"/>
      <c r="N47" s="418"/>
      <c r="O47" s="418"/>
      <c r="P47" s="418"/>
      <c r="Q47" s="418"/>
      <c r="R47" s="418"/>
      <c r="S47" s="418"/>
      <c r="T47" s="418"/>
      <c r="U47" s="418"/>
      <c r="V47" s="418"/>
      <c r="W47" s="418" t="s">
        <v>2137</v>
      </c>
      <c r="X47" s="418"/>
      <c r="Y47" s="418" t="s">
        <v>2225</v>
      </c>
      <c r="Z47" s="418" t="s">
        <v>5060</v>
      </c>
      <c r="AA47" s="418"/>
      <c r="AB47" s="418"/>
      <c r="AC47" s="418" t="s">
        <v>5061</v>
      </c>
      <c r="AD47" s="418"/>
      <c r="AE47" s="418" t="s">
        <v>2156</v>
      </c>
      <c r="AF47" s="418" t="s">
        <v>2117</v>
      </c>
      <c r="AG47" s="418"/>
      <c r="AH47" s="418"/>
      <c r="AI47" s="418"/>
      <c r="AJ47" s="418"/>
      <c r="AK47" s="418"/>
      <c r="AL47" s="418"/>
      <c r="AM47" s="418"/>
      <c r="AN47" s="418"/>
      <c r="AO47" s="418"/>
      <c r="AP47" s="418"/>
      <c r="AQ47" s="418"/>
      <c r="AR47" s="418"/>
      <c r="AS47" s="418"/>
      <c r="AT47" s="418"/>
      <c r="AU47" s="418"/>
      <c r="AV47" s="418"/>
      <c r="AW47" s="418"/>
      <c r="AX47" s="418" t="s">
        <v>2139</v>
      </c>
      <c r="AY47" s="418" t="s">
        <v>5062</v>
      </c>
      <c r="AZ47" s="418"/>
      <c r="BA47" s="418" t="s">
        <v>2240</v>
      </c>
      <c r="BB47" s="418"/>
      <c r="BC47" s="418"/>
      <c r="BD47" s="418"/>
      <c r="BE47" s="418"/>
      <c r="BF47" s="418"/>
      <c r="BG47" s="418"/>
      <c r="BH47" s="418" t="s">
        <v>5063</v>
      </c>
      <c r="BI47" s="418"/>
      <c r="BJ47" s="418" t="s">
        <v>5060</v>
      </c>
      <c r="BK47" s="418"/>
      <c r="BL47" s="418"/>
      <c r="BM47" s="418"/>
      <c r="BN47" s="418" t="s">
        <v>2233</v>
      </c>
      <c r="BO47" s="418"/>
      <c r="BP47" s="418"/>
      <c r="BQ47" s="418" t="s">
        <v>2327</v>
      </c>
      <c r="BR47" s="418"/>
      <c r="BS47" s="418" t="s">
        <v>2340</v>
      </c>
      <c r="BT47" s="418"/>
      <c r="BU47" s="418" t="s">
        <v>2299</v>
      </c>
      <c r="BV47" s="418"/>
      <c r="BW47" s="418" t="s">
        <v>2310</v>
      </c>
      <c r="BX47" s="418"/>
      <c r="BY47" s="418"/>
      <c r="BZ47" s="418" t="s">
        <v>5064</v>
      </c>
      <c r="CA47" s="418" t="s">
        <v>5064</v>
      </c>
      <c r="CB47" s="418" t="s">
        <v>5065</v>
      </c>
      <c r="CC47" s="418" t="s">
        <v>5057</v>
      </c>
      <c r="CD47" s="418" t="s">
        <v>5066</v>
      </c>
      <c r="CE47" s="418"/>
      <c r="CF47" s="418"/>
      <c r="CG47" s="418"/>
      <c r="CH47" s="418"/>
      <c r="CI47" s="418"/>
      <c r="CJ47" s="418"/>
      <c r="CK47" s="418" t="s">
        <v>2382</v>
      </c>
      <c r="CL47" s="418"/>
      <c r="CM47" s="418"/>
      <c r="CN47" s="418"/>
      <c r="CO47" s="418"/>
      <c r="CP47" s="418"/>
      <c r="CQ47" s="418" t="s">
        <v>5067</v>
      </c>
      <c r="CR47" s="418" t="s">
        <v>5064</v>
      </c>
      <c r="CS47" s="418" t="s">
        <v>5065</v>
      </c>
      <c r="CT47" s="418" t="s">
        <v>5068</v>
      </c>
      <c r="CU47" s="418" t="s">
        <v>5066</v>
      </c>
      <c r="CV47" s="418"/>
      <c r="CW47" s="418"/>
      <c r="CX47" s="418"/>
      <c r="CY47" s="418"/>
      <c r="CZ47" s="418" t="s">
        <v>2429</v>
      </c>
      <c r="DA47" s="418"/>
      <c r="DB47" s="418"/>
      <c r="DC47" s="418"/>
      <c r="DD47" s="418"/>
      <c r="DE47" s="418"/>
      <c r="DF47" s="418"/>
      <c r="DG47" s="418"/>
      <c r="DH47" s="418" t="s">
        <v>5067</v>
      </c>
      <c r="DI47" s="418" t="s">
        <v>5064</v>
      </c>
      <c r="DJ47" s="418" t="s">
        <v>5065</v>
      </c>
      <c r="DK47" s="418" t="s">
        <v>5066</v>
      </c>
      <c r="DL47" s="418"/>
      <c r="DM47" s="418"/>
      <c r="DN47" s="418"/>
      <c r="DO47" s="418"/>
      <c r="DP47" s="418"/>
      <c r="DQ47" s="418"/>
      <c r="DR47" s="418"/>
      <c r="DS47" s="418"/>
      <c r="DT47" s="418"/>
      <c r="DU47" s="418"/>
      <c r="DV47" s="418"/>
      <c r="DW47" s="418"/>
      <c r="DX47" s="418"/>
      <c r="DY47" s="418"/>
      <c r="DZ47" s="418" t="s">
        <v>5067</v>
      </c>
      <c r="EA47" s="418" t="s">
        <v>5064</v>
      </c>
      <c r="EB47" s="418" t="s">
        <v>5065</v>
      </c>
      <c r="EC47" s="418" t="s">
        <v>5057</v>
      </c>
      <c r="ED47" s="418" t="s">
        <v>5069</v>
      </c>
      <c r="EE47" s="418"/>
      <c r="EF47" s="418"/>
      <c r="EG47" s="418"/>
      <c r="EH47" s="418"/>
      <c r="EI47" s="418"/>
      <c r="EJ47" s="418"/>
      <c r="EK47" s="418"/>
      <c r="EL47" s="418"/>
      <c r="EM47" s="418"/>
      <c r="EN47" s="418"/>
      <c r="EO47" s="418"/>
      <c r="EP47" s="418"/>
      <c r="EQ47" s="418"/>
      <c r="ER47" s="418" t="s">
        <v>5070</v>
      </c>
      <c r="ES47" s="418"/>
      <c r="ET47" s="418"/>
      <c r="EU47" s="418"/>
      <c r="EV47" s="418"/>
      <c r="EW47" s="418"/>
      <c r="EX47" s="418"/>
      <c r="EY47" s="418"/>
      <c r="EZ47" s="418"/>
      <c r="FA47" s="418"/>
      <c r="FB47" s="418"/>
      <c r="FC47" s="418"/>
      <c r="FD47" s="418"/>
      <c r="FE47" s="418"/>
      <c r="FF47" s="418"/>
      <c r="FG47" s="418"/>
      <c r="FH47" s="418"/>
      <c r="FI47" s="418"/>
      <c r="FJ47" s="418"/>
      <c r="FK47" s="418"/>
      <c r="FL47" s="418"/>
      <c r="FM47" s="418"/>
      <c r="FN47" s="418"/>
      <c r="FO47" s="418"/>
      <c r="FP47" s="418"/>
      <c r="FQ47" s="418"/>
      <c r="FR47" s="418"/>
      <c r="FS47" s="418"/>
      <c r="FT47" s="418"/>
      <c r="FU47" s="418"/>
      <c r="FV47" s="418"/>
      <c r="FW47" s="418"/>
      <c r="FX47" s="418"/>
      <c r="FY47" s="418"/>
      <c r="FZ47" s="418"/>
      <c r="GA47" s="418"/>
      <c r="GB47" s="418"/>
      <c r="GC47" s="418"/>
      <c r="GD47" s="418"/>
      <c r="GE47" s="418"/>
      <c r="GF47" s="418"/>
      <c r="GG47" s="418"/>
      <c r="GH47" s="418"/>
      <c r="GI47" s="418"/>
      <c r="GJ47" s="418"/>
      <c r="GK47" s="418"/>
      <c r="GL47" s="418"/>
      <c r="GM47" s="418"/>
      <c r="GN47" s="418"/>
      <c r="GO47" s="418"/>
      <c r="GP47" s="418"/>
      <c r="GQ47" s="418"/>
      <c r="GR47" s="418"/>
      <c r="GS47" s="418"/>
      <c r="GT47" s="418"/>
      <c r="GU47" s="418"/>
      <c r="GV47" s="418"/>
      <c r="GW47" s="418"/>
      <c r="GX47" s="418"/>
    </row>
    <row r="48" spans="1:206" ht="12.75" customHeight="1">
      <c r="A48" s="418"/>
      <c r="B48" s="418"/>
      <c r="C48" s="418"/>
      <c r="D48" s="418"/>
      <c r="E48" s="418"/>
      <c r="F48" s="418"/>
      <c r="G48" s="418"/>
      <c r="H48" s="418"/>
      <c r="I48" s="418"/>
      <c r="J48" s="418"/>
      <c r="K48" s="418"/>
      <c r="L48" s="418"/>
      <c r="M48" s="418"/>
      <c r="N48" s="418"/>
      <c r="O48" s="418"/>
      <c r="P48" s="418"/>
      <c r="Q48" s="418"/>
      <c r="R48" s="418"/>
      <c r="S48" s="418"/>
      <c r="T48" s="418"/>
      <c r="U48" s="418"/>
      <c r="V48" s="418"/>
      <c r="W48" s="418" t="s">
        <v>2138</v>
      </c>
      <c r="X48" s="418"/>
      <c r="Y48" s="418" t="s">
        <v>2167</v>
      </c>
      <c r="Z48" s="418" t="s">
        <v>5071</v>
      </c>
      <c r="AA48" s="418"/>
      <c r="AB48" s="418"/>
      <c r="AC48" s="418" t="s">
        <v>5072</v>
      </c>
      <c r="AD48" s="418"/>
      <c r="AE48" s="418" t="s">
        <v>2154</v>
      </c>
      <c r="AF48" s="418" t="s">
        <v>2113</v>
      </c>
      <c r="AG48" s="418"/>
      <c r="AH48" s="418"/>
      <c r="AI48" s="418"/>
      <c r="AJ48" s="418"/>
      <c r="AK48" s="418"/>
      <c r="AL48" s="418"/>
      <c r="AM48" s="418"/>
      <c r="AN48" s="418"/>
      <c r="AO48" s="418"/>
      <c r="AP48" s="418"/>
      <c r="AQ48" s="418"/>
      <c r="AR48" s="418"/>
      <c r="AS48" s="418"/>
      <c r="AT48" s="418"/>
      <c r="AU48" s="418"/>
      <c r="AV48" s="418"/>
      <c r="AW48" s="418"/>
      <c r="AX48" s="418"/>
      <c r="AY48" s="418"/>
      <c r="AZ48" s="418"/>
      <c r="BA48" s="418"/>
      <c r="BB48" s="418"/>
      <c r="BC48" s="418"/>
      <c r="BD48" s="418"/>
      <c r="BE48" s="418"/>
      <c r="BF48" s="418"/>
      <c r="BG48" s="418"/>
      <c r="BH48" s="418" t="s">
        <v>2678</v>
      </c>
      <c r="BI48" s="418"/>
      <c r="BJ48" s="418"/>
      <c r="BK48" s="418"/>
      <c r="BL48" s="418"/>
      <c r="BM48" s="418"/>
      <c r="BN48" s="418" t="s">
        <v>2230</v>
      </c>
      <c r="BO48" s="418"/>
      <c r="BP48" s="418"/>
      <c r="BQ48" s="418" t="s">
        <v>2328</v>
      </c>
      <c r="BR48" s="418"/>
      <c r="BS48" s="418"/>
      <c r="BT48" s="418"/>
      <c r="BU48" s="418" t="s">
        <v>2295</v>
      </c>
      <c r="BV48" s="418"/>
      <c r="BW48" s="418" t="s">
        <v>2313</v>
      </c>
      <c r="BX48" s="418"/>
      <c r="BY48" s="418"/>
      <c r="BZ48" s="418" t="s">
        <v>5073</v>
      </c>
      <c r="CA48" s="418" t="s">
        <v>5073</v>
      </c>
      <c r="CB48" s="418" t="s">
        <v>5074</v>
      </c>
      <c r="CC48" s="418" t="s">
        <v>5068</v>
      </c>
      <c r="CD48" s="418" t="s">
        <v>5032</v>
      </c>
      <c r="CE48" s="418"/>
      <c r="CF48" s="418"/>
      <c r="CG48" s="418"/>
      <c r="CH48" s="418"/>
      <c r="CI48" s="418"/>
      <c r="CJ48" s="418"/>
      <c r="CK48" s="418" t="s">
        <v>2377</v>
      </c>
      <c r="CL48" s="418"/>
      <c r="CM48" s="418"/>
      <c r="CN48" s="418"/>
      <c r="CO48" s="418"/>
      <c r="CP48" s="418"/>
      <c r="CQ48" s="418"/>
      <c r="CR48" s="418" t="s">
        <v>5073</v>
      </c>
      <c r="CS48" s="418" t="s">
        <v>5074</v>
      </c>
      <c r="CT48" s="418"/>
      <c r="CU48" s="418" t="s">
        <v>5032</v>
      </c>
      <c r="CV48" s="418"/>
      <c r="CW48" s="418"/>
      <c r="CX48" s="418"/>
      <c r="CY48" s="418"/>
      <c r="CZ48" s="418"/>
      <c r="DA48" s="418"/>
      <c r="DB48" s="418"/>
      <c r="DC48" s="418"/>
      <c r="DD48" s="418"/>
      <c r="DE48" s="418"/>
      <c r="DF48" s="418"/>
      <c r="DG48" s="418"/>
      <c r="DH48" s="418"/>
      <c r="DI48" s="418" t="s">
        <v>5073</v>
      </c>
      <c r="DJ48" s="418" t="s">
        <v>5074</v>
      </c>
      <c r="DK48" s="418" t="s">
        <v>5032</v>
      </c>
      <c r="DL48" s="418"/>
      <c r="DM48" s="418"/>
      <c r="DN48" s="418"/>
      <c r="DO48" s="418"/>
      <c r="DP48" s="418"/>
      <c r="DQ48" s="418"/>
      <c r="DR48" s="418"/>
      <c r="DS48" s="418"/>
      <c r="DT48" s="418"/>
      <c r="DU48" s="418"/>
      <c r="DV48" s="418"/>
      <c r="DW48" s="418"/>
      <c r="DX48" s="418"/>
      <c r="DY48" s="418"/>
      <c r="DZ48" s="418"/>
      <c r="EA48" s="418" t="s">
        <v>5073</v>
      </c>
      <c r="EB48" s="418" t="s">
        <v>5074</v>
      </c>
      <c r="EC48" s="418" t="s">
        <v>5068</v>
      </c>
      <c r="ED48" s="418" t="s">
        <v>5075</v>
      </c>
      <c r="EE48" s="418"/>
      <c r="EF48" s="418"/>
      <c r="EG48" s="418"/>
      <c r="EH48" s="418"/>
      <c r="EI48" s="418"/>
      <c r="EJ48" s="418"/>
      <c r="EK48" s="418"/>
      <c r="EL48" s="418"/>
      <c r="EM48" s="418"/>
      <c r="EN48" s="418"/>
      <c r="EO48" s="418"/>
      <c r="EP48" s="418"/>
      <c r="EQ48" s="418"/>
      <c r="ER48" s="418"/>
      <c r="ES48" s="418"/>
      <c r="ET48" s="418"/>
      <c r="EU48" s="418"/>
      <c r="EV48" s="418"/>
      <c r="EW48" s="418"/>
      <c r="EX48" s="418"/>
      <c r="EY48" s="418"/>
      <c r="EZ48" s="418"/>
      <c r="FA48" s="418"/>
      <c r="FB48" s="418"/>
      <c r="FC48" s="418"/>
      <c r="FD48" s="418"/>
      <c r="FE48" s="418"/>
      <c r="FF48" s="418"/>
      <c r="FG48" s="418"/>
      <c r="FH48" s="418"/>
      <c r="FI48" s="418"/>
      <c r="FJ48" s="418"/>
      <c r="FK48" s="418"/>
      <c r="FL48" s="418"/>
      <c r="FM48" s="418"/>
      <c r="FN48" s="418"/>
      <c r="FO48" s="418"/>
      <c r="FP48" s="418"/>
      <c r="FQ48" s="418"/>
      <c r="FR48" s="418"/>
      <c r="FS48" s="418"/>
      <c r="FT48" s="418"/>
      <c r="FU48" s="418"/>
      <c r="FV48" s="418"/>
      <c r="FW48" s="418"/>
      <c r="FX48" s="418"/>
      <c r="FY48" s="418"/>
      <c r="FZ48" s="418"/>
      <c r="GA48" s="418"/>
      <c r="GB48" s="418"/>
      <c r="GC48" s="418"/>
      <c r="GD48" s="418"/>
      <c r="GE48" s="418"/>
      <c r="GF48" s="418"/>
      <c r="GG48" s="418"/>
      <c r="GH48" s="418"/>
      <c r="GI48" s="418"/>
      <c r="GJ48" s="418"/>
      <c r="GK48" s="418"/>
      <c r="GL48" s="418"/>
      <c r="GM48" s="418"/>
      <c r="GN48" s="418"/>
      <c r="GO48" s="418"/>
      <c r="GP48" s="418"/>
      <c r="GQ48" s="418"/>
      <c r="GR48" s="418"/>
      <c r="GS48" s="418"/>
      <c r="GT48" s="418"/>
      <c r="GU48" s="418"/>
      <c r="GV48" s="418"/>
      <c r="GW48" s="418"/>
      <c r="GX48" s="418"/>
    </row>
    <row r="49" spans="1:206" ht="12.75" customHeight="1">
      <c r="A49" s="418"/>
      <c r="B49" s="418"/>
      <c r="C49" s="418"/>
      <c r="D49" s="418"/>
      <c r="E49" s="418"/>
      <c r="F49" s="418"/>
      <c r="G49" s="418"/>
      <c r="H49" s="418"/>
      <c r="I49" s="418"/>
      <c r="J49" s="418"/>
      <c r="K49" s="418"/>
      <c r="L49" s="418"/>
      <c r="M49" s="418"/>
      <c r="N49" s="418"/>
      <c r="O49" s="418"/>
      <c r="P49" s="418"/>
      <c r="Q49" s="418"/>
      <c r="R49" s="418"/>
      <c r="S49" s="418"/>
      <c r="T49" s="418"/>
      <c r="U49" s="418"/>
      <c r="V49" s="418"/>
      <c r="W49" s="418" t="s">
        <v>2139</v>
      </c>
      <c r="X49" s="418"/>
      <c r="Y49" s="418" t="s">
        <v>2163</v>
      </c>
      <c r="Z49" s="418"/>
      <c r="AA49" s="418"/>
      <c r="AB49" s="418"/>
      <c r="AC49" s="418" t="s">
        <v>5076</v>
      </c>
      <c r="AD49" s="418"/>
      <c r="AE49" s="418" t="s">
        <v>2153</v>
      </c>
      <c r="AF49" s="418" t="s">
        <v>2119</v>
      </c>
      <c r="AG49" s="418"/>
      <c r="AH49" s="418"/>
      <c r="AI49" s="418"/>
      <c r="AJ49" s="418"/>
      <c r="AK49" s="418"/>
      <c r="AL49" s="418"/>
      <c r="AM49" s="418"/>
      <c r="AN49" s="418"/>
      <c r="AO49" s="418"/>
      <c r="AP49" s="418"/>
      <c r="AQ49" s="418"/>
      <c r="AR49" s="418"/>
      <c r="AS49" s="418"/>
      <c r="AT49" s="418"/>
      <c r="AU49" s="418"/>
      <c r="AV49" s="418"/>
      <c r="AW49" s="418"/>
      <c r="AX49" s="418"/>
      <c r="AY49" s="418"/>
      <c r="AZ49" s="418"/>
      <c r="BA49" s="418"/>
      <c r="BB49" s="418"/>
      <c r="BC49" s="418"/>
      <c r="BD49" s="418"/>
      <c r="BE49" s="418"/>
      <c r="BF49" s="418"/>
      <c r="BG49" s="418"/>
      <c r="BH49" s="418" t="s">
        <v>5077</v>
      </c>
      <c r="BI49" s="418"/>
      <c r="BJ49" s="418"/>
      <c r="BK49" s="418"/>
      <c r="BL49" s="418"/>
      <c r="BM49" s="418"/>
      <c r="BN49" s="418" t="s">
        <v>2234</v>
      </c>
      <c r="BO49" s="418"/>
      <c r="BP49" s="418"/>
      <c r="BQ49" s="418" t="s">
        <v>2331</v>
      </c>
      <c r="BR49" s="418"/>
      <c r="BS49" s="418"/>
      <c r="BT49" s="418"/>
      <c r="BU49" s="418" t="s">
        <v>2298</v>
      </c>
      <c r="BV49" s="418"/>
      <c r="BW49" s="418"/>
      <c r="BX49" s="418"/>
      <c r="BY49" s="418"/>
      <c r="BZ49" s="418" t="s">
        <v>5078</v>
      </c>
      <c r="CA49" s="418" t="s">
        <v>5078</v>
      </c>
      <c r="CB49" s="418" t="s">
        <v>5079</v>
      </c>
      <c r="CC49" s="418"/>
      <c r="CD49" s="418" t="s">
        <v>5075</v>
      </c>
      <c r="CE49" s="418"/>
      <c r="CF49" s="418"/>
      <c r="CG49" s="418"/>
      <c r="CH49" s="418"/>
      <c r="CI49" s="418"/>
      <c r="CJ49" s="418"/>
      <c r="CK49" s="418" t="s">
        <v>2379</v>
      </c>
      <c r="CL49" s="418"/>
      <c r="CM49" s="418"/>
      <c r="CN49" s="418"/>
      <c r="CO49" s="418"/>
      <c r="CP49" s="418"/>
      <c r="CQ49" s="418"/>
      <c r="CR49" s="418" t="s">
        <v>5078</v>
      </c>
      <c r="CS49" s="418" t="s">
        <v>5079</v>
      </c>
      <c r="CT49" s="418"/>
      <c r="CU49" s="418" t="s">
        <v>5075</v>
      </c>
      <c r="CV49" s="418"/>
      <c r="CW49" s="418"/>
      <c r="CX49" s="418"/>
      <c r="CY49" s="418"/>
      <c r="CZ49" s="418"/>
      <c r="DA49" s="418"/>
      <c r="DB49" s="418"/>
      <c r="DC49" s="418"/>
      <c r="DD49" s="418"/>
      <c r="DE49" s="418"/>
      <c r="DF49" s="418"/>
      <c r="DG49" s="418"/>
      <c r="DH49" s="418"/>
      <c r="DI49" s="418" t="s">
        <v>5078</v>
      </c>
      <c r="DJ49" s="418" t="s">
        <v>5079</v>
      </c>
      <c r="DK49" s="418" t="s">
        <v>5075</v>
      </c>
      <c r="DL49" s="418"/>
      <c r="DM49" s="418"/>
      <c r="DN49" s="418"/>
      <c r="DO49" s="418"/>
      <c r="DP49" s="418"/>
      <c r="DQ49" s="418"/>
      <c r="DR49" s="418"/>
      <c r="DS49" s="418"/>
      <c r="DT49" s="418"/>
      <c r="DU49" s="418"/>
      <c r="DV49" s="418"/>
      <c r="DW49" s="418"/>
      <c r="DX49" s="418"/>
      <c r="DY49" s="418"/>
      <c r="DZ49" s="418"/>
      <c r="EA49" s="418" t="s">
        <v>5078</v>
      </c>
      <c r="EB49" s="418" t="s">
        <v>5079</v>
      </c>
      <c r="EC49" s="418"/>
      <c r="ED49" s="418" t="s">
        <v>5080</v>
      </c>
      <c r="EE49" s="418"/>
      <c r="EF49" s="418"/>
      <c r="EG49" s="418"/>
      <c r="EH49" s="418"/>
      <c r="EI49" s="418"/>
      <c r="EJ49" s="418"/>
      <c r="EK49" s="418"/>
      <c r="EL49" s="418"/>
      <c r="EM49" s="418"/>
      <c r="EN49" s="418"/>
      <c r="EO49" s="418"/>
      <c r="EP49" s="418"/>
      <c r="EQ49" s="418"/>
      <c r="ER49" s="418"/>
      <c r="ES49" s="418"/>
      <c r="ET49" s="418"/>
      <c r="EU49" s="418"/>
      <c r="EV49" s="418"/>
      <c r="EW49" s="418"/>
      <c r="EX49" s="418"/>
      <c r="EY49" s="418"/>
      <c r="EZ49" s="418"/>
      <c r="FA49" s="418"/>
      <c r="FB49" s="418"/>
      <c r="FC49" s="418"/>
      <c r="FD49" s="418"/>
      <c r="FE49" s="418"/>
      <c r="FF49" s="418"/>
      <c r="FG49" s="418"/>
      <c r="FH49" s="418"/>
      <c r="FI49" s="418"/>
      <c r="FJ49" s="418"/>
      <c r="FK49" s="418"/>
      <c r="FL49" s="418"/>
      <c r="FM49" s="418"/>
      <c r="FN49" s="418"/>
      <c r="FO49" s="418"/>
      <c r="FP49" s="418"/>
      <c r="FQ49" s="418"/>
      <c r="FR49" s="418"/>
      <c r="FS49" s="418"/>
      <c r="FT49" s="418"/>
      <c r="FU49" s="418"/>
      <c r="FV49" s="418"/>
      <c r="FW49" s="418"/>
      <c r="FX49" s="418"/>
      <c r="FY49" s="418"/>
      <c r="FZ49" s="418"/>
      <c r="GA49" s="418"/>
      <c r="GB49" s="418"/>
      <c r="GC49" s="418"/>
      <c r="GD49" s="418"/>
      <c r="GE49" s="418"/>
      <c r="GF49" s="418"/>
      <c r="GG49" s="418"/>
      <c r="GH49" s="418"/>
      <c r="GI49" s="418"/>
      <c r="GJ49" s="418"/>
      <c r="GK49" s="418"/>
      <c r="GL49" s="418"/>
      <c r="GM49" s="418"/>
      <c r="GN49" s="418"/>
      <c r="GO49" s="418"/>
      <c r="GP49" s="418"/>
      <c r="GQ49" s="418"/>
      <c r="GR49" s="418"/>
      <c r="GS49" s="418"/>
      <c r="GT49" s="418"/>
      <c r="GU49" s="418"/>
      <c r="GV49" s="418"/>
      <c r="GW49" s="418"/>
      <c r="GX49" s="418"/>
    </row>
    <row r="50" spans="1:206" ht="12.75" customHeight="1">
      <c r="A50" s="418"/>
      <c r="B50" s="418"/>
      <c r="C50" s="418"/>
      <c r="D50" s="418"/>
      <c r="E50" s="418"/>
      <c r="F50" s="418"/>
      <c r="G50" s="418"/>
      <c r="H50" s="418"/>
      <c r="I50" s="418"/>
      <c r="J50" s="418"/>
      <c r="K50" s="418"/>
      <c r="L50" s="418"/>
      <c r="M50" s="418"/>
      <c r="N50" s="418"/>
      <c r="O50" s="418"/>
      <c r="P50" s="418"/>
      <c r="Q50" s="418"/>
      <c r="R50" s="418"/>
      <c r="S50" s="418"/>
      <c r="T50" s="418"/>
      <c r="U50" s="418"/>
      <c r="V50" s="418"/>
      <c r="W50" s="418" t="s">
        <v>2140</v>
      </c>
      <c r="X50" s="418"/>
      <c r="Y50" s="418" t="s">
        <v>5024</v>
      </c>
      <c r="Z50" s="418"/>
      <c r="AA50" s="418"/>
      <c r="AB50" s="418"/>
      <c r="AC50" s="418"/>
      <c r="AD50" s="418"/>
      <c r="AE50" s="418"/>
      <c r="AF50" s="418" t="s">
        <v>2112</v>
      </c>
      <c r="AG50" s="418"/>
      <c r="AH50" s="418"/>
      <c r="AI50" s="418"/>
      <c r="AJ50" s="418"/>
      <c r="AK50" s="418"/>
      <c r="AL50" s="418"/>
      <c r="AM50" s="418"/>
      <c r="AN50" s="418"/>
      <c r="AO50" s="418"/>
      <c r="AP50" s="418"/>
      <c r="AQ50" s="418"/>
      <c r="AR50" s="418"/>
      <c r="AS50" s="418"/>
      <c r="AT50" s="418"/>
      <c r="AU50" s="418"/>
      <c r="AV50" s="418"/>
      <c r="AW50" s="418"/>
      <c r="AX50" s="418"/>
      <c r="AY50" s="418"/>
      <c r="AZ50" s="418"/>
      <c r="BA50" s="418"/>
      <c r="BB50" s="418"/>
      <c r="BC50" s="418"/>
      <c r="BD50" s="418"/>
      <c r="BE50" s="418"/>
      <c r="BF50" s="418"/>
      <c r="BG50" s="418"/>
      <c r="BH50" s="418"/>
      <c r="BI50" s="418"/>
      <c r="BJ50" s="418"/>
      <c r="BK50" s="418"/>
      <c r="BL50" s="418"/>
      <c r="BM50" s="418"/>
      <c r="BN50" s="418" t="s">
        <v>2232</v>
      </c>
      <c r="BO50" s="418"/>
      <c r="BP50" s="418"/>
      <c r="BQ50" s="418" t="s">
        <v>2329</v>
      </c>
      <c r="BR50" s="418"/>
      <c r="BS50" s="418"/>
      <c r="BT50" s="418"/>
      <c r="BU50" s="418" t="s">
        <v>2297</v>
      </c>
      <c r="BV50" s="418"/>
      <c r="BW50" s="418"/>
      <c r="BX50" s="418"/>
      <c r="BY50" s="418"/>
      <c r="BZ50" s="418" t="s">
        <v>5081</v>
      </c>
      <c r="CA50" s="418" t="s">
        <v>5081</v>
      </c>
      <c r="CB50" s="418"/>
      <c r="CC50" s="418"/>
      <c r="CD50" s="418" t="s">
        <v>5080</v>
      </c>
      <c r="CE50" s="418"/>
      <c r="CF50" s="418"/>
      <c r="CG50" s="418"/>
      <c r="CH50" s="418"/>
      <c r="CI50" s="418"/>
      <c r="CJ50" s="418"/>
      <c r="CK50" s="418" t="s">
        <v>2384</v>
      </c>
      <c r="CL50" s="418"/>
      <c r="CM50" s="418"/>
      <c r="CN50" s="418"/>
      <c r="CO50" s="418"/>
      <c r="CP50" s="418"/>
      <c r="CQ50" s="418"/>
      <c r="CR50" s="418" t="s">
        <v>5081</v>
      </c>
      <c r="CS50" s="418"/>
      <c r="CT50" s="418"/>
      <c r="CU50" s="418" t="s">
        <v>5080</v>
      </c>
      <c r="CV50" s="418"/>
      <c r="CW50" s="418"/>
      <c r="CX50" s="418"/>
      <c r="CY50" s="418"/>
      <c r="CZ50" s="418"/>
      <c r="DA50" s="418"/>
      <c r="DB50" s="418"/>
      <c r="DC50" s="418"/>
      <c r="DD50" s="418"/>
      <c r="DE50" s="418"/>
      <c r="DF50" s="418"/>
      <c r="DG50" s="418"/>
      <c r="DH50" s="418"/>
      <c r="DI50" s="418" t="s">
        <v>5081</v>
      </c>
      <c r="DJ50" s="418"/>
      <c r="DK50" s="418" t="s">
        <v>5080</v>
      </c>
      <c r="DL50" s="418"/>
      <c r="DM50" s="418"/>
      <c r="DN50" s="418"/>
      <c r="DO50" s="418"/>
      <c r="DP50" s="418"/>
      <c r="DQ50" s="418"/>
      <c r="DR50" s="418"/>
      <c r="DS50" s="418"/>
      <c r="DT50" s="418"/>
      <c r="DU50" s="418"/>
      <c r="DV50" s="418"/>
      <c r="DW50" s="418"/>
      <c r="DX50" s="418"/>
      <c r="DY50" s="418"/>
      <c r="DZ50" s="418"/>
      <c r="EA50" s="418" t="s">
        <v>5081</v>
      </c>
      <c r="EB50" s="418"/>
      <c r="EC50" s="418"/>
      <c r="ED50" s="418" t="s">
        <v>5082</v>
      </c>
      <c r="EE50" s="418"/>
      <c r="EF50" s="418"/>
      <c r="EG50" s="418"/>
      <c r="EH50" s="418"/>
      <c r="EI50" s="418"/>
      <c r="EJ50" s="418"/>
      <c r="EK50" s="418"/>
      <c r="EL50" s="418"/>
      <c r="EM50" s="418"/>
      <c r="EN50" s="418"/>
      <c r="EO50" s="418"/>
      <c r="EP50" s="418"/>
      <c r="EQ50" s="418"/>
      <c r="ER50" s="418"/>
      <c r="ES50" s="418"/>
      <c r="ET50" s="418"/>
      <c r="EU50" s="418"/>
      <c r="EV50" s="418"/>
      <c r="EW50" s="418"/>
      <c r="EX50" s="418"/>
      <c r="EY50" s="418"/>
      <c r="EZ50" s="418"/>
      <c r="FA50" s="418"/>
      <c r="FB50" s="418"/>
      <c r="FC50" s="418"/>
      <c r="FD50" s="418"/>
      <c r="FE50" s="418"/>
      <c r="FF50" s="418"/>
      <c r="FG50" s="418"/>
      <c r="FH50" s="418"/>
      <c r="FI50" s="418"/>
      <c r="FJ50" s="418"/>
      <c r="FK50" s="418"/>
      <c r="FL50" s="418"/>
      <c r="FM50" s="418"/>
      <c r="FN50" s="418"/>
      <c r="FO50" s="418"/>
      <c r="FP50" s="418"/>
      <c r="FQ50" s="418"/>
      <c r="FR50" s="418"/>
      <c r="FS50" s="418"/>
      <c r="FT50" s="418"/>
      <c r="FU50" s="418"/>
      <c r="FV50" s="418"/>
      <c r="FW50" s="418"/>
      <c r="FX50" s="418"/>
      <c r="FY50" s="418"/>
      <c r="FZ50" s="418"/>
      <c r="GA50" s="418"/>
      <c r="GB50" s="418"/>
      <c r="GC50" s="418"/>
      <c r="GD50" s="418"/>
      <c r="GE50" s="418"/>
      <c r="GF50" s="418"/>
      <c r="GG50" s="418"/>
      <c r="GH50" s="418"/>
      <c r="GI50" s="418"/>
      <c r="GJ50" s="418"/>
      <c r="GK50" s="418"/>
      <c r="GL50" s="418"/>
      <c r="GM50" s="418"/>
      <c r="GN50" s="418"/>
      <c r="GO50" s="418"/>
      <c r="GP50" s="418"/>
      <c r="GQ50" s="418"/>
      <c r="GR50" s="418"/>
      <c r="GS50" s="418"/>
      <c r="GT50" s="418"/>
      <c r="GU50" s="418"/>
      <c r="GV50" s="418"/>
      <c r="GW50" s="418"/>
      <c r="GX50" s="418"/>
    </row>
    <row r="51" spans="1:206" ht="12.75" customHeight="1">
      <c r="A51" s="418"/>
      <c r="B51" s="418"/>
      <c r="C51" s="418"/>
      <c r="D51" s="418"/>
      <c r="E51" s="418"/>
      <c r="F51" s="418"/>
      <c r="G51" s="418"/>
      <c r="H51" s="418"/>
      <c r="I51" s="418"/>
      <c r="J51" s="418"/>
      <c r="K51" s="418"/>
      <c r="L51" s="418"/>
      <c r="M51" s="418"/>
      <c r="N51" s="418"/>
      <c r="O51" s="418"/>
      <c r="P51" s="418"/>
      <c r="Q51" s="418"/>
      <c r="R51" s="418"/>
      <c r="S51" s="418"/>
      <c r="T51" s="418"/>
      <c r="U51" s="418"/>
      <c r="V51" s="418"/>
      <c r="W51" s="418" t="s">
        <v>5083</v>
      </c>
      <c r="X51" s="418"/>
      <c r="Y51" s="418" t="s">
        <v>2170</v>
      </c>
      <c r="Z51" s="418"/>
      <c r="AA51" s="418"/>
      <c r="AB51" s="418"/>
      <c r="AC51" s="418"/>
      <c r="AD51" s="418"/>
      <c r="AE51" s="418"/>
      <c r="AF51" s="418" t="s">
        <v>2114</v>
      </c>
      <c r="AG51" s="418"/>
      <c r="AH51" s="418"/>
      <c r="AI51" s="418"/>
      <c r="AJ51" s="418"/>
      <c r="AK51" s="418"/>
      <c r="AL51" s="418"/>
      <c r="AM51" s="418"/>
      <c r="AN51" s="418"/>
      <c r="AO51" s="418"/>
      <c r="AP51" s="418"/>
      <c r="AQ51" s="418"/>
      <c r="AR51" s="418"/>
      <c r="AS51" s="418"/>
      <c r="AT51" s="418"/>
      <c r="AU51" s="418"/>
      <c r="AV51" s="418"/>
      <c r="AW51" s="418"/>
      <c r="AX51" s="418"/>
      <c r="AY51" s="418"/>
      <c r="AZ51" s="418"/>
      <c r="BA51" s="418"/>
      <c r="BB51" s="418"/>
      <c r="BC51" s="418"/>
      <c r="BD51" s="418"/>
      <c r="BE51" s="418"/>
      <c r="BF51" s="418"/>
      <c r="BG51" s="418"/>
      <c r="BH51" s="418"/>
      <c r="BI51" s="418"/>
      <c r="BJ51" s="418"/>
      <c r="BK51" s="418"/>
      <c r="BL51" s="418"/>
      <c r="BM51" s="418"/>
      <c r="BN51" s="418"/>
      <c r="BO51" s="418"/>
      <c r="BP51" s="418"/>
      <c r="BQ51" s="418"/>
      <c r="BR51" s="418"/>
      <c r="BS51" s="418"/>
      <c r="BT51" s="418"/>
      <c r="BU51" s="418" t="s">
        <v>2294</v>
      </c>
      <c r="BV51" s="418"/>
      <c r="BW51" s="418"/>
      <c r="BX51" s="418"/>
      <c r="BY51" s="418"/>
      <c r="BZ51" s="418"/>
      <c r="CA51" s="418"/>
      <c r="CB51" s="418"/>
      <c r="CC51" s="418"/>
      <c r="CD51" s="418" t="s">
        <v>5084</v>
      </c>
      <c r="CE51" s="418"/>
      <c r="CF51" s="418"/>
      <c r="CG51" s="418"/>
      <c r="CH51" s="418"/>
      <c r="CI51" s="418"/>
      <c r="CJ51" s="418"/>
      <c r="CK51" s="418" t="s">
        <v>642</v>
      </c>
      <c r="CL51" s="418"/>
      <c r="CM51" s="418"/>
      <c r="CN51" s="418"/>
      <c r="CO51" s="418"/>
      <c r="CP51" s="418"/>
      <c r="CQ51" s="418"/>
      <c r="CR51" s="418"/>
      <c r="CS51" s="418"/>
      <c r="CT51" s="418"/>
      <c r="CU51" s="418" t="s">
        <v>5082</v>
      </c>
      <c r="CV51" s="418"/>
      <c r="CW51" s="418"/>
      <c r="CX51" s="418"/>
      <c r="CY51" s="418"/>
      <c r="CZ51" s="418"/>
      <c r="DA51" s="418"/>
      <c r="DB51" s="418"/>
      <c r="DC51" s="418"/>
      <c r="DD51" s="418"/>
      <c r="DE51" s="418"/>
      <c r="DF51" s="418"/>
      <c r="DG51" s="418"/>
      <c r="DH51" s="418"/>
      <c r="DI51" s="418"/>
      <c r="DJ51" s="418"/>
      <c r="DK51" s="418" t="s">
        <v>5082</v>
      </c>
      <c r="DL51" s="418"/>
      <c r="DM51" s="418"/>
      <c r="DN51" s="418"/>
      <c r="DO51" s="418"/>
      <c r="DP51" s="418"/>
      <c r="DQ51" s="418"/>
      <c r="DR51" s="418"/>
      <c r="DS51" s="418"/>
      <c r="DT51" s="418"/>
      <c r="DU51" s="418"/>
      <c r="DV51" s="418"/>
      <c r="DW51" s="418"/>
      <c r="DX51" s="418"/>
      <c r="DY51" s="418"/>
      <c r="DZ51" s="418"/>
      <c r="EA51" s="418"/>
      <c r="EB51" s="418"/>
      <c r="EC51" s="418"/>
      <c r="ED51" s="418"/>
      <c r="EE51" s="418"/>
      <c r="EF51" s="418"/>
      <c r="EG51" s="418"/>
      <c r="EH51" s="418"/>
      <c r="EI51" s="418"/>
      <c r="EJ51" s="418"/>
      <c r="EK51" s="418"/>
      <c r="EL51" s="418"/>
      <c r="EM51" s="418"/>
      <c r="EN51" s="418"/>
      <c r="EO51" s="418"/>
      <c r="EP51" s="418"/>
      <c r="EQ51" s="418"/>
      <c r="ER51" s="418"/>
      <c r="ES51" s="418"/>
      <c r="ET51" s="418"/>
      <c r="EU51" s="418"/>
      <c r="EV51" s="418"/>
      <c r="EW51" s="418"/>
      <c r="EX51" s="418"/>
      <c r="EY51" s="418"/>
      <c r="EZ51" s="418"/>
      <c r="FA51" s="418"/>
      <c r="FB51" s="418"/>
      <c r="FC51" s="418"/>
      <c r="FD51" s="418"/>
      <c r="FE51" s="418"/>
      <c r="FF51" s="418"/>
      <c r="FG51" s="418"/>
      <c r="FH51" s="418"/>
      <c r="FI51" s="418"/>
      <c r="FJ51" s="418"/>
      <c r="FK51" s="418"/>
      <c r="FL51" s="418"/>
      <c r="FM51" s="418"/>
      <c r="FN51" s="418"/>
      <c r="FO51" s="418"/>
      <c r="FP51" s="418"/>
      <c r="FQ51" s="418"/>
      <c r="FR51" s="418"/>
      <c r="FS51" s="418"/>
      <c r="FT51" s="418"/>
      <c r="FU51" s="418"/>
      <c r="FV51" s="418"/>
      <c r="FW51" s="418"/>
      <c r="FX51" s="418"/>
      <c r="FY51" s="418"/>
      <c r="FZ51" s="418"/>
      <c r="GA51" s="418"/>
      <c r="GB51" s="418"/>
      <c r="GC51" s="418"/>
      <c r="GD51" s="418"/>
      <c r="GE51" s="418"/>
      <c r="GF51" s="418"/>
      <c r="GG51" s="418"/>
      <c r="GH51" s="418"/>
      <c r="GI51" s="418"/>
      <c r="GJ51" s="418"/>
      <c r="GK51" s="418"/>
      <c r="GL51" s="418"/>
      <c r="GM51" s="418"/>
      <c r="GN51" s="418"/>
      <c r="GO51" s="418"/>
      <c r="GP51" s="418"/>
      <c r="GQ51" s="418"/>
      <c r="GR51" s="418"/>
      <c r="GS51" s="418"/>
      <c r="GT51" s="418"/>
      <c r="GU51" s="418"/>
      <c r="GV51" s="418"/>
      <c r="GW51" s="418"/>
      <c r="GX51" s="418"/>
    </row>
    <row r="52" spans="1:206" ht="12.75" customHeight="1">
      <c r="A52" s="418"/>
      <c r="B52" s="418"/>
      <c r="C52" s="418"/>
      <c r="D52" s="418"/>
      <c r="E52" s="418"/>
      <c r="F52" s="418"/>
      <c r="G52" s="418"/>
      <c r="H52" s="418"/>
      <c r="I52" s="418"/>
      <c r="J52" s="418"/>
      <c r="K52" s="418"/>
      <c r="L52" s="418"/>
      <c r="M52" s="418"/>
      <c r="N52" s="418"/>
      <c r="O52" s="418"/>
      <c r="P52" s="418"/>
      <c r="Q52" s="418"/>
      <c r="R52" s="418"/>
      <c r="S52" s="418"/>
      <c r="T52" s="418"/>
      <c r="U52" s="418"/>
      <c r="V52" s="418"/>
      <c r="W52" s="418" t="s">
        <v>5085</v>
      </c>
      <c r="X52" s="418"/>
      <c r="Y52" s="418" t="s">
        <v>5086</v>
      </c>
      <c r="Z52" s="418"/>
      <c r="AA52" s="418"/>
      <c r="AB52" s="418"/>
      <c r="AC52" s="418"/>
      <c r="AD52" s="418"/>
      <c r="AE52" s="418"/>
      <c r="AF52" s="418" t="s">
        <v>2115</v>
      </c>
      <c r="AG52" s="418"/>
      <c r="AH52" s="418"/>
      <c r="AI52" s="418"/>
      <c r="AJ52" s="418"/>
      <c r="AK52" s="418"/>
      <c r="AL52" s="418"/>
      <c r="AM52" s="418"/>
      <c r="AN52" s="418"/>
      <c r="AO52" s="418"/>
      <c r="AP52" s="418"/>
      <c r="AQ52" s="418"/>
      <c r="AR52" s="418"/>
      <c r="AS52" s="418"/>
      <c r="AT52" s="418"/>
      <c r="AU52" s="418"/>
      <c r="AV52" s="418"/>
      <c r="AW52" s="418"/>
      <c r="AX52" s="418"/>
      <c r="AY52" s="418"/>
      <c r="AZ52" s="418"/>
      <c r="BA52" s="418"/>
      <c r="BB52" s="418"/>
      <c r="BC52" s="418"/>
      <c r="BD52" s="418"/>
      <c r="BE52" s="418"/>
      <c r="BF52" s="418"/>
      <c r="BG52" s="418"/>
      <c r="BH52" s="418"/>
      <c r="BI52" s="418"/>
      <c r="BJ52" s="418"/>
      <c r="BK52" s="418"/>
      <c r="BL52" s="418"/>
      <c r="BM52" s="418"/>
      <c r="BN52" s="418"/>
      <c r="BO52" s="418"/>
      <c r="BP52" s="418"/>
      <c r="BQ52" s="418"/>
      <c r="BR52" s="418"/>
      <c r="BS52" s="418"/>
      <c r="BT52" s="418"/>
      <c r="BU52" s="418"/>
      <c r="BV52" s="418"/>
      <c r="BW52" s="418"/>
      <c r="BX52" s="418"/>
      <c r="BY52" s="418"/>
      <c r="BZ52" s="418"/>
      <c r="CA52" s="418"/>
      <c r="CB52" s="418"/>
      <c r="CC52" s="418"/>
      <c r="CD52" s="418"/>
      <c r="CE52" s="418"/>
      <c r="CF52" s="418"/>
      <c r="CG52" s="418"/>
      <c r="CH52" s="418"/>
      <c r="CI52" s="418"/>
      <c r="CJ52" s="418"/>
      <c r="CK52" s="418"/>
      <c r="CL52" s="418"/>
      <c r="CM52" s="418"/>
      <c r="CN52" s="418"/>
      <c r="CO52" s="418"/>
      <c r="CP52" s="418"/>
      <c r="CQ52" s="418"/>
      <c r="CR52" s="418"/>
      <c r="CS52" s="418"/>
      <c r="CT52" s="418"/>
      <c r="CU52" s="418"/>
      <c r="CV52" s="418"/>
      <c r="CW52" s="418"/>
      <c r="CX52" s="418"/>
      <c r="CY52" s="418"/>
      <c r="CZ52" s="418"/>
      <c r="DA52" s="418"/>
      <c r="DB52" s="418"/>
      <c r="DC52" s="418"/>
      <c r="DD52" s="418"/>
      <c r="DE52" s="418"/>
      <c r="DF52" s="418"/>
      <c r="DG52" s="418"/>
      <c r="DH52" s="418"/>
      <c r="DI52" s="418"/>
      <c r="DJ52" s="418"/>
      <c r="DK52" s="418" t="s">
        <v>5008</v>
      </c>
      <c r="DL52" s="418"/>
      <c r="DM52" s="418"/>
      <c r="DN52" s="418"/>
      <c r="DO52" s="418"/>
      <c r="DP52" s="418"/>
      <c r="DQ52" s="418"/>
      <c r="DR52" s="418"/>
      <c r="DS52" s="418"/>
      <c r="DT52" s="418"/>
      <c r="DU52" s="418"/>
      <c r="DV52" s="418"/>
      <c r="DW52" s="418"/>
      <c r="DX52" s="418"/>
      <c r="DY52" s="418"/>
      <c r="DZ52" s="418"/>
      <c r="EA52" s="418"/>
      <c r="EB52" s="418"/>
      <c r="EC52" s="418"/>
      <c r="ED52" s="418"/>
      <c r="EE52" s="418"/>
      <c r="EF52" s="418"/>
      <c r="EG52" s="418"/>
      <c r="EH52" s="418"/>
      <c r="EI52" s="418"/>
      <c r="EJ52" s="418"/>
      <c r="EK52" s="418"/>
      <c r="EL52" s="418"/>
      <c r="EM52" s="418"/>
      <c r="EN52" s="418"/>
      <c r="EO52" s="418"/>
      <c r="EP52" s="418"/>
      <c r="EQ52" s="418"/>
      <c r="ER52" s="418"/>
      <c r="ES52" s="418"/>
      <c r="ET52" s="418"/>
      <c r="EU52" s="418"/>
      <c r="EV52" s="418"/>
      <c r="EW52" s="418"/>
      <c r="EX52" s="418"/>
      <c r="EY52" s="418"/>
      <c r="EZ52" s="418"/>
      <c r="FA52" s="418"/>
      <c r="FB52" s="418"/>
      <c r="FC52" s="418"/>
      <c r="FD52" s="418"/>
      <c r="FE52" s="418"/>
      <c r="FF52" s="418"/>
      <c r="FG52" s="418"/>
      <c r="FH52" s="418"/>
      <c r="FI52" s="418"/>
      <c r="FJ52" s="418"/>
      <c r="FK52" s="418"/>
      <c r="FL52" s="418"/>
      <c r="FM52" s="418"/>
      <c r="FN52" s="418"/>
      <c r="FO52" s="418"/>
      <c r="FP52" s="418"/>
      <c r="FQ52" s="418"/>
      <c r="FR52" s="418"/>
      <c r="FS52" s="418"/>
      <c r="FT52" s="418"/>
      <c r="FU52" s="418"/>
      <c r="FV52" s="418"/>
      <c r="FW52" s="418"/>
      <c r="FX52" s="418"/>
      <c r="FY52" s="418"/>
      <c r="FZ52" s="418"/>
      <c r="GA52" s="418"/>
      <c r="GB52" s="418"/>
      <c r="GC52" s="418"/>
      <c r="GD52" s="418"/>
      <c r="GE52" s="418"/>
      <c r="GF52" s="418"/>
      <c r="GG52" s="418"/>
      <c r="GH52" s="418"/>
      <c r="GI52" s="418"/>
      <c r="GJ52" s="418"/>
      <c r="GK52" s="418"/>
      <c r="GL52" s="418"/>
      <c r="GM52" s="418"/>
      <c r="GN52" s="418"/>
      <c r="GO52" s="418"/>
      <c r="GP52" s="418"/>
      <c r="GQ52" s="418"/>
      <c r="GR52" s="418"/>
      <c r="GS52" s="418"/>
      <c r="GT52" s="418"/>
      <c r="GU52" s="418"/>
      <c r="GV52" s="418"/>
      <c r="GW52" s="418"/>
      <c r="GX52" s="418"/>
    </row>
    <row r="53" spans="1:206" ht="12.75" customHeight="1">
      <c r="A53" s="418"/>
      <c r="B53" s="418"/>
      <c r="C53" s="418"/>
      <c r="D53" s="418"/>
      <c r="E53" s="418"/>
      <c r="F53" s="418"/>
      <c r="G53" s="418"/>
      <c r="H53" s="418"/>
      <c r="I53" s="418"/>
      <c r="J53" s="418"/>
      <c r="K53" s="418"/>
      <c r="L53" s="418"/>
      <c r="M53" s="418"/>
      <c r="N53" s="418"/>
      <c r="O53" s="418"/>
      <c r="P53" s="418"/>
      <c r="Q53" s="418"/>
      <c r="R53" s="418"/>
      <c r="S53" s="418"/>
      <c r="T53" s="418"/>
      <c r="U53" s="418"/>
      <c r="V53" s="418"/>
      <c r="W53" s="418"/>
      <c r="X53" s="418"/>
      <c r="Y53" s="418" t="s">
        <v>2226</v>
      </c>
      <c r="Z53" s="418"/>
      <c r="AA53" s="418"/>
      <c r="AB53" s="418"/>
      <c r="AC53" s="418"/>
      <c r="AD53" s="418"/>
      <c r="AE53" s="418"/>
      <c r="AF53" s="418" t="s">
        <v>5087</v>
      </c>
      <c r="AG53" s="418"/>
      <c r="AH53" s="418"/>
      <c r="AI53" s="418"/>
      <c r="AJ53" s="418"/>
      <c r="AK53" s="418"/>
      <c r="AL53" s="418"/>
      <c r="AM53" s="418"/>
      <c r="AN53" s="418"/>
      <c r="AO53" s="418"/>
      <c r="AP53" s="418"/>
      <c r="AQ53" s="418"/>
      <c r="AR53" s="418"/>
      <c r="AS53" s="418"/>
      <c r="AT53" s="418"/>
      <c r="AU53" s="418"/>
      <c r="AV53" s="418"/>
      <c r="AW53" s="418"/>
      <c r="AX53" s="418"/>
      <c r="AY53" s="418"/>
      <c r="AZ53" s="418"/>
      <c r="BA53" s="418"/>
      <c r="BB53" s="418"/>
      <c r="BC53" s="418"/>
      <c r="BD53" s="418"/>
      <c r="BE53" s="418"/>
      <c r="BF53" s="418"/>
      <c r="BG53" s="418"/>
      <c r="BH53" s="418"/>
      <c r="BI53" s="418"/>
      <c r="BJ53" s="418"/>
      <c r="BK53" s="418"/>
      <c r="BL53" s="418"/>
      <c r="BM53" s="418"/>
      <c r="BN53" s="418"/>
      <c r="BO53" s="418"/>
      <c r="BP53" s="418"/>
      <c r="BQ53" s="418"/>
      <c r="BR53" s="418"/>
      <c r="BS53" s="418"/>
      <c r="BT53" s="418"/>
      <c r="BU53" s="418"/>
      <c r="BV53" s="418"/>
      <c r="BW53" s="418"/>
      <c r="BX53" s="418"/>
      <c r="BY53" s="418"/>
      <c r="BZ53" s="418"/>
      <c r="CA53" s="418"/>
      <c r="CB53" s="418"/>
      <c r="CC53" s="418"/>
      <c r="CD53" s="418"/>
      <c r="CE53" s="418"/>
      <c r="CF53" s="418"/>
      <c r="CG53" s="418"/>
      <c r="CH53" s="418"/>
      <c r="CI53" s="418"/>
      <c r="CJ53" s="418"/>
      <c r="CK53" s="418"/>
      <c r="CL53" s="418"/>
      <c r="CM53" s="418"/>
      <c r="CN53" s="418"/>
      <c r="CO53" s="418"/>
      <c r="CP53" s="418"/>
      <c r="CQ53" s="418"/>
      <c r="CR53" s="418"/>
      <c r="CS53" s="418"/>
      <c r="CT53" s="418"/>
      <c r="CU53" s="418"/>
      <c r="CV53" s="418"/>
      <c r="CW53" s="418"/>
      <c r="CX53" s="418"/>
      <c r="CY53" s="418"/>
      <c r="CZ53" s="418"/>
      <c r="DA53" s="418"/>
      <c r="DB53" s="418"/>
      <c r="DC53" s="418"/>
      <c r="DD53" s="418"/>
      <c r="DE53" s="418"/>
      <c r="DF53" s="418"/>
      <c r="DG53" s="418"/>
      <c r="DH53" s="418"/>
      <c r="DI53" s="418"/>
      <c r="DJ53" s="418"/>
      <c r="DK53" s="418" t="s">
        <v>5027</v>
      </c>
      <c r="DL53" s="418"/>
      <c r="DM53" s="418"/>
      <c r="DN53" s="418"/>
      <c r="DO53" s="418"/>
      <c r="DP53" s="418"/>
      <c r="DQ53" s="418"/>
      <c r="DR53" s="418"/>
      <c r="DS53" s="418"/>
      <c r="DT53" s="418"/>
      <c r="DU53" s="418"/>
      <c r="DV53" s="418"/>
      <c r="DW53" s="418"/>
      <c r="DX53" s="418"/>
      <c r="DY53" s="418"/>
      <c r="DZ53" s="418"/>
      <c r="EA53" s="418"/>
      <c r="EB53" s="418"/>
      <c r="EC53" s="418"/>
      <c r="ED53" s="418"/>
      <c r="EE53" s="418"/>
      <c r="EF53" s="418"/>
      <c r="EG53" s="418"/>
      <c r="EH53" s="418"/>
      <c r="EI53" s="418"/>
      <c r="EJ53" s="418"/>
      <c r="EK53" s="418"/>
      <c r="EL53" s="418"/>
      <c r="EM53" s="418"/>
      <c r="EN53" s="418"/>
      <c r="EO53" s="418"/>
      <c r="EP53" s="418"/>
      <c r="EQ53" s="418"/>
      <c r="ER53" s="418"/>
      <c r="ES53" s="418"/>
      <c r="ET53" s="418"/>
      <c r="EU53" s="418"/>
      <c r="EV53" s="418"/>
      <c r="EW53" s="418"/>
      <c r="EX53" s="418"/>
      <c r="EY53" s="418"/>
      <c r="EZ53" s="418"/>
      <c r="FA53" s="418"/>
      <c r="FB53" s="418"/>
      <c r="FC53" s="418"/>
      <c r="FD53" s="418"/>
      <c r="FE53" s="418"/>
      <c r="FF53" s="418"/>
      <c r="FG53" s="418"/>
      <c r="FH53" s="418"/>
      <c r="FI53" s="418"/>
      <c r="FJ53" s="418"/>
      <c r="FK53" s="418"/>
      <c r="FL53" s="418"/>
      <c r="FM53" s="418"/>
      <c r="FN53" s="418"/>
      <c r="FO53" s="418"/>
      <c r="FP53" s="418"/>
      <c r="FQ53" s="418"/>
      <c r="FR53" s="418"/>
      <c r="FS53" s="418"/>
      <c r="FT53" s="418"/>
      <c r="FU53" s="418"/>
      <c r="FV53" s="418"/>
      <c r="FW53" s="418"/>
      <c r="FX53" s="418"/>
      <c r="FY53" s="418"/>
      <c r="FZ53" s="418"/>
      <c r="GA53" s="418"/>
      <c r="GB53" s="418"/>
      <c r="GC53" s="418"/>
      <c r="GD53" s="418"/>
      <c r="GE53" s="418"/>
      <c r="GF53" s="418"/>
      <c r="GG53" s="418"/>
      <c r="GH53" s="418"/>
      <c r="GI53" s="418"/>
      <c r="GJ53" s="418"/>
      <c r="GK53" s="418"/>
      <c r="GL53" s="418"/>
      <c r="GM53" s="418"/>
      <c r="GN53" s="418"/>
      <c r="GO53" s="418"/>
      <c r="GP53" s="418"/>
      <c r="GQ53" s="418"/>
      <c r="GR53" s="418"/>
      <c r="GS53" s="418"/>
      <c r="GT53" s="418"/>
      <c r="GU53" s="418"/>
      <c r="GV53" s="418"/>
      <c r="GW53" s="418"/>
      <c r="GX53" s="418"/>
    </row>
    <row r="54" spans="1:206" ht="12.75" customHeight="1">
      <c r="A54" s="418"/>
      <c r="B54" s="418"/>
      <c r="C54" s="418"/>
      <c r="D54" s="418"/>
      <c r="E54" s="418"/>
      <c r="F54" s="418"/>
      <c r="G54" s="418"/>
      <c r="H54" s="418"/>
      <c r="I54" s="418"/>
      <c r="J54" s="418"/>
      <c r="K54" s="418"/>
      <c r="L54" s="418"/>
      <c r="M54" s="418"/>
      <c r="N54" s="418"/>
      <c r="O54" s="418"/>
      <c r="P54" s="418"/>
      <c r="Q54" s="418"/>
      <c r="R54" s="418"/>
      <c r="S54" s="418"/>
      <c r="T54" s="418"/>
      <c r="U54" s="418"/>
      <c r="V54" s="418"/>
      <c r="W54" s="418"/>
      <c r="X54" s="418"/>
      <c r="Y54" s="418" t="s">
        <v>5088</v>
      </c>
      <c r="Z54" s="418"/>
      <c r="AA54" s="418"/>
      <c r="AB54" s="418"/>
      <c r="AC54" s="418"/>
      <c r="AD54" s="418"/>
      <c r="AE54" s="418"/>
      <c r="AF54" s="418"/>
      <c r="AG54" s="418"/>
      <c r="AH54" s="418"/>
      <c r="AI54" s="418"/>
      <c r="AJ54" s="418"/>
      <c r="AK54" s="418"/>
      <c r="AL54" s="418"/>
      <c r="AM54" s="418"/>
      <c r="AN54" s="418"/>
      <c r="AO54" s="418"/>
      <c r="AP54" s="418"/>
      <c r="AQ54" s="418"/>
      <c r="AR54" s="418"/>
      <c r="AS54" s="418"/>
      <c r="AT54" s="418"/>
      <c r="AU54" s="418"/>
      <c r="AV54" s="418"/>
      <c r="AW54" s="418"/>
      <c r="AX54" s="418"/>
      <c r="AY54" s="418"/>
      <c r="AZ54" s="418"/>
      <c r="BA54" s="418"/>
      <c r="BB54" s="418"/>
      <c r="BC54" s="418"/>
      <c r="BD54" s="418"/>
      <c r="BE54" s="418"/>
      <c r="BF54" s="418"/>
      <c r="BG54" s="418"/>
      <c r="BH54" s="418"/>
      <c r="BI54" s="418"/>
      <c r="BJ54" s="418"/>
      <c r="BK54" s="418"/>
      <c r="BL54" s="418"/>
      <c r="BM54" s="418"/>
      <c r="BN54" s="418"/>
      <c r="BO54" s="418"/>
      <c r="BP54" s="418"/>
      <c r="BQ54" s="418"/>
      <c r="BR54" s="418"/>
      <c r="BS54" s="418"/>
      <c r="BT54" s="418"/>
      <c r="BU54" s="418"/>
      <c r="BV54" s="418"/>
      <c r="BW54" s="418"/>
      <c r="BX54" s="418"/>
      <c r="BY54" s="418"/>
      <c r="BZ54" s="418"/>
      <c r="CA54" s="418"/>
      <c r="CB54" s="418"/>
      <c r="CC54" s="418"/>
      <c r="CD54" s="418"/>
      <c r="CE54" s="418"/>
      <c r="CF54" s="418"/>
      <c r="CG54" s="418"/>
      <c r="CH54" s="418"/>
      <c r="CI54" s="418"/>
      <c r="CJ54" s="418"/>
      <c r="CK54" s="418"/>
      <c r="CL54" s="418"/>
      <c r="CM54" s="418"/>
      <c r="CN54" s="418"/>
      <c r="CO54" s="418"/>
      <c r="CP54" s="418"/>
      <c r="CQ54" s="418"/>
      <c r="CR54" s="418"/>
      <c r="CS54" s="418"/>
      <c r="CT54" s="418"/>
      <c r="CU54" s="418"/>
      <c r="CV54" s="418"/>
      <c r="CW54" s="418"/>
      <c r="CX54" s="418"/>
      <c r="CY54" s="418"/>
      <c r="CZ54" s="418"/>
      <c r="DA54" s="418"/>
      <c r="DB54" s="418"/>
      <c r="DC54" s="418"/>
      <c r="DD54" s="418"/>
      <c r="DE54" s="418"/>
      <c r="DF54" s="418"/>
      <c r="DG54" s="418"/>
      <c r="DH54" s="418"/>
      <c r="DI54" s="418"/>
      <c r="DJ54" s="418"/>
      <c r="DK54" s="418" t="s">
        <v>5041</v>
      </c>
      <c r="DL54" s="418"/>
      <c r="DM54" s="418"/>
      <c r="DN54" s="418"/>
      <c r="DO54" s="418"/>
      <c r="DP54" s="418"/>
      <c r="DQ54" s="418"/>
      <c r="DR54" s="418"/>
      <c r="DS54" s="418"/>
      <c r="DT54" s="418"/>
      <c r="DU54" s="418"/>
      <c r="DV54" s="418"/>
      <c r="DW54" s="418"/>
      <c r="DX54" s="418"/>
      <c r="DY54" s="418"/>
      <c r="DZ54" s="418"/>
      <c r="EA54" s="418"/>
      <c r="EB54" s="418"/>
      <c r="EC54" s="418"/>
      <c r="ED54" s="418"/>
      <c r="EE54" s="418"/>
      <c r="EF54" s="418"/>
      <c r="EG54" s="418"/>
      <c r="EH54" s="418"/>
      <c r="EI54" s="418"/>
      <c r="EJ54" s="418"/>
      <c r="EK54" s="418"/>
      <c r="EL54" s="418"/>
      <c r="EM54" s="418"/>
      <c r="EN54" s="418"/>
      <c r="EO54" s="418"/>
      <c r="EP54" s="418"/>
      <c r="EQ54" s="418"/>
      <c r="ER54" s="418"/>
      <c r="ES54" s="418"/>
      <c r="ET54" s="418"/>
      <c r="EU54" s="418"/>
      <c r="EV54" s="418"/>
      <c r="EW54" s="418"/>
      <c r="EX54" s="418"/>
      <c r="EY54" s="418"/>
      <c r="EZ54" s="418"/>
      <c r="FA54" s="418"/>
      <c r="FB54" s="418"/>
      <c r="FC54" s="418"/>
      <c r="FD54" s="418"/>
      <c r="FE54" s="418"/>
      <c r="FF54" s="418"/>
      <c r="FG54" s="418"/>
      <c r="FH54" s="418"/>
      <c r="FI54" s="418"/>
      <c r="FJ54" s="418"/>
      <c r="FK54" s="418"/>
      <c r="FL54" s="418"/>
      <c r="FM54" s="418"/>
      <c r="FN54" s="418"/>
      <c r="FO54" s="418"/>
      <c r="FP54" s="418"/>
      <c r="FQ54" s="418"/>
      <c r="FR54" s="418"/>
      <c r="FS54" s="418"/>
      <c r="FT54" s="418"/>
      <c r="FU54" s="418"/>
      <c r="FV54" s="418"/>
      <c r="FW54" s="418"/>
      <c r="FX54" s="418"/>
      <c r="FY54" s="418"/>
      <c r="FZ54" s="418"/>
      <c r="GA54" s="418"/>
      <c r="GB54" s="418"/>
      <c r="GC54" s="418"/>
      <c r="GD54" s="418"/>
      <c r="GE54" s="418"/>
      <c r="GF54" s="418"/>
      <c r="GG54" s="418"/>
      <c r="GH54" s="418"/>
      <c r="GI54" s="418"/>
      <c r="GJ54" s="418"/>
      <c r="GK54" s="418"/>
      <c r="GL54" s="418"/>
      <c r="GM54" s="418"/>
      <c r="GN54" s="418"/>
      <c r="GO54" s="418"/>
      <c r="GP54" s="418"/>
      <c r="GQ54" s="418"/>
      <c r="GR54" s="418"/>
      <c r="GS54" s="418"/>
      <c r="GT54" s="418"/>
      <c r="GU54" s="418"/>
      <c r="GV54" s="418"/>
      <c r="GW54" s="418"/>
      <c r="GX54" s="418"/>
    </row>
    <row r="55" spans="1:206" ht="12.75" customHeight="1">
      <c r="A55" s="418"/>
      <c r="B55" s="418"/>
      <c r="C55" s="418"/>
      <c r="D55" s="418"/>
      <c r="E55" s="418"/>
      <c r="F55" s="418"/>
      <c r="G55" s="418"/>
      <c r="H55" s="418"/>
      <c r="I55" s="418"/>
      <c r="J55" s="418"/>
      <c r="K55" s="418"/>
      <c r="L55" s="418"/>
      <c r="M55" s="418"/>
      <c r="N55" s="418"/>
      <c r="O55" s="418"/>
      <c r="P55" s="418"/>
      <c r="Q55" s="418"/>
      <c r="R55" s="418"/>
      <c r="S55" s="418"/>
      <c r="T55" s="418"/>
      <c r="U55" s="418"/>
      <c r="V55" s="418"/>
      <c r="W55" s="418"/>
      <c r="X55" s="418"/>
      <c r="Y55" s="418" t="s">
        <v>5089</v>
      </c>
      <c r="Z55" s="418"/>
      <c r="AA55" s="418"/>
      <c r="AB55" s="418"/>
      <c r="AC55" s="418"/>
      <c r="AD55" s="418"/>
      <c r="AE55" s="418"/>
      <c r="AF55" s="418"/>
      <c r="AG55" s="418"/>
      <c r="AH55" s="418"/>
      <c r="AI55" s="418"/>
      <c r="AJ55" s="418"/>
      <c r="AK55" s="418"/>
      <c r="AL55" s="418"/>
      <c r="AM55" s="418"/>
      <c r="AN55" s="418"/>
      <c r="AO55" s="418"/>
      <c r="AP55" s="418"/>
      <c r="AQ55" s="418"/>
      <c r="AR55" s="418"/>
      <c r="AS55" s="418"/>
      <c r="AT55" s="418"/>
      <c r="AU55" s="418"/>
      <c r="AV55" s="418"/>
      <c r="AW55" s="418"/>
      <c r="AX55" s="418"/>
      <c r="AY55" s="418"/>
      <c r="AZ55" s="418"/>
      <c r="BA55" s="418"/>
      <c r="BB55" s="418"/>
      <c r="BC55" s="418"/>
      <c r="BD55" s="418"/>
      <c r="BE55" s="418"/>
      <c r="BF55" s="418"/>
      <c r="BG55" s="418"/>
      <c r="BH55" s="418"/>
      <c r="BI55" s="418"/>
      <c r="BJ55" s="418"/>
      <c r="BK55" s="418"/>
      <c r="BL55" s="418"/>
      <c r="BM55" s="418"/>
      <c r="BN55" s="418"/>
      <c r="BO55" s="418"/>
      <c r="BP55" s="418"/>
      <c r="BQ55" s="418"/>
      <c r="BR55" s="418"/>
      <c r="BS55" s="418"/>
      <c r="BT55" s="418"/>
      <c r="BU55" s="418"/>
      <c r="BV55" s="418"/>
      <c r="BW55" s="418"/>
      <c r="BX55" s="418"/>
      <c r="BY55" s="418"/>
      <c r="BZ55" s="418"/>
      <c r="CA55" s="418"/>
      <c r="CB55" s="418"/>
      <c r="CC55" s="418"/>
      <c r="CD55" s="418"/>
      <c r="CE55" s="418"/>
      <c r="CF55" s="418"/>
      <c r="CG55" s="418"/>
      <c r="CH55" s="418"/>
      <c r="CI55" s="418"/>
      <c r="CJ55" s="418"/>
      <c r="CK55" s="418"/>
      <c r="CL55" s="418"/>
      <c r="CM55" s="418"/>
      <c r="CN55" s="418"/>
      <c r="CO55" s="418"/>
      <c r="CP55" s="418"/>
      <c r="CQ55" s="418"/>
      <c r="CR55" s="418"/>
      <c r="CS55" s="418"/>
      <c r="CT55" s="418"/>
      <c r="CU55" s="418"/>
      <c r="CV55" s="418"/>
      <c r="CW55" s="418"/>
      <c r="CX55" s="418"/>
      <c r="CY55" s="418"/>
      <c r="CZ55" s="418"/>
      <c r="DA55" s="418"/>
      <c r="DB55" s="418"/>
      <c r="DC55" s="418"/>
      <c r="DD55" s="418"/>
      <c r="DE55" s="418"/>
      <c r="DF55" s="418"/>
      <c r="DG55" s="418"/>
      <c r="DH55" s="418"/>
      <c r="DI55" s="418"/>
      <c r="DJ55" s="418"/>
      <c r="DK55" s="418" t="s">
        <v>5044</v>
      </c>
      <c r="DL55" s="418"/>
      <c r="DM55" s="418"/>
      <c r="DN55" s="418"/>
      <c r="DO55" s="418"/>
      <c r="DP55" s="418"/>
      <c r="DQ55" s="418"/>
      <c r="DR55" s="418"/>
      <c r="DS55" s="418"/>
      <c r="DT55" s="418"/>
      <c r="DU55" s="418"/>
      <c r="DV55" s="418"/>
      <c r="DW55" s="418"/>
      <c r="DX55" s="418"/>
      <c r="DY55" s="418"/>
      <c r="DZ55" s="418"/>
      <c r="EA55" s="418"/>
      <c r="EB55" s="418"/>
      <c r="EC55" s="418"/>
      <c r="ED55" s="418"/>
      <c r="EE55" s="418"/>
      <c r="EF55" s="418"/>
      <c r="EG55" s="418"/>
      <c r="EH55" s="418"/>
      <c r="EI55" s="418"/>
      <c r="EJ55" s="418"/>
      <c r="EK55" s="418"/>
      <c r="EL55" s="418"/>
      <c r="EM55" s="418"/>
      <c r="EN55" s="418"/>
      <c r="EO55" s="418"/>
      <c r="EP55" s="418"/>
      <c r="EQ55" s="418"/>
      <c r="ER55" s="418"/>
      <c r="ES55" s="418"/>
      <c r="ET55" s="418"/>
      <c r="EU55" s="418"/>
      <c r="EV55" s="418"/>
      <c r="EW55" s="418"/>
      <c r="EX55" s="418"/>
      <c r="EY55" s="418"/>
      <c r="EZ55" s="418"/>
      <c r="FA55" s="418"/>
      <c r="FB55" s="418"/>
      <c r="FC55" s="418"/>
      <c r="FD55" s="418"/>
      <c r="FE55" s="418"/>
      <c r="FF55" s="418"/>
      <c r="FG55" s="418"/>
      <c r="FH55" s="418"/>
      <c r="FI55" s="418"/>
      <c r="FJ55" s="418"/>
      <c r="FK55" s="418"/>
      <c r="FL55" s="418"/>
      <c r="FM55" s="418"/>
      <c r="FN55" s="418"/>
      <c r="FO55" s="418"/>
      <c r="FP55" s="418"/>
      <c r="FQ55" s="418"/>
      <c r="FR55" s="418"/>
      <c r="FS55" s="418"/>
      <c r="FT55" s="418"/>
      <c r="FU55" s="418"/>
      <c r="FV55" s="418"/>
      <c r="FW55" s="418"/>
      <c r="FX55" s="418"/>
      <c r="FY55" s="418"/>
      <c r="FZ55" s="418"/>
      <c r="GA55" s="418"/>
      <c r="GB55" s="418"/>
      <c r="GC55" s="418"/>
      <c r="GD55" s="418"/>
      <c r="GE55" s="418"/>
      <c r="GF55" s="418"/>
      <c r="GG55" s="418"/>
      <c r="GH55" s="418"/>
      <c r="GI55" s="418"/>
      <c r="GJ55" s="418"/>
      <c r="GK55" s="418"/>
      <c r="GL55" s="418"/>
      <c r="GM55" s="418"/>
      <c r="GN55" s="418"/>
      <c r="GO55" s="418"/>
      <c r="GP55" s="418"/>
      <c r="GQ55" s="418"/>
      <c r="GR55" s="418"/>
      <c r="GS55" s="418"/>
      <c r="GT55" s="418"/>
      <c r="GU55" s="418"/>
      <c r="GV55" s="418"/>
      <c r="GW55" s="418"/>
      <c r="GX55" s="418"/>
    </row>
    <row r="56" spans="1:206" ht="12.75" customHeight="1">
      <c r="A56" s="418"/>
      <c r="B56" s="418"/>
      <c r="C56" s="418"/>
      <c r="D56" s="418"/>
      <c r="E56" s="418"/>
      <c r="F56" s="418"/>
      <c r="G56" s="418"/>
      <c r="H56" s="418"/>
      <c r="I56" s="418"/>
      <c r="J56" s="418"/>
      <c r="K56" s="418"/>
      <c r="L56" s="418"/>
      <c r="M56" s="418"/>
      <c r="N56" s="418"/>
      <c r="O56" s="418"/>
      <c r="P56" s="418"/>
      <c r="Q56" s="418"/>
      <c r="R56" s="418"/>
      <c r="S56" s="418"/>
      <c r="T56" s="418"/>
      <c r="U56" s="418"/>
      <c r="V56" s="418"/>
      <c r="W56" s="418"/>
      <c r="X56" s="418"/>
      <c r="Y56" s="418" t="s">
        <v>5090</v>
      </c>
      <c r="Z56" s="418"/>
      <c r="AA56" s="418"/>
      <c r="AB56" s="418"/>
      <c r="AC56" s="418"/>
      <c r="AD56" s="418"/>
      <c r="AE56" s="418"/>
      <c r="AF56" s="418"/>
      <c r="AG56" s="418"/>
      <c r="AH56" s="418"/>
      <c r="AI56" s="418"/>
      <c r="AJ56" s="418"/>
      <c r="AK56" s="418"/>
      <c r="AL56" s="418"/>
      <c r="AM56" s="418"/>
      <c r="AN56" s="418"/>
      <c r="AO56" s="418"/>
      <c r="AP56" s="418"/>
      <c r="AQ56" s="418"/>
      <c r="AR56" s="418"/>
      <c r="AS56" s="418"/>
      <c r="AT56" s="418"/>
      <c r="AU56" s="418"/>
      <c r="AV56" s="418"/>
      <c r="AW56" s="418"/>
      <c r="AX56" s="418"/>
      <c r="AY56" s="418"/>
      <c r="AZ56" s="418"/>
      <c r="BA56" s="418"/>
      <c r="BB56" s="418"/>
      <c r="BC56" s="418"/>
      <c r="BD56" s="418"/>
      <c r="BE56" s="418"/>
      <c r="BF56" s="418"/>
      <c r="BG56" s="418"/>
      <c r="BH56" s="418"/>
      <c r="BI56" s="418"/>
      <c r="BJ56" s="418"/>
      <c r="BK56" s="418"/>
      <c r="BL56" s="418"/>
      <c r="BM56" s="418"/>
      <c r="BN56" s="418"/>
      <c r="BO56" s="418"/>
      <c r="BP56" s="418"/>
      <c r="BQ56" s="418"/>
      <c r="BR56" s="418"/>
      <c r="BS56" s="418"/>
      <c r="BT56" s="418"/>
      <c r="BU56" s="418"/>
      <c r="BV56" s="418"/>
      <c r="BW56" s="418"/>
      <c r="BX56" s="418"/>
      <c r="BY56" s="418"/>
      <c r="BZ56" s="418"/>
      <c r="CA56" s="418"/>
      <c r="CB56" s="418"/>
      <c r="CC56" s="418"/>
      <c r="CD56" s="418"/>
      <c r="CE56" s="418"/>
      <c r="CF56" s="418"/>
      <c r="CG56" s="418"/>
      <c r="CH56" s="418"/>
      <c r="CI56" s="418"/>
      <c r="CJ56" s="418"/>
      <c r="CK56" s="418"/>
      <c r="CL56" s="418"/>
      <c r="CM56" s="418"/>
      <c r="CN56" s="418"/>
      <c r="CO56" s="418"/>
      <c r="CP56" s="418"/>
      <c r="CQ56" s="418"/>
      <c r="CR56" s="418"/>
      <c r="CS56" s="418"/>
      <c r="CT56" s="418"/>
      <c r="CU56" s="418"/>
      <c r="CV56" s="418"/>
      <c r="CW56" s="418"/>
      <c r="CX56" s="418"/>
      <c r="CY56" s="418"/>
      <c r="CZ56" s="418"/>
      <c r="DA56" s="418"/>
      <c r="DB56" s="418"/>
      <c r="DC56" s="418"/>
      <c r="DD56" s="418"/>
      <c r="DE56" s="418"/>
      <c r="DF56" s="418"/>
      <c r="DG56" s="418"/>
      <c r="DH56" s="418"/>
      <c r="DI56" s="418"/>
      <c r="DJ56" s="418"/>
      <c r="DK56" s="418" t="s">
        <v>5057</v>
      </c>
      <c r="DL56" s="418"/>
      <c r="DM56" s="418"/>
      <c r="DN56" s="418"/>
      <c r="DO56" s="418"/>
      <c r="DP56" s="418"/>
      <c r="DQ56" s="418"/>
      <c r="DR56" s="418"/>
      <c r="DS56" s="418"/>
      <c r="DT56" s="418"/>
      <c r="DU56" s="418"/>
      <c r="DV56" s="418"/>
      <c r="DW56" s="418"/>
      <c r="DX56" s="418"/>
      <c r="DY56" s="418"/>
      <c r="DZ56" s="418"/>
      <c r="EA56" s="418"/>
      <c r="EB56" s="418"/>
      <c r="EC56" s="418"/>
      <c r="ED56" s="418"/>
      <c r="EE56" s="418"/>
      <c r="EF56" s="418"/>
      <c r="EG56" s="418"/>
      <c r="EH56" s="418"/>
      <c r="EI56" s="418"/>
      <c r="EJ56" s="418"/>
      <c r="EK56" s="418"/>
      <c r="EL56" s="418"/>
      <c r="EM56" s="418"/>
      <c r="EN56" s="418"/>
      <c r="EO56" s="418"/>
      <c r="EP56" s="418"/>
      <c r="EQ56" s="418"/>
      <c r="ER56" s="418"/>
      <c r="ES56" s="418"/>
      <c r="ET56" s="418"/>
      <c r="EU56" s="418"/>
      <c r="EV56" s="418"/>
      <c r="EW56" s="418"/>
      <c r="EX56" s="418"/>
      <c r="EY56" s="418"/>
      <c r="EZ56" s="418"/>
      <c r="FA56" s="418"/>
      <c r="FB56" s="418"/>
      <c r="FC56" s="418"/>
      <c r="FD56" s="418"/>
      <c r="FE56" s="418"/>
      <c r="FF56" s="418"/>
      <c r="FG56" s="418"/>
      <c r="FH56" s="418"/>
      <c r="FI56" s="418"/>
      <c r="FJ56" s="418"/>
      <c r="FK56" s="418"/>
      <c r="FL56" s="418"/>
      <c r="FM56" s="418"/>
      <c r="FN56" s="418"/>
      <c r="FO56" s="418"/>
      <c r="FP56" s="418"/>
      <c r="FQ56" s="418"/>
      <c r="FR56" s="418"/>
      <c r="FS56" s="418"/>
      <c r="FT56" s="418"/>
      <c r="FU56" s="418"/>
      <c r="FV56" s="418"/>
      <c r="FW56" s="418"/>
      <c r="FX56" s="418"/>
      <c r="FY56" s="418"/>
      <c r="FZ56" s="418"/>
      <c r="GA56" s="418"/>
      <c r="GB56" s="418"/>
      <c r="GC56" s="418"/>
      <c r="GD56" s="418"/>
      <c r="GE56" s="418"/>
      <c r="GF56" s="418"/>
      <c r="GG56" s="418"/>
      <c r="GH56" s="418"/>
      <c r="GI56" s="418"/>
      <c r="GJ56" s="418"/>
      <c r="GK56" s="418"/>
      <c r="GL56" s="418"/>
      <c r="GM56" s="418"/>
      <c r="GN56" s="418"/>
      <c r="GO56" s="418"/>
      <c r="GP56" s="418"/>
      <c r="GQ56" s="418"/>
      <c r="GR56" s="418"/>
      <c r="GS56" s="418"/>
      <c r="GT56" s="418"/>
      <c r="GU56" s="418"/>
      <c r="GV56" s="418"/>
      <c r="GW56" s="418"/>
      <c r="GX56" s="418"/>
    </row>
    <row r="57" spans="1:206" ht="12.75" customHeight="1">
      <c r="A57" s="418"/>
      <c r="B57" s="418"/>
      <c r="C57" s="418"/>
      <c r="D57" s="418"/>
      <c r="E57" s="418"/>
      <c r="F57" s="418"/>
      <c r="G57" s="418"/>
      <c r="H57" s="418"/>
      <c r="I57" s="418"/>
      <c r="J57" s="418"/>
      <c r="K57" s="418"/>
      <c r="L57" s="418"/>
      <c r="M57" s="418"/>
      <c r="N57" s="418"/>
      <c r="O57" s="418"/>
      <c r="P57" s="418"/>
      <c r="Q57" s="418"/>
      <c r="R57" s="418"/>
      <c r="S57" s="418"/>
      <c r="T57" s="418"/>
      <c r="U57" s="418"/>
      <c r="V57" s="418"/>
      <c r="W57" s="418"/>
      <c r="X57" s="418"/>
      <c r="Y57" s="418"/>
      <c r="Z57" s="418"/>
      <c r="AA57" s="418"/>
      <c r="AB57" s="418"/>
      <c r="AC57" s="418"/>
      <c r="AD57" s="418"/>
      <c r="AE57" s="418"/>
      <c r="AF57" s="418"/>
      <c r="AG57" s="418"/>
      <c r="AH57" s="418"/>
      <c r="AI57" s="418"/>
      <c r="AJ57" s="418"/>
      <c r="AK57" s="418"/>
      <c r="AL57" s="418"/>
      <c r="AM57" s="418"/>
      <c r="AN57" s="418"/>
      <c r="AO57" s="418"/>
      <c r="AP57" s="418"/>
      <c r="AQ57" s="418"/>
      <c r="AR57" s="418"/>
      <c r="AS57" s="418"/>
      <c r="AT57" s="418"/>
      <c r="AU57" s="418"/>
      <c r="AV57" s="418"/>
      <c r="AW57" s="418"/>
      <c r="AX57" s="418"/>
      <c r="AY57" s="418"/>
      <c r="AZ57" s="418"/>
      <c r="BA57" s="418"/>
      <c r="BB57" s="418"/>
      <c r="BC57" s="418"/>
      <c r="BD57" s="418"/>
      <c r="BE57" s="418"/>
      <c r="BF57" s="418"/>
      <c r="BG57" s="418"/>
      <c r="BH57" s="418"/>
      <c r="BI57" s="418"/>
      <c r="BJ57" s="418"/>
      <c r="BK57" s="418"/>
      <c r="BL57" s="418"/>
      <c r="BM57" s="418"/>
      <c r="BN57" s="418"/>
      <c r="BO57" s="418"/>
      <c r="BP57" s="418"/>
      <c r="BQ57" s="418"/>
      <c r="BR57" s="418"/>
      <c r="BS57" s="418"/>
      <c r="BT57" s="418"/>
      <c r="BU57" s="418"/>
      <c r="BV57" s="418"/>
      <c r="BW57" s="418"/>
      <c r="BX57" s="418"/>
      <c r="BY57" s="418"/>
      <c r="BZ57" s="418"/>
      <c r="CA57" s="418"/>
      <c r="CB57" s="418"/>
      <c r="CC57" s="418"/>
      <c r="CD57" s="418"/>
      <c r="CE57" s="418"/>
      <c r="CF57" s="418"/>
      <c r="CG57" s="418"/>
      <c r="CH57" s="418"/>
      <c r="CI57" s="418"/>
      <c r="CJ57" s="418"/>
      <c r="CK57" s="418"/>
      <c r="CL57" s="418"/>
      <c r="CM57" s="418"/>
      <c r="CN57" s="418"/>
      <c r="CO57" s="418"/>
      <c r="CP57" s="418"/>
      <c r="CQ57" s="418"/>
      <c r="CR57" s="418"/>
      <c r="CS57" s="418"/>
      <c r="CT57" s="418"/>
      <c r="CU57" s="418"/>
      <c r="CV57" s="418"/>
      <c r="CW57" s="418"/>
      <c r="CX57" s="418"/>
      <c r="CY57" s="418"/>
      <c r="CZ57" s="418"/>
      <c r="DA57" s="418"/>
      <c r="DB57" s="418"/>
      <c r="DC57" s="418"/>
      <c r="DD57" s="418"/>
      <c r="DE57" s="418"/>
      <c r="DF57" s="418"/>
      <c r="DG57" s="418"/>
      <c r="DH57" s="418"/>
      <c r="DI57" s="418"/>
      <c r="DJ57" s="418"/>
      <c r="DK57" s="418" t="s">
        <v>5068</v>
      </c>
      <c r="DL57" s="418"/>
      <c r="DM57" s="418"/>
      <c r="DN57" s="418"/>
      <c r="DO57" s="418"/>
      <c r="DP57" s="418"/>
      <c r="DQ57" s="418"/>
      <c r="DR57" s="418"/>
      <c r="DS57" s="418"/>
      <c r="DT57" s="418"/>
      <c r="DU57" s="418"/>
      <c r="DV57" s="418"/>
      <c r="DW57" s="418"/>
      <c r="DX57" s="418"/>
      <c r="DY57" s="418"/>
      <c r="DZ57" s="418"/>
      <c r="EA57" s="418"/>
      <c r="EB57" s="418"/>
      <c r="EC57" s="418"/>
      <c r="ED57" s="418"/>
      <c r="EE57" s="418"/>
      <c r="EF57" s="418"/>
      <c r="EG57" s="418"/>
      <c r="EH57" s="418"/>
      <c r="EI57" s="418"/>
      <c r="EJ57" s="418"/>
      <c r="EK57" s="418"/>
      <c r="EL57" s="418"/>
      <c r="EM57" s="418"/>
      <c r="EN57" s="418"/>
      <c r="EO57" s="418"/>
      <c r="EP57" s="418"/>
      <c r="EQ57" s="418"/>
      <c r="ER57" s="418"/>
      <c r="ES57" s="418"/>
      <c r="ET57" s="418"/>
      <c r="EU57" s="418"/>
      <c r="EV57" s="418"/>
      <c r="EW57" s="418"/>
      <c r="EX57" s="418"/>
      <c r="EY57" s="418"/>
      <c r="EZ57" s="418"/>
      <c r="FA57" s="418"/>
      <c r="FB57" s="418"/>
      <c r="FC57" s="418"/>
      <c r="FD57" s="418"/>
      <c r="FE57" s="418"/>
      <c r="FF57" s="418"/>
      <c r="FG57" s="418"/>
      <c r="FH57" s="418"/>
      <c r="FI57" s="418"/>
      <c r="FJ57" s="418"/>
      <c r="FK57" s="418"/>
      <c r="FL57" s="418"/>
      <c r="FM57" s="418"/>
      <c r="FN57" s="418"/>
      <c r="FO57" s="418"/>
      <c r="FP57" s="418"/>
      <c r="FQ57" s="418"/>
      <c r="FR57" s="418"/>
      <c r="FS57" s="418"/>
      <c r="FT57" s="418"/>
      <c r="FU57" s="418"/>
      <c r="FV57" s="418"/>
      <c r="FW57" s="418"/>
      <c r="FX57" s="418"/>
      <c r="FY57" s="418"/>
      <c r="FZ57" s="418"/>
      <c r="GA57" s="418"/>
      <c r="GB57" s="418"/>
      <c r="GC57" s="418"/>
      <c r="GD57" s="418"/>
      <c r="GE57" s="418"/>
      <c r="GF57" s="418"/>
      <c r="GG57" s="418"/>
      <c r="GH57" s="418"/>
      <c r="GI57" s="418"/>
      <c r="GJ57" s="418"/>
      <c r="GK57" s="418"/>
      <c r="GL57" s="418"/>
      <c r="GM57" s="418"/>
      <c r="GN57" s="418"/>
      <c r="GO57" s="418"/>
      <c r="GP57" s="418"/>
      <c r="GQ57" s="418"/>
      <c r="GR57" s="418"/>
      <c r="GS57" s="418"/>
      <c r="GT57" s="418"/>
      <c r="GU57" s="418"/>
      <c r="GV57" s="418"/>
      <c r="GW57" s="418"/>
      <c r="GX57" s="418"/>
    </row>
  </sheetData>
  <conditionalFormatting sqref="A3:M14 EF44 K45:GX55">
    <cfRule type="cellIs" dxfId="237" priority="217" operator="equal">
      <formula>""</formula>
    </cfRule>
  </conditionalFormatting>
  <conditionalFormatting sqref="CT42:CU42">
    <cfRule type="cellIs" dxfId="236" priority="173" operator="equal">
      <formula>""</formula>
    </cfRule>
  </conditionalFormatting>
  <conditionalFormatting sqref="CV42">
    <cfRule type="cellIs" dxfId="235" priority="172" operator="equal">
      <formula>""</formula>
    </cfRule>
  </conditionalFormatting>
  <conditionalFormatting sqref="CW42:CY42">
    <cfRule type="cellIs" dxfId="234" priority="171" operator="equal">
      <formula>""</formula>
    </cfRule>
  </conditionalFormatting>
  <conditionalFormatting sqref="CZ42:DB42">
    <cfRule type="cellIs" dxfId="233" priority="170" operator="equal">
      <formula>""</formula>
    </cfRule>
  </conditionalFormatting>
  <conditionalFormatting sqref="DC42:DD42">
    <cfRule type="cellIs" dxfId="232" priority="169" operator="equal">
      <formula>""</formula>
    </cfRule>
  </conditionalFormatting>
  <conditionalFormatting sqref="DE42">
    <cfRule type="cellIs" dxfId="231" priority="168" operator="equal">
      <formula>""</formula>
    </cfRule>
  </conditionalFormatting>
  <conditionalFormatting sqref="DF42:DG42">
    <cfRule type="cellIs" dxfId="230" priority="167" operator="equal">
      <formula>""</formula>
    </cfRule>
  </conditionalFormatting>
  <conditionalFormatting sqref="DH42:DI42">
    <cfRule type="cellIs" dxfId="229" priority="166" operator="equal">
      <formula>""</formula>
    </cfRule>
  </conditionalFormatting>
  <conditionalFormatting sqref="DJ42">
    <cfRule type="cellIs" dxfId="228" priority="165" operator="equal">
      <formula>""</formula>
    </cfRule>
  </conditionalFormatting>
  <conditionalFormatting sqref="DK42">
    <cfRule type="cellIs" dxfId="227" priority="164" operator="equal">
      <formula>""</formula>
    </cfRule>
  </conditionalFormatting>
  <conditionalFormatting sqref="DL42">
    <cfRule type="cellIs" dxfId="226" priority="163" operator="equal">
      <formula>""</formula>
    </cfRule>
  </conditionalFormatting>
  <conditionalFormatting sqref="DM42:DP42">
    <cfRule type="cellIs" dxfId="225" priority="162" operator="equal">
      <formula>""</formula>
    </cfRule>
  </conditionalFormatting>
  <conditionalFormatting sqref="A18:BG24">
    <cfRule type="cellIs" dxfId="224" priority="216" operator="equal">
      <formula>""</formula>
    </cfRule>
  </conditionalFormatting>
  <conditionalFormatting sqref="CS42">
    <cfRule type="cellIs" dxfId="223" priority="174" operator="equal">
      <formula>""</formula>
    </cfRule>
  </conditionalFormatting>
  <conditionalFormatting sqref="EG42:EJ42">
    <cfRule type="cellIs" dxfId="222" priority="152" operator="equal">
      <formula>""</formula>
    </cfRule>
  </conditionalFormatting>
  <conditionalFormatting sqref="DQ42:DR42">
    <cfRule type="cellIs" dxfId="221" priority="161" operator="equal">
      <formula>""</formula>
    </cfRule>
  </conditionalFormatting>
  <conditionalFormatting sqref="DS42:DT42">
    <cfRule type="cellIs" dxfId="220" priority="160" operator="equal">
      <formula>""</formula>
    </cfRule>
  </conditionalFormatting>
  <conditionalFormatting sqref="DU42">
    <cfRule type="cellIs" dxfId="219" priority="159" operator="equal">
      <formula>""</formula>
    </cfRule>
  </conditionalFormatting>
  <conditionalFormatting sqref="DV42:DY42">
    <cfRule type="cellIs" dxfId="218" priority="158" operator="equal">
      <formula>""</formula>
    </cfRule>
  </conditionalFormatting>
  <conditionalFormatting sqref="DZ42:EA42">
    <cfRule type="cellIs" dxfId="217" priority="157" operator="equal">
      <formula>""</formula>
    </cfRule>
  </conditionalFormatting>
  <conditionalFormatting sqref="EB42">
    <cfRule type="cellIs" dxfId="216" priority="156" operator="equal">
      <formula>""</formula>
    </cfRule>
  </conditionalFormatting>
  <conditionalFormatting sqref="EC42:ED42">
    <cfRule type="cellIs" dxfId="215" priority="155" operator="equal">
      <formula>""</formula>
    </cfRule>
  </conditionalFormatting>
  <conditionalFormatting sqref="EE42">
    <cfRule type="cellIs" dxfId="214" priority="154" operator="equal">
      <formula>""</formula>
    </cfRule>
  </conditionalFormatting>
  <conditionalFormatting sqref="EF42">
    <cfRule type="cellIs" dxfId="213" priority="153" operator="equal">
      <formula>""</formula>
    </cfRule>
  </conditionalFormatting>
  <conditionalFormatting sqref="FF42">
    <cfRule type="cellIs" dxfId="212" priority="142" operator="equal">
      <formula>""</formula>
    </cfRule>
  </conditionalFormatting>
  <conditionalFormatting sqref="EK42:EL42">
    <cfRule type="cellIs" dxfId="211" priority="151" operator="equal">
      <formula>""</formula>
    </cfRule>
  </conditionalFormatting>
  <conditionalFormatting sqref="FG42:FH42">
    <cfRule type="cellIs" dxfId="210" priority="141" operator="equal">
      <formula>""</formula>
    </cfRule>
  </conditionalFormatting>
  <conditionalFormatting sqref="EM42">
    <cfRule type="cellIs" dxfId="209" priority="150" operator="equal">
      <formula>""</formula>
    </cfRule>
  </conditionalFormatting>
  <conditionalFormatting sqref="EN42:EQ42">
    <cfRule type="cellIs" dxfId="208" priority="149" operator="equal">
      <formula>""</formula>
    </cfRule>
  </conditionalFormatting>
  <conditionalFormatting sqref="ER42">
    <cfRule type="cellIs" dxfId="207" priority="148" operator="equal">
      <formula>""</formula>
    </cfRule>
  </conditionalFormatting>
  <conditionalFormatting sqref="ES42:EW42">
    <cfRule type="cellIs" dxfId="206" priority="147" operator="equal">
      <formula>""</formula>
    </cfRule>
  </conditionalFormatting>
  <conditionalFormatting sqref="EX42">
    <cfRule type="cellIs" dxfId="205" priority="146" operator="equal">
      <formula>""</formula>
    </cfRule>
  </conditionalFormatting>
  <conditionalFormatting sqref="EY42:FA42">
    <cfRule type="cellIs" dxfId="204" priority="145" operator="equal">
      <formula>""</formula>
    </cfRule>
  </conditionalFormatting>
  <conditionalFormatting sqref="FB42:FD42">
    <cfRule type="cellIs" dxfId="203" priority="144" operator="equal">
      <formula>""</formula>
    </cfRule>
  </conditionalFormatting>
  <conditionalFormatting sqref="FE42">
    <cfRule type="cellIs" dxfId="202" priority="143" operator="equal">
      <formula>""</formula>
    </cfRule>
  </conditionalFormatting>
  <conditionalFormatting sqref="GB42">
    <cfRule type="cellIs" dxfId="201" priority="132" operator="equal">
      <formula>""</formula>
    </cfRule>
  </conditionalFormatting>
  <conditionalFormatting sqref="GC42">
    <cfRule type="cellIs" dxfId="200" priority="131" operator="equal">
      <formula>""</formula>
    </cfRule>
  </conditionalFormatting>
  <conditionalFormatting sqref="FI42:FJ42">
    <cfRule type="cellIs" dxfId="199" priority="140" operator="equal">
      <formula>""</formula>
    </cfRule>
  </conditionalFormatting>
  <conditionalFormatting sqref="FK42:FL42">
    <cfRule type="cellIs" dxfId="198" priority="139" operator="equal">
      <formula>""</formula>
    </cfRule>
  </conditionalFormatting>
  <conditionalFormatting sqref="FM42">
    <cfRule type="cellIs" dxfId="197" priority="138" operator="equal">
      <formula>""</formula>
    </cfRule>
  </conditionalFormatting>
  <conditionalFormatting sqref="FN42:FP42">
    <cfRule type="cellIs" dxfId="196" priority="137" operator="equal">
      <formula>""</formula>
    </cfRule>
  </conditionalFormatting>
  <conditionalFormatting sqref="FQ42:FR42">
    <cfRule type="cellIs" dxfId="195" priority="136" operator="equal">
      <formula>""</formula>
    </cfRule>
  </conditionalFormatting>
  <conditionalFormatting sqref="FS42:FT42">
    <cfRule type="cellIs" dxfId="194" priority="135" operator="equal">
      <formula>""</formula>
    </cfRule>
  </conditionalFormatting>
  <conditionalFormatting sqref="FU42:FV42">
    <cfRule type="cellIs" dxfId="193" priority="134" operator="equal">
      <formula>""</formula>
    </cfRule>
  </conditionalFormatting>
  <conditionalFormatting sqref="FW42:GA42">
    <cfRule type="cellIs" dxfId="192" priority="133" operator="equal">
      <formula>""</formula>
    </cfRule>
  </conditionalFormatting>
  <conditionalFormatting sqref="GD42">
    <cfRule type="cellIs" dxfId="191" priority="130" operator="equal">
      <formula>""</formula>
    </cfRule>
  </conditionalFormatting>
  <conditionalFormatting sqref="GE42:GH42">
    <cfRule type="cellIs" dxfId="190" priority="129" operator="equal">
      <formula>""</formula>
    </cfRule>
  </conditionalFormatting>
  <conditionalFormatting sqref="GI42:GJ42">
    <cfRule type="cellIs" dxfId="189" priority="128" operator="equal">
      <formula>""</formula>
    </cfRule>
  </conditionalFormatting>
  <conditionalFormatting sqref="GK42">
    <cfRule type="cellIs" dxfId="188" priority="127" operator="equal">
      <formula>""</formula>
    </cfRule>
  </conditionalFormatting>
  <conditionalFormatting sqref="GL42">
    <cfRule type="cellIs" dxfId="187" priority="126" operator="equal">
      <formula>""</formula>
    </cfRule>
  </conditionalFormatting>
  <conditionalFormatting sqref="GM42:GR42">
    <cfRule type="cellIs" dxfId="186" priority="125" operator="equal">
      <formula>""</formula>
    </cfRule>
  </conditionalFormatting>
  <conditionalFormatting sqref="GS42">
    <cfRule type="cellIs" dxfId="185" priority="124" operator="equal">
      <formula>""</formula>
    </cfRule>
  </conditionalFormatting>
  <conditionalFormatting sqref="GT42">
    <cfRule type="cellIs" dxfId="184" priority="123" operator="equal">
      <formula>""</formula>
    </cfRule>
  </conditionalFormatting>
  <conditionalFormatting sqref="GU42:GV42">
    <cfRule type="cellIs" dxfId="183" priority="122" operator="equal">
      <formula>""</formula>
    </cfRule>
  </conditionalFormatting>
  <conditionalFormatting sqref="GW42:GX42">
    <cfRule type="cellIs" dxfId="182" priority="121" operator="equal">
      <formula>""</formula>
    </cfRule>
  </conditionalFormatting>
  <conditionalFormatting sqref="A28:CS33 N27:AB27">
    <cfRule type="cellIs" dxfId="181" priority="215" operator="equal">
      <formula>""</formula>
    </cfRule>
  </conditionalFormatting>
  <conditionalFormatting sqref="K42:L42">
    <cfRule type="cellIs" dxfId="180" priority="214" operator="equal">
      <formula>""</formula>
    </cfRule>
  </conditionalFormatting>
  <conditionalFormatting sqref="M42:N42">
    <cfRule type="cellIs" dxfId="179" priority="213" operator="equal">
      <formula>""</formula>
    </cfRule>
  </conditionalFormatting>
  <conditionalFormatting sqref="O42:R42">
    <cfRule type="cellIs" dxfId="178" priority="212" operator="equal">
      <formula>""</formula>
    </cfRule>
  </conditionalFormatting>
  <conditionalFormatting sqref="S42:U42">
    <cfRule type="cellIs" dxfId="177" priority="211" operator="equal">
      <formula>""</formula>
    </cfRule>
  </conditionalFormatting>
  <conditionalFormatting sqref="V42">
    <cfRule type="cellIs" dxfId="176" priority="210" operator="equal">
      <formula>""</formula>
    </cfRule>
  </conditionalFormatting>
  <conditionalFormatting sqref="W42:X42">
    <cfRule type="cellIs" dxfId="175" priority="209" operator="equal">
      <formula>""</formula>
    </cfRule>
  </conditionalFormatting>
  <conditionalFormatting sqref="Y42:AA42">
    <cfRule type="cellIs" dxfId="174" priority="208" operator="equal">
      <formula>""</formula>
    </cfRule>
  </conditionalFormatting>
  <conditionalFormatting sqref="AB42:AC42">
    <cfRule type="cellIs" dxfId="173" priority="207" operator="equal">
      <formula>""</formula>
    </cfRule>
  </conditionalFormatting>
  <conditionalFormatting sqref="AD42:AE42">
    <cfRule type="cellIs" dxfId="172" priority="206" operator="equal">
      <formula>""</formula>
    </cfRule>
  </conditionalFormatting>
  <conditionalFormatting sqref="AF42:AH42">
    <cfRule type="cellIs" dxfId="171" priority="205" operator="equal">
      <formula>""</formula>
    </cfRule>
  </conditionalFormatting>
  <conditionalFormatting sqref="AI42">
    <cfRule type="cellIs" dxfId="170" priority="204" operator="equal">
      <formula>""</formula>
    </cfRule>
  </conditionalFormatting>
  <conditionalFormatting sqref="AJ42:AK42">
    <cfRule type="cellIs" dxfId="169" priority="203" operator="equal">
      <formula>""</formula>
    </cfRule>
  </conditionalFormatting>
  <conditionalFormatting sqref="AL42:AN42">
    <cfRule type="cellIs" dxfId="168" priority="202" operator="equal">
      <formula>""</formula>
    </cfRule>
  </conditionalFormatting>
  <conditionalFormatting sqref="AO42">
    <cfRule type="cellIs" dxfId="167" priority="201" operator="equal">
      <formula>""</formula>
    </cfRule>
  </conditionalFormatting>
  <conditionalFormatting sqref="AP42">
    <cfRule type="cellIs" dxfId="166" priority="200" operator="equal">
      <formula>""</formula>
    </cfRule>
  </conditionalFormatting>
  <conditionalFormatting sqref="AQ42:AR42">
    <cfRule type="cellIs" dxfId="165" priority="199" operator="equal">
      <formula>""</formula>
    </cfRule>
  </conditionalFormatting>
  <conditionalFormatting sqref="AS42:AT42">
    <cfRule type="cellIs" dxfId="164" priority="198" operator="equal">
      <formula>""</formula>
    </cfRule>
  </conditionalFormatting>
  <conditionalFormatting sqref="AU42">
    <cfRule type="cellIs" dxfId="163" priority="197" operator="equal">
      <formula>""</formula>
    </cfRule>
  </conditionalFormatting>
  <conditionalFormatting sqref="AV42:AW42">
    <cfRule type="cellIs" dxfId="162" priority="196" operator="equal">
      <formula>""</formula>
    </cfRule>
  </conditionalFormatting>
  <conditionalFormatting sqref="AX42:AZ42">
    <cfRule type="cellIs" dxfId="161" priority="195" operator="equal">
      <formula>""</formula>
    </cfRule>
  </conditionalFormatting>
  <conditionalFormatting sqref="BA42:BC42">
    <cfRule type="cellIs" dxfId="160" priority="194" operator="equal">
      <formula>""</formula>
    </cfRule>
  </conditionalFormatting>
  <conditionalFormatting sqref="BD42:BG42">
    <cfRule type="cellIs" dxfId="159" priority="193" operator="equal">
      <formula>""</formula>
    </cfRule>
  </conditionalFormatting>
  <conditionalFormatting sqref="BH42:BI42">
    <cfRule type="cellIs" dxfId="158" priority="192" operator="equal">
      <formula>""</formula>
    </cfRule>
  </conditionalFormatting>
  <conditionalFormatting sqref="BJ42:BL42">
    <cfRule type="cellIs" dxfId="157" priority="191" operator="equal">
      <formula>""</formula>
    </cfRule>
  </conditionalFormatting>
  <conditionalFormatting sqref="BM42:BN42">
    <cfRule type="cellIs" dxfId="156" priority="190" operator="equal">
      <formula>""</formula>
    </cfRule>
  </conditionalFormatting>
  <conditionalFormatting sqref="BO42:BQ42">
    <cfRule type="cellIs" dxfId="155" priority="189" operator="equal">
      <formula>""</formula>
    </cfRule>
  </conditionalFormatting>
  <conditionalFormatting sqref="BR42:BS42">
    <cfRule type="cellIs" dxfId="154" priority="188" operator="equal">
      <formula>""</formula>
    </cfRule>
  </conditionalFormatting>
  <conditionalFormatting sqref="BT42">
    <cfRule type="cellIs" dxfId="153" priority="187" operator="equal">
      <formula>""</formula>
    </cfRule>
  </conditionalFormatting>
  <conditionalFormatting sqref="BU42:BW42">
    <cfRule type="cellIs" dxfId="152" priority="186" operator="equal">
      <formula>""</formula>
    </cfRule>
  </conditionalFormatting>
  <conditionalFormatting sqref="BX42:BY42">
    <cfRule type="cellIs" dxfId="151" priority="185" operator="equal">
      <formula>""</formula>
    </cfRule>
  </conditionalFormatting>
  <conditionalFormatting sqref="BZ42:CA42">
    <cfRule type="cellIs" dxfId="150" priority="184" operator="equal">
      <formula>""</formula>
    </cfRule>
  </conditionalFormatting>
  <conditionalFormatting sqref="CB42">
    <cfRule type="cellIs" dxfId="149" priority="183" operator="equal">
      <formula>""</formula>
    </cfRule>
  </conditionalFormatting>
  <conditionalFormatting sqref="CC42:CD42">
    <cfRule type="cellIs" dxfId="148" priority="182" operator="equal">
      <formula>""</formula>
    </cfRule>
  </conditionalFormatting>
  <conditionalFormatting sqref="CE42">
    <cfRule type="cellIs" dxfId="147" priority="181" operator="equal">
      <formula>""</formula>
    </cfRule>
  </conditionalFormatting>
  <conditionalFormatting sqref="CF42">
    <cfRule type="cellIs" dxfId="146" priority="180" operator="equal">
      <formula>""</formula>
    </cfRule>
  </conditionalFormatting>
  <conditionalFormatting sqref="CG42">
    <cfRule type="cellIs" dxfId="145" priority="179" operator="equal">
      <formula>""</formula>
    </cfRule>
  </conditionalFormatting>
  <conditionalFormatting sqref="CH42:CL42">
    <cfRule type="cellIs" dxfId="144" priority="178" operator="equal">
      <formula>""</formula>
    </cfRule>
  </conditionalFormatting>
  <conditionalFormatting sqref="CM42">
    <cfRule type="cellIs" dxfId="143" priority="177" operator="equal">
      <formula>""</formula>
    </cfRule>
  </conditionalFormatting>
  <conditionalFormatting sqref="CN42:CP42">
    <cfRule type="cellIs" dxfId="142" priority="176" operator="equal">
      <formula>""</formula>
    </cfRule>
  </conditionalFormatting>
  <conditionalFormatting sqref="CQ42:CR42">
    <cfRule type="cellIs" dxfId="141" priority="175" operator="equal">
      <formula>""</formula>
    </cfRule>
  </conditionalFormatting>
  <conditionalFormatting sqref="A43:J45 J42">
    <cfRule type="cellIs" dxfId="140" priority="120" operator="equal">
      <formula>""</formula>
    </cfRule>
  </conditionalFormatting>
  <conditionalFormatting sqref="K44:EE44 EG44:GX44">
    <cfRule type="cellIs" dxfId="139" priority="118" operator="equal">
      <formula>""</formula>
    </cfRule>
  </conditionalFormatting>
  <conditionalFormatting sqref="K43:GX43">
    <cfRule type="cellIs" dxfId="138" priority="117" operator="equal">
      <formula>""</formula>
    </cfRule>
  </conditionalFormatting>
  <conditionalFormatting sqref="A46:J55">
    <cfRule type="cellIs" dxfId="137" priority="116" operator="equal">
      <formula>""</formula>
    </cfRule>
  </conditionalFormatting>
  <conditionalFormatting sqref="K56:GX56">
    <cfRule type="cellIs" dxfId="136" priority="115" operator="equal">
      <formula>""</formula>
    </cfRule>
  </conditionalFormatting>
  <conditionalFormatting sqref="A56:J56">
    <cfRule type="cellIs" dxfId="135" priority="114" operator="equal">
      <formula>""</formula>
    </cfRule>
  </conditionalFormatting>
  <conditionalFormatting sqref="K57:GX57">
    <cfRule type="cellIs" dxfId="134" priority="113" operator="equal">
      <formula>""</formula>
    </cfRule>
  </conditionalFormatting>
  <conditionalFormatting sqref="A57:J57">
    <cfRule type="cellIs" dxfId="133" priority="112" operator="equal">
      <formula>""</formula>
    </cfRule>
  </conditionalFormatting>
  <conditionalFormatting sqref="A19:BG24">
    <cfRule type="duplicateValues" dxfId="132" priority="111"/>
  </conditionalFormatting>
  <conditionalFormatting sqref="B3:M11">
    <cfRule type="duplicateValues" dxfId="131" priority="110"/>
  </conditionalFormatting>
  <conditionalFormatting sqref="AA18:BG18">
    <cfRule type="duplicateValues" dxfId="130" priority="109"/>
  </conditionalFormatting>
  <conditionalFormatting sqref="A19:XFD24">
    <cfRule type="duplicateValues" dxfId="129" priority="108"/>
  </conditionalFormatting>
  <conditionalFormatting sqref="A27:B27">
    <cfRule type="cellIs" dxfId="128" priority="107" operator="equal">
      <formula>""</formula>
    </cfRule>
  </conditionalFormatting>
  <conditionalFormatting sqref="A27:B27">
    <cfRule type="duplicateValues" dxfId="127" priority="106"/>
  </conditionalFormatting>
  <conditionalFormatting sqref="A27:B27">
    <cfRule type="duplicateValues" dxfId="126" priority="105"/>
  </conditionalFormatting>
  <conditionalFormatting sqref="C27:D27">
    <cfRule type="cellIs" dxfId="125" priority="104" operator="equal">
      <formula>""</formula>
    </cfRule>
  </conditionalFormatting>
  <conditionalFormatting sqref="C27:D27">
    <cfRule type="duplicateValues" dxfId="124" priority="103"/>
  </conditionalFormatting>
  <conditionalFormatting sqref="C27:D27">
    <cfRule type="duplicateValues" dxfId="123" priority="102"/>
  </conditionalFormatting>
  <conditionalFormatting sqref="E27:F27">
    <cfRule type="cellIs" dxfId="122" priority="101" operator="equal">
      <formula>""</formula>
    </cfRule>
  </conditionalFormatting>
  <conditionalFormatting sqref="E27:F27">
    <cfRule type="duplicateValues" dxfId="121" priority="100"/>
  </conditionalFormatting>
  <conditionalFormatting sqref="E27:F27">
    <cfRule type="duplicateValues" dxfId="120" priority="99"/>
  </conditionalFormatting>
  <conditionalFormatting sqref="G27:M27">
    <cfRule type="cellIs" dxfId="119" priority="98" operator="equal">
      <formula>""</formula>
    </cfRule>
  </conditionalFormatting>
  <conditionalFormatting sqref="G27:M27">
    <cfRule type="duplicateValues" dxfId="118" priority="97"/>
  </conditionalFormatting>
  <conditionalFormatting sqref="G27:M27">
    <cfRule type="duplicateValues" dxfId="117" priority="96"/>
  </conditionalFormatting>
  <conditionalFormatting sqref="AC27:AG27">
    <cfRule type="cellIs" dxfId="116" priority="95" operator="equal">
      <formula>""</formula>
    </cfRule>
  </conditionalFormatting>
  <conditionalFormatting sqref="AC27:AG27">
    <cfRule type="duplicateValues" dxfId="115" priority="94"/>
  </conditionalFormatting>
  <conditionalFormatting sqref="AC27:AG27">
    <cfRule type="duplicateValues" dxfId="114" priority="93"/>
  </conditionalFormatting>
  <conditionalFormatting sqref="AH27:AJ27">
    <cfRule type="cellIs" dxfId="113" priority="92" operator="equal">
      <formula>""</formula>
    </cfRule>
  </conditionalFormatting>
  <conditionalFormatting sqref="AH27:AJ27">
    <cfRule type="duplicateValues" dxfId="112" priority="91"/>
  </conditionalFormatting>
  <conditionalFormatting sqref="AH27:AJ27">
    <cfRule type="duplicateValues" dxfId="111" priority="90"/>
  </conditionalFormatting>
  <conditionalFormatting sqref="AK27">
    <cfRule type="cellIs" dxfId="110" priority="89" operator="equal">
      <formula>""</formula>
    </cfRule>
  </conditionalFormatting>
  <conditionalFormatting sqref="AK27">
    <cfRule type="duplicateValues" dxfId="109" priority="88"/>
  </conditionalFormatting>
  <conditionalFormatting sqref="AK27">
    <cfRule type="duplicateValues" dxfId="108" priority="87"/>
  </conditionalFormatting>
  <conditionalFormatting sqref="AL27:AN27">
    <cfRule type="cellIs" dxfId="107" priority="86" operator="equal">
      <formula>""</formula>
    </cfRule>
  </conditionalFormatting>
  <conditionalFormatting sqref="AL27:AN27">
    <cfRule type="duplicateValues" dxfId="106" priority="85"/>
  </conditionalFormatting>
  <conditionalFormatting sqref="AL27:AN27">
    <cfRule type="duplicateValues" dxfId="105" priority="84"/>
  </conditionalFormatting>
  <conditionalFormatting sqref="AO27:AP27">
    <cfRule type="cellIs" dxfId="104" priority="83" operator="equal">
      <formula>""</formula>
    </cfRule>
  </conditionalFormatting>
  <conditionalFormatting sqref="AO27:AP27">
    <cfRule type="duplicateValues" dxfId="103" priority="82"/>
  </conditionalFormatting>
  <conditionalFormatting sqref="AO27:AP27">
    <cfRule type="duplicateValues" dxfId="102" priority="81"/>
  </conditionalFormatting>
  <conditionalFormatting sqref="AQ27:AS27">
    <cfRule type="cellIs" dxfId="101" priority="80" operator="equal">
      <formula>""</formula>
    </cfRule>
  </conditionalFormatting>
  <conditionalFormatting sqref="AQ27:AS27">
    <cfRule type="duplicateValues" dxfId="100" priority="79"/>
  </conditionalFormatting>
  <conditionalFormatting sqref="AQ27:AS27">
    <cfRule type="duplicateValues" dxfId="99" priority="78"/>
  </conditionalFormatting>
  <conditionalFormatting sqref="AT27">
    <cfRule type="cellIs" dxfId="98" priority="77" operator="equal">
      <formula>""</formula>
    </cfRule>
  </conditionalFormatting>
  <conditionalFormatting sqref="AT27">
    <cfRule type="duplicateValues" dxfId="97" priority="76"/>
  </conditionalFormatting>
  <conditionalFormatting sqref="AT27">
    <cfRule type="duplicateValues" dxfId="96" priority="75"/>
  </conditionalFormatting>
  <conditionalFormatting sqref="AU27:AW27">
    <cfRule type="cellIs" dxfId="95" priority="74" operator="equal">
      <formula>""</formula>
    </cfRule>
  </conditionalFormatting>
  <conditionalFormatting sqref="AU27:AW27">
    <cfRule type="duplicateValues" dxfId="94" priority="73"/>
  </conditionalFormatting>
  <conditionalFormatting sqref="AU27:AW27">
    <cfRule type="duplicateValues" dxfId="93" priority="72"/>
  </conditionalFormatting>
  <conditionalFormatting sqref="AX27:AY27">
    <cfRule type="cellIs" dxfId="92" priority="71" operator="equal">
      <formula>""</formula>
    </cfRule>
  </conditionalFormatting>
  <conditionalFormatting sqref="AX27:AY27">
    <cfRule type="duplicateValues" dxfId="91" priority="70"/>
  </conditionalFormatting>
  <conditionalFormatting sqref="AX27:AY27">
    <cfRule type="duplicateValues" dxfId="90" priority="69"/>
  </conditionalFormatting>
  <conditionalFormatting sqref="AZ27:BB27">
    <cfRule type="cellIs" dxfId="89" priority="68" operator="equal">
      <formula>""</formula>
    </cfRule>
  </conditionalFormatting>
  <conditionalFormatting sqref="AZ27:BB27">
    <cfRule type="duplicateValues" dxfId="88" priority="67"/>
  </conditionalFormatting>
  <conditionalFormatting sqref="AZ27:BB27">
    <cfRule type="duplicateValues" dxfId="87" priority="66"/>
  </conditionalFormatting>
  <conditionalFormatting sqref="BC27">
    <cfRule type="cellIs" dxfId="86" priority="65" operator="equal">
      <formula>""</formula>
    </cfRule>
  </conditionalFormatting>
  <conditionalFormatting sqref="BC27">
    <cfRule type="duplicateValues" dxfId="85" priority="64"/>
  </conditionalFormatting>
  <conditionalFormatting sqref="BC27">
    <cfRule type="duplicateValues" dxfId="84" priority="63"/>
  </conditionalFormatting>
  <conditionalFormatting sqref="BD27:BF27">
    <cfRule type="cellIs" dxfId="83" priority="62" operator="equal">
      <formula>""</formula>
    </cfRule>
  </conditionalFormatting>
  <conditionalFormatting sqref="BD27:BF27">
    <cfRule type="duplicateValues" dxfId="82" priority="61"/>
  </conditionalFormatting>
  <conditionalFormatting sqref="BD27:BF27">
    <cfRule type="duplicateValues" dxfId="81" priority="60"/>
  </conditionalFormatting>
  <conditionalFormatting sqref="BG27">
    <cfRule type="cellIs" dxfId="80" priority="59" operator="equal">
      <formula>""</formula>
    </cfRule>
  </conditionalFormatting>
  <conditionalFormatting sqref="BG27">
    <cfRule type="duplicateValues" dxfId="79" priority="58"/>
  </conditionalFormatting>
  <conditionalFormatting sqref="BG27">
    <cfRule type="duplicateValues" dxfId="78" priority="57"/>
  </conditionalFormatting>
  <conditionalFormatting sqref="BH27">
    <cfRule type="cellIs" dxfId="77" priority="56" operator="equal">
      <formula>""</formula>
    </cfRule>
  </conditionalFormatting>
  <conditionalFormatting sqref="BH27">
    <cfRule type="duplicateValues" dxfId="76" priority="55"/>
  </conditionalFormatting>
  <conditionalFormatting sqref="BH27">
    <cfRule type="duplicateValues" dxfId="75" priority="54"/>
  </conditionalFormatting>
  <conditionalFormatting sqref="BI27:BK27">
    <cfRule type="cellIs" dxfId="74" priority="53" operator="equal">
      <formula>""</formula>
    </cfRule>
  </conditionalFormatting>
  <conditionalFormatting sqref="BI27:BK27">
    <cfRule type="duplicateValues" dxfId="73" priority="52"/>
  </conditionalFormatting>
  <conditionalFormatting sqref="BI27:BK27">
    <cfRule type="duplicateValues" dxfId="72" priority="51"/>
  </conditionalFormatting>
  <conditionalFormatting sqref="BL27:BM27">
    <cfRule type="cellIs" dxfId="71" priority="50" operator="equal">
      <formula>""</formula>
    </cfRule>
  </conditionalFormatting>
  <conditionalFormatting sqref="BL27:BM27">
    <cfRule type="duplicateValues" dxfId="70" priority="49"/>
  </conditionalFormatting>
  <conditionalFormatting sqref="BL27:BM27">
    <cfRule type="duplicateValues" dxfId="69" priority="48"/>
  </conditionalFormatting>
  <conditionalFormatting sqref="BN27:BO27">
    <cfRule type="cellIs" dxfId="68" priority="47" operator="equal">
      <formula>""</formula>
    </cfRule>
  </conditionalFormatting>
  <conditionalFormatting sqref="BN27:BO27">
    <cfRule type="duplicateValues" dxfId="67" priority="46"/>
  </conditionalFormatting>
  <conditionalFormatting sqref="BN27:BO27">
    <cfRule type="duplicateValues" dxfId="66" priority="45"/>
  </conditionalFormatting>
  <conditionalFormatting sqref="BP27:BR27">
    <cfRule type="cellIs" dxfId="65" priority="44" operator="equal">
      <formula>""</formula>
    </cfRule>
  </conditionalFormatting>
  <conditionalFormatting sqref="BP27:BR27">
    <cfRule type="duplicateValues" dxfId="64" priority="43"/>
  </conditionalFormatting>
  <conditionalFormatting sqref="BP27:BR27">
    <cfRule type="duplicateValues" dxfId="63" priority="42"/>
  </conditionalFormatting>
  <conditionalFormatting sqref="BS27:BT27">
    <cfRule type="cellIs" dxfId="62" priority="41" operator="equal">
      <formula>""</formula>
    </cfRule>
  </conditionalFormatting>
  <conditionalFormatting sqref="BS27:BT27">
    <cfRule type="duplicateValues" dxfId="61" priority="40"/>
  </conditionalFormatting>
  <conditionalFormatting sqref="BS27:BT27">
    <cfRule type="duplicateValues" dxfId="60" priority="39"/>
  </conditionalFormatting>
  <conditionalFormatting sqref="BU27:BW27">
    <cfRule type="cellIs" dxfId="59" priority="38" operator="equal">
      <formula>""</formula>
    </cfRule>
  </conditionalFormatting>
  <conditionalFormatting sqref="BU27:BW27">
    <cfRule type="duplicateValues" dxfId="58" priority="37"/>
  </conditionalFormatting>
  <conditionalFormatting sqref="BU27:BW27">
    <cfRule type="duplicateValues" dxfId="57" priority="36"/>
  </conditionalFormatting>
  <conditionalFormatting sqref="BX27:BY27">
    <cfRule type="cellIs" dxfId="56" priority="35" operator="equal">
      <formula>""</formula>
    </cfRule>
  </conditionalFormatting>
  <conditionalFormatting sqref="BX27:BY27">
    <cfRule type="duplicateValues" dxfId="55" priority="34"/>
  </conditionalFormatting>
  <conditionalFormatting sqref="BX27:BY27">
    <cfRule type="duplicateValues" dxfId="54" priority="33"/>
  </conditionalFormatting>
  <conditionalFormatting sqref="BZ27:CB27">
    <cfRule type="cellIs" dxfId="53" priority="32" operator="equal">
      <formula>""</formula>
    </cfRule>
  </conditionalFormatting>
  <conditionalFormatting sqref="BZ27:CB27">
    <cfRule type="duplicateValues" dxfId="52" priority="31"/>
  </conditionalFormatting>
  <conditionalFormatting sqref="BZ27:CB27">
    <cfRule type="duplicateValues" dxfId="51" priority="30"/>
  </conditionalFormatting>
  <conditionalFormatting sqref="CC27:CD27">
    <cfRule type="cellIs" dxfId="50" priority="29" operator="equal">
      <formula>""</formula>
    </cfRule>
  </conditionalFormatting>
  <conditionalFormatting sqref="CC27:CD27">
    <cfRule type="duplicateValues" dxfId="49" priority="28"/>
  </conditionalFormatting>
  <conditionalFormatting sqref="CC27:CD27">
    <cfRule type="duplicateValues" dxfId="48" priority="27"/>
  </conditionalFormatting>
  <conditionalFormatting sqref="CE27:CF27">
    <cfRule type="cellIs" dxfId="47" priority="26" operator="equal">
      <formula>""</formula>
    </cfRule>
  </conditionalFormatting>
  <conditionalFormatting sqref="CE27:CF27">
    <cfRule type="duplicateValues" dxfId="46" priority="25"/>
  </conditionalFormatting>
  <conditionalFormatting sqref="CE27:CF27">
    <cfRule type="duplicateValues" dxfId="45" priority="24"/>
  </conditionalFormatting>
  <conditionalFormatting sqref="CG27:CL27">
    <cfRule type="cellIs" dxfId="44" priority="23" operator="equal">
      <formula>""</formula>
    </cfRule>
  </conditionalFormatting>
  <conditionalFormatting sqref="CG27:CL27">
    <cfRule type="duplicateValues" dxfId="43" priority="22"/>
  </conditionalFormatting>
  <conditionalFormatting sqref="CG27:CL27">
    <cfRule type="duplicateValues" dxfId="42" priority="21"/>
  </conditionalFormatting>
  <conditionalFormatting sqref="CM27">
    <cfRule type="cellIs" dxfId="41" priority="20" operator="equal">
      <formula>""</formula>
    </cfRule>
  </conditionalFormatting>
  <conditionalFormatting sqref="CM27">
    <cfRule type="duplicateValues" dxfId="40" priority="19"/>
  </conditionalFormatting>
  <conditionalFormatting sqref="CM27">
    <cfRule type="duplicateValues" dxfId="39" priority="18"/>
  </conditionalFormatting>
  <conditionalFormatting sqref="CN27:CO27">
    <cfRule type="cellIs" dxfId="38" priority="17" operator="equal">
      <formula>""</formula>
    </cfRule>
  </conditionalFormatting>
  <conditionalFormatting sqref="CN27:CO27">
    <cfRule type="duplicateValues" dxfId="37" priority="16"/>
  </conditionalFormatting>
  <conditionalFormatting sqref="CN27:CO27">
    <cfRule type="duplicateValues" dxfId="36" priority="15"/>
  </conditionalFormatting>
  <conditionalFormatting sqref="CP27:CQ27">
    <cfRule type="cellIs" dxfId="35" priority="14" operator="equal">
      <formula>""</formula>
    </cfRule>
  </conditionalFormatting>
  <conditionalFormatting sqref="CP27:CQ27">
    <cfRule type="duplicateValues" dxfId="34" priority="13"/>
  </conditionalFormatting>
  <conditionalFormatting sqref="CP27:CQ27">
    <cfRule type="duplicateValues" dxfId="33" priority="12"/>
  </conditionalFormatting>
  <conditionalFormatting sqref="CR27:CS27">
    <cfRule type="cellIs" dxfId="32" priority="11" operator="equal">
      <formula>""</formula>
    </cfRule>
  </conditionalFormatting>
  <conditionalFormatting sqref="CR27:CS27">
    <cfRule type="duplicateValues" dxfId="31" priority="10"/>
  </conditionalFormatting>
  <conditionalFormatting sqref="CR27:CS27">
    <cfRule type="duplicateValues" dxfId="30" priority="9"/>
  </conditionalFormatting>
  <conditionalFormatting sqref="A27:CS27">
    <cfRule type="duplicateValues" dxfId="29" priority="3"/>
    <cfRule type="duplicateValues" dxfId="28" priority="8"/>
  </conditionalFormatting>
  <conditionalFormatting sqref="J42:GX42">
    <cfRule type="duplicateValues" dxfId="27" priority="7"/>
  </conditionalFormatting>
  <conditionalFormatting sqref="A42:C42">
    <cfRule type="cellIs" dxfId="26" priority="6" operator="equal">
      <formula>""</formula>
    </cfRule>
  </conditionalFormatting>
  <conditionalFormatting sqref="D42:G42">
    <cfRule type="cellIs" dxfId="25" priority="5" operator="equal">
      <formula>""</formula>
    </cfRule>
  </conditionalFormatting>
  <conditionalFormatting sqref="H42:I42">
    <cfRule type="cellIs" dxfId="24" priority="4" operator="equal">
      <formula>""</formula>
    </cfRule>
  </conditionalFormatting>
  <conditionalFormatting sqref="A28:CS33">
    <cfRule type="duplicateValues" dxfId="23" priority="2"/>
  </conditionalFormatting>
  <conditionalFormatting sqref="A27:XFD27">
    <cfRule type="duplicateValues" dxfId="22" priority="1"/>
  </conditionalFormatting>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29"/>
  <dimension ref="A3:AG23"/>
  <sheetViews>
    <sheetView workbookViewId="0">
      <selection activeCell="R6" sqref="R6"/>
    </sheetView>
  </sheetViews>
  <sheetFormatPr baseColWidth="10" defaultColWidth="11" defaultRowHeight="14.5"/>
  <cols>
    <col min="1" max="4" width="11" style="321"/>
    <col min="5" max="5" width="15.25" style="321" customWidth="1"/>
    <col min="6" max="16384" width="11" style="321"/>
  </cols>
  <sheetData>
    <row r="3" spans="1:13">
      <c r="A3" s="424" t="s">
        <v>3820</v>
      </c>
      <c r="B3" s="321" t="s">
        <v>3840</v>
      </c>
      <c r="C3" s="321" t="s">
        <v>3943</v>
      </c>
      <c r="D3" s="321" t="s">
        <v>3871</v>
      </c>
      <c r="E3" s="321" t="s">
        <v>3884</v>
      </c>
      <c r="F3" s="321" t="s">
        <v>3903</v>
      </c>
      <c r="G3" s="321" t="s">
        <v>3922</v>
      </c>
      <c r="H3" s="321" t="s">
        <v>3956</v>
      </c>
      <c r="I3" s="321" t="s">
        <v>3970</v>
      </c>
      <c r="J3" s="321" t="s">
        <v>3861</v>
      </c>
      <c r="K3" s="321" t="s">
        <v>3824</v>
      </c>
      <c r="L3" s="321" t="s">
        <v>3975</v>
      </c>
      <c r="M3" s="321" t="s">
        <v>3982</v>
      </c>
    </row>
    <row r="4" spans="1:13" ht="65">
      <c r="A4" s="425" t="s">
        <v>3840</v>
      </c>
      <c r="B4" s="425" t="s">
        <v>3847</v>
      </c>
      <c r="C4" s="425" t="s">
        <v>5091</v>
      </c>
      <c r="D4" s="425" t="s">
        <v>3881</v>
      </c>
      <c r="E4" s="425" t="s">
        <v>3894</v>
      </c>
      <c r="F4" s="425" t="s">
        <v>3904</v>
      </c>
      <c r="G4" s="425" t="s">
        <v>3932</v>
      </c>
      <c r="H4" s="425" t="s">
        <v>3963</v>
      </c>
      <c r="I4" s="425" t="s">
        <v>5092</v>
      </c>
      <c r="J4" s="425" t="s">
        <v>3862</v>
      </c>
      <c r="K4" s="425" t="s">
        <v>3830</v>
      </c>
      <c r="L4" s="425" t="s">
        <v>5093</v>
      </c>
      <c r="M4" s="425" t="s">
        <v>3992</v>
      </c>
    </row>
    <row r="5" spans="1:13" ht="65">
      <c r="A5" s="425" t="s">
        <v>3943</v>
      </c>
      <c r="B5" s="425" t="s">
        <v>3837</v>
      </c>
      <c r="C5" s="425"/>
      <c r="D5" s="425" t="s">
        <v>3875</v>
      </c>
      <c r="E5" s="425" t="s">
        <v>3900</v>
      </c>
      <c r="F5" s="425" t="s">
        <v>3909</v>
      </c>
      <c r="G5" s="425" t="s">
        <v>3935</v>
      </c>
      <c r="H5" s="425" t="s">
        <v>3966</v>
      </c>
      <c r="I5" s="425"/>
      <c r="J5" s="425"/>
      <c r="K5" s="425" t="s">
        <v>5094</v>
      </c>
      <c r="L5" s="425"/>
      <c r="M5" s="425" t="s">
        <v>3983</v>
      </c>
    </row>
    <row r="6" spans="1:13" ht="52">
      <c r="A6" s="425" t="s">
        <v>3871</v>
      </c>
      <c r="B6" s="425" t="s">
        <v>3825</v>
      </c>
      <c r="C6" s="425"/>
      <c r="D6" s="425" t="s">
        <v>3872</v>
      </c>
      <c r="E6" s="425" t="s">
        <v>3891</v>
      </c>
      <c r="F6" s="425" t="s">
        <v>3917</v>
      </c>
      <c r="G6" s="425" t="s">
        <v>3923</v>
      </c>
      <c r="H6" s="425" t="s">
        <v>5095</v>
      </c>
      <c r="I6" s="425"/>
      <c r="J6" s="425"/>
      <c r="K6" s="425" t="s">
        <v>5096</v>
      </c>
      <c r="L6" s="425"/>
      <c r="M6" s="425" t="s">
        <v>4001</v>
      </c>
    </row>
    <row r="7" spans="1:13" ht="65">
      <c r="A7" s="425" t="s">
        <v>3884</v>
      </c>
      <c r="B7" s="425"/>
      <c r="C7" s="425"/>
      <c r="D7" s="425" t="s">
        <v>3878</v>
      </c>
      <c r="E7" s="425" t="s">
        <v>5097</v>
      </c>
      <c r="F7" s="425" t="s">
        <v>3912</v>
      </c>
      <c r="G7" s="425" t="s">
        <v>3938</v>
      </c>
      <c r="H7" s="425"/>
      <c r="I7" s="425"/>
      <c r="J7" s="425"/>
      <c r="K7" s="425"/>
      <c r="L7" s="425"/>
      <c r="M7" s="425"/>
    </row>
    <row r="8" spans="1:13" ht="52">
      <c r="A8" s="425" t="s">
        <v>3903</v>
      </c>
      <c r="B8" s="425"/>
      <c r="C8" s="425"/>
      <c r="D8" s="425"/>
      <c r="E8" s="425" t="s">
        <v>5098</v>
      </c>
      <c r="F8" s="425"/>
      <c r="G8" s="425"/>
      <c r="H8" s="425"/>
      <c r="I8" s="425"/>
      <c r="J8" s="425"/>
      <c r="K8" s="425"/>
      <c r="L8" s="425"/>
      <c r="M8" s="425"/>
    </row>
    <row r="9" spans="1:13" ht="39">
      <c r="A9" s="425" t="s">
        <v>3922</v>
      </c>
      <c r="B9" s="425"/>
      <c r="C9" s="425"/>
      <c r="D9" s="425"/>
      <c r="E9" s="425"/>
      <c r="F9" s="425"/>
      <c r="G9" s="425"/>
      <c r="H9" s="425"/>
      <c r="I9" s="425"/>
      <c r="J9" s="425"/>
      <c r="K9" s="425"/>
      <c r="L9" s="425"/>
      <c r="M9" s="425"/>
    </row>
    <row r="10" spans="1:13" ht="39">
      <c r="A10" s="425" t="s">
        <v>3956</v>
      </c>
      <c r="B10" s="425"/>
      <c r="C10" s="425"/>
      <c r="D10" s="425"/>
      <c r="E10" s="425"/>
      <c r="F10" s="425"/>
      <c r="G10" s="425"/>
      <c r="H10" s="425"/>
      <c r="I10" s="425"/>
      <c r="J10" s="425"/>
      <c r="K10" s="425"/>
      <c r="L10" s="425"/>
      <c r="M10" s="425"/>
    </row>
    <row r="11" spans="1:13" ht="104">
      <c r="A11" s="425" t="s">
        <v>3970</v>
      </c>
      <c r="B11" s="425"/>
      <c r="C11" s="425"/>
      <c r="D11" s="425"/>
      <c r="E11" s="425"/>
      <c r="F11" s="425"/>
      <c r="G11" s="425"/>
      <c r="H11" s="425"/>
      <c r="I11" s="425"/>
      <c r="J11" s="425"/>
      <c r="K11" s="425"/>
      <c r="L11" s="425"/>
      <c r="M11" s="425"/>
    </row>
    <row r="12" spans="1:13" ht="39">
      <c r="A12" s="425" t="s">
        <v>3861</v>
      </c>
      <c r="B12" s="425"/>
      <c r="C12" s="425"/>
      <c r="D12" s="425"/>
      <c r="E12" s="425"/>
      <c r="F12" s="425"/>
      <c r="G12" s="425"/>
      <c r="H12" s="425"/>
      <c r="I12" s="425"/>
      <c r="J12" s="425"/>
      <c r="K12" s="425"/>
      <c r="L12" s="425"/>
      <c r="M12" s="425"/>
    </row>
    <row r="13" spans="1:13" ht="39">
      <c r="A13" s="425" t="s">
        <v>3824</v>
      </c>
      <c r="B13" s="425"/>
      <c r="C13" s="425"/>
      <c r="D13" s="425"/>
      <c r="E13" s="425"/>
      <c r="F13" s="425"/>
      <c r="G13" s="425"/>
      <c r="H13" s="425"/>
      <c r="I13" s="425"/>
      <c r="J13" s="425"/>
      <c r="K13" s="425"/>
      <c r="L13" s="425"/>
      <c r="M13" s="425"/>
    </row>
    <row r="14" spans="1:13" ht="26">
      <c r="A14" s="425" t="s">
        <v>3975</v>
      </c>
      <c r="B14" s="425"/>
      <c r="C14" s="425"/>
      <c r="D14" s="425"/>
      <c r="E14" s="425"/>
      <c r="F14" s="425"/>
      <c r="G14" s="425"/>
      <c r="H14" s="425"/>
      <c r="I14" s="425"/>
      <c r="J14" s="425"/>
      <c r="K14" s="425"/>
      <c r="L14" s="425"/>
      <c r="M14" s="425"/>
    </row>
    <row r="15" spans="1:13" ht="39">
      <c r="A15" s="425" t="s">
        <v>3982</v>
      </c>
      <c r="B15" s="425"/>
      <c r="C15" s="425"/>
      <c r="D15" s="425"/>
      <c r="E15" s="425"/>
      <c r="F15" s="425"/>
      <c r="G15" s="425"/>
      <c r="H15" s="425"/>
      <c r="I15" s="425"/>
      <c r="J15" s="425"/>
      <c r="K15" s="425"/>
      <c r="L15" s="425"/>
      <c r="M15" s="425"/>
    </row>
    <row r="17" spans="1:33" ht="78">
      <c r="A17" s="425" t="s">
        <v>3847</v>
      </c>
      <c r="B17" s="425" t="s">
        <v>3837</v>
      </c>
      <c r="C17" s="425" t="s">
        <v>3825</v>
      </c>
      <c r="D17" s="425" t="s">
        <v>5091</v>
      </c>
      <c r="E17" s="425" t="s">
        <v>3881</v>
      </c>
      <c r="F17" s="425" t="s">
        <v>3875</v>
      </c>
      <c r="G17" s="425" t="s">
        <v>3872</v>
      </c>
      <c r="H17" s="425" t="s">
        <v>3878</v>
      </c>
      <c r="I17" s="425" t="s">
        <v>3894</v>
      </c>
      <c r="J17" s="425" t="s">
        <v>3900</v>
      </c>
      <c r="K17" s="425" t="s">
        <v>3891</v>
      </c>
      <c r="L17" s="425" t="s">
        <v>5097</v>
      </c>
      <c r="M17" s="425" t="s">
        <v>5098</v>
      </c>
      <c r="N17" s="425" t="s">
        <v>3904</v>
      </c>
      <c r="O17" s="425" t="s">
        <v>3909</v>
      </c>
      <c r="P17" s="425" t="s">
        <v>3917</v>
      </c>
      <c r="Q17" s="425" t="s">
        <v>3912</v>
      </c>
      <c r="R17" s="425" t="s">
        <v>3932</v>
      </c>
      <c r="S17" s="425" t="s">
        <v>3935</v>
      </c>
      <c r="T17" s="425" t="s">
        <v>3923</v>
      </c>
      <c r="U17" s="425" t="s">
        <v>3938</v>
      </c>
      <c r="V17" s="425" t="s">
        <v>3963</v>
      </c>
      <c r="W17" s="425" t="s">
        <v>3966</v>
      </c>
      <c r="X17" s="425" t="s">
        <v>5095</v>
      </c>
      <c r="Y17" s="425" t="s">
        <v>5092</v>
      </c>
      <c r="Z17" s="425" t="s">
        <v>3862</v>
      </c>
      <c r="AA17" s="425" t="s">
        <v>3830</v>
      </c>
      <c r="AB17" s="425" t="s">
        <v>5094</v>
      </c>
      <c r="AC17" s="425" t="s">
        <v>5096</v>
      </c>
      <c r="AD17" s="425" t="s">
        <v>5093</v>
      </c>
      <c r="AE17" s="425" t="s">
        <v>3992</v>
      </c>
      <c r="AF17" s="425" t="s">
        <v>3983</v>
      </c>
      <c r="AG17" s="425" t="s">
        <v>4001</v>
      </c>
    </row>
    <row r="18" spans="1:33" ht="273">
      <c r="A18" s="425" t="s">
        <v>3852</v>
      </c>
      <c r="B18" s="425" t="s">
        <v>3859</v>
      </c>
      <c r="C18" s="425" t="s">
        <v>3841</v>
      </c>
      <c r="D18" s="425" t="s">
        <v>3950</v>
      </c>
      <c r="E18" s="425" t="s">
        <v>3882</v>
      </c>
      <c r="F18" s="425" t="s">
        <v>3876</v>
      </c>
      <c r="G18" s="425" t="s">
        <v>3873</v>
      </c>
      <c r="H18" s="425" t="s">
        <v>3879</v>
      </c>
      <c r="I18" s="425" t="s">
        <v>3895</v>
      </c>
      <c r="J18" s="425" t="s">
        <v>3901</v>
      </c>
      <c r="K18" s="425" t="s">
        <v>3892</v>
      </c>
      <c r="L18" s="425" t="s">
        <v>3898</v>
      </c>
      <c r="M18" s="425" t="s">
        <v>3887</v>
      </c>
      <c r="N18" s="425" t="s">
        <v>3905</v>
      </c>
      <c r="O18" s="425" t="s">
        <v>3910</v>
      </c>
      <c r="P18" s="425" t="s">
        <v>3920</v>
      </c>
      <c r="Q18" s="425" t="s">
        <v>3915</v>
      </c>
      <c r="R18" s="425" t="s">
        <v>5099</v>
      </c>
      <c r="S18" s="425" t="s">
        <v>3936</v>
      </c>
      <c r="T18" s="425" t="s">
        <v>3924</v>
      </c>
      <c r="U18" s="425" t="s">
        <v>3939</v>
      </c>
      <c r="V18" s="425" t="s">
        <v>3964</v>
      </c>
      <c r="W18" s="425" t="s">
        <v>3967</v>
      </c>
      <c r="X18" s="425" t="s">
        <v>3959</v>
      </c>
      <c r="Y18" s="425" t="s">
        <v>3973</v>
      </c>
      <c r="Z18" s="425" t="s">
        <v>3867</v>
      </c>
      <c r="AA18" s="425" t="s">
        <v>3835</v>
      </c>
      <c r="AB18" s="425" t="s">
        <v>3838</v>
      </c>
      <c r="AC18" s="425" t="s">
        <v>3826</v>
      </c>
      <c r="AD18" s="425" t="s">
        <v>3976</v>
      </c>
      <c r="AE18" s="425" t="s">
        <v>3999</v>
      </c>
      <c r="AF18" s="425" t="s">
        <v>3986</v>
      </c>
      <c r="AG18" s="425" t="s">
        <v>4002</v>
      </c>
    </row>
    <row r="19" spans="1:33" ht="273">
      <c r="A19" s="425" t="s">
        <v>3848</v>
      </c>
      <c r="B19" s="425" t="s">
        <v>3858</v>
      </c>
      <c r="C19" s="425" t="s">
        <v>3845</v>
      </c>
      <c r="D19" s="425" t="s">
        <v>3948</v>
      </c>
      <c r="E19" s="425"/>
      <c r="F19" s="425"/>
      <c r="G19" s="425"/>
      <c r="H19" s="425"/>
      <c r="I19" s="425"/>
      <c r="J19" s="425"/>
      <c r="K19" s="425"/>
      <c r="L19" s="425"/>
      <c r="M19" s="425" t="s">
        <v>3885</v>
      </c>
      <c r="N19" s="425" t="s">
        <v>3907</v>
      </c>
      <c r="O19" s="425"/>
      <c r="P19" s="425" t="s">
        <v>3918</v>
      </c>
      <c r="Q19" s="425" t="s">
        <v>3913</v>
      </c>
      <c r="R19" s="425"/>
      <c r="S19" s="425"/>
      <c r="T19" s="425" t="s">
        <v>3926</v>
      </c>
      <c r="U19" s="425" t="s">
        <v>3941</v>
      </c>
      <c r="V19" s="425"/>
      <c r="W19" s="425" t="s">
        <v>3969</v>
      </c>
      <c r="X19" s="425" t="s">
        <v>3961</v>
      </c>
      <c r="Y19" s="425" t="s">
        <v>3971</v>
      </c>
      <c r="Z19" s="425" t="s">
        <v>3865</v>
      </c>
      <c r="AA19" s="425" t="s">
        <v>3831</v>
      </c>
      <c r="AB19" s="425"/>
      <c r="AC19" s="425" t="s">
        <v>3828</v>
      </c>
      <c r="AD19" s="425" t="s">
        <v>3980</v>
      </c>
      <c r="AE19" s="425" t="s">
        <v>3995</v>
      </c>
      <c r="AF19" s="425" t="s">
        <v>3984</v>
      </c>
      <c r="AG19" s="425" t="s">
        <v>4006</v>
      </c>
    </row>
    <row r="20" spans="1:33" ht="247">
      <c r="A20" s="425" t="s">
        <v>3850</v>
      </c>
      <c r="B20" s="425" t="s">
        <v>3854</v>
      </c>
      <c r="C20" s="425" t="s">
        <v>5100</v>
      </c>
      <c r="D20" s="425" t="s">
        <v>3954</v>
      </c>
      <c r="E20" s="425"/>
      <c r="F20" s="425"/>
      <c r="G20" s="425"/>
      <c r="H20" s="425"/>
      <c r="I20" s="425"/>
      <c r="J20" s="425"/>
      <c r="K20" s="425"/>
      <c r="L20" s="425"/>
      <c r="M20" s="425" t="s">
        <v>3889</v>
      </c>
      <c r="N20" s="425"/>
      <c r="O20" s="425"/>
      <c r="P20" s="425"/>
      <c r="Q20" s="425"/>
      <c r="R20" s="425"/>
      <c r="S20" s="425"/>
      <c r="T20" s="425" t="s">
        <v>3930</v>
      </c>
      <c r="U20" s="425"/>
      <c r="V20" s="425"/>
      <c r="W20" s="425" t="s">
        <v>3936</v>
      </c>
      <c r="X20" s="425" t="s">
        <v>3957</v>
      </c>
      <c r="Y20" s="425"/>
      <c r="Z20" s="425" t="s">
        <v>3869</v>
      </c>
      <c r="AA20" s="425" t="s">
        <v>3833</v>
      </c>
      <c r="AB20" s="425"/>
      <c r="AC20" s="425"/>
      <c r="AD20" s="425" t="s">
        <v>3978</v>
      </c>
      <c r="AE20" s="425" t="s">
        <v>3997</v>
      </c>
      <c r="AF20" s="425" t="s">
        <v>3988</v>
      </c>
      <c r="AG20" s="425" t="s">
        <v>4004</v>
      </c>
    </row>
    <row r="21" spans="1:33" ht="156">
      <c r="A21" s="425"/>
      <c r="B21" s="425" t="s">
        <v>3856</v>
      </c>
      <c r="C21" s="425"/>
      <c r="D21" s="425" t="s">
        <v>3946</v>
      </c>
      <c r="E21" s="425"/>
      <c r="F21" s="425"/>
      <c r="G21" s="425"/>
      <c r="H21" s="425"/>
      <c r="I21" s="425"/>
      <c r="J21" s="425"/>
      <c r="K21" s="425"/>
      <c r="L21" s="425"/>
      <c r="M21" s="425"/>
      <c r="N21" s="425"/>
      <c r="O21" s="425"/>
      <c r="P21" s="425"/>
      <c r="Q21" s="425"/>
      <c r="R21" s="425"/>
      <c r="S21" s="425"/>
      <c r="T21" s="425" t="s">
        <v>3928</v>
      </c>
      <c r="U21" s="425"/>
      <c r="V21" s="425"/>
      <c r="W21" s="425"/>
      <c r="X21" s="425"/>
      <c r="Y21" s="425"/>
      <c r="Z21" s="425" t="s">
        <v>3863</v>
      </c>
      <c r="AA21" s="425"/>
      <c r="AB21" s="425"/>
      <c r="AC21" s="425"/>
      <c r="AD21" s="425"/>
      <c r="AE21" s="425" t="s">
        <v>3993</v>
      </c>
      <c r="AF21" s="425" t="s">
        <v>3990</v>
      </c>
      <c r="AG21" s="425"/>
    </row>
    <row r="22" spans="1:33" ht="104">
      <c r="A22" s="425"/>
      <c r="B22" s="425"/>
      <c r="C22" s="425"/>
      <c r="D22" s="425" t="s">
        <v>3952</v>
      </c>
      <c r="E22" s="425"/>
      <c r="F22" s="425"/>
      <c r="G22" s="425"/>
      <c r="H22" s="425"/>
      <c r="I22" s="425"/>
      <c r="J22" s="425"/>
      <c r="K22" s="425"/>
      <c r="L22" s="425"/>
      <c r="M22" s="425"/>
      <c r="N22" s="425"/>
      <c r="O22" s="425"/>
      <c r="P22" s="425"/>
      <c r="Q22" s="425"/>
      <c r="R22" s="425"/>
      <c r="S22" s="425"/>
      <c r="T22" s="425"/>
      <c r="U22" s="425"/>
      <c r="V22" s="425"/>
      <c r="W22" s="425"/>
      <c r="X22" s="425"/>
      <c r="Y22" s="425"/>
      <c r="Z22" s="425"/>
      <c r="AA22" s="425"/>
      <c r="AB22" s="425"/>
      <c r="AC22" s="425"/>
      <c r="AD22" s="425"/>
      <c r="AE22" s="425"/>
      <c r="AF22" s="425"/>
      <c r="AG22" s="425"/>
    </row>
    <row r="23" spans="1:33" ht="130">
      <c r="A23" s="425"/>
      <c r="B23" s="425"/>
      <c r="C23" s="425"/>
      <c r="D23" s="425" t="s">
        <v>3944</v>
      </c>
      <c r="E23" s="425"/>
      <c r="F23" s="425"/>
      <c r="G23" s="425"/>
      <c r="H23" s="425"/>
      <c r="I23" s="425"/>
      <c r="J23" s="425"/>
      <c r="K23" s="425"/>
      <c r="L23" s="425"/>
      <c r="M23" s="425"/>
      <c r="N23" s="425"/>
      <c r="O23" s="425"/>
      <c r="P23" s="425"/>
      <c r="Q23" s="425"/>
      <c r="R23" s="425"/>
      <c r="S23" s="425"/>
      <c r="T23" s="425"/>
      <c r="U23" s="425"/>
      <c r="V23" s="425"/>
      <c r="W23" s="425"/>
      <c r="X23" s="425"/>
      <c r="Y23" s="425"/>
      <c r="Z23" s="425"/>
      <c r="AA23" s="425"/>
      <c r="AB23" s="425"/>
      <c r="AC23" s="425"/>
      <c r="AD23" s="425"/>
      <c r="AE23" s="425"/>
      <c r="AF23" s="425"/>
      <c r="AG23" s="425"/>
    </row>
  </sheetData>
  <conditionalFormatting sqref="A4:M15">
    <cfRule type="cellIs" dxfId="21" priority="11" operator="equal">
      <formula>""</formula>
    </cfRule>
  </conditionalFormatting>
  <conditionalFormatting sqref="A18:P23 A17:C17 E17:P17">
    <cfRule type="cellIs" dxfId="20" priority="10" operator="equal">
      <formula>""</formula>
    </cfRule>
  </conditionalFormatting>
  <conditionalFormatting sqref="Q18:AC23 Q17:X17 Z17:AC17">
    <cfRule type="cellIs" dxfId="19" priority="9" operator="equal">
      <formula>""</formula>
    </cfRule>
  </conditionalFormatting>
  <conditionalFormatting sqref="AD18:AG23 AE17:AG17">
    <cfRule type="cellIs" dxfId="18" priority="8" operator="equal">
      <formula>""</formula>
    </cfRule>
  </conditionalFormatting>
  <conditionalFormatting sqref="D17">
    <cfRule type="cellIs" dxfId="17" priority="7" operator="equal">
      <formula>""</formula>
    </cfRule>
  </conditionalFormatting>
  <conditionalFormatting sqref="AD17">
    <cfRule type="cellIs" dxfId="16" priority="6" operator="equal">
      <formula>""</formula>
    </cfRule>
  </conditionalFormatting>
  <conditionalFormatting sqref="A17:X17 Z17:AG17">
    <cfRule type="duplicateValues" dxfId="15" priority="5"/>
  </conditionalFormatting>
  <conditionalFormatting sqref="B4:L9">
    <cfRule type="duplicateValues" dxfId="14" priority="4"/>
  </conditionalFormatting>
  <conditionalFormatting sqref="A18:AG22">
    <cfRule type="duplicateValues" dxfId="13" priority="3"/>
  </conditionalFormatting>
  <conditionalFormatting sqref="Y17">
    <cfRule type="cellIs" dxfId="12" priority="2" operator="equal">
      <formula>""</formula>
    </cfRule>
  </conditionalFormatting>
  <conditionalFormatting sqref="Y17">
    <cfRule type="duplicateValues" dxfId="11" priority="1"/>
  </conditionalFormatting>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30"/>
  <dimension ref="A1:CI588"/>
  <sheetViews>
    <sheetView workbookViewId="0">
      <selection sqref="A1:XFD1048576"/>
    </sheetView>
  </sheetViews>
  <sheetFormatPr baseColWidth="10" defaultColWidth="11" defaultRowHeight="14.5"/>
  <cols>
    <col min="1" max="16384" width="11" style="316"/>
  </cols>
  <sheetData>
    <row r="1" spans="1:5">
      <c r="A1" s="317" t="s">
        <v>5101</v>
      </c>
    </row>
    <row r="2" spans="1:5">
      <c r="A2" s="317" t="s">
        <v>2679</v>
      </c>
      <c r="B2" s="316" t="s">
        <v>3533</v>
      </c>
      <c r="C2" s="316" t="s">
        <v>2682</v>
      </c>
      <c r="D2" s="316" t="s">
        <v>3054</v>
      </c>
      <c r="E2" s="316" t="s">
        <v>3328</v>
      </c>
    </row>
    <row r="3" spans="1:5">
      <c r="A3" s="318" t="s">
        <v>3533</v>
      </c>
      <c r="B3" s="318" t="s">
        <v>5102</v>
      </c>
      <c r="C3" s="318" t="s">
        <v>5103</v>
      </c>
      <c r="D3" s="318" t="s">
        <v>5104</v>
      </c>
      <c r="E3" s="318" t="s">
        <v>5105</v>
      </c>
    </row>
    <row r="4" spans="1:5">
      <c r="A4" s="318" t="s">
        <v>2682</v>
      </c>
      <c r="B4" s="318" t="s">
        <v>5106</v>
      </c>
      <c r="C4" s="318" t="s">
        <v>5107</v>
      </c>
      <c r="D4" s="318" t="s">
        <v>5108</v>
      </c>
      <c r="E4" s="318" t="s">
        <v>5109</v>
      </c>
    </row>
    <row r="5" spans="1:5">
      <c r="A5" s="318" t="s">
        <v>3054</v>
      </c>
      <c r="B5" s="318" t="s">
        <v>5110</v>
      </c>
      <c r="C5" s="318" t="s">
        <v>5111</v>
      </c>
      <c r="D5" s="318" t="s">
        <v>5112</v>
      </c>
      <c r="E5" s="318" t="s">
        <v>5113</v>
      </c>
    </row>
    <row r="6" spans="1:5">
      <c r="A6" s="318" t="s">
        <v>3328</v>
      </c>
      <c r="B6" s="318" t="s">
        <v>5114</v>
      </c>
      <c r="C6" s="318" t="s">
        <v>5115</v>
      </c>
      <c r="D6" s="318" t="s">
        <v>5116</v>
      </c>
      <c r="E6" s="318" t="s">
        <v>5117</v>
      </c>
    </row>
    <row r="7" spans="1:5">
      <c r="A7" s="318"/>
      <c r="B7" s="318" t="s">
        <v>5118</v>
      </c>
      <c r="C7" s="318" t="s">
        <v>5119</v>
      </c>
      <c r="D7" s="318" t="s">
        <v>5120</v>
      </c>
      <c r="E7" s="318" t="s">
        <v>5121</v>
      </c>
    </row>
    <row r="8" spans="1:5">
      <c r="A8" s="318"/>
      <c r="B8" s="318" t="s">
        <v>5122</v>
      </c>
      <c r="C8" s="318" t="s">
        <v>5123</v>
      </c>
      <c r="D8" s="318" t="s">
        <v>5124</v>
      </c>
      <c r="E8" s="318" t="s">
        <v>5125</v>
      </c>
    </row>
    <row r="9" spans="1:5">
      <c r="A9" s="318"/>
      <c r="B9" s="318" t="s">
        <v>5126</v>
      </c>
      <c r="C9" s="318" t="s">
        <v>5127</v>
      </c>
      <c r="D9" s="318" t="s">
        <v>5128</v>
      </c>
      <c r="E9" s="318" t="s">
        <v>5129</v>
      </c>
    </row>
    <row r="10" spans="1:5">
      <c r="A10" s="318"/>
      <c r="B10" s="318" t="s">
        <v>5130</v>
      </c>
      <c r="C10" s="318" t="s">
        <v>5131</v>
      </c>
      <c r="D10" s="318" t="s">
        <v>5132</v>
      </c>
      <c r="E10" s="318" t="s">
        <v>5133</v>
      </c>
    </row>
    <row r="11" spans="1:5">
      <c r="A11" s="318"/>
      <c r="B11" s="318" t="s">
        <v>5134</v>
      </c>
      <c r="C11" s="318" t="s">
        <v>5135</v>
      </c>
      <c r="D11" s="318" t="s">
        <v>5136</v>
      </c>
      <c r="E11" s="318" t="s">
        <v>5137</v>
      </c>
    </row>
    <row r="12" spans="1:5">
      <c r="A12" s="318"/>
      <c r="B12" s="318" t="s">
        <v>5138</v>
      </c>
      <c r="C12" s="318" t="s">
        <v>5139</v>
      </c>
      <c r="D12" s="318" t="s">
        <v>5140</v>
      </c>
      <c r="E12" s="318" t="s">
        <v>5141</v>
      </c>
    </row>
    <row r="13" spans="1:5" ht="18" customHeight="1">
      <c r="A13" s="318"/>
      <c r="B13" s="318" t="s">
        <v>5142</v>
      </c>
      <c r="C13" s="318" t="s">
        <v>5143</v>
      </c>
      <c r="D13" s="318" t="s">
        <v>5144</v>
      </c>
      <c r="E13" s="318" t="s">
        <v>5145</v>
      </c>
    </row>
    <row r="14" spans="1:5" ht="18" customHeight="1">
      <c r="A14" s="318"/>
      <c r="B14" s="318" t="s">
        <v>5146</v>
      </c>
      <c r="C14" s="318" t="s">
        <v>5147</v>
      </c>
      <c r="D14" s="318" t="s">
        <v>5148</v>
      </c>
      <c r="E14" s="318" t="s">
        <v>5149</v>
      </c>
    </row>
    <row r="15" spans="1:5" ht="18" customHeight="1">
      <c r="A15" s="318"/>
      <c r="B15" s="318" t="s">
        <v>5150</v>
      </c>
      <c r="C15" s="318" t="s">
        <v>5151</v>
      </c>
      <c r="D15" s="318" t="s">
        <v>5152</v>
      </c>
      <c r="E15" s="318" t="s">
        <v>5153</v>
      </c>
    </row>
    <row r="16" spans="1:5" ht="18" customHeight="1">
      <c r="A16" s="318"/>
      <c r="B16" s="318" t="s">
        <v>5154</v>
      </c>
      <c r="C16" s="318" t="s">
        <v>5155</v>
      </c>
      <c r="D16" s="318" t="s">
        <v>5156</v>
      </c>
      <c r="E16" s="318" t="s">
        <v>5157</v>
      </c>
    </row>
    <row r="17" spans="1:87" ht="18" customHeight="1">
      <c r="A17" s="318"/>
      <c r="B17" s="318" t="s">
        <v>5158</v>
      </c>
      <c r="C17" s="318" t="s">
        <v>5159</v>
      </c>
      <c r="D17" s="318" t="s">
        <v>5160</v>
      </c>
      <c r="E17" s="318" t="s">
        <v>5161</v>
      </c>
    </row>
    <row r="18" spans="1:87" ht="18" customHeight="1">
      <c r="A18" s="318"/>
      <c r="B18" s="318" t="s">
        <v>5162</v>
      </c>
      <c r="C18" s="318" t="s">
        <v>5163</v>
      </c>
      <c r="D18" s="318" t="s">
        <v>5164</v>
      </c>
      <c r="E18" s="318" t="s">
        <v>5165</v>
      </c>
    </row>
    <row r="19" spans="1:87" ht="18" customHeight="1">
      <c r="A19" s="318"/>
      <c r="B19" s="318" t="s">
        <v>5166</v>
      </c>
      <c r="C19" s="318" t="s">
        <v>5167</v>
      </c>
      <c r="D19" s="318" t="s">
        <v>5168</v>
      </c>
      <c r="E19" s="318" t="s">
        <v>5169</v>
      </c>
    </row>
    <row r="20" spans="1:87" ht="18" customHeight="1">
      <c r="A20" s="318"/>
      <c r="B20" s="318"/>
      <c r="C20" s="318" t="s">
        <v>5170</v>
      </c>
      <c r="D20" s="318" t="s">
        <v>5171</v>
      </c>
      <c r="E20" s="318" t="s">
        <v>5172</v>
      </c>
    </row>
    <row r="21" spans="1:87" ht="18" customHeight="1">
      <c r="A21" s="318"/>
      <c r="B21" s="318"/>
      <c r="C21" s="318" t="s">
        <v>5173</v>
      </c>
      <c r="D21" s="318" t="s">
        <v>5174</v>
      </c>
      <c r="E21" s="318" t="s">
        <v>5175</v>
      </c>
    </row>
    <row r="22" spans="1:87" ht="18" customHeight="1">
      <c r="A22" s="318"/>
      <c r="B22" s="318"/>
      <c r="C22" s="318" t="s">
        <v>5176</v>
      </c>
      <c r="D22" s="318" t="s">
        <v>5177</v>
      </c>
      <c r="E22" s="318" t="s">
        <v>5178</v>
      </c>
    </row>
    <row r="23" spans="1:87" ht="18" customHeight="1">
      <c r="A23" s="318"/>
      <c r="B23" s="318"/>
      <c r="C23" s="318" t="s">
        <v>5179</v>
      </c>
      <c r="D23" s="318" t="s">
        <v>5180</v>
      </c>
      <c r="E23" s="318"/>
    </row>
    <row r="24" spans="1:87" ht="18" customHeight="1">
      <c r="A24" s="318"/>
      <c r="B24" s="318"/>
      <c r="C24" s="318" t="s">
        <v>5181</v>
      </c>
      <c r="D24" s="318" t="s">
        <v>5182</v>
      </c>
      <c r="E24" s="318"/>
    </row>
    <row r="25" spans="1:87" ht="18" customHeight="1">
      <c r="A25" s="318"/>
      <c r="B25" s="318"/>
      <c r="C25" s="318" t="s">
        <v>5183</v>
      </c>
      <c r="D25" s="318"/>
      <c r="E25" s="318"/>
    </row>
    <row r="26" spans="1:87" ht="18" customHeight="1">
      <c r="A26" s="318"/>
      <c r="B26" s="318"/>
      <c r="C26" s="318" t="s">
        <v>5184</v>
      </c>
      <c r="D26" s="318"/>
      <c r="E26" s="318"/>
    </row>
    <row r="27" spans="1:87" ht="18" customHeight="1">
      <c r="A27" s="318"/>
      <c r="B27" s="318"/>
      <c r="C27" s="318" t="s">
        <v>5185</v>
      </c>
      <c r="D27" s="318"/>
      <c r="E27" s="318"/>
    </row>
    <row r="28" spans="1:87" ht="18" customHeight="1">
      <c r="A28" s="318"/>
      <c r="B28" s="318"/>
      <c r="C28" s="318" t="s">
        <v>5186</v>
      </c>
      <c r="D28" s="318"/>
      <c r="E28" s="318"/>
    </row>
    <row r="29" spans="1:87" ht="18" customHeight="1">
      <c r="A29" s="318"/>
      <c r="B29" s="318"/>
      <c r="C29" s="318" t="s">
        <v>5187</v>
      </c>
      <c r="D29" s="318"/>
      <c r="E29" s="318"/>
    </row>
    <row r="30" spans="1:87" ht="18" customHeight="1"/>
    <row r="31" spans="1:87" ht="18" customHeight="1" thickBot="1"/>
    <row r="32" spans="1:87" ht="18" customHeight="1" thickBot="1">
      <c r="A32" s="318" t="s">
        <v>3534</v>
      </c>
      <c r="B32" s="318" t="s">
        <v>3538</v>
      </c>
      <c r="C32" s="318" t="s">
        <v>3540</v>
      </c>
      <c r="D32" s="318" t="s">
        <v>3542</v>
      </c>
      <c r="E32" s="318" t="s">
        <v>3544</v>
      </c>
      <c r="F32" s="318" t="s">
        <v>3546</v>
      </c>
      <c r="G32" s="318" t="s">
        <v>5188</v>
      </c>
      <c r="H32" s="318" t="s">
        <v>3550</v>
      </c>
      <c r="I32" s="318" t="s">
        <v>3554</v>
      </c>
      <c r="J32" s="318" t="s">
        <v>3556</v>
      </c>
      <c r="K32" s="318" t="s">
        <v>3558</v>
      </c>
      <c r="L32" s="318" t="s">
        <v>3560</v>
      </c>
      <c r="M32" s="318" t="s">
        <v>3562</v>
      </c>
      <c r="N32" s="318" t="s">
        <v>3564</v>
      </c>
      <c r="O32" s="318" t="s">
        <v>3536</v>
      </c>
      <c r="P32" s="318" t="s">
        <v>3552</v>
      </c>
      <c r="Q32" s="401" t="s">
        <v>3566</v>
      </c>
      <c r="R32" s="403" t="s">
        <v>5103</v>
      </c>
      <c r="S32" s="404" t="s">
        <v>5107</v>
      </c>
      <c r="T32" s="404" t="s">
        <v>5111</v>
      </c>
      <c r="U32" s="404" t="s">
        <v>5115</v>
      </c>
      <c r="V32" s="404" t="s">
        <v>5119</v>
      </c>
      <c r="W32" s="404" t="s">
        <v>5123</v>
      </c>
      <c r="X32" s="404" t="s">
        <v>5127</v>
      </c>
      <c r="Y32" s="404" t="s">
        <v>5131</v>
      </c>
      <c r="Z32" s="404" t="s">
        <v>5135</v>
      </c>
      <c r="AA32" s="404" t="s">
        <v>5139</v>
      </c>
      <c r="AB32" s="404" t="s">
        <v>5143</v>
      </c>
      <c r="AC32" s="404" t="s">
        <v>5147</v>
      </c>
      <c r="AD32" s="404" t="s">
        <v>5151</v>
      </c>
      <c r="AE32" s="404" t="s">
        <v>5155</v>
      </c>
      <c r="AF32" s="404" t="s">
        <v>5159</v>
      </c>
      <c r="AG32" s="404" t="s">
        <v>5163</v>
      </c>
      <c r="AH32" s="404" t="s">
        <v>5167</v>
      </c>
      <c r="AI32" s="404" t="s">
        <v>5170</v>
      </c>
      <c r="AJ32" s="404" t="s">
        <v>5173</v>
      </c>
      <c r="AK32" s="404" t="s">
        <v>5176</v>
      </c>
      <c r="AL32" s="404" t="s">
        <v>5179</v>
      </c>
      <c r="AM32" s="404" t="s">
        <v>5181</v>
      </c>
      <c r="AN32" s="404" t="s">
        <v>5183</v>
      </c>
      <c r="AO32" s="404" t="s">
        <v>5184</v>
      </c>
      <c r="AP32" s="404" t="s">
        <v>5185</v>
      </c>
      <c r="AQ32" s="404" t="s">
        <v>5186</v>
      </c>
      <c r="AR32" s="405" t="s">
        <v>5187</v>
      </c>
      <c r="AS32" s="403" t="s">
        <v>3055</v>
      </c>
      <c r="AT32" s="404" t="s">
        <v>3183</v>
      </c>
      <c r="AU32" s="404" t="s">
        <v>3072</v>
      </c>
      <c r="AV32" s="404" t="s">
        <v>3085</v>
      </c>
      <c r="AW32" s="404" t="s">
        <v>3095</v>
      </c>
      <c r="AX32" s="404" t="s">
        <v>3105</v>
      </c>
      <c r="AY32" s="404" t="s">
        <v>3121</v>
      </c>
      <c r="AZ32" s="404" t="s">
        <v>3134</v>
      </c>
      <c r="BA32" s="404" t="s">
        <v>3150</v>
      </c>
      <c r="BB32" s="404" t="s">
        <v>3160</v>
      </c>
      <c r="BC32" s="404" t="s">
        <v>3161</v>
      </c>
      <c r="BD32" s="404" t="s">
        <v>5189</v>
      </c>
      <c r="BE32" s="404" t="s">
        <v>3198</v>
      </c>
      <c r="BF32" s="404" t="s">
        <v>3215</v>
      </c>
      <c r="BG32" s="404" t="s">
        <v>3230</v>
      </c>
      <c r="BH32" s="404" t="s">
        <v>3239</v>
      </c>
      <c r="BI32" s="404" t="s">
        <v>3254</v>
      </c>
      <c r="BJ32" s="404" t="s">
        <v>3265</v>
      </c>
      <c r="BK32" s="404" t="s">
        <v>3274</v>
      </c>
      <c r="BL32" s="404" t="s">
        <v>3285</v>
      </c>
      <c r="BM32" s="404" t="s">
        <v>3296</v>
      </c>
      <c r="BN32" s="405" t="s">
        <v>3313</v>
      </c>
      <c r="BO32" s="318" t="s">
        <v>5105</v>
      </c>
      <c r="BP32" s="318" t="s">
        <v>5109</v>
      </c>
      <c r="BQ32" s="318" t="s">
        <v>5113</v>
      </c>
      <c r="BR32" s="318" t="s">
        <v>5117</v>
      </c>
      <c r="BS32" s="318" t="s">
        <v>5121</v>
      </c>
      <c r="BT32" s="318" t="s">
        <v>5125</v>
      </c>
      <c r="BU32" s="318" t="s">
        <v>5129</v>
      </c>
      <c r="BV32" s="318" t="s">
        <v>5133</v>
      </c>
      <c r="BW32" s="318" t="s">
        <v>5137</v>
      </c>
      <c r="BX32" s="318" t="s">
        <v>5141</v>
      </c>
      <c r="BY32" s="318" t="s">
        <v>5145</v>
      </c>
      <c r="BZ32" s="318" t="s">
        <v>5149</v>
      </c>
      <c r="CA32" s="318" t="s">
        <v>5153</v>
      </c>
      <c r="CB32" s="318" t="s">
        <v>5157</v>
      </c>
      <c r="CC32" s="318" t="s">
        <v>5161</v>
      </c>
      <c r="CD32" s="318" t="s">
        <v>5165</v>
      </c>
      <c r="CE32" s="318" t="s">
        <v>5169</v>
      </c>
      <c r="CF32" s="318" t="s">
        <v>5172</v>
      </c>
      <c r="CG32" s="318" t="s">
        <v>5175</v>
      </c>
      <c r="CH32" s="318" t="s">
        <v>5178</v>
      </c>
      <c r="CI32" s="318"/>
    </row>
    <row r="33" spans="1:86" ht="18" customHeight="1">
      <c r="A33" s="318" t="s">
        <v>3535</v>
      </c>
      <c r="B33" s="318" t="s">
        <v>3539</v>
      </c>
      <c r="C33" s="318" t="s">
        <v>3541</v>
      </c>
      <c r="D33" s="318" t="s">
        <v>3543</v>
      </c>
      <c r="E33" s="318" t="s">
        <v>3545</v>
      </c>
      <c r="F33" s="318" t="s">
        <v>3547</v>
      </c>
      <c r="G33" s="318" t="s">
        <v>3549</v>
      </c>
      <c r="H33" s="318" t="s">
        <v>3551</v>
      </c>
      <c r="I33" s="318" t="s">
        <v>3555</v>
      </c>
      <c r="J33" s="318" t="s">
        <v>3557</v>
      </c>
      <c r="K33" s="318" t="s">
        <v>3559</v>
      </c>
      <c r="L33" s="318" t="s">
        <v>3561</v>
      </c>
      <c r="M33" s="318" t="s">
        <v>3563</v>
      </c>
      <c r="N33" s="318" t="s">
        <v>3565</v>
      </c>
      <c r="O33" s="318" t="s">
        <v>3537</v>
      </c>
      <c r="P33" s="318" t="s">
        <v>3553</v>
      </c>
      <c r="Q33" s="318" t="s">
        <v>3567</v>
      </c>
      <c r="R33" s="402" t="s">
        <v>2684</v>
      </c>
      <c r="S33" s="402" t="s">
        <v>2698</v>
      </c>
      <c r="T33" s="402" t="s">
        <v>2710</v>
      </c>
      <c r="U33" s="402" t="s">
        <v>2718</v>
      </c>
      <c r="V33" s="402" t="s">
        <v>2725</v>
      </c>
      <c r="W33" s="402" t="s">
        <v>2738</v>
      </c>
      <c r="X33" s="402" t="s">
        <v>2751</v>
      </c>
      <c r="Y33" s="402" t="s">
        <v>2766</v>
      </c>
      <c r="Z33" s="402" t="s">
        <v>2780</v>
      </c>
      <c r="AA33" s="402" t="s">
        <v>2800</v>
      </c>
      <c r="AB33" s="402" t="s">
        <v>2809</v>
      </c>
      <c r="AC33" s="402" t="s">
        <v>2839</v>
      </c>
      <c r="AD33" s="402" t="s">
        <v>2839</v>
      </c>
      <c r="AE33" s="402" t="s">
        <v>2886</v>
      </c>
      <c r="AF33" s="402" t="s">
        <v>2898</v>
      </c>
      <c r="AG33" s="402" t="s">
        <v>2914</v>
      </c>
      <c r="AH33" s="402" t="s">
        <v>2924</v>
      </c>
      <c r="AI33" s="402" t="s">
        <v>2940</v>
      </c>
      <c r="AJ33" s="402" t="s">
        <v>2953</v>
      </c>
      <c r="AK33" s="402" t="s">
        <v>2962</v>
      </c>
      <c r="AL33" s="402" t="s">
        <v>2973</v>
      </c>
      <c r="AM33" s="402" t="s">
        <v>2988</v>
      </c>
      <c r="AN33" s="402" t="s">
        <v>2998</v>
      </c>
      <c r="AO33" s="402" t="s">
        <v>3013</v>
      </c>
      <c r="AP33" s="402" t="s">
        <v>3021</v>
      </c>
      <c r="AQ33" s="402" t="s">
        <v>3031</v>
      </c>
      <c r="AR33" s="402" t="s">
        <v>3042</v>
      </c>
      <c r="AS33" s="402" t="s">
        <v>3068</v>
      </c>
      <c r="AT33" s="402" t="s">
        <v>3190</v>
      </c>
      <c r="AU33" s="402" t="s">
        <v>3077</v>
      </c>
      <c r="AV33" s="402" t="s">
        <v>3091</v>
      </c>
      <c r="AW33" s="402" t="s">
        <v>3096</v>
      </c>
      <c r="AX33" s="402" t="s">
        <v>3108</v>
      </c>
      <c r="AY33" s="402" t="s">
        <v>3108</v>
      </c>
      <c r="AZ33" s="402" t="s">
        <v>3142</v>
      </c>
      <c r="BA33" s="402" t="s">
        <v>3153</v>
      </c>
      <c r="BB33" s="402" t="s">
        <v>3096</v>
      </c>
      <c r="BC33" s="402" t="s">
        <v>3162</v>
      </c>
      <c r="BD33" s="402" t="s">
        <v>3177</v>
      </c>
      <c r="BE33" s="402" t="s">
        <v>3209</v>
      </c>
      <c r="BF33" s="402" t="s">
        <v>3218</v>
      </c>
      <c r="BG33" s="402" t="s">
        <v>3237</v>
      </c>
      <c r="BH33" s="402" t="s">
        <v>3244</v>
      </c>
      <c r="BI33" s="402" t="s">
        <v>3255</v>
      </c>
      <c r="BJ33" s="402" t="s">
        <v>3272</v>
      </c>
      <c r="BK33" s="402" t="s">
        <v>3281</v>
      </c>
      <c r="BL33" s="402" t="s">
        <v>3290</v>
      </c>
      <c r="BM33" s="402" t="s">
        <v>3297</v>
      </c>
      <c r="BN33" s="402" t="s">
        <v>3314</v>
      </c>
      <c r="BO33" s="318" t="s">
        <v>3333</v>
      </c>
      <c r="BP33" s="318" t="s">
        <v>3346</v>
      </c>
      <c r="BQ33" s="318" t="s">
        <v>3360</v>
      </c>
      <c r="BR33" s="318" t="s">
        <v>3365</v>
      </c>
      <c r="BS33" s="318" t="s">
        <v>3376</v>
      </c>
      <c r="BT33" s="318" t="s">
        <v>3162</v>
      </c>
      <c r="BU33" s="318" t="s">
        <v>3391</v>
      </c>
      <c r="BV33" s="318" t="s">
        <v>3401</v>
      </c>
      <c r="BW33" s="318" t="s">
        <v>3153</v>
      </c>
      <c r="BX33" s="318" t="s">
        <v>3417</v>
      </c>
      <c r="BY33" s="318" t="s">
        <v>3434</v>
      </c>
      <c r="BZ33" s="318" t="s">
        <v>3447</v>
      </c>
      <c r="CA33" s="318" t="s">
        <v>3457</v>
      </c>
      <c r="CB33" s="318" t="s">
        <v>3463</v>
      </c>
      <c r="CC33" s="318" t="s">
        <v>3471</v>
      </c>
      <c r="CD33" s="318" t="s">
        <v>3484</v>
      </c>
      <c r="CE33" s="318" t="s">
        <v>3491</v>
      </c>
      <c r="CF33" s="318" t="s">
        <v>3499</v>
      </c>
      <c r="CG33" s="318" t="s">
        <v>3520</v>
      </c>
      <c r="CH33" s="318" t="s">
        <v>3531</v>
      </c>
    </row>
    <row r="34" spans="1:86" ht="18" customHeight="1">
      <c r="A34" s="318"/>
      <c r="B34" s="318"/>
      <c r="C34" s="318"/>
      <c r="D34" s="318"/>
      <c r="E34" s="318"/>
      <c r="F34" s="318"/>
      <c r="G34" s="318"/>
      <c r="H34" s="318"/>
      <c r="I34" s="318"/>
      <c r="J34" s="318"/>
      <c r="K34" s="318"/>
      <c r="L34" s="318"/>
      <c r="M34" s="318"/>
      <c r="N34" s="318"/>
      <c r="O34" s="318"/>
      <c r="P34" s="318"/>
      <c r="Q34" s="318"/>
      <c r="R34" s="318" t="s">
        <v>2686</v>
      </c>
      <c r="S34" s="318" t="s">
        <v>2700</v>
      </c>
      <c r="T34" s="318" t="s">
        <v>2712</v>
      </c>
      <c r="U34" s="318" t="s">
        <v>2720</v>
      </c>
      <c r="V34" s="318" t="s">
        <v>2727</v>
      </c>
      <c r="W34" s="318" t="s">
        <v>2740</v>
      </c>
      <c r="X34" s="318" t="s">
        <v>2753</v>
      </c>
      <c r="Y34" s="318" t="s">
        <v>2778</v>
      </c>
      <c r="Z34" s="318" t="s">
        <v>2795</v>
      </c>
      <c r="AA34" s="318" t="s">
        <v>2802</v>
      </c>
      <c r="AB34" s="318" t="s">
        <v>2820</v>
      </c>
      <c r="AC34" s="318" t="s">
        <v>2851</v>
      </c>
      <c r="AD34" s="318" t="s">
        <v>2880</v>
      </c>
      <c r="AE34" s="318" t="s">
        <v>2888</v>
      </c>
      <c r="AF34" s="318" t="s">
        <v>2909</v>
      </c>
      <c r="AG34" s="318" t="s">
        <v>2916</v>
      </c>
      <c r="AH34" s="318" t="s">
        <v>2938</v>
      </c>
      <c r="AI34" s="318" t="s">
        <v>2942</v>
      </c>
      <c r="AJ34" s="318" t="s">
        <v>2955</v>
      </c>
      <c r="AK34" s="318" t="s">
        <v>2964</v>
      </c>
      <c r="AL34" s="318" t="s">
        <v>2985</v>
      </c>
      <c r="AM34" s="318" t="s">
        <v>2990</v>
      </c>
      <c r="AN34" s="318" t="s">
        <v>3000</v>
      </c>
      <c r="AO34" s="318" t="s">
        <v>3015</v>
      </c>
      <c r="AP34" s="318" t="s">
        <v>3022</v>
      </c>
      <c r="AQ34" s="318" t="s">
        <v>3033</v>
      </c>
      <c r="AR34" s="318" t="s">
        <v>3044</v>
      </c>
      <c r="AS34" s="318" t="s">
        <v>3062</v>
      </c>
      <c r="AT34" s="318" t="s">
        <v>3192</v>
      </c>
      <c r="AU34" s="318" t="s">
        <v>3081</v>
      </c>
      <c r="AV34" s="318" t="s">
        <v>3088</v>
      </c>
      <c r="AW34" s="318" t="s">
        <v>3098</v>
      </c>
      <c r="AX34" s="318" t="s">
        <v>3106</v>
      </c>
      <c r="AY34" s="318" t="s">
        <v>3132</v>
      </c>
      <c r="AZ34" s="318" t="s">
        <v>3144</v>
      </c>
      <c r="BA34" s="318" t="s">
        <v>3155</v>
      </c>
      <c r="BB34" s="318" t="s">
        <v>3098</v>
      </c>
      <c r="BC34" s="318" t="s">
        <v>3164</v>
      </c>
      <c r="BD34" s="318" t="s">
        <v>3173</v>
      </c>
      <c r="BE34" s="318" t="s">
        <v>3201</v>
      </c>
      <c r="BF34" s="318" t="s">
        <v>3224</v>
      </c>
      <c r="BG34" s="318" t="s">
        <v>3231</v>
      </c>
      <c r="BH34" s="318" t="s">
        <v>3248</v>
      </c>
      <c r="BI34" s="318" t="s">
        <v>3259</v>
      </c>
      <c r="BJ34" s="318" t="s">
        <v>3270</v>
      </c>
      <c r="BK34" s="318" t="s">
        <v>3277</v>
      </c>
      <c r="BL34" s="318" t="s">
        <v>3286</v>
      </c>
      <c r="BM34" s="318" t="s">
        <v>3301</v>
      </c>
      <c r="BN34" s="318" t="s">
        <v>3326</v>
      </c>
      <c r="BO34" s="318" t="s">
        <v>3336</v>
      </c>
      <c r="BP34" s="318" t="s">
        <v>3343</v>
      </c>
      <c r="BQ34" s="318" t="s">
        <v>3362</v>
      </c>
      <c r="BR34" s="318" t="s">
        <v>3368</v>
      </c>
      <c r="BS34" s="318" t="s">
        <v>3378</v>
      </c>
      <c r="BT34" s="318" t="s">
        <v>3164</v>
      </c>
      <c r="BU34" s="318" t="s">
        <v>3386</v>
      </c>
      <c r="BV34" s="318" t="s">
        <v>3399</v>
      </c>
      <c r="BW34" s="318" t="s">
        <v>3155</v>
      </c>
      <c r="BX34" s="318" t="s">
        <v>3413</v>
      </c>
      <c r="BY34" s="318" t="s">
        <v>3430</v>
      </c>
      <c r="BZ34" s="318" t="s">
        <v>3441</v>
      </c>
      <c r="CA34" s="318" t="s">
        <v>3455</v>
      </c>
      <c r="CB34" s="318" t="s">
        <v>3459</v>
      </c>
      <c r="CC34" s="318" t="s">
        <v>3476</v>
      </c>
      <c r="CD34" s="318" t="s">
        <v>3481</v>
      </c>
      <c r="CE34" s="318" t="s">
        <v>3492</v>
      </c>
      <c r="CF34" s="318" t="s">
        <v>3511</v>
      </c>
      <c r="CG34" s="318" t="s">
        <v>3515</v>
      </c>
      <c r="CH34" s="318" t="s">
        <v>3525</v>
      </c>
    </row>
    <row r="35" spans="1:86" ht="18" customHeight="1">
      <c r="A35" s="318"/>
      <c r="B35" s="318"/>
      <c r="C35" s="318"/>
      <c r="D35" s="318"/>
      <c r="E35" s="318"/>
      <c r="F35" s="318"/>
      <c r="G35" s="318"/>
      <c r="H35" s="318"/>
      <c r="I35" s="318"/>
      <c r="J35" s="318"/>
      <c r="K35" s="318"/>
      <c r="L35" s="318"/>
      <c r="M35" s="318"/>
      <c r="N35" s="318"/>
      <c r="O35" s="318"/>
      <c r="P35" s="318"/>
      <c r="Q35" s="318"/>
      <c r="R35" s="318" t="s">
        <v>2688</v>
      </c>
      <c r="S35" s="318" t="s">
        <v>2701</v>
      </c>
      <c r="T35" s="318" t="s">
        <v>2713</v>
      </c>
      <c r="U35" s="318" t="s">
        <v>2721</v>
      </c>
      <c r="V35" s="318" t="s">
        <v>2728</v>
      </c>
      <c r="W35" s="318" t="s">
        <v>2742</v>
      </c>
      <c r="X35" s="318" t="s">
        <v>2754</v>
      </c>
      <c r="Y35" s="318" t="s">
        <v>2768</v>
      </c>
      <c r="Z35" s="318" t="s">
        <v>2797</v>
      </c>
      <c r="AA35" s="318" t="s">
        <v>2804</v>
      </c>
      <c r="AB35" s="318" t="s">
        <v>2822</v>
      </c>
      <c r="AC35" s="318" t="s">
        <v>2853</v>
      </c>
      <c r="AD35" s="318" t="s">
        <v>2881</v>
      </c>
      <c r="AE35" s="318" t="s">
        <v>2889</v>
      </c>
      <c r="AF35" s="318" t="s">
        <v>2910</v>
      </c>
      <c r="AG35" s="318" t="s">
        <v>2917</v>
      </c>
      <c r="AH35" s="318" t="s">
        <v>2926</v>
      </c>
      <c r="AI35" s="318" t="s">
        <v>2943</v>
      </c>
      <c r="AJ35" s="318" t="s">
        <v>2956</v>
      </c>
      <c r="AK35" s="318" t="s">
        <v>2965</v>
      </c>
      <c r="AL35" s="318" t="s">
        <v>2975</v>
      </c>
      <c r="AM35" s="318" t="s">
        <v>2991</v>
      </c>
      <c r="AN35" s="318" t="s">
        <v>3001</v>
      </c>
      <c r="AO35" s="318" t="s">
        <v>3016</v>
      </c>
      <c r="AP35" s="318" t="s">
        <v>2770</v>
      </c>
      <c r="AQ35" s="318" t="s">
        <v>3034</v>
      </c>
      <c r="AR35" s="318" t="s">
        <v>3045</v>
      </c>
      <c r="AS35" s="318" t="s">
        <v>3060</v>
      </c>
      <c r="AT35" s="318" t="s">
        <v>3194</v>
      </c>
      <c r="AU35" s="318" t="s">
        <v>3083</v>
      </c>
      <c r="AV35" s="318" t="s">
        <v>3093</v>
      </c>
      <c r="AW35" s="318" t="s">
        <v>3103</v>
      </c>
      <c r="AX35" s="318" t="s">
        <v>3119</v>
      </c>
      <c r="AY35" s="318" t="s">
        <v>3129</v>
      </c>
      <c r="AZ35" s="318" t="s">
        <v>3140</v>
      </c>
      <c r="BA35" s="318" t="s">
        <v>3151</v>
      </c>
      <c r="BB35" s="318" t="s">
        <v>3099</v>
      </c>
      <c r="BC35" s="318" t="s">
        <v>3166</v>
      </c>
      <c r="BD35" s="318" t="s">
        <v>3169</v>
      </c>
      <c r="BE35" s="318" t="s">
        <v>3205</v>
      </c>
      <c r="BF35" s="318" t="s">
        <v>3228</v>
      </c>
      <c r="BG35" s="318" t="s">
        <v>3235</v>
      </c>
      <c r="BH35" s="318" t="s">
        <v>3246</v>
      </c>
      <c r="BI35" s="318" t="s">
        <v>3263</v>
      </c>
      <c r="BJ35" s="318" t="s">
        <v>3268</v>
      </c>
      <c r="BK35" s="318" t="s">
        <v>3283</v>
      </c>
      <c r="BL35" s="318" t="s">
        <v>3292</v>
      </c>
      <c r="BM35" s="318" t="s">
        <v>3309</v>
      </c>
      <c r="BN35" s="318" t="s">
        <v>3318</v>
      </c>
      <c r="BO35" s="318" t="s">
        <v>3332</v>
      </c>
      <c r="BP35" s="318" t="s">
        <v>3342</v>
      </c>
      <c r="BQ35" s="318" t="s">
        <v>3351</v>
      </c>
      <c r="BR35" s="318" t="s">
        <v>3367</v>
      </c>
      <c r="BS35" s="318" t="s">
        <v>3096</v>
      </c>
      <c r="BT35" s="318" t="s">
        <v>3166</v>
      </c>
      <c r="BU35" s="318" t="s">
        <v>3384</v>
      </c>
      <c r="BV35" s="318" t="s">
        <v>3404</v>
      </c>
      <c r="BW35" s="318" t="s">
        <v>3151</v>
      </c>
      <c r="BX35" s="318" t="s">
        <v>3420</v>
      </c>
      <c r="BY35" s="318" t="s">
        <v>3432</v>
      </c>
      <c r="BZ35" s="318" t="s">
        <v>3445</v>
      </c>
      <c r="CA35" s="318" t="s">
        <v>3453</v>
      </c>
      <c r="CB35" s="318" t="s">
        <v>3461</v>
      </c>
      <c r="CC35" s="318" t="s">
        <v>3472</v>
      </c>
      <c r="CD35" s="318" t="s">
        <v>3479</v>
      </c>
      <c r="CE35" s="318" t="s">
        <v>3493</v>
      </c>
      <c r="CF35" s="318" t="s">
        <v>3509</v>
      </c>
      <c r="CG35" s="318" t="s">
        <v>3516</v>
      </c>
      <c r="CH35" s="319" t="s">
        <v>3523</v>
      </c>
    </row>
    <row r="36" spans="1:86" ht="18" customHeight="1">
      <c r="A36" s="318"/>
      <c r="B36" s="318"/>
      <c r="C36" s="318"/>
      <c r="D36" s="318"/>
      <c r="E36" s="318"/>
      <c r="F36" s="318"/>
      <c r="G36" s="318"/>
      <c r="H36" s="318"/>
      <c r="I36" s="318"/>
      <c r="J36" s="318"/>
      <c r="K36" s="318"/>
      <c r="L36" s="318"/>
      <c r="M36" s="318"/>
      <c r="N36" s="318"/>
      <c r="O36" s="318"/>
      <c r="P36" s="318"/>
      <c r="Q36" s="318"/>
      <c r="R36" s="318" t="s">
        <v>2689</v>
      </c>
      <c r="S36" s="318" t="s">
        <v>2703</v>
      </c>
      <c r="T36" s="318" t="s">
        <v>2714</v>
      </c>
      <c r="U36" s="318" t="s">
        <v>2723</v>
      </c>
      <c r="V36" s="318" t="s">
        <v>2729</v>
      </c>
      <c r="W36" s="318" t="s">
        <v>2743</v>
      </c>
      <c r="X36" s="318" t="s">
        <v>2755</v>
      </c>
      <c r="Y36" s="318" t="s">
        <v>2770</v>
      </c>
      <c r="Z36" s="318" t="s">
        <v>2782</v>
      </c>
      <c r="AA36" s="318" t="s">
        <v>2805</v>
      </c>
      <c r="AB36" s="318" t="s">
        <v>2823</v>
      </c>
      <c r="AC36" s="318" t="s">
        <v>2854</v>
      </c>
      <c r="AD36" s="318" t="s">
        <v>2883</v>
      </c>
      <c r="AE36" s="318" t="s">
        <v>2890</v>
      </c>
      <c r="AF36" s="318" t="s">
        <v>2912</v>
      </c>
      <c r="AG36" s="318" t="s">
        <v>2918</v>
      </c>
      <c r="AH36" s="318" t="s">
        <v>2927</v>
      </c>
      <c r="AI36" s="318" t="s">
        <v>2944</v>
      </c>
      <c r="AJ36" s="318" t="s">
        <v>2957</v>
      </c>
      <c r="AK36" s="318" t="s">
        <v>2967</v>
      </c>
      <c r="AL36" s="318" t="s">
        <v>2976</v>
      </c>
      <c r="AM36" s="318" t="s">
        <v>2992</v>
      </c>
      <c r="AN36" s="318" t="s">
        <v>3003</v>
      </c>
      <c r="AO36" s="318" t="s">
        <v>3017</v>
      </c>
      <c r="AP36" s="318" t="s">
        <v>3024</v>
      </c>
      <c r="AQ36" s="318" t="s">
        <v>3035</v>
      </c>
      <c r="AR36" s="318" t="s">
        <v>3047</v>
      </c>
      <c r="AS36" s="318" t="s">
        <v>3056</v>
      </c>
      <c r="AT36" s="318" t="s">
        <v>3184</v>
      </c>
      <c r="AU36" s="318" t="s">
        <v>3079</v>
      </c>
      <c r="AV36" s="318" t="s">
        <v>3089</v>
      </c>
      <c r="AW36" s="318" t="s">
        <v>3099</v>
      </c>
      <c r="AX36" s="318" t="s">
        <v>3117</v>
      </c>
      <c r="AY36" s="318" t="s">
        <v>3126</v>
      </c>
      <c r="AZ36" s="318" t="s">
        <v>3146</v>
      </c>
      <c r="BA36" s="318" t="s">
        <v>3157</v>
      </c>
      <c r="BB36" s="318"/>
      <c r="BC36" s="318"/>
      <c r="BD36" s="318" t="s">
        <v>3171</v>
      </c>
      <c r="BE36" s="318" t="s">
        <v>3199</v>
      </c>
      <c r="BF36" s="318" t="s">
        <v>3226</v>
      </c>
      <c r="BG36" s="318" t="s">
        <v>3233</v>
      </c>
      <c r="BH36" s="318" t="s">
        <v>3250</v>
      </c>
      <c r="BI36" s="318" t="s">
        <v>3257</v>
      </c>
      <c r="BJ36" s="318" t="s">
        <v>3266</v>
      </c>
      <c r="BK36" s="318" t="s">
        <v>3275</v>
      </c>
      <c r="BL36" s="318" t="s">
        <v>3294</v>
      </c>
      <c r="BM36" s="318" t="s">
        <v>3299</v>
      </c>
      <c r="BN36" s="318" t="s">
        <v>3316</v>
      </c>
      <c r="BO36" s="318" t="s">
        <v>3334</v>
      </c>
      <c r="BP36" s="318" t="s">
        <v>3349</v>
      </c>
      <c r="BQ36" s="318" t="s">
        <v>3357</v>
      </c>
      <c r="BR36" s="318" t="s">
        <v>3370</v>
      </c>
      <c r="BS36" s="318" t="s">
        <v>3380</v>
      </c>
      <c r="BT36" s="318" t="s">
        <v>3382</v>
      </c>
      <c r="BU36" s="318" t="s">
        <v>3395</v>
      </c>
      <c r="BV36" s="318" t="s">
        <v>3403</v>
      </c>
      <c r="BW36" s="318" t="s">
        <v>3157</v>
      </c>
      <c r="BX36" s="318" t="s">
        <v>3411</v>
      </c>
      <c r="BY36" s="318" t="s">
        <v>3438</v>
      </c>
      <c r="BZ36" s="318" t="s">
        <v>3443</v>
      </c>
      <c r="CA36" s="318" t="s">
        <v>3450</v>
      </c>
      <c r="CB36" s="318" t="s">
        <v>3465</v>
      </c>
      <c r="CC36" s="318" t="s">
        <v>3475</v>
      </c>
      <c r="CD36" s="318" t="s">
        <v>3482</v>
      </c>
      <c r="CE36" s="318" t="s">
        <v>3495</v>
      </c>
      <c r="CF36" s="318" t="s">
        <v>3505</v>
      </c>
      <c r="CG36" s="318" t="s">
        <v>3521</v>
      </c>
      <c r="CH36" s="319" t="s">
        <v>3527</v>
      </c>
    </row>
    <row r="37" spans="1:86" ht="18" customHeight="1">
      <c r="A37" s="318"/>
      <c r="B37" s="318"/>
      <c r="C37" s="318"/>
      <c r="D37" s="318"/>
      <c r="E37" s="318"/>
      <c r="F37" s="318"/>
      <c r="G37" s="318"/>
      <c r="H37" s="318"/>
      <c r="I37" s="318"/>
      <c r="J37" s="318"/>
      <c r="K37" s="318"/>
      <c r="L37" s="318"/>
      <c r="M37" s="318"/>
      <c r="N37" s="318"/>
      <c r="O37" s="318"/>
      <c r="P37" s="318"/>
      <c r="Q37" s="318"/>
      <c r="R37" s="318" t="s">
        <v>2691</v>
      </c>
      <c r="S37" s="318" t="s">
        <v>2704</v>
      </c>
      <c r="T37" s="318" t="s">
        <v>2716</v>
      </c>
      <c r="U37" s="318"/>
      <c r="V37" s="318" t="s">
        <v>2731</v>
      </c>
      <c r="W37" s="318" t="s">
        <v>2745</v>
      </c>
      <c r="X37" s="318" t="s">
        <v>2756</v>
      </c>
      <c r="Y37" s="318" t="s">
        <v>2771</v>
      </c>
      <c r="Z37" s="318" t="s">
        <v>2784</v>
      </c>
      <c r="AA37" s="318" t="s">
        <v>2806</v>
      </c>
      <c r="AB37" s="318" t="s">
        <v>2825</v>
      </c>
      <c r="AC37" s="318" t="s">
        <v>2856</v>
      </c>
      <c r="AD37" s="318" t="s">
        <v>2884</v>
      </c>
      <c r="AE37" s="318" t="s">
        <v>2892</v>
      </c>
      <c r="AF37" s="318" t="s">
        <v>2900</v>
      </c>
      <c r="AG37" s="318" t="s">
        <v>2920</v>
      </c>
      <c r="AH37" s="318" t="s">
        <v>2929</v>
      </c>
      <c r="AI37" s="318" t="s">
        <v>2945</v>
      </c>
      <c r="AJ37" s="318" t="s">
        <v>2959</v>
      </c>
      <c r="AK37" s="318" t="s">
        <v>2968</v>
      </c>
      <c r="AL37" s="318" t="s">
        <v>2977</v>
      </c>
      <c r="AM37" s="318" t="s">
        <v>2993</v>
      </c>
      <c r="AN37" s="318" t="s">
        <v>3004</v>
      </c>
      <c r="AO37" s="318" t="s">
        <v>3019</v>
      </c>
      <c r="AP37" s="318" t="s">
        <v>3025</v>
      </c>
      <c r="AQ37" s="318" t="s">
        <v>3036</v>
      </c>
      <c r="AR37" s="318" t="s">
        <v>3048</v>
      </c>
      <c r="AS37" s="318" t="s">
        <v>3064</v>
      </c>
      <c r="AT37" s="318" t="s">
        <v>3188</v>
      </c>
      <c r="AU37" s="318" t="s">
        <v>3075</v>
      </c>
      <c r="AV37" s="318" t="s">
        <v>3086</v>
      </c>
      <c r="AW37" s="318" t="s">
        <v>3101</v>
      </c>
      <c r="AX37" s="318" t="s">
        <v>3115</v>
      </c>
      <c r="AY37" s="318" t="s">
        <v>3131</v>
      </c>
      <c r="AZ37" s="318" t="s">
        <v>3148</v>
      </c>
      <c r="BA37" s="318" t="s">
        <v>3159</v>
      </c>
      <c r="BB37" s="318"/>
      <c r="BC37" s="318"/>
      <c r="BD37" s="318" t="s">
        <v>3181</v>
      </c>
      <c r="BE37" s="318" t="s">
        <v>3211</v>
      </c>
      <c r="BF37" s="318" t="s">
        <v>3216</v>
      </c>
      <c r="BG37" s="318"/>
      <c r="BH37" s="318" t="s">
        <v>3252</v>
      </c>
      <c r="BI37" s="318" t="s">
        <v>3261</v>
      </c>
      <c r="BJ37" s="318"/>
      <c r="BK37" s="318" t="s">
        <v>3279</v>
      </c>
      <c r="BL37" s="318" t="s">
        <v>3288</v>
      </c>
      <c r="BM37" s="318" t="s">
        <v>3311</v>
      </c>
      <c r="BN37" s="318" t="s">
        <v>3322</v>
      </c>
      <c r="BO37" s="318" t="s">
        <v>3337</v>
      </c>
      <c r="BP37" s="318" t="s">
        <v>3348</v>
      </c>
      <c r="BQ37" s="318" t="s">
        <v>3353</v>
      </c>
      <c r="BR37" s="318" t="s">
        <v>3371</v>
      </c>
      <c r="BS37" s="318" t="s">
        <v>3098</v>
      </c>
      <c r="BT37" s="318"/>
      <c r="BU37" s="318" t="s">
        <v>3392</v>
      </c>
      <c r="BV37" s="318" t="s">
        <v>3400</v>
      </c>
      <c r="BW37" s="318" t="s">
        <v>3159</v>
      </c>
      <c r="BX37" s="318" t="s">
        <v>3419</v>
      </c>
      <c r="BY37" s="318" t="s">
        <v>3428</v>
      </c>
      <c r="BZ37" s="318"/>
      <c r="CA37" s="318" t="s">
        <v>3452</v>
      </c>
      <c r="CB37" s="318"/>
      <c r="CC37" s="318" t="s">
        <v>3473</v>
      </c>
      <c r="CD37" s="318" t="s">
        <v>3485</v>
      </c>
      <c r="CE37" s="318" t="s">
        <v>3423</v>
      </c>
      <c r="CF37" s="318" t="s">
        <v>3502</v>
      </c>
      <c r="CG37" s="318" t="s">
        <v>3517</v>
      </c>
      <c r="CH37" s="318" t="s">
        <v>3529</v>
      </c>
    </row>
    <row r="38" spans="1:86" ht="18" customHeight="1">
      <c r="A38" s="318"/>
      <c r="B38" s="318"/>
      <c r="C38" s="318"/>
      <c r="D38" s="318"/>
      <c r="E38" s="318"/>
      <c r="F38" s="318"/>
      <c r="G38" s="318"/>
      <c r="H38" s="318"/>
      <c r="I38" s="318"/>
      <c r="J38" s="318"/>
      <c r="K38" s="318"/>
      <c r="L38" s="318"/>
      <c r="M38" s="318"/>
      <c r="N38" s="318"/>
      <c r="O38" s="318"/>
      <c r="P38" s="318"/>
      <c r="Q38" s="318"/>
      <c r="R38" s="318" t="s">
        <v>2692</v>
      </c>
      <c r="S38" s="318" t="s">
        <v>2706</v>
      </c>
      <c r="T38" s="318"/>
      <c r="U38" s="318"/>
      <c r="V38" s="318" t="s">
        <v>2732</v>
      </c>
      <c r="W38" s="318" t="s">
        <v>2746</v>
      </c>
      <c r="X38" s="318" t="s">
        <v>2758</v>
      </c>
      <c r="Y38" s="318" t="s">
        <v>2772</v>
      </c>
      <c r="Z38" s="318" t="s">
        <v>2786</v>
      </c>
      <c r="AA38" s="318"/>
      <c r="AB38" s="318" t="s">
        <v>2827</v>
      </c>
      <c r="AC38" s="318" t="s">
        <v>2857</v>
      </c>
      <c r="AD38" s="318" t="s">
        <v>2857</v>
      </c>
      <c r="AE38" s="318" t="s">
        <v>2894</v>
      </c>
      <c r="AF38" s="318" t="s">
        <v>2901</v>
      </c>
      <c r="AG38" s="318" t="s">
        <v>2921</v>
      </c>
      <c r="AH38" s="318" t="s">
        <v>2930</v>
      </c>
      <c r="AI38" s="318" t="s">
        <v>2946</v>
      </c>
      <c r="AJ38" s="318" t="s">
        <v>2960</v>
      </c>
      <c r="AK38" s="318" t="s">
        <v>2970</v>
      </c>
      <c r="AL38" s="318" t="s">
        <v>2979</v>
      </c>
      <c r="AM38" s="318" t="s">
        <v>2995</v>
      </c>
      <c r="AN38" s="318" t="s">
        <v>3005</v>
      </c>
      <c r="AO38" s="318"/>
      <c r="AP38" s="318" t="s">
        <v>3026</v>
      </c>
      <c r="AQ38" s="318" t="s">
        <v>3038</v>
      </c>
      <c r="AR38" s="318" t="s">
        <v>3049</v>
      </c>
      <c r="AS38" s="318" t="s">
        <v>3066</v>
      </c>
      <c r="AT38" s="318" t="s">
        <v>3186</v>
      </c>
      <c r="AU38" s="318" t="s">
        <v>3073</v>
      </c>
      <c r="AV38" s="318"/>
      <c r="AW38" s="318"/>
      <c r="AX38" s="318" t="s">
        <v>3113</v>
      </c>
      <c r="AY38" s="318" t="s">
        <v>3127</v>
      </c>
      <c r="AZ38" s="318" t="s">
        <v>3136</v>
      </c>
      <c r="BA38" s="318"/>
      <c r="BB38" s="318"/>
      <c r="BC38" s="318"/>
      <c r="BD38" s="318" t="s">
        <v>3175</v>
      </c>
      <c r="BE38" s="318" t="s">
        <v>3203</v>
      </c>
      <c r="BF38" s="318" t="s">
        <v>3222</v>
      </c>
      <c r="BG38" s="318"/>
      <c r="BH38" s="318" t="s">
        <v>3242</v>
      </c>
      <c r="BI38" s="318"/>
      <c r="BJ38" s="318"/>
      <c r="BK38" s="318"/>
      <c r="BL38" s="318"/>
      <c r="BM38" s="318" t="s">
        <v>3303</v>
      </c>
      <c r="BN38" s="318" t="s">
        <v>3320</v>
      </c>
      <c r="BO38" s="318" t="s">
        <v>3330</v>
      </c>
      <c r="BP38" s="318" t="s">
        <v>3344</v>
      </c>
      <c r="BQ38" s="318" t="s">
        <v>3355</v>
      </c>
      <c r="BR38" s="318"/>
      <c r="BS38" s="318" t="s">
        <v>3103</v>
      </c>
      <c r="BT38" s="318"/>
      <c r="BU38" s="318" t="s">
        <v>3393</v>
      </c>
      <c r="BV38" s="318" t="s">
        <v>3397</v>
      </c>
      <c r="BW38" s="318"/>
      <c r="BX38" s="318" t="s">
        <v>3414</v>
      </c>
      <c r="BY38" s="318" t="s">
        <v>3437</v>
      </c>
      <c r="BZ38" s="318"/>
      <c r="CA38" s="318"/>
      <c r="CB38" s="318"/>
      <c r="CC38" s="318" t="s">
        <v>3468</v>
      </c>
      <c r="CD38" s="318" t="s">
        <v>3487</v>
      </c>
      <c r="CE38" s="318" t="s">
        <v>3489</v>
      </c>
      <c r="CF38" s="318" t="s">
        <v>3507</v>
      </c>
      <c r="CG38" s="318" t="s">
        <v>3519</v>
      </c>
      <c r="CH38" s="318" t="s">
        <v>3528</v>
      </c>
    </row>
    <row r="39" spans="1:86" ht="18" customHeight="1">
      <c r="A39" s="318"/>
      <c r="B39" s="318"/>
      <c r="C39" s="318"/>
      <c r="D39" s="318"/>
      <c r="E39" s="318"/>
      <c r="F39" s="318"/>
      <c r="G39" s="318"/>
      <c r="H39" s="318"/>
      <c r="I39" s="318"/>
      <c r="J39" s="318"/>
      <c r="K39" s="318"/>
      <c r="L39" s="318"/>
      <c r="M39" s="318"/>
      <c r="N39" s="318"/>
      <c r="O39" s="318"/>
      <c r="P39" s="318"/>
      <c r="Q39" s="318"/>
      <c r="R39" s="318" t="s">
        <v>2693</v>
      </c>
      <c r="S39" s="318" t="s">
        <v>2707</v>
      </c>
      <c r="T39" s="318"/>
      <c r="U39" s="318"/>
      <c r="V39" s="318" t="s">
        <v>2733</v>
      </c>
      <c r="W39" s="318" t="s">
        <v>2747</v>
      </c>
      <c r="X39" s="318" t="s">
        <v>2760</v>
      </c>
      <c r="Y39" s="318" t="s">
        <v>2773</v>
      </c>
      <c r="Z39" s="318" t="s">
        <v>2787</v>
      </c>
      <c r="AA39" s="318"/>
      <c r="AB39" s="318" t="s">
        <v>2828</v>
      </c>
      <c r="AC39" s="318" t="s">
        <v>2859</v>
      </c>
      <c r="AD39" s="318" t="s">
        <v>2859</v>
      </c>
      <c r="AE39" s="318" t="s">
        <v>2895</v>
      </c>
      <c r="AF39" s="318" t="s">
        <v>2902</v>
      </c>
      <c r="AG39" s="318" t="s">
        <v>2922</v>
      </c>
      <c r="AH39" s="318" t="s">
        <v>2932</v>
      </c>
      <c r="AI39" s="318" t="s">
        <v>2948</v>
      </c>
      <c r="AJ39" s="318"/>
      <c r="AK39" s="318" t="s">
        <v>2971</v>
      </c>
      <c r="AL39" s="318" t="s">
        <v>2980</v>
      </c>
      <c r="AM39" s="318" t="s">
        <v>2996</v>
      </c>
      <c r="AN39" s="318" t="s">
        <v>3007</v>
      </c>
      <c r="AO39" s="318"/>
      <c r="AP39" s="318" t="s">
        <v>3028</v>
      </c>
      <c r="AQ39" s="318" t="s">
        <v>3039</v>
      </c>
      <c r="AR39" s="318" t="s">
        <v>3051</v>
      </c>
      <c r="AS39" s="318" t="s">
        <v>3058</v>
      </c>
      <c r="AT39" s="318" t="s">
        <v>3196</v>
      </c>
      <c r="AU39" s="318"/>
      <c r="AV39" s="318"/>
      <c r="AW39" s="318"/>
      <c r="AX39" s="318" t="s">
        <v>3111</v>
      </c>
      <c r="AY39" s="318" t="s">
        <v>3122</v>
      </c>
      <c r="AZ39" s="318" t="s">
        <v>3138</v>
      </c>
      <c r="BA39" s="318"/>
      <c r="BB39" s="318"/>
      <c r="BC39" s="318"/>
      <c r="BD39" s="318" t="s">
        <v>3179</v>
      </c>
      <c r="BE39" s="318" t="s">
        <v>3207</v>
      </c>
      <c r="BF39" s="318" t="s">
        <v>3220</v>
      </c>
      <c r="BG39" s="318"/>
      <c r="BH39" s="318" t="s">
        <v>3240</v>
      </c>
      <c r="BI39" s="318"/>
      <c r="BJ39" s="318"/>
      <c r="BK39" s="318"/>
      <c r="BL39" s="318"/>
      <c r="BM39" s="318" t="s">
        <v>3305</v>
      </c>
      <c r="BN39" s="318" t="s">
        <v>3324</v>
      </c>
      <c r="BO39" s="318"/>
      <c r="BP39" s="318" t="s">
        <v>3347</v>
      </c>
      <c r="BQ39" s="318" t="s">
        <v>3359</v>
      </c>
      <c r="BR39" s="318"/>
      <c r="BS39" s="318" t="s">
        <v>3375</v>
      </c>
      <c r="BT39" s="318"/>
      <c r="BU39" s="318" t="s">
        <v>3387</v>
      </c>
      <c r="BV39" s="318"/>
      <c r="BW39" s="318"/>
      <c r="BX39" s="318" t="s">
        <v>3424</v>
      </c>
      <c r="BY39" s="318" t="s">
        <v>3435</v>
      </c>
      <c r="BZ39" s="318"/>
      <c r="CA39" s="318"/>
      <c r="CB39" s="318"/>
      <c r="CC39" s="318" t="s">
        <v>3470</v>
      </c>
      <c r="CD39" s="318" t="s">
        <v>3483</v>
      </c>
      <c r="CE39" s="318" t="s">
        <v>3421</v>
      </c>
      <c r="CF39" s="318" t="s">
        <v>3504</v>
      </c>
      <c r="CG39" s="318" t="s">
        <v>3513</v>
      </c>
      <c r="CH39" s="318" t="s">
        <v>3526</v>
      </c>
    </row>
    <row r="40" spans="1:86" ht="18" customHeight="1">
      <c r="A40" s="318"/>
      <c r="B40" s="318"/>
      <c r="C40" s="318"/>
      <c r="D40" s="318"/>
      <c r="E40" s="318"/>
      <c r="F40" s="318"/>
      <c r="G40" s="318"/>
      <c r="H40" s="318"/>
      <c r="I40" s="318"/>
      <c r="J40" s="318"/>
      <c r="K40" s="318"/>
      <c r="L40" s="318"/>
      <c r="M40" s="318"/>
      <c r="N40" s="318"/>
      <c r="O40" s="318"/>
      <c r="P40" s="318"/>
      <c r="Q40" s="318"/>
      <c r="R40" s="318" t="s">
        <v>2695</v>
      </c>
      <c r="S40" s="318" t="s">
        <v>2695</v>
      </c>
      <c r="T40" s="318"/>
      <c r="U40" s="318"/>
      <c r="V40" s="318" t="s">
        <v>2735</v>
      </c>
      <c r="W40" s="318" t="s">
        <v>2749</v>
      </c>
      <c r="X40" s="318" t="s">
        <v>2761</v>
      </c>
      <c r="Y40" s="318" t="s">
        <v>2775</v>
      </c>
      <c r="Z40" s="318" t="s">
        <v>2788</v>
      </c>
      <c r="AA40" s="318"/>
      <c r="AB40" s="318" t="s">
        <v>2829</v>
      </c>
      <c r="AC40" s="318" t="s">
        <v>2860</v>
      </c>
      <c r="AD40" s="318" t="s">
        <v>2869</v>
      </c>
      <c r="AE40" s="318"/>
      <c r="AF40" s="318" t="s">
        <v>2903</v>
      </c>
      <c r="AG40" s="318"/>
      <c r="AH40" s="318" t="s">
        <v>2934</v>
      </c>
      <c r="AI40" s="318" t="s">
        <v>2949</v>
      </c>
      <c r="AJ40" s="318"/>
      <c r="AK40" s="318"/>
      <c r="AL40" s="318" t="s">
        <v>2982</v>
      </c>
      <c r="AM40" s="318"/>
      <c r="AN40" s="318" t="s">
        <v>3009</v>
      </c>
      <c r="AO40" s="318"/>
      <c r="AP40" s="318" t="s">
        <v>3029</v>
      </c>
      <c r="AQ40" s="318" t="s">
        <v>3040</v>
      </c>
      <c r="AR40" s="318" t="s">
        <v>3052</v>
      </c>
      <c r="AS40" s="318" t="s">
        <v>3070</v>
      </c>
      <c r="AT40" s="318"/>
      <c r="AU40" s="318"/>
      <c r="AV40" s="318"/>
      <c r="AW40" s="318"/>
      <c r="AX40" s="318" t="s">
        <v>3110</v>
      </c>
      <c r="AY40" s="318" t="s">
        <v>3124</v>
      </c>
      <c r="AZ40" s="318" t="s">
        <v>3135</v>
      </c>
      <c r="BA40" s="318"/>
      <c r="BB40" s="318"/>
      <c r="BC40" s="318"/>
      <c r="BD40" s="318"/>
      <c r="BE40" s="318" t="s">
        <v>3213</v>
      </c>
      <c r="BF40" s="318"/>
      <c r="BG40" s="318"/>
      <c r="BH40" s="318"/>
      <c r="BI40" s="318"/>
      <c r="BJ40" s="318"/>
      <c r="BK40" s="318"/>
      <c r="BL40" s="318"/>
      <c r="BM40" s="318" t="s">
        <v>3307</v>
      </c>
      <c r="BN40" s="318"/>
      <c r="BO40" s="318"/>
      <c r="BP40" s="318" t="s">
        <v>3340</v>
      </c>
      <c r="BQ40" s="318"/>
      <c r="BR40" s="318"/>
      <c r="BS40" s="318"/>
      <c r="BT40" s="318"/>
      <c r="BU40" s="318" t="s">
        <v>3389</v>
      </c>
      <c r="BV40" s="318"/>
      <c r="BW40" s="318"/>
      <c r="BX40" s="318" t="s">
        <v>3423</v>
      </c>
      <c r="BY40" s="318" t="s">
        <v>3429</v>
      </c>
      <c r="BZ40" s="318"/>
      <c r="CA40" s="318"/>
      <c r="CB40" s="318"/>
      <c r="CC40" s="318"/>
      <c r="CD40" s="318"/>
      <c r="CE40" s="318" t="s">
        <v>3497</v>
      </c>
      <c r="CF40" s="318" t="s">
        <v>3501</v>
      </c>
      <c r="CG40" s="318"/>
      <c r="CH40" s="318"/>
    </row>
    <row r="41" spans="1:86" ht="18" customHeight="1">
      <c r="A41" s="318"/>
      <c r="B41" s="318"/>
      <c r="C41" s="318"/>
      <c r="D41" s="318"/>
      <c r="E41" s="318"/>
      <c r="F41" s="318"/>
      <c r="G41" s="318"/>
      <c r="H41" s="318"/>
      <c r="I41" s="318"/>
      <c r="J41" s="318"/>
      <c r="K41" s="318"/>
      <c r="L41" s="318"/>
      <c r="M41" s="318"/>
      <c r="N41" s="318"/>
      <c r="O41" s="318"/>
      <c r="P41" s="318"/>
      <c r="Q41" s="318"/>
      <c r="R41" s="318"/>
      <c r="S41" s="318"/>
      <c r="T41" s="318"/>
      <c r="U41" s="318"/>
      <c r="V41" s="318"/>
      <c r="W41" s="318"/>
      <c r="X41" s="318" t="s">
        <v>2763</v>
      </c>
      <c r="Y41" s="318" t="s">
        <v>2776</v>
      </c>
      <c r="Z41" s="318" t="s">
        <v>2790</v>
      </c>
      <c r="AA41" s="318"/>
      <c r="AB41" s="318" t="s">
        <v>2831</v>
      </c>
      <c r="AC41" s="318" t="s">
        <v>2862</v>
      </c>
      <c r="AD41" s="318" t="s">
        <v>2870</v>
      </c>
      <c r="AE41" s="318"/>
      <c r="AF41" s="318" t="s">
        <v>2904</v>
      </c>
      <c r="AG41" s="318"/>
      <c r="AH41" s="318" t="s">
        <v>2935</v>
      </c>
      <c r="AI41" s="318" t="s">
        <v>2951</v>
      </c>
      <c r="AJ41" s="318"/>
      <c r="AK41" s="318"/>
      <c r="AL41" s="318" t="s">
        <v>2983</v>
      </c>
      <c r="AM41" s="318"/>
      <c r="AN41" s="318" t="s">
        <v>3011</v>
      </c>
      <c r="AO41" s="318"/>
      <c r="AP41" s="318"/>
      <c r="AQ41" s="318"/>
      <c r="AR41" s="318" t="s">
        <v>3053</v>
      </c>
      <c r="AS41" s="318"/>
      <c r="AT41" s="318"/>
      <c r="AU41" s="318"/>
      <c r="AV41" s="318"/>
      <c r="AW41" s="318"/>
      <c r="AX41" s="318"/>
      <c r="AY41" s="318"/>
      <c r="AZ41" s="318"/>
      <c r="BA41" s="318"/>
      <c r="BB41" s="318"/>
      <c r="BC41" s="318"/>
      <c r="BD41" s="318"/>
      <c r="BE41" s="318"/>
      <c r="BF41" s="318"/>
      <c r="BG41" s="318"/>
      <c r="BH41" s="318"/>
      <c r="BI41" s="318"/>
      <c r="BJ41" s="318"/>
      <c r="BK41" s="318"/>
      <c r="BL41" s="318"/>
      <c r="BM41" s="318"/>
      <c r="BN41" s="318"/>
      <c r="BO41" s="318"/>
      <c r="BP41" s="318"/>
      <c r="BQ41" s="318"/>
      <c r="BR41" s="318"/>
      <c r="BS41" s="318"/>
      <c r="BT41" s="318"/>
      <c r="BU41" s="318" t="s">
        <v>3388</v>
      </c>
      <c r="BV41" s="318"/>
      <c r="BW41" s="318"/>
      <c r="BX41" s="318" t="s">
        <v>3410</v>
      </c>
      <c r="BY41" s="318" t="s">
        <v>3433</v>
      </c>
      <c r="BZ41" s="318"/>
      <c r="CA41" s="318"/>
      <c r="CB41" s="318"/>
      <c r="CC41" s="318"/>
      <c r="CD41" s="318"/>
      <c r="CE41" s="318" t="s">
        <v>3490</v>
      </c>
      <c r="CF41" s="318"/>
      <c r="CG41" s="318"/>
      <c r="CH41" s="318"/>
    </row>
    <row r="42" spans="1:86" ht="18" customHeight="1">
      <c r="A42" s="318"/>
      <c r="B42" s="318"/>
      <c r="C42" s="318"/>
      <c r="D42" s="318"/>
      <c r="E42" s="318"/>
      <c r="F42" s="318"/>
      <c r="G42" s="318"/>
      <c r="H42" s="318"/>
      <c r="I42" s="318"/>
      <c r="J42" s="318"/>
      <c r="K42" s="318"/>
      <c r="L42" s="318"/>
      <c r="M42" s="318"/>
      <c r="N42" s="318"/>
      <c r="O42" s="318"/>
      <c r="P42" s="318"/>
      <c r="Q42" s="318"/>
      <c r="R42" s="318"/>
      <c r="S42" s="318"/>
      <c r="T42" s="318"/>
      <c r="U42" s="318"/>
      <c r="V42" s="318"/>
      <c r="W42" s="318"/>
      <c r="X42" s="318"/>
      <c r="Y42" s="318"/>
      <c r="Z42" s="318" t="s">
        <v>2791</v>
      </c>
      <c r="AA42" s="318"/>
      <c r="AB42" s="318" t="s">
        <v>2832</v>
      </c>
      <c r="AC42" s="318" t="s">
        <v>2863</v>
      </c>
      <c r="AD42" s="318" t="s">
        <v>2871</v>
      </c>
      <c r="AE42" s="318"/>
      <c r="AF42" s="318" t="s">
        <v>2905</v>
      </c>
      <c r="AG42" s="318"/>
      <c r="AH42" s="318" t="s">
        <v>2936</v>
      </c>
      <c r="AI42" s="318"/>
      <c r="AJ42" s="318"/>
      <c r="AK42" s="318"/>
      <c r="AL42" s="318" t="s">
        <v>2984</v>
      </c>
      <c r="AM42" s="318"/>
      <c r="AN42" s="318"/>
      <c r="AO42" s="318"/>
      <c r="AP42" s="318"/>
      <c r="AQ42" s="318"/>
      <c r="AR42" s="318"/>
      <c r="AS42" s="318"/>
      <c r="AT42" s="318"/>
      <c r="AU42" s="318"/>
      <c r="AV42" s="318"/>
      <c r="AW42" s="318"/>
      <c r="AX42" s="318"/>
      <c r="AY42" s="318"/>
      <c r="AZ42" s="318"/>
      <c r="BA42" s="318"/>
      <c r="BB42" s="318"/>
      <c r="BC42" s="318"/>
      <c r="BD42" s="318"/>
      <c r="BE42" s="318"/>
      <c r="BF42" s="318"/>
      <c r="BG42" s="318"/>
      <c r="BH42" s="318"/>
      <c r="BI42" s="318"/>
      <c r="BJ42" s="318"/>
      <c r="BK42" s="318"/>
      <c r="BL42" s="318"/>
      <c r="BM42" s="318"/>
      <c r="BN42" s="318"/>
      <c r="BO42" s="318"/>
      <c r="BP42" s="318"/>
      <c r="BQ42" s="318"/>
      <c r="BR42" s="318"/>
      <c r="BS42" s="318"/>
      <c r="BT42" s="318"/>
      <c r="BU42" s="318"/>
      <c r="BV42" s="318"/>
      <c r="BW42" s="318"/>
      <c r="BX42" s="318" t="s">
        <v>3408</v>
      </c>
      <c r="BY42" s="318" t="s">
        <v>3426</v>
      </c>
      <c r="BZ42" s="318"/>
      <c r="CA42" s="318"/>
      <c r="CB42" s="318"/>
      <c r="CC42" s="318"/>
      <c r="CD42" s="318"/>
      <c r="CE42" s="318"/>
      <c r="CF42" s="318"/>
      <c r="CG42" s="318"/>
      <c r="CH42" s="318"/>
    </row>
    <row r="43" spans="1:86" ht="18" customHeight="1">
      <c r="A43" s="318"/>
      <c r="B43" s="318"/>
      <c r="C43" s="318"/>
      <c r="D43" s="318"/>
      <c r="E43" s="318"/>
      <c r="F43" s="318"/>
      <c r="G43" s="318"/>
      <c r="H43" s="318"/>
      <c r="I43" s="318"/>
      <c r="J43" s="318"/>
      <c r="K43" s="318"/>
      <c r="L43" s="318"/>
      <c r="M43" s="318"/>
      <c r="N43" s="318"/>
      <c r="O43" s="318"/>
      <c r="P43" s="318"/>
      <c r="Q43" s="318"/>
      <c r="R43" s="318"/>
      <c r="S43" s="318"/>
      <c r="T43" s="318"/>
      <c r="U43" s="318"/>
      <c r="V43" s="318"/>
      <c r="W43" s="318"/>
      <c r="X43" s="318"/>
      <c r="Y43" s="318"/>
      <c r="Z43" s="318" t="s">
        <v>2793</v>
      </c>
      <c r="AA43" s="318"/>
      <c r="AB43" s="318" t="s">
        <v>2833</v>
      </c>
      <c r="AC43" s="318" t="s">
        <v>2865</v>
      </c>
      <c r="AD43" s="318" t="s">
        <v>2873</v>
      </c>
      <c r="AE43" s="318"/>
      <c r="AF43" s="318" t="s">
        <v>2906</v>
      </c>
      <c r="AG43" s="318"/>
      <c r="AH43" s="318"/>
      <c r="AI43" s="318"/>
      <c r="AJ43" s="318"/>
      <c r="AK43" s="318"/>
      <c r="AL43" s="318"/>
      <c r="AM43" s="318"/>
      <c r="AN43" s="318"/>
      <c r="AO43" s="318"/>
      <c r="AP43" s="318"/>
      <c r="AQ43" s="318"/>
      <c r="AR43" s="318"/>
      <c r="AS43" s="318"/>
      <c r="AT43" s="318"/>
      <c r="AU43" s="318"/>
      <c r="AV43" s="318"/>
      <c r="AW43" s="318"/>
      <c r="AX43" s="318"/>
      <c r="AY43" s="318"/>
      <c r="AZ43" s="318"/>
      <c r="BA43" s="318"/>
      <c r="BB43" s="318"/>
      <c r="BC43" s="318"/>
      <c r="BD43" s="318"/>
      <c r="BE43" s="318"/>
      <c r="BF43" s="318"/>
      <c r="BG43" s="318"/>
      <c r="BH43" s="318"/>
      <c r="BI43" s="318"/>
      <c r="BJ43" s="318"/>
      <c r="BK43" s="318"/>
      <c r="BL43" s="318"/>
      <c r="BM43" s="318"/>
      <c r="BN43" s="318"/>
      <c r="BO43" s="318"/>
      <c r="BP43" s="318"/>
      <c r="BQ43" s="318"/>
      <c r="BR43" s="318"/>
      <c r="BS43" s="318"/>
      <c r="BT43" s="318"/>
      <c r="BU43" s="318"/>
      <c r="BV43" s="318"/>
      <c r="BW43" s="318"/>
      <c r="BX43" s="318" t="s">
        <v>3421</v>
      </c>
      <c r="BY43" s="318"/>
      <c r="BZ43" s="318"/>
      <c r="CA43" s="318"/>
      <c r="CB43" s="318"/>
      <c r="CC43" s="318"/>
      <c r="CD43" s="318"/>
      <c r="CE43" s="318"/>
      <c r="CF43" s="318"/>
      <c r="CG43" s="318"/>
      <c r="CH43" s="318"/>
    </row>
    <row r="44" spans="1:86" ht="18" customHeight="1">
      <c r="A44" s="318"/>
      <c r="B44" s="318"/>
      <c r="C44" s="318"/>
      <c r="D44" s="318"/>
      <c r="E44" s="318"/>
      <c r="F44" s="318"/>
      <c r="G44" s="318"/>
      <c r="H44" s="318"/>
      <c r="I44" s="318"/>
      <c r="J44" s="318"/>
      <c r="K44" s="318"/>
      <c r="L44" s="318"/>
      <c r="M44" s="318"/>
      <c r="N44" s="318"/>
      <c r="O44" s="318"/>
      <c r="P44" s="318"/>
      <c r="Q44" s="318"/>
      <c r="R44" s="318"/>
      <c r="S44" s="318"/>
      <c r="T44" s="318"/>
      <c r="U44" s="318"/>
      <c r="V44" s="318"/>
      <c r="W44" s="318"/>
      <c r="X44" s="318"/>
      <c r="Y44" s="318"/>
      <c r="Z44" s="318"/>
      <c r="AA44" s="318"/>
      <c r="AB44" s="318" t="s">
        <v>2811</v>
      </c>
      <c r="AC44" s="318" t="s">
        <v>2841</v>
      </c>
      <c r="AD44" s="318" t="s">
        <v>2874</v>
      </c>
      <c r="AE44" s="318"/>
      <c r="AF44" s="318" t="s">
        <v>2907</v>
      </c>
      <c r="AG44" s="318"/>
      <c r="AH44" s="318"/>
      <c r="AI44" s="318"/>
      <c r="AJ44" s="318"/>
      <c r="AK44" s="318"/>
      <c r="AL44" s="318"/>
      <c r="AM44" s="318"/>
      <c r="AN44" s="318"/>
      <c r="AO44" s="318"/>
      <c r="AP44" s="318"/>
      <c r="AQ44" s="318"/>
      <c r="AR44" s="318"/>
      <c r="AS44" s="318"/>
      <c r="AT44" s="318"/>
      <c r="AU44" s="318"/>
      <c r="AV44" s="318"/>
      <c r="AW44" s="318"/>
      <c r="AX44" s="318"/>
      <c r="AY44" s="318"/>
      <c r="AZ44" s="318"/>
      <c r="BA44" s="318"/>
      <c r="BB44" s="318"/>
      <c r="BC44" s="318"/>
      <c r="BD44" s="318"/>
      <c r="BE44" s="318"/>
      <c r="BF44" s="318"/>
      <c r="BG44" s="318"/>
      <c r="BH44" s="318"/>
      <c r="BI44" s="318"/>
      <c r="BJ44" s="318"/>
      <c r="BK44" s="318"/>
      <c r="BL44" s="318"/>
      <c r="BM44" s="318"/>
      <c r="BN44" s="318"/>
      <c r="BO44" s="318"/>
      <c r="BP44" s="318"/>
      <c r="BQ44" s="318"/>
      <c r="BR44" s="318"/>
      <c r="BS44" s="318"/>
      <c r="BT44" s="318"/>
      <c r="BU44" s="318"/>
      <c r="BV44" s="318"/>
      <c r="BW44" s="318"/>
      <c r="BX44" s="318" t="s">
        <v>3416</v>
      </c>
      <c r="BY44" s="318"/>
      <c r="BZ44" s="318"/>
      <c r="CA44" s="318"/>
      <c r="CB44" s="318"/>
      <c r="CC44" s="318"/>
      <c r="CD44" s="318"/>
      <c r="CE44" s="318"/>
      <c r="CF44" s="318"/>
      <c r="CG44" s="318"/>
      <c r="CH44" s="318"/>
    </row>
    <row r="45" spans="1:86" ht="18" customHeight="1">
      <c r="A45" s="318"/>
      <c r="B45" s="318"/>
      <c r="C45" s="318"/>
      <c r="D45" s="318"/>
      <c r="E45" s="318"/>
      <c r="F45" s="318"/>
      <c r="G45" s="318"/>
      <c r="H45" s="318"/>
      <c r="I45" s="318"/>
      <c r="J45" s="318"/>
      <c r="K45" s="318"/>
      <c r="L45" s="318"/>
      <c r="M45" s="318"/>
      <c r="N45" s="318"/>
      <c r="O45" s="318"/>
      <c r="P45" s="318"/>
      <c r="Q45" s="318"/>
      <c r="R45" s="318"/>
      <c r="S45" s="318"/>
      <c r="T45" s="318"/>
      <c r="U45" s="318"/>
      <c r="V45" s="318"/>
      <c r="W45" s="318"/>
      <c r="X45" s="318"/>
      <c r="Y45" s="318"/>
      <c r="Z45" s="318"/>
      <c r="AA45" s="318"/>
      <c r="AB45" s="318" t="s">
        <v>2835</v>
      </c>
      <c r="AC45" s="318" t="s">
        <v>2842</v>
      </c>
      <c r="AD45" s="318" t="s">
        <v>2876</v>
      </c>
      <c r="AE45" s="318"/>
      <c r="AF45" s="318"/>
      <c r="AG45" s="318"/>
      <c r="AH45" s="318"/>
      <c r="AI45" s="318"/>
      <c r="AJ45" s="318"/>
      <c r="AK45" s="318"/>
      <c r="AL45" s="318"/>
      <c r="AM45" s="318"/>
      <c r="AN45" s="318"/>
      <c r="AO45" s="318"/>
      <c r="AP45" s="318"/>
      <c r="AQ45" s="318"/>
      <c r="AR45" s="318"/>
      <c r="AS45" s="318"/>
      <c r="AT45" s="318"/>
      <c r="AU45" s="318"/>
      <c r="AV45" s="318"/>
      <c r="AW45" s="318"/>
      <c r="AX45" s="318"/>
      <c r="AY45" s="318"/>
      <c r="AZ45" s="318"/>
      <c r="BA45" s="318"/>
      <c r="BB45" s="318"/>
      <c r="BC45" s="318"/>
      <c r="BD45" s="318"/>
      <c r="BE45" s="318"/>
      <c r="BF45" s="318"/>
      <c r="BG45" s="318"/>
      <c r="BH45" s="318"/>
      <c r="BI45" s="318"/>
      <c r="BJ45" s="318"/>
      <c r="BK45" s="318"/>
      <c r="BL45" s="318"/>
      <c r="BM45" s="318"/>
      <c r="BN45" s="318"/>
      <c r="BO45" s="318"/>
      <c r="BP45" s="318"/>
      <c r="BQ45" s="318"/>
      <c r="BR45" s="318"/>
      <c r="BS45" s="318"/>
      <c r="BT45" s="318"/>
      <c r="BU45" s="318"/>
      <c r="BV45" s="318"/>
      <c r="BW45" s="318"/>
      <c r="BX45" s="318" t="s">
        <v>3412</v>
      </c>
      <c r="BY45" s="318"/>
      <c r="BZ45" s="318"/>
      <c r="CA45" s="318"/>
      <c r="CB45" s="318"/>
      <c r="CC45" s="318"/>
      <c r="CD45" s="318"/>
      <c r="CE45" s="318"/>
      <c r="CF45" s="318"/>
      <c r="CG45" s="318"/>
      <c r="CH45" s="318"/>
    </row>
    <row r="46" spans="1:86" ht="18" customHeight="1">
      <c r="A46" s="318"/>
      <c r="B46" s="318"/>
      <c r="C46" s="318"/>
      <c r="D46" s="318"/>
      <c r="E46" s="318"/>
      <c r="F46" s="318"/>
      <c r="G46" s="318"/>
      <c r="H46" s="318"/>
      <c r="I46" s="318"/>
      <c r="J46" s="318"/>
      <c r="K46" s="318"/>
      <c r="L46" s="318"/>
      <c r="M46" s="318"/>
      <c r="N46" s="318"/>
      <c r="O46" s="318"/>
      <c r="P46" s="318"/>
      <c r="Q46" s="318"/>
      <c r="R46" s="318"/>
      <c r="S46" s="318"/>
      <c r="T46" s="318"/>
      <c r="U46" s="318"/>
      <c r="V46" s="318"/>
      <c r="W46" s="318"/>
      <c r="X46" s="318"/>
      <c r="Y46" s="318"/>
      <c r="Z46" s="318"/>
      <c r="AA46" s="318"/>
      <c r="AB46" s="318" t="s">
        <v>2837</v>
      </c>
      <c r="AC46" s="318" t="s">
        <v>2843</v>
      </c>
      <c r="AD46" s="318" t="s">
        <v>2877</v>
      </c>
      <c r="AE46" s="318"/>
      <c r="AF46" s="318"/>
      <c r="AG46" s="318"/>
      <c r="AH46" s="318"/>
      <c r="AI46" s="318"/>
      <c r="AJ46" s="318"/>
      <c r="AK46" s="318"/>
      <c r="AL46" s="318"/>
      <c r="AM46" s="318"/>
      <c r="AN46" s="318"/>
      <c r="AO46" s="318"/>
      <c r="AP46" s="318"/>
      <c r="AQ46" s="318"/>
      <c r="AR46" s="318"/>
      <c r="AS46" s="318"/>
      <c r="AT46" s="318"/>
      <c r="AU46" s="318"/>
      <c r="AV46" s="318"/>
      <c r="AW46" s="318"/>
      <c r="AX46" s="318"/>
      <c r="AY46" s="318"/>
      <c r="AZ46" s="318"/>
      <c r="BA46" s="318"/>
      <c r="BB46" s="318"/>
      <c r="BC46" s="318"/>
      <c r="BD46" s="318"/>
      <c r="BE46" s="318"/>
      <c r="BF46" s="318"/>
      <c r="BG46" s="318"/>
      <c r="BH46" s="318"/>
      <c r="BI46" s="318"/>
      <c r="BJ46" s="318"/>
      <c r="BK46" s="318"/>
      <c r="BL46" s="318"/>
      <c r="BM46" s="318"/>
      <c r="BN46" s="318"/>
      <c r="BO46" s="318"/>
      <c r="BP46" s="318"/>
      <c r="BQ46" s="318"/>
      <c r="BR46" s="318"/>
      <c r="BS46" s="318"/>
      <c r="BT46" s="318"/>
      <c r="BU46" s="318"/>
      <c r="BV46" s="318"/>
      <c r="BW46" s="318"/>
      <c r="BX46" s="318"/>
      <c r="BY46" s="318"/>
      <c r="BZ46" s="318"/>
      <c r="CA46" s="318"/>
      <c r="CB46" s="318"/>
      <c r="CC46" s="318"/>
      <c r="CD46" s="318"/>
      <c r="CE46" s="318"/>
      <c r="CF46" s="318"/>
      <c r="CG46" s="318"/>
      <c r="CH46" s="318"/>
    </row>
    <row r="47" spans="1:86" ht="18" customHeight="1">
      <c r="A47" s="318"/>
      <c r="B47" s="318"/>
      <c r="C47" s="318"/>
      <c r="D47" s="318"/>
      <c r="E47" s="318"/>
      <c r="F47" s="318"/>
      <c r="G47" s="318"/>
      <c r="H47" s="318"/>
      <c r="I47" s="318"/>
      <c r="J47" s="318"/>
      <c r="K47" s="318"/>
      <c r="L47" s="318"/>
      <c r="M47" s="318"/>
      <c r="N47" s="318"/>
      <c r="O47" s="318"/>
      <c r="P47" s="318"/>
      <c r="Q47" s="318"/>
      <c r="R47" s="318"/>
      <c r="S47" s="318"/>
      <c r="T47" s="318"/>
      <c r="U47" s="318"/>
      <c r="V47" s="318"/>
      <c r="W47" s="318"/>
      <c r="X47" s="318"/>
      <c r="Y47" s="318"/>
      <c r="Z47" s="318"/>
      <c r="AA47" s="318"/>
      <c r="AB47" s="318" t="s">
        <v>2812</v>
      </c>
      <c r="AC47" s="318" t="s">
        <v>2845</v>
      </c>
      <c r="AD47" s="318" t="s">
        <v>2879</v>
      </c>
      <c r="AE47" s="318"/>
      <c r="AF47" s="318"/>
      <c r="AG47" s="318"/>
      <c r="AH47" s="318"/>
      <c r="AI47" s="318"/>
      <c r="AJ47" s="318"/>
      <c r="AK47" s="318"/>
      <c r="AL47" s="318"/>
      <c r="AM47" s="318"/>
      <c r="AN47" s="318"/>
      <c r="AO47" s="318"/>
      <c r="AP47" s="318"/>
      <c r="AQ47" s="318"/>
      <c r="AR47" s="318"/>
      <c r="AS47" s="318"/>
      <c r="AT47" s="318"/>
      <c r="AU47" s="318"/>
      <c r="AV47" s="318"/>
      <c r="AW47" s="318"/>
      <c r="AX47" s="318"/>
      <c r="AY47" s="318"/>
      <c r="AZ47" s="318"/>
      <c r="BA47" s="318"/>
      <c r="BB47" s="318"/>
      <c r="BC47" s="318"/>
      <c r="BD47" s="318"/>
      <c r="BE47" s="318"/>
      <c r="BF47" s="318"/>
      <c r="BG47" s="318"/>
      <c r="BH47" s="318"/>
      <c r="BI47" s="318"/>
      <c r="BJ47" s="318"/>
      <c r="BK47" s="318"/>
      <c r="BL47" s="318"/>
      <c r="BM47" s="318"/>
      <c r="BN47" s="318"/>
      <c r="BO47" s="318"/>
      <c r="BP47" s="318"/>
      <c r="BQ47" s="318"/>
      <c r="BR47" s="318"/>
      <c r="BS47" s="318"/>
      <c r="BT47" s="318"/>
      <c r="BU47" s="318"/>
      <c r="BV47" s="318"/>
      <c r="BW47" s="318"/>
      <c r="BX47" s="318"/>
      <c r="BY47" s="318"/>
      <c r="BZ47" s="318"/>
      <c r="CA47" s="318"/>
      <c r="CB47" s="318"/>
      <c r="CC47" s="318"/>
      <c r="CD47" s="318"/>
      <c r="CE47" s="318"/>
      <c r="CF47" s="318"/>
      <c r="CG47" s="318"/>
      <c r="CH47" s="318"/>
    </row>
    <row r="48" spans="1:86" ht="18" customHeight="1">
      <c r="A48" s="318"/>
      <c r="B48" s="318"/>
      <c r="C48" s="318"/>
      <c r="D48" s="318"/>
      <c r="E48" s="318"/>
      <c r="F48" s="318"/>
      <c r="G48" s="318"/>
      <c r="H48" s="318"/>
      <c r="I48" s="318"/>
      <c r="J48" s="318"/>
      <c r="K48" s="318"/>
      <c r="L48" s="318"/>
      <c r="M48" s="318"/>
      <c r="N48" s="318"/>
      <c r="O48" s="318"/>
      <c r="P48" s="318"/>
      <c r="Q48" s="318"/>
      <c r="R48" s="318"/>
      <c r="S48" s="318"/>
      <c r="T48" s="318"/>
      <c r="U48" s="318"/>
      <c r="V48" s="318"/>
      <c r="W48" s="318"/>
      <c r="X48" s="318"/>
      <c r="Y48" s="318"/>
      <c r="Z48" s="318"/>
      <c r="AA48" s="318"/>
      <c r="AB48" s="318" t="s">
        <v>2813</v>
      </c>
      <c r="AC48" s="318" t="s">
        <v>2846</v>
      </c>
      <c r="AD48" s="318"/>
      <c r="AE48" s="318"/>
      <c r="AF48" s="318"/>
      <c r="AG48" s="318"/>
      <c r="AH48" s="318"/>
      <c r="AI48" s="318"/>
      <c r="AJ48" s="318"/>
      <c r="AK48" s="318"/>
      <c r="AL48" s="318"/>
      <c r="AM48" s="318"/>
      <c r="AN48" s="318"/>
      <c r="AO48" s="318"/>
      <c r="AP48" s="318"/>
      <c r="AQ48" s="318"/>
      <c r="AR48" s="318"/>
      <c r="AS48" s="318"/>
      <c r="AT48" s="318"/>
      <c r="AU48" s="318"/>
      <c r="AV48" s="318"/>
      <c r="AW48" s="318"/>
      <c r="AX48" s="318"/>
      <c r="AY48" s="318"/>
      <c r="AZ48" s="318"/>
      <c r="BA48" s="318"/>
      <c r="BB48" s="318"/>
      <c r="BC48" s="318"/>
      <c r="BD48" s="318"/>
      <c r="BE48" s="318"/>
      <c r="BF48" s="318"/>
      <c r="BG48" s="318"/>
      <c r="BH48" s="318"/>
      <c r="BI48" s="318"/>
      <c r="BJ48" s="318"/>
      <c r="BK48" s="318"/>
      <c r="BL48" s="318"/>
      <c r="BM48" s="318"/>
      <c r="BN48" s="318"/>
      <c r="BO48" s="318"/>
      <c r="BP48" s="318"/>
      <c r="BQ48" s="318"/>
      <c r="BR48" s="318"/>
      <c r="BS48" s="318"/>
      <c r="BT48" s="318"/>
      <c r="BU48" s="318"/>
      <c r="BV48" s="318"/>
      <c r="BW48" s="318"/>
      <c r="BX48" s="318"/>
      <c r="BY48" s="318"/>
      <c r="BZ48" s="318"/>
      <c r="CA48" s="318"/>
      <c r="CB48" s="318"/>
      <c r="CC48" s="318"/>
      <c r="CD48" s="318"/>
      <c r="CE48" s="318"/>
      <c r="CF48" s="318"/>
      <c r="CG48" s="318"/>
      <c r="CH48" s="318"/>
    </row>
    <row r="49" spans="1:86" ht="18" customHeight="1">
      <c r="A49" s="318"/>
      <c r="B49" s="318"/>
      <c r="C49" s="318"/>
      <c r="D49" s="318"/>
      <c r="E49" s="318"/>
      <c r="F49" s="318"/>
      <c r="G49" s="318"/>
      <c r="H49" s="318"/>
      <c r="I49" s="318"/>
      <c r="J49" s="318"/>
      <c r="K49" s="318"/>
      <c r="L49" s="318"/>
      <c r="M49" s="318"/>
      <c r="N49" s="318"/>
      <c r="O49" s="318"/>
      <c r="P49" s="318"/>
      <c r="Q49" s="318"/>
      <c r="R49" s="318"/>
      <c r="S49" s="318"/>
      <c r="T49" s="318"/>
      <c r="U49" s="318"/>
      <c r="V49" s="318"/>
      <c r="W49" s="318"/>
      <c r="X49" s="318"/>
      <c r="Y49" s="318"/>
      <c r="Z49" s="318"/>
      <c r="AA49" s="318"/>
      <c r="AB49" s="318" t="s">
        <v>2814</v>
      </c>
      <c r="AC49" s="318" t="s">
        <v>2847</v>
      </c>
      <c r="AD49" s="318"/>
      <c r="AE49" s="318"/>
      <c r="AF49" s="318"/>
      <c r="AG49" s="318"/>
      <c r="AH49" s="318"/>
      <c r="AI49" s="318"/>
      <c r="AJ49" s="318"/>
      <c r="AK49" s="318"/>
      <c r="AL49" s="318"/>
      <c r="AM49" s="318"/>
      <c r="AN49" s="318"/>
      <c r="AO49" s="318"/>
      <c r="AP49" s="318"/>
      <c r="AQ49" s="318"/>
      <c r="AR49" s="318"/>
      <c r="AS49" s="318"/>
      <c r="AT49" s="318"/>
      <c r="AU49" s="318"/>
      <c r="AV49" s="318"/>
      <c r="AW49" s="318"/>
      <c r="AX49" s="318"/>
      <c r="AY49" s="318"/>
      <c r="AZ49" s="318"/>
      <c r="BA49" s="318"/>
      <c r="BB49" s="318"/>
      <c r="BC49" s="318"/>
      <c r="BD49" s="318"/>
      <c r="BE49" s="318"/>
      <c r="BF49" s="318"/>
      <c r="BG49" s="318"/>
      <c r="BH49" s="318"/>
      <c r="BI49" s="318"/>
      <c r="BJ49" s="318"/>
      <c r="BK49" s="318"/>
      <c r="BL49" s="318"/>
      <c r="BM49" s="318"/>
      <c r="BN49" s="318"/>
      <c r="BO49" s="318"/>
      <c r="BP49" s="318"/>
      <c r="BQ49" s="318"/>
      <c r="BR49" s="318"/>
      <c r="BS49" s="318"/>
      <c r="BT49" s="318"/>
      <c r="BU49" s="318"/>
      <c r="BV49" s="318"/>
      <c r="BW49" s="318"/>
      <c r="BX49" s="318"/>
      <c r="BY49" s="318"/>
      <c r="BZ49" s="318"/>
      <c r="CA49" s="318"/>
      <c r="CB49" s="318"/>
      <c r="CC49" s="318"/>
      <c r="CD49" s="318"/>
      <c r="CE49" s="318"/>
      <c r="CF49" s="318"/>
      <c r="CG49" s="318"/>
      <c r="CH49" s="318"/>
    </row>
    <row r="50" spans="1:86" ht="18" customHeight="1">
      <c r="A50" s="318"/>
      <c r="B50" s="318"/>
      <c r="C50" s="318"/>
      <c r="D50" s="318"/>
      <c r="E50" s="318"/>
      <c r="F50" s="318"/>
      <c r="G50" s="318"/>
      <c r="H50" s="318"/>
      <c r="I50" s="318"/>
      <c r="J50" s="318"/>
      <c r="K50" s="318"/>
      <c r="L50" s="318"/>
      <c r="M50" s="318"/>
      <c r="N50" s="318"/>
      <c r="O50" s="318"/>
      <c r="P50" s="318"/>
      <c r="Q50" s="318"/>
      <c r="R50" s="318"/>
      <c r="S50" s="318"/>
      <c r="T50" s="318"/>
      <c r="U50" s="318"/>
      <c r="V50" s="318"/>
      <c r="W50" s="318"/>
      <c r="X50" s="318"/>
      <c r="Y50" s="318"/>
      <c r="Z50" s="318"/>
      <c r="AA50" s="318"/>
      <c r="AB50" s="318" t="s">
        <v>2815</v>
      </c>
      <c r="AC50" s="318" t="s">
        <v>2849</v>
      </c>
      <c r="AD50" s="318"/>
      <c r="AE50" s="318"/>
      <c r="AF50" s="318"/>
      <c r="AG50" s="318"/>
      <c r="AH50" s="318"/>
      <c r="AI50" s="318"/>
      <c r="AJ50" s="318"/>
      <c r="AK50" s="318"/>
      <c r="AL50" s="318"/>
      <c r="AM50" s="318"/>
      <c r="AN50" s="318"/>
      <c r="AO50" s="318"/>
      <c r="AP50" s="318"/>
      <c r="AQ50" s="318"/>
      <c r="AR50" s="318"/>
      <c r="AS50" s="318"/>
      <c r="AT50" s="318"/>
      <c r="AU50" s="318"/>
      <c r="AV50" s="318"/>
      <c r="AW50" s="318"/>
      <c r="AX50" s="318"/>
      <c r="AY50" s="318"/>
      <c r="AZ50" s="318"/>
      <c r="BA50" s="318"/>
      <c r="BB50" s="318"/>
      <c r="BC50" s="318"/>
      <c r="BD50" s="318"/>
      <c r="BE50" s="318"/>
      <c r="BF50" s="318"/>
      <c r="BG50" s="318"/>
      <c r="BH50" s="318"/>
      <c r="BI50" s="318"/>
      <c r="BJ50" s="318"/>
      <c r="BK50" s="318"/>
      <c r="BL50" s="318"/>
      <c r="BM50" s="318"/>
      <c r="BN50" s="318"/>
      <c r="BO50" s="318"/>
      <c r="BP50" s="318"/>
      <c r="BQ50" s="318"/>
      <c r="BR50" s="318"/>
      <c r="BS50" s="318"/>
      <c r="BT50" s="318"/>
      <c r="BU50" s="318"/>
      <c r="BV50" s="318"/>
      <c r="BW50" s="318"/>
      <c r="BX50" s="318"/>
      <c r="BY50" s="318"/>
      <c r="BZ50" s="318"/>
      <c r="CA50" s="318"/>
      <c r="CB50" s="318"/>
      <c r="CC50" s="318"/>
      <c r="CD50" s="318"/>
      <c r="CE50" s="318"/>
      <c r="CF50" s="318"/>
      <c r="CG50" s="318"/>
      <c r="CH50" s="318"/>
    </row>
    <row r="51" spans="1:86" ht="18" customHeight="1">
      <c r="A51" s="318"/>
      <c r="B51" s="318"/>
      <c r="C51" s="318"/>
      <c r="D51" s="318"/>
      <c r="E51" s="318"/>
      <c r="F51" s="318"/>
      <c r="G51" s="318"/>
      <c r="H51" s="318"/>
      <c r="I51" s="318"/>
      <c r="J51" s="318"/>
      <c r="K51" s="318"/>
      <c r="L51" s="318"/>
      <c r="M51" s="318"/>
      <c r="N51" s="318"/>
      <c r="O51" s="318"/>
      <c r="P51" s="318"/>
      <c r="Q51" s="318"/>
      <c r="R51" s="318"/>
      <c r="S51" s="318"/>
      <c r="T51" s="318"/>
      <c r="U51" s="318"/>
      <c r="V51" s="318"/>
      <c r="W51" s="318"/>
      <c r="X51" s="318"/>
      <c r="Y51" s="318"/>
      <c r="Z51" s="318"/>
      <c r="AA51" s="318"/>
      <c r="AB51" s="318" t="s">
        <v>2816</v>
      </c>
      <c r="AC51" s="318" t="s">
        <v>2850</v>
      </c>
      <c r="AD51" s="318"/>
      <c r="AE51" s="318"/>
      <c r="AF51" s="318"/>
      <c r="AG51" s="318"/>
      <c r="AH51" s="318"/>
      <c r="AI51" s="318"/>
      <c r="AJ51" s="318"/>
      <c r="AK51" s="318"/>
      <c r="AL51" s="318"/>
      <c r="AM51" s="318"/>
      <c r="AN51" s="318"/>
      <c r="AO51" s="318"/>
      <c r="AP51" s="318"/>
      <c r="AQ51" s="318"/>
      <c r="AR51" s="318"/>
      <c r="AS51" s="318"/>
      <c r="AT51" s="318"/>
      <c r="AU51" s="318"/>
      <c r="AV51" s="318"/>
      <c r="AW51" s="318"/>
      <c r="AX51" s="318"/>
      <c r="AY51" s="318"/>
      <c r="AZ51" s="318"/>
      <c r="BA51" s="318"/>
      <c r="BB51" s="318"/>
      <c r="BC51" s="318"/>
      <c r="BD51" s="318"/>
      <c r="BE51" s="318"/>
      <c r="BF51" s="318"/>
      <c r="BG51" s="318"/>
      <c r="BH51" s="318"/>
      <c r="BI51" s="318"/>
      <c r="BJ51" s="318"/>
      <c r="BK51" s="318"/>
      <c r="BL51" s="318"/>
      <c r="BM51" s="318"/>
      <c r="BN51" s="318"/>
      <c r="BO51" s="318"/>
      <c r="BP51" s="318"/>
      <c r="BQ51" s="318"/>
      <c r="BR51" s="318"/>
      <c r="BS51" s="318"/>
      <c r="BT51" s="318"/>
      <c r="BU51" s="318"/>
      <c r="BV51" s="318"/>
      <c r="BW51" s="318"/>
      <c r="BX51" s="318"/>
      <c r="BY51" s="318"/>
      <c r="BZ51" s="318"/>
      <c r="CA51" s="318"/>
      <c r="CB51" s="318"/>
      <c r="CC51" s="318"/>
      <c r="CD51" s="318"/>
      <c r="CE51" s="318"/>
      <c r="CF51" s="318"/>
      <c r="CG51" s="318"/>
      <c r="CH51" s="318"/>
    </row>
    <row r="52" spans="1:86" ht="18" customHeight="1">
      <c r="A52" s="318"/>
      <c r="B52" s="318"/>
      <c r="C52" s="318"/>
      <c r="D52" s="318"/>
      <c r="E52" s="318"/>
      <c r="F52" s="318"/>
      <c r="G52" s="318"/>
      <c r="H52" s="318"/>
      <c r="I52" s="318"/>
      <c r="J52" s="318"/>
      <c r="K52" s="318"/>
      <c r="L52" s="318"/>
      <c r="M52" s="318"/>
      <c r="N52" s="318"/>
      <c r="O52" s="318"/>
      <c r="P52" s="318"/>
      <c r="Q52" s="318"/>
      <c r="R52" s="318"/>
      <c r="S52" s="318"/>
      <c r="T52" s="318"/>
      <c r="U52" s="318"/>
      <c r="V52" s="318"/>
      <c r="W52" s="318"/>
      <c r="X52" s="318"/>
      <c r="Y52" s="318"/>
      <c r="Z52" s="318"/>
      <c r="AA52" s="318"/>
      <c r="AB52" s="318" t="s">
        <v>2817</v>
      </c>
      <c r="AC52" s="318"/>
      <c r="AD52" s="318"/>
      <c r="AE52" s="318"/>
      <c r="AF52" s="318"/>
      <c r="AG52" s="318"/>
      <c r="AH52" s="318"/>
      <c r="AI52" s="318"/>
      <c r="AJ52" s="318"/>
      <c r="AK52" s="318"/>
      <c r="AL52" s="318"/>
      <c r="AM52" s="318"/>
      <c r="AN52" s="318"/>
      <c r="AO52" s="318"/>
      <c r="AP52" s="318"/>
      <c r="AQ52" s="318"/>
      <c r="AR52" s="318"/>
      <c r="AS52" s="318"/>
      <c r="AT52" s="318"/>
      <c r="AU52" s="318"/>
      <c r="AV52" s="318"/>
      <c r="AW52" s="318"/>
      <c r="AX52" s="318"/>
      <c r="AY52" s="318"/>
      <c r="AZ52" s="318"/>
      <c r="BA52" s="318"/>
      <c r="BB52" s="318"/>
      <c r="BC52" s="318"/>
      <c r="BD52" s="318"/>
      <c r="BE52" s="318"/>
      <c r="BF52" s="318"/>
      <c r="BG52" s="318"/>
      <c r="BH52" s="318"/>
      <c r="BI52" s="318"/>
      <c r="BJ52" s="318"/>
      <c r="BK52" s="318"/>
      <c r="BL52" s="318"/>
      <c r="BM52" s="318"/>
      <c r="BN52" s="318"/>
      <c r="BO52" s="318"/>
      <c r="BP52" s="318"/>
      <c r="BQ52" s="318"/>
      <c r="BR52" s="318"/>
      <c r="BS52" s="318"/>
      <c r="BT52" s="318"/>
      <c r="BU52" s="318"/>
      <c r="BV52" s="318"/>
      <c r="BW52" s="318"/>
      <c r="BX52" s="318"/>
      <c r="BY52" s="318"/>
      <c r="BZ52" s="318"/>
      <c r="CA52" s="318"/>
      <c r="CB52" s="318"/>
      <c r="CC52" s="318"/>
      <c r="CD52" s="318"/>
      <c r="CE52" s="318"/>
      <c r="CF52" s="318"/>
      <c r="CG52" s="318"/>
      <c r="CH52" s="318"/>
    </row>
    <row r="53" spans="1:86" ht="18" customHeight="1">
      <c r="A53" s="318"/>
      <c r="B53" s="318"/>
      <c r="C53" s="318"/>
      <c r="D53" s="318"/>
      <c r="E53" s="318"/>
      <c r="F53" s="318"/>
      <c r="G53" s="318"/>
      <c r="H53" s="318"/>
      <c r="I53" s="318"/>
      <c r="J53" s="318"/>
      <c r="K53" s="318"/>
      <c r="L53" s="318"/>
      <c r="M53" s="318"/>
      <c r="N53" s="318"/>
      <c r="O53" s="318"/>
      <c r="P53" s="318"/>
      <c r="Q53" s="318"/>
      <c r="R53" s="318"/>
      <c r="S53" s="318"/>
      <c r="T53" s="318"/>
      <c r="U53" s="318"/>
      <c r="V53" s="318"/>
      <c r="W53" s="318"/>
      <c r="X53" s="318"/>
      <c r="Y53" s="318"/>
      <c r="Z53" s="318"/>
      <c r="AA53" s="318"/>
      <c r="AB53" s="318" t="s">
        <v>2819</v>
      </c>
      <c r="AC53" s="318"/>
      <c r="AD53" s="318"/>
      <c r="AE53" s="318"/>
      <c r="AF53" s="318"/>
      <c r="AG53" s="318"/>
      <c r="AH53" s="318"/>
      <c r="AI53" s="318"/>
      <c r="AJ53" s="318"/>
      <c r="AK53" s="318"/>
      <c r="AL53" s="318"/>
      <c r="AM53" s="318"/>
      <c r="AN53" s="318"/>
      <c r="AO53" s="318"/>
      <c r="AP53" s="318"/>
      <c r="AQ53" s="318"/>
      <c r="AR53" s="318"/>
      <c r="AS53" s="318"/>
      <c r="AT53" s="318"/>
      <c r="AU53" s="318"/>
      <c r="AV53" s="318"/>
      <c r="AW53" s="318"/>
      <c r="AX53" s="318"/>
      <c r="AY53" s="318"/>
      <c r="AZ53" s="318"/>
      <c r="BA53" s="318"/>
      <c r="BB53" s="318"/>
      <c r="BC53" s="318"/>
      <c r="BD53" s="318"/>
      <c r="BE53" s="318"/>
      <c r="BF53" s="318"/>
      <c r="BG53" s="318"/>
      <c r="BH53" s="318"/>
      <c r="BI53" s="318"/>
      <c r="BJ53" s="318"/>
      <c r="BK53" s="318"/>
      <c r="BL53" s="318"/>
      <c r="BM53" s="318"/>
      <c r="BN53" s="318"/>
      <c r="BO53" s="318"/>
      <c r="BP53" s="318"/>
      <c r="BQ53" s="318"/>
      <c r="BR53" s="318"/>
      <c r="BS53" s="318"/>
      <c r="BT53" s="318"/>
      <c r="BU53" s="318"/>
      <c r="BV53" s="318"/>
      <c r="BW53" s="318"/>
      <c r="BX53" s="318"/>
      <c r="BY53" s="318"/>
      <c r="BZ53" s="318"/>
      <c r="CA53" s="318"/>
      <c r="CB53" s="318"/>
      <c r="CC53" s="318"/>
      <c r="CD53" s="318"/>
      <c r="CE53" s="318"/>
      <c r="CF53" s="318"/>
      <c r="CG53" s="318"/>
      <c r="CH53" s="318"/>
    </row>
    <row r="587" spans="1:1">
      <c r="A587" s="320"/>
    </row>
    <row r="588" spans="1:1">
      <c r="A588" s="320"/>
    </row>
  </sheetData>
  <conditionalFormatting sqref="A3:E29">
    <cfRule type="cellIs" dxfId="10" priority="10" operator="equal">
      <formula>""</formula>
    </cfRule>
  </conditionalFormatting>
  <conditionalFormatting sqref="AS32:BN32">
    <cfRule type="cellIs" dxfId="9" priority="8" operator="equal">
      <formula>""</formula>
    </cfRule>
  </conditionalFormatting>
  <conditionalFormatting sqref="AP33:CH53">
    <cfRule type="cellIs" dxfId="8" priority="5" operator="equal">
      <formula>""</formula>
    </cfRule>
  </conditionalFormatting>
  <conditionalFormatting sqref="A33:AO53 A32 C32:Q32">
    <cfRule type="cellIs" dxfId="7" priority="6" operator="equal">
      <formula>""</formula>
    </cfRule>
  </conditionalFormatting>
  <conditionalFormatting sqref="B32">
    <cfRule type="cellIs" dxfId="6" priority="4" operator="equal">
      <formula>""</formula>
    </cfRule>
  </conditionalFormatting>
  <conditionalFormatting sqref="R32:AR32">
    <cfRule type="cellIs" dxfId="5" priority="2" operator="equal">
      <formula>""</formula>
    </cfRule>
  </conditionalFormatting>
  <conditionalFormatting sqref="BO32:CI32">
    <cfRule type="cellIs" dxfId="4" priority="1" operator="equal">
      <formula>""</formula>
    </cfRule>
  </conditionalFormatting>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14"/>
  <dimension ref="A1:H103"/>
  <sheetViews>
    <sheetView showGridLines="0" rightToLeft="1" topLeftCell="E85" workbookViewId="0">
      <selection activeCell="G23" sqref="G23"/>
    </sheetView>
  </sheetViews>
  <sheetFormatPr baseColWidth="10" defaultColWidth="11" defaultRowHeight="15.5"/>
  <cols>
    <col min="1" max="8" width="23.5" customWidth="1"/>
  </cols>
  <sheetData>
    <row r="1" spans="1:8">
      <c r="A1" s="204" t="s">
        <v>4217</v>
      </c>
      <c r="B1" s="204" t="s">
        <v>4218</v>
      </c>
      <c r="C1" s="208" t="s">
        <v>4222</v>
      </c>
      <c r="D1" s="204" t="s">
        <v>4219</v>
      </c>
      <c r="E1" s="204" t="s">
        <v>4223</v>
      </c>
      <c r="F1" s="204" t="s">
        <v>4220</v>
      </c>
      <c r="G1" s="204" t="s">
        <v>4224</v>
      </c>
      <c r="H1" s="204" t="s">
        <v>4221</v>
      </c>
    </row>
    <row r="2" spans="1:8">
      <c r="A2" s="207" t="s">
        <v>5190</v>
      </c>
      <c r="B2" s="207" t="s">
        <v>5191</v>
      </c>
      <c r="C2" s="209" t="s">
        <v>5192</v>
      </c>
      <c r="D2" s="207" t="s">
        <v>5193</v>
      </c>
      <c r="E2" s="205" t="s">
        <v>5194</v>
      </c>
      <c r="F2" s="207" t="s">
        <v>5195</v>
      </c>
      <c r="G2" s="205" t="s">
        <v>5196</v>
      </c>
      <c r="H2" s="205" t="s">
        <v>5197</v>
      </c>
    </row>
    <row r="3" spans="1:8">
      <c r="A3" s="207" t="s">
        <v>5198</v>
      </c>
      <c r="B3" s="207" t="s">
        <v>5199</v>
      </c>
      <c r="C3" s="209" t="s">
        <v>5200</v>
      </c>
      <c r="D3" s="207" t="s">
        <v>5201</v>
      </c>
      <c r="E3" s="205" t="s">
        <v>5202</v>
      </c>
      <c r="F3" s="207" t="s">
        <v>5203</v>
      </c>
      <c r="G3" s="205" t="s">
        <v>5204</v>
      </c>
      <c r="H3" s="205" t="s">
        <v>5205</v>
      </c>
    </row>
    <row r="4" spans="1:8">
      <c r="A4" s="207" t="s">
        <v>5206</v>
      </c>
      <c r="B4" s="207" t="s">
        <v>5207</v>
      </c>
      <c r="C4" s="209" t="s">
        <v>5208</v>
      </c>
      <c r="D4" s="207" t="s">
        <v>5209</v>
      </c>
      <c r="E4" s="205" t="s">
        <v>5210</v>
      </c>
      <c r="F4" s="207" t="s">
        <v>5211</v>
      </c>
      <c r="G4" s="205" t="s">
        <v>5212</v>
      </c>
      <c r="H4" s="205" t="s">
        <v>5213</v>
      </c>
    </row>
    <row r="5" spans="1:8">
      <c r="A5" s="207" t="s">
        <v>5214</v>
      </c>
      <c r="B5" s="207" t="s">
        <v>5215</v>
      </c>
      <c r="C5" s="209" t="s">
        <v>5216</v>
      </c>
      <c r="D5" s="207" t="s">
        <v>5217</v>
      </c>
      <c r="E5" s="205" t="s">
        <v>5218</v>
      </c>
      <c r="F5" s="207" t="s">
        <v>5219</v>
      </c>
      <c r="G5" s="205" t="s">
        <v>5220</v>
      </c>
      <c r="H5" s="205" t="s">
        <v>5221</v>
      </c>
    </row>
    <row r="6" spans="1:8">
      <c r="A6" s="207" t="s">
        <v>5222</v>
      </c>
      <c r="B6" s="207" t="s">
        <v>5223</v>
      </c>
      <c r="C6" s="209" t="s">
        <v>5224</v>
      </c>
      <c r="D6" s="207" t="s">
        <v>5225</v>
      </c>
      <c r="E6" s="205" t="s">
        <v>5226</v>
      </c>
      <c r="F6" s="207" t="s">
        <v>5227</v>
      </c>
      <c r="G6" s="205" t="s">
        <v>5228</v>
      </c>
      <c r="H6" s="205" t="s">
        <v>5229</v>
      </c>
    </row>
    <row r="7" spans="1:8">
      <c r="B7" s="207" t="s">
        <v>5230</v>
      </c>
      <c r="C7" s="209" t="s">
        <v>5231</v>
      </c>
      <c r="D7" s="207" t="s">
        <v>5232</v>
      </c>
      <c r="E7" s="205" t="s">
        <v>5233</v>
      </c>
      <c r="F7" s="207" t="s">
        <v>5234</v>
      </c>
      <c r="G7" s="205" t="s">
        <v>5235</v>
      </c>
      <c r="H7" s="205" t="s">
        <v>5236</v>
      </c>
    </row>
    <row r="8" spans="1:8">
      <c r="B8" s="207" t="s">
        <v>5237</v>
      </c>
      <c r="C8" s="209" t="s">
        <v>5238</v>
      </c>
      <c r="D8" s="207" t="s">
        <v>5239</v>
      </c>
      <c r="E8" s="205" t="s">
        <v>5240</v>
      </c>
      <c r="F8" s="207" t="s">
        <v>5241</v>
      </c>
      <c r="G8" s="205" t="s">
        <v>5242</v>
      </c>
      <c r="H8" s="205" t="s">
        <v>5243</v>
      </c>
    </row>
    <row r="9" spans="1:8">
      <c r="B9" s="207" t="s">
        <v>5244</v>
      </c>
      <c r="C9" s="209" t="s">
        <v>5245</v>
      </c>
      <c r="D9" s="207" t="s">
        <v>5246</v>
      </c>
      <c r="E9" s="205" t="s">
        <v>5247</v>
      </c>
      <c r="F9" s="206"/>
      <c r="G9" s="205" t="s">
        <v>5248</v>
      </c>
      <c r="H9" s="205" t="s">
        <v>5249</v>
      </c>
    </row>
    <row r="10" spans="1:8">
      <c r="B10" s="207" t="s">
        <v>5250</v>
      </c>
      <c r="C10" s="209" t="s">
        <v>5251</v>
      </c>
      <c r="D10" s="206"/>
      <c r="E10" s="205" t="s">
        <v>5252</v>
      </c>
      <c r="F10" s="206"/>
      <c r="G10" s="205" t="s">
        <v>5253</v>
      </c>
      <c r="H10" s="205" t="s">
        <v>5254</v>
      </c>
    </row>
    <row r="11" spans="1:8">
      <c r="B11" s="207" t="s">
        <v>5255</v>
      </c>
      <c r="C11" s="209" t="s">
        <v>5256</v>
      </c>
      <c r="D11" s="206"/>
      <c r="E11" s="205" t="s">
        <v>5257</v>
      </c>
      <c r="F11" s="206"/>
      <c r="G11" s="205" t="s">
        <v>5258</v>
      </c>
      <c r="H11" s="205" t="s">
        <v>5259</v>
      </c>
    </row>
    <row r="12" spans="1:8">
      <c r="B12" s="206"/>
      <c r="C12" s="209" t="s">
        <v>5260</v>
      </c>
      <c r="D12" s="206"/>
      <c r="E12" s="206"/>
      <c r="F12" s="206"/>
      <c r="G12" s="205" t="s">
        <v>5261</v>
      </c>
      <c r="H12" s="205" t="s">
        <v>5262</v>
      </c>
    </row>
    <row r="13" spans="1:8">
      <c r="B13" s="206"/>
      <c r="C13" s="206"/>
      <c r="D13" s="206"/>
      <c r="E13" s="206"/>
      <c r="F13" s="206"/>
      <c r="G13" s="205" t="s">
        <v>5263</v>
      </c>
      <c r="H13" s="205" t="s">
        <v>5264</v>
      </c>
    </row>
    <row r="14" spans="1:8">
      <c r="B14" s="206"/>
      <c r="C14" s="206"/>
      <c r="D14" s="206"/>
      <c r="E14" s="206"/>
      <c r="F14" s="206"/>
      <c r="G14" s="205" t="s">
        <v>5265</v>
      </c>
      <c r="H14" s="206"/>
    </row>
    <row r="15" spans="1:8">
      <c r="B15" s="206"/>
      <c r="C15" s="206"/>
      <c r="D15" s="206"/>
      <c r="E15" s="206"/>
      <c r="F15" s="206"/>
      <c r="G15" s="205" t="s">
        <v>5266</v>
      </c>
      <c r="H15" s="206"/>
    </row>
    <row r="16" spans="1:8">
      <c r="G16" s="205" t="s">
        <v>5267</v>
      </c>
    </row>
    <row r="17" spans="7:7">
      <c r="G17" s="205" t="s">
        <v>5268</v>
      </c>
    </row>
    <row r="18" spans="7:7">
      <c r="G18" s="205" t="s">
        <v>5269</v>
      </c>
    </row>
    <row r="23" spans="7:7">
      <c r="G23" t="s">
        <v>4228</v>
      </c>
    </row>
    <row r="24" spans="7:7">
      <c r="G24" s="205" t="s">
        <v>5191</v>
      </c>
    </row>
    <row r="25" spans="7:7">
      <c r="G25" s="205" t="s">
        <v>5197</v>
      </c>
    </row>
    <row r="26" spans="7:7">
      <c r="G26" s="205" t="s">
        <v>5193</v>
      </c>
    </row>
    <row r="27" spans="7:7">
      <c r="G27" s="205" t="s">
        <v>5199</v>
      </c>
    </row>
    <row r="28" spans="7:7">
      <c r="G28" s="205" t="s">
        <v>5196</v>
      </c>
    </row>
    <row r="29" spans="7:7">
      <c r="G29" s="205" t="s">
        <v>5204</v>
      </c>
    </row>
    <row r="30" spans="7:7">
      <c r="G30" s="205" t="s">
        <v>5194</v>
      </c>
    </row>
    <row r="31" spans="7:7">
      <c r="G31" s="205" t="s">
        <v>5207</v>
      </c>
    </row>
    <row r="32" spans="7:7">
      <c r="G32" s="205" t="s">
        <v>5190</v>
      </c>
    </row>
    <row r="33" spans="7:7">
      <c r="G33" s="205" t="s">
        <v>5198</v>
      </c>
    </row>
    <row r="34" spans="7:7">
      <c r="G34" s="205" t="s">
        <v>5212</v>
      </c>
    </row>
    <row r="35" spans="7:7">
      <c r="G35" s="205" t="s">
        <v>5201</v>
      </c>
    </row>
    <row r="36" spans="7:7">
      <c r="G36" s="205" t="s">
        <v>5209</v>
      </c>
    </row>
    <row r="37" spans="7:7">
      <c r="G37" s="205" t="s">
        <v>5220</v>
      </c>
    </row>
    <row r="38" spans="7:7">
      <c r="G38" s="205" t="s">
        <v>5202</v>
      </c>
    </row>
    <row r="39" spans="7:7">
      <c r="G39" s="205" t="s">
        <v>5195</v>
      </c>
    </row>
    <row r="40" spans="7:7">
      <c r="G40" s="205" t="s">
        <v>5210</v>
      </c>
    </row>
    <row r="41" spans="7:7">
      <c r="G41" s="205" t="s">
        <v>5215</v>
      </c>
    </row>
    <row r="42" spans="7:7">
      <c r="G42" s="205" t="s">
        <v>5228</v>
      </c>
    </row>
    <row r="43" spans="7:7">
      <c r="G43" s="205" t="s">
        <v>5205</v>
      </c>
    </row>
    <row r="44" spans="7:7">
      <c r="G44" s="209" t="s">
        <v>5192</v>
      </c>
    </row>
    <row r="45" spans="7:7">
      <c r="G45" s="205" t="s">
        <v>5235</v>
      </c>
    </row>
    <row r="46" spans="7:7">
      <c r="G46" s="205" t="s">
        <v>5203</v>
      </c>
    </row>
    <row r="47" spans="7:7">
      <c r="G47" s="205" t="s">
        <v>5213</v>
      </c>
    </row>
    <row r="48" spans="7:7">
      <c r="G48" s="205" t="s">
        <v>5217</v>
      </c>
    </row>
    <row r="49" spans="7:7">
      <c r="G49" s="205" t="s">
        <v>5225</v>
      </c>
    </row>
    <row r="50" spans="7:7">
      <c r="G50" s="205" t="s">
        <v>5206</v>
      </c>
    </row>
    <row r="51" spans="7:7">
      <c r="G51" s="205" t="s">
        <v>5242</v>
      </c>
    </row>
    <row r="52" spans="7:7">
      <c r="G52" s="205" t="s">
        <v>5218</v>
      </c>
    </row>
    <row r="53" spans="7:7">
      <c r="G53" s="207" t="s">
        <v>5211</v>
      </c>
    </row>
    <row r="54" spans="7:7">
      <c r="G54" s="207" t="s">
        <v>5248</v>
      </c>
    </row>
    <row r="55" spans="7:7">
      <c r="G55" s="207" t="s">
        <v>5223</v>
      </c>
    </row>
    <row r="56" spans="7:7">
      <c r="G56" s="518" t="s">
        <v>5200</v>
      </c>
    </row>
    <row r="57" spans="7:7">
      <c r="G57" s="207" t="s">
        <v>5214</v>
      </c>
    </row>
    <row r="58" spans="7:7">
      <c r="G58" s="207" t="s">
        <v>5253</v>
      </c>
    </row>
    <row r="59" spans="7:7">
      <c r="G59" s="207" t="s">
        <v>5258</v>
      </c>
    </row>
    <row r="60" spans="7:7">
      <c r="G60" s="205" t="s">
        <v>5230</v>
      </c>
    </row>
    <row r="61" spans="7:7">
      <c r="G61" s="205" t="s">
        <v>5232</v>
      </c>
    </row>
    <row r="62" spans="7:7">
      <c r="G62" s="205" t="s">
        <v>5237</v>
      </c>
    </row>
    <row r="63" spans="7:7">
      <c r="G63" s="205" t="s">
        <v>5261</v>
      </c>
    </row>
    <row r="64" spans="7:7">
      <c r="G64" s="205" t="s">
        <v>5239</v>
      </c>
    </row>
    <row r="65" spans="7:7">
      <c r="G65" s="209" t="s">
        <v>5208</v>
      </c>
    </row>
    <row r="66" spans="7:7">
      <c r="G66" s="205" t="s">
        <v>5244</v>
      </c>
    </row>
    <row r="67" spans="7:7">
      <c r="G67" s="209" t="s">
        <v>5216</v>
      </c>
    </row>
    <row r="68" spans="7:7">
      <c r="G68" s="205" t="s">
        <v>5226</v>
      </c>
    </row>
    <row r="69" spans="7:7">
      <c r="G69" s="205" t="s">
        <v>5221</v>
      </c>
    </row>
    <row r="70" spans="7:7">
      <c r="G70" s="207" t="s">
        <v>5222</v>
      </c>
    </row>
    <row r="71" spans="7:7">
      <c r="G71" s="518" t="s">
        <v>5224</v>
      </c>
    </row>
    <row r="72" spans="7:7">
      <c r="G72" s="207" t="s">
        <v>5219</v>
      </c>
    </row>
    <row r="73" spans="7:7">
      <c r="G73" s="207" t="s">
        <v>5233</v>
      </c>
    </row>
    <row r="74" spans="7:7">
      <c r="G74" s="518" t="s">
        <v>5231</v>
      </c>
    </row>
    <row r="75" spans="7:7">
      <c r="G75" s="207" t="s">
        <v>5229</v>
      </c>
    </row>
    <row r="76" spans="7:7">
      <c r="G76" s="207" t="s">
        <v>5236</v>
      </c>
    </row>
    <row r="77" spans="7:7">
      <c r="G77" s="207" t="s">
        <v>5243</v>
      </c>
    </row>
    <row r="78" spans="7:7">
      <c r="G78" s="205" t="s">
        <v>5240</v>
      </c>
    </row>
    <row r="79" spans="7:7">
      <c r="G79" s="205" t="s">
        <v>5250</v>
      </c>
    </row>
    <row r="80" spans="7:7">
      <c r="G80" s="205" t="s">
        <v>5246</v>
      </c>
    </row>
    <row r="81" spans="7:7">
      <c r="G81" s="205" t="s">
        <v>5263</v>
      </c>
    </row>
    <row r="82" spans="7:7">
      <c r="G82" s="205" t="s">
        <v>5247</v>
      </c>
    </row>
    <row r="83" spans="7:7">
      <c r="G83" s="205" t="s">
        <v>5265</v>
      </c>
    </row>
    <row r="84" spans="7:7">
      <c r="G84" s="205" t="s">
        <v>5266</v>
      </c>
    </row>
    <row r="85" spans="7:7">
      <c r="G85" s="209" t="s">
        <v>5238</v>
      </c>
    </row>
    <row r="86" spans="7:7">
      <c r="G86" s="205" t="s">
        <v>5252</v>
      </c>
    </row>
    <row r="87" spans="7:7">
      <c r="G87" s="205" t="s">
        <v>5267</v>
      </c>
    </row>
    <row r="88" spans="7:7">
      <c r="G88" s="205" t="s">
        <v>5249</v>
      </c>
    </row>
    <row r="89" spans="7:7">
      <c r="G89" s="207" t="s">
        <v>5257</v>
      </c>
    </row>
    <row r="90" spans="7:7">
      <c r="G90" s="518" t="s">
        <v>5245</v>
      </c>
    </row>
    <row r="91" spans="7:7">
      <c r="G91" s="207" t="s">
        <v>5227</v>
      </c>
    </row>
    <row r="92" spans="7:7">
      <c r="G92" s="518" t="s">
        <v>5251</v>
      </c>
    </row>
    <row r="93" spans="7:7">
      <c r="G93" s="207" t="s">
        <v>5255</v>
      </c>
    </row>
    <row r="94" spans="7:7">
      <c r="G94" s="207" t="s">
        <v>5268</v>
      </c>
    </row>
    <row r="95" spans="7:7">
      <c r="G95" s="207" t="s">
        <v>5234</v>
      </c>
    </row>
    <row r="96" spans="7:7">
      <c r="G96" s="518" t="s">
        <v>5256</v>
      </c>
    </row>
    <row r="97" spans="7:7">
      <c r="G97" s="207" t="s">
        <v>5254</v>
      </c>
    </row>
    <row r="98" spans="7:7">
      <c r="G98" s="518" t="s">
        <v>5260</v>
      </c>
    </row>
    <row r="99" spans="7:7">
      <c r="G99" s="207" t="s">
        <v>5259</v>
      </c>
    </row>
    <row r="100" spans="7:7">
      <c r="G100" s="207" t="s">
        <v>5269</v>
      </c>
    </row>
    <row r="101" spans="7:7">
      <c r="G101" s="207" t="s">
        <v>5262</v>
      </c>
    </row>
    <row r="102" spans="7:7">
      <c r="G102" s="207" t="s">
        <v>5264</v>
      </c>
    </row>
    <row r="103" spans="7:7">
      <c r="G103" s="207" t="s">
        <v>5241</v>
      </c>
    </row>
  </sheetData>
  <pageMargins left="0.7" right="0.7" top="0.75" bottom="0.75" header="0.3" footer="0.3"/>
  <pageSetup orientation="portrait" verticalDpi="599"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15"/>
  <dimension ref="A1:M18"/>
  <sheetViews>
    <sheetView showGridLines="0" topLeftCell="B1" workbookViewId="0">
      <selection activeCell="G1" sqref="G1:M1"/>
    </sheetView>
  </sheetViews>
  <sheetFormatPr baseColWidth="10" defaultColWidth="9" defaultRowHeight="13"/>
  <cols>
    <col min="1" max="1" width="11.5" style="206" bestFit="1" customWidth="1"/>
    <col min="2" max="2" width="11.58203125" style="206" bestFit="1" customWidth="1"/>
    <col min="3" max="3" width="7.08203125" style="206" bestFit="1" customWidth="1"/>
    <col min="4" max="4" width="28.58203125" style="206" customWidth="1"/>
    <col min="5" max="5" width="19" style="206" customWidth="1"/>
    <col min="6" max="6" width="9.58203125" style="206" bestFit="1" customWidth="1"/>
    <col min="7" max="7" width="12.33203125" style="206" bestFit="1" customWidth="1"/>
    <col min="8" max="8" width="11.08203125" style="206" bestFit="1" customWidth="1"/>
    <col min="9" max="9" width="10.5" style="206" customWidth="1"/>
    <col min="10" max="10" width="11.08203125" style="206" bestFit="1" customWidth="1"/>
    <col min="11" max="11" width="9.58203125" style="206" bestFit="1" customWidth="1"/>
    <col min="12" max="12" width="13" style="206" bestFit="1" customWidth="1"/>
    <col min="13" max="13" width="10.25" style="206" bestFit="1" customWidth="1"/>
    <col min="14" max="16384" width="9" style="206"/>
  </cols>
  <sheetData>
    <row r="1" spans="1:13" s="212" customFormat="1" ht="18" customHeight="1" thickBot="1">
      <c r="A1" s="232" t="s">
        <v>4232</v>
      </c>
      <c r="B1" s="233" t="s">
        <v>4235</v>
      </c>
      <c r="C1" s="234" t="s">
        <v>4233</v>
      </c>
      <c r="D1" s="235" t="s">
        <v>4236</v>
      </c>
      <c r="E1" s="233" t="s">
        <v>4234</v>
      </c>
      <c r="G1" s="220" t="s">
        <v>4240</v>
      </c>
      <c r="H1" s="221" t="s">
        <v>4244</v>
      </c>
      <c r="I1" s="221" t="s">
        <v>4241</v>
      </c>
      <c r="J1" s="221" t="s">
        <v>4243</v>
      </c>
      <c r="K1" s="221" t="s">
        <v>4238</v>
      </c>
      <c r="L1" s="221" t="s">
        <v>4242</v>
      </c>
      <c r="M1" s="222" t="s">
        <v>4239</v>
      </c>
    </row>
    <row r="2" spans="1:13" s="212" customFormat="1" ht="18" customHeight="1">
      <c r="A2" s="210" t="s">
        <v>5193</v>
      </c>
      <c r="B2" s="210" t="s">
        <v>5211</v>
      </c>
      <c r="C2" s="214" t="s">
        <v>5195</v>
      </c>
      <c r="D2" s="210" t="s">
        <v>5261</v>
      </c>
      <c r="E2" s="210" t="s">
        <v>5241</v>
      </c>
      <c r="G2" s="218" t="s">
        <v>5214</v>
      </c>
      <c r="H2" s="218" t="s">
        <v>5237</v>
      </c>
      <c r="I2" s="219" t="s">
        <v>5224</v>
      </c>
      <c r="J2" s="218" t="s">
        <v>5257</v>
      </c>
      <c r="K2" s="218" t="s">
        <v>5195</v>
      </c>
      <c r="L2" s="218" t="s">
        <v>5204</v>
      </c>
      <c r="M2" s="219" t="s">
        <v>5221</v>
      </c>
    </row>
    <row r="3" spans="1:13" s="212" customFormat="1" ht="18" customHeight="1">
      <c r="A3" s="211" t="s">
        <v>5204</v>
      </c>
      <c r="B3" s="211" t="s">
        <v>5261</v>
      </c>
      <c r="C3" s="213" t="s">
        <v>5203</v>
      </c>
      <c r="D3" s="210" t="s">
        <v>5270</v>
      </c>
      <c r="E3" s="211"/>
      <c r="G3" s="211"/>
      <c r="H3" s="211"/>
      <c r="I3" s="211" t="s">
        <v>5271</v>
      </c>
      <c r="J3" s="211"/>
      <c r="K3" s="216" t="s">
        <v>5203</v>
      </c>
      <c r="L3" s="217" t="s">
        <v>5212</v>
      </c>
      <c r="M3" s="216" t="s">
        <v>5272</v>
      </c>
    </row>
    <row r="4" spans="1:13" s="212" customFormat="1" ht="18" customHeight="1">
      <c r="A4" s="211" t="s">
        <v>5195</v>
      </c>
      <c r="B4" s="211" t="s">
        <v>5229</v>
      </c>
      <c r="C4" s="213" t="s">
        <v>5211</v>
      </c>
      <c r="D4" s="211"/>
      <c r="I4" s="211"/>
      <c r="K4" s="216" t="s">
        <v>5211</v>
      </c>
      <c r="L4" s="217" t="s">
        <v>5267</v>
      </c>
      <c r="M4" s="216" t="s">
        <v>5236</v>
      </c>
    </row>
    <row r="5" spans="1:13" s="212" customFormat="1" ht="18" customHeight="1">
      <c r="A5" s="211" t="s">
        <v>5217</v>
      </c>
      <c r="B5" s="211" t="s">
        <v>5227</v>
      </c>
      <c r="C5" s="213" t="s">
        <v>5241</v>
      </c>
      <c r="K5" s="216" t="s">
        <v>5219</v>
      </c>
      <c r="L5" s="211"/>
      <c r="M5" s="216" t="s">
        <v>5243</v>
      </c>
    </row>
    <row r="6" spans="1:13" s="212" customFormat="1" ht="18" customHeight="1">
      <c r="A6" s="211" t="s">
        <v>5239</v>
      </c>
      <c r="B6" s="211"/>
      <c r="C6" s="213"/>
      <c r="K6" s="216" t="s">
        <v>5227</v>
      </c>
      <c r="M6" s="216" t="s">
        <v>5249</v>
      </c>
    </row>
    <row r="7" spans="1:13" s="212" customFormat="1" ht="18" customHeight="1">
      <c r="A7" s="211" t="s">
        <v>5273</v>
      </c>
      <c r="B7" s="231"/>
      <c r="K7" s="216" t="s">
        <v>5241</v>
      </c>
      <c r="M7" s="216" t="s">
        <v>5264</v>
      </c>
    </row>
    <row r="8" spans="1:13" s="212" customFormat="1" ht="18" customHeight="1">
      <c r="A8" s="211" t="s">
        <v>5229</v>
      </c>
      <c r="F8" s="215"/>
      <c r="K8" s="211"/>
      <c r="M8" s="211"/>
    </row>
    <row r="9" spans="1:13" s="212" customFormat="1" ht="18" customHeight="1">
      <c r="A9" s="211" t="s">
        <v>5243</v>
      </c>
    </row>
    <row r="10" spans="1:13" s="212" customFormat="1" ht="18" customHeight="1">
      <c r="A10" s="211" t="s">
        <v>5249</v>
      </c>
    </row>
    <row r="11" spans="1:13" s="212" customFormat="1" ht="18" customHeight="1">
      <c r="A11" s="211" t="s">
        <v>5245</v>
      </c>
      <c r="M11" s="239"/>
    </row>
    <row r="12" spans="1:13" s="212" customFormat="1" ht="18" customHeight="1">
      <c r="A12" s="211" t="s">
        <v>5256</v>
      </c>
      <c r="K12" s="215"/>
      <c r="M12" s="215"/>
    </row>
    <row r="13" spans="1:13" s="212" customFormat="1" ht="18" customHeight="1">
      <c r="A13" s="211" t="s">
        <v>5254</v>
      </c>
      <c r="F13" s="215"/>
      <c r="K13" s="215"/>
      <c r="M13" s="215"/>
    </row>
    <row r="14" spans="1:13" s="212" customFormat="1" ht="18" customHeight="1">
      <c r="A14" s="211" t="s">
        <v>5241</v>
      </c>
      <c r="F14" s="215"/>
      <c r="K14" s="215"/>
      <c r="M14" s="215"/>
    </row>
    <row r="15" spans="1:13" s="212" customFormat="1" ht="18" customHeight="1">
      <c r="A15" s="211"/>
      <c r="F15" s="215"/>
      <c r="K15" s="215"/>
      <c r="M15" s="215"/>
    </row>
    <row r="16" spans="1:13">
      <c r="F16" s="215"/>
      <c r="K16" s="215"/>
      <c r="M16" s="215"/>
    </row>
    <row r="17" spans="6:11">
      <c r="F17" s="215"/>
      <c r="K17" s="215"/>
    </row>
    <row r="18" spans="6:11">
      <c r="F18" s="215"/>
    </row>
  </sheetData>
  <sortState xmlns:xlrd2="http://schemas.microsoft.com/office/spreadsheetml/2017/richdata2" ref="D2:D5">
    <sortCondition ref="D2:D5"/>
  </sortState>
  <pageMargins left="0.7" right="0.7" top="0.75" bottom="0.75" header="0.3" footer="0.3"/>
  <pageSetup orientation="portrait" verticalDpi="599" r:id="rId1"/>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Hoja18"/>
  <dimension ref="A1:C32"/>
  <sheetViews>
    <sheetView showGridLines="0" workbookViewId="0">
      <selection activeCell="B2" sqref="B2"/>
    </sheetView>
  </sheetViews>
  <sheetFormatPr baseColWidth="10" defaultColWidth="11" defaultRowHeight="15.5"/>
  <cols>
    <col min="1" max="1" width="15.33203125" style="179" customWidth="1"/>
    <col min="2" max="3" width="54.58203125" style="179" customWidth="1"/>
    <col min="4" max="16384" width="11" style="179"/>
  </cols>
  <sheetData>
    <row r="1" spans="1:3" ht="32.25" customHeight="1" thickBot="1">
      <c r="A1" s="223" t="s">
        <v>5274</v>
      </c>
      <c r="B1" s="224" t="s">
        <v>5275</v>
      </c>
      <c r="C1" s="224" t="s">
        <v>5276</v>
      </c>
    </row>
    <row r="2" spans="1:3" ht="62">
      <c r="A2" s="223" t="s">
        <v>5277</v>
      </c>
      <c r="B2" s="228" t="s">
        <v>5278</v>
      </c>
      <c r="C2" s="225" t="s">
        <v>5511</v>
      </c>
    </row>
    <row r="3" spans="1:3" ht="77.5">
      <c r="B3" s="229" t="s">
        <v>5279</v>
      </c>
      <c r="C3" s="226" t="s">
        <v>5280</v>
      </c>
    </row>
    <row r="4" spans="1:3" ht="93">
      <c r="B4" s="229" t="s">
        <v>5281</v>
      </c>
      <c r="C4" s="226" t="s">
        <v>5282</v>
      </c>
    </row>
    <row r="5" spans="1:3" ht="47" thickBot="1">
      <c r="B5" s="230" t="s">
        <v>5283</v>
      </c>
      <c r="C5" s="226" t="s">
        <v>5284</v>
      </c>
    </row>
    <row r="6" spans="1:3" ht="46.5">
      <c r="C6" s="226" t="s">
        <v>5285</v>
      </c>
    </row>
    <row r="7" spans="1:3" ht="46.5">
      <c r="C7" s="226" t="s">
        <v>5286</v>
      </c>
    </row>
    <row r="8" spans="1:3" ht="77.5">
      <c r="C8" s="226" t="s">
        <v>5287</v>
      </c>
    </row>
    <row r="9" spans="1:3" ht="62.5" thickBot="1">
      <c r="C9" s="227" t="s">
        <v>5288</v>
      </c>
    </row>
    <row r="11" spans="1:3" ht="16" thickBot="1"/>
    <row r="12" spans="1:3" ht="16" thickBot="1">
      <c r="B12" s="237" t="s">
        <v>5289</v>
      </c>
      <c r="C12" s="233" t="s">
        <v>5289</v>
      </c>
    </row>
    <row r="13" spans="1:3">
      <c r="B13" s="526" t="s">
        <v>5290</v>
      </c>
      <c r="C13" s="526" t="s">
        <v>5290</v>
      </c>
    </row>
    <row r="14" spans="1:3">
      <c r="B14" s="526" t="s">
        <v>5291</v>
      </c>
      <c r="C14" s="236" t="s">
        <v>5292</v>
      </c>
    </row>
    <row r="15" spans="1:3">
      <c r="B15" s="527" t="s">
        <v>5293</v>
      </c>
      <c r="C15" s="527" t="s">
        <v>5291</v>
      </c>
    </row>
    <row r="16" spans="1:3">
      <c r="B16" s="527" t="s">
        <v>5294</v>
      </c>
      <c r="C16" s="527" t="s">
        <v>5293</v>
      </c>
    </row>
    <row r="17" spans="2:3">
      <c r="B17" s="527" t="s">
        <v>5295</v>
      </c>
      <c r="C17" s="527" t="s">
        <v>5294</v>
      </c>
    </row>
    <row r="18" spans="2:3">
      <c r="B18" s="527" t="s">
        <v>5296</v>
      </c>
      <c r="C18" s="527" t="s">
        <v>5295</v>
      </c>
    </row>
    <row r="19" spans="2:3">
      <c r="B19" s="527" t="s">
        <v>5297</v>
      </c>
      <c r="C19" s="527" t="s">
        <v>5296</v>
      </c>
    </row>
    <row r="20" spans="2:3">
      <c r="B20" s="527" t="s">
        <v>5298</v>
      </c>
      <c r="C20" s="527" t="s">
        <v>5297</v>
      </c>
    </row>
    <row r="21" spans="2:3">
      <c r="B21" s="527" t="s">
        <v>5299</v>
      </c>
      <c r="C21" s="527" t="s">
        <v>5298</v>
      </c>
    </row>
    <row r="22" spans="2:3">
      <c r="B22" s="527" t="s">
        <v>5300</v>
      </c>
      <c r="C22" s="527" t="s">
        <v>5299</v>
      </c>
    </row>
    <row r="23" spans="2:3">
      <c r="B23" s="527" t="s">
        <v>5301</v>
      </c>
      <c r="C23" s="527" t="s">
        <v>5300</v>
      </c>
    </row>
    <row r="24" spans="2:3">
      <c r="B24" s="527" t="s">
        <v>5302</v>
      </c>
      <c r="C24" s="527" t="s">
        <v>5301</v>
      </c>
    </row>
    <row r="25" spans="2:3">
      <c r="B25" s="527" t="s">
        <v>5303</v>
      </c>
      <c r="C25" s="527" t="s">
        <v>5302</v>
      </c>
    </row>
    <row r="26" spans="2:3">
      <c r="B26" s="211"/>
      <c r="C26" s="527" t="s">
        <v>5303</v>
      </c>
    </row>
    <row r="27" spans="2:3">
      <c r="B27" s="238"/>
      <c r="C27" s="211"/>
    </row>
    <row r="29" spans="2:3" ht="16" thickBot="1">
      <c r="B29" s="523" t="s">
        <v>5304</v>
      </c>
    </row>
    <row r="30" spans="2:3" ht="16" thickBot="1">
      <c r="B30" s="237" t="s">
        <v>4314</v>
      </c>
      <c r="C30" s="240" t="s">
        <v>4315</v>
      </c>
    </row>
    <row r="31" spans="2:3">
      <c r="B31" s="526" t="s">
        <v>5305</v>
      </c>
      <c r="C31" s="236"/>
    </row>
    <row r="32" spans="2:3">
      <c r="B32" s="526" t="s">
        <v>5306</v>
      </c>
      <c r="C32" s="236"/>
    </row>
  </sheetData>
  <dataValidations count="1">
    <dataValidation type="list" allowBlank="1" showInputMessage="1" showErrorMessage="1" sqref="B13" xr:uid="{00000000-0002-0000-1800-000000000000}">
      <formula1>$B$13:$B$26</formula1>
    </dataValidation>
  </dataValidations>
  <pageMargins left="0.7" right="0.7" top="0.75" bottom="0.75" header="0.3" footer="0.3"/>
  <pageSetup orientation="portrait" r:id="rId1"/>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Hoja7"/>
  <dimension ref="A1:S19"/>
  <sheetViews>
    <sheetView showGridLines="0" topLeftCell="I1" workbookViewId="0">
      <selection activeCell="C7" sqref="C7"/>
    </sheetView>
  </sheetViews>
  <sheetFormatPr baseColWidth="10" defaultColWidth="11" defaultRowHeight="15.5"/>
  <cols>
    <col min="1" max="1" width="38.25" customWidth="1"/>
    <col min="2" max="19" width="17" customWidth="1"/>
  </cols>
  <sheetData>
    <row r="1" spans="1:19" ht="104">
      <c r="A1" s="177" t="s">
        <v>1166</v>
      </c>
      <c r="B1" s="185" t="s">
        <v>5307</v>
      </c>
      <c r="C1" s="185" t="s">
        <v>5308</v>
      </c>
      <c r="D1" s="185" t="s">
        <v>5309</v>
      </c>
      <c r="E1" s="185" t="s">
        <v>5310</v>
      </c>
      <c r="F1" s="186" t="s">
        <v>5311</v>
      </c>
      <c r="G1" s="186" t="s">
        <v>5312</v>
      </c>
      <c r="H1" s="186" t="s">
        <v>5313</v>
      </c>
      <c r="I1" s="185" t="s">
        <v>5314</v>
      </c>
      <c r="J1" s="185" t="s">
        <v>5315</v>
      </c>
      <c r="K1" s="186" t="s">
        <v>5316</v>
      </c>
      <c r="L1" s="185" t="s">
        <v>5317</v>
      </c>
      <c r="M1" s="185" t="s">
        <v>5318</v>
      </c>
      <c r="N1" s="183" t="s">
        <v>5319</v>
      </c>
      <c r="O1" s="184" t="s">
        <v>5320</v>
      </c>
      <c r="P1" s="184" t="s">
        <v>5321</v>
      </c>
      <c r="Q1" s="184" t="s">
        <v>5322</v>
      </c>
      <c r="R1" s="184" t="s">
        <v>5323</v>
      </c>
      <c r="S1" s="183" t="s">
        <v>5324</v>
      </c>
    </row>
    <row r="2" spans="1:19" ht="130">
      <c r="A2" s="10" t="s">
        <v>5307</v>
      </c>
      <c r="B2" s="95" t="s">
        <v>5325</v>
      </c>
      <c r="C2" s="95" t="s">
        <v>5326</v>
      </c>
      <c r="D2" s="189" t="s">
        <v>5327</v>
      </c>
      <c r="E2" s="95" t="s">
        <v>5328</v>
      </c>
      <c r="F2" s="94" t="s">
        <v>5329</v>
      </c>
      <c r="G2" s="95" t="s">
        <v>5330</v>
      </c>
      <c r="H2" s="94" t="s">
        <v>5331</v>
      </c>
      <c r="I2" s="95" t="s">
        <v>5332</v>
      </c>
      <c r="J2" s="10" t="s">
        <v>5333</v>
      </c>
      <c r="K2" s="191" t="s">
        <v>5334</v>
      </c>
      <c r="L2" s="10" t="s">
        <v>5335</v>
      </c>
      <c r="M2" s="10" t="s">
        <v>5336</v>
      </c>
      <c r="N2" s="95" t="s">
        <v>5337</v>
      </c>
      <c r="O2" s="95" t="s">
        <v>5338</v>
      </c>
      <c r="P2" s="190" t="s">
        <v>5339</v>
      </c>
      <c r="Q2" s="190" t="s">
        <v>5340</v>
      </c>
      <c r="R2" s="95" t="s">
        <v>5341</v>
      </c>
      <c r="S2" s="189" t="s">
        <v>5342</v>
      </c>
    </row>
    <row r="3" spans="1:19" ht="130">
      <c r="A3" s="10" t="s">
        <v>5308</v>
      </c>
      <c r="B3" s="189" t="s">
        <v>5343</v>
      </c>
      <c r="C3" s="95" t="s">
        <v>5344</v>
      </c>
      <c r="D3" s="189" t="s">
        <v>5345</v>
      </c>
      <c r="E3" s="95" t="s">
        <v>5346</v>
      </c>
      <c r="H3" s="190" t="s">
        <v>5347</v>
      </c>
      <c r="I3" s="95" t="s">
        <v>5348</v>
      </c>
      <c r="J3" s="32" t="s">
        <v>5349</v>
      </c>
      <c r="K3" s="32" t="s">
        <v>5350</v>
      </c>
      <c r="O3" s="95" t="s">
        <v>5351</v>
      </c>
      <c r="P3" s="94" t="s">
        <v>5352</v>
      </c>
      <c r="Q3" s="94" t="s">
        <v>5353</v>
      </c>
      <c r="R3" s="189" t="s">
        <v>5354</v>
      </c>
      <c r="S3" s="95" t="s">
        <v>5355</v>
      </c>
    </row>
    <row r="4" spans="1:19" ht="91">
      <c r="A4" s="10" t="s">
        <v>5309</v>
      </c>
      <c r="B4" s="95" t="s">
        <v>5356</v>
      </c>
      <c r="C4" s="189" t="s">
        <v>5357</v>
      </c>
      <c r="E4" s="95" t="s">
        <v>5358</v>
      </c>
      <c r="K4" s="10" t="s">
        <v>5359</v>
      </c>
      <c r="O4" s="94" t="s">
        <v>5360</v>
      </c>
      <c r="P4" s="190" t="s">
        <v>5361</v>
      </c>
      <c r="Q4" s="94" t="s">
        <v>5362</v>
      </c>
      <c r="S4" s="189" t="s">
        <v>5363</v>
      </c>
    </row>
    <row r="5" spans="1:19" ht="143">
      <c r="A5" s="10" t="s">
        <v>5310</v>
      </c>
      <c r="B5" s="95" t="s">
        <v>5364</v>
      </c>
      <c r="K5" s="32" t="s">
        <v>5365</v>
      </c>
      <c r="O5" s="190" t="s">
        <v>5366</v>
      </c>
      <c r="Q5" s="190" t="s">
        <v>5367</v>
      </c>
      <c r="S5" s="189" t="s">
        <v>5368</v>
      </c>
    </row>
    <row r="6" spans="1:19" ht="130">
      <c r="A6" s="32" t="s">
        <v>5311</v>
      </c>
      <c r="B6" s="189" t="s">
        <v>5369</v>
      </c>
      <c r="K6" s="32" t="s">
        <v>5370</v>
      </c>
      <c r="S6" s="189" t="s">
        <v>5371</v>
      </c>
    </row>
    <row r="7" spans="1:19" ht="91">
      <c r="A7" s="32" t="s">
        <v>5312</v>
      </c>
      <c r="B7" s="189" t="s">
        <v>5372</v>
      </c>
      <c r="S7" s="189" t="s">
        <v>5373</v>
      </c>
    </row>
    <row r="8" spans="1:19" ht="104">
      <c r="A8" s="32" t="s">
        <v>5374</v>
      </c>
      <c r="S8" s="95" t="s">
        <v>5375</v>
      </c>
    </row>
    <row r="9" spans="1:19" ht="26">
      <c r="A9" s="10" t="s">
        <v>5314</v>
      </c>
    </row>
    <row r="10" spans="1:19" ht="26">
      <c r="A10" s="10" t="s">
        <v>5315</v>
      </c>
    </row>
    <row r="11" spans="1:19">
      <c r="A11" s="32" t="s">
        <v>5316</v>
      </c>
    </row>
    <row r="12" spans="1:19">
      <c r="A12" s="10" t="s">
        <v>5317</v>
      </c>
    </row>
    <row r="13" spans="1:19" ht="39">
      <c r="A13" s="10" t="s">
        <v>5376</v>
      </c>
    </row>
    <row r="14" spans="1:19" ht="26">
      <c r="A14" s="95" t="s">
        <v>5319</v>
      </c>
    </row>
    <row r="15" spans="1:19" ht="26">
      <c r="A15" s="94" t="s">
        <v>5320</v>
      </c>
    </row>
    <row r="16" spans="1:19" ht="26">
      <c r="A16" s="94" t="s">
        <v>5321</v>
      </c>
    </row>
    <row r="17" spans="1:1">
      <c r="A17" s="188" t="s">
        <v>5322</v>
      </c>
    </row>
    <row r="18" spans="1:1">
      <c r="A18" s="94" t="s">
        <v>5323</v>
      </c>
    </row>
    <row r="19" spans="1:1" ht="39">
      <c r="A19" s="95" t="s">
        <v>5324</v>
      </c>
    </row>
  </sheetData>
  <pageMargins left="0.7" right="0.7" top="0.75" bottom="0.75" header="0.3" footer="0.3"/>
  <pageSetup orientation="portrait" verticalDpi="599" r:id="rId1"/>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Hoja9"/>
  <dimension ref="A1:AY51"/>
  <sheetViews>
    <sheetView showGridLines="0" workbookViewId="0">
      <pane xSplit="1" ySplit="1" topLeftCell="L3" activePane="bottomRight" state="frozen"/>
      <selection pane="topRight" activeCell="C7" sqref="C7"/>
      <selection pane="bottomLeft" activeCell="C7" sqref="C7"/>
      <selection pane="bottomRight" activeCell="M1" sqref="M1"/>
    </sheetView>
  </sheetViews>
  <sheetFormatPr baseColWidth="10" defaultColWidth="11" defaultRowHeight="15.5"/>
  <cols>
    <col min="1" max="1" width="38.25" customWidth="1"/>
    <col min="2" max="51" width="16.83203125" customWidth="1"/>
  </cols>
  <sheetData>
    <row r="1" spans="1:51" ht="143">
      <c r="A1" s="177" t="s">
        <v>1167</v>
      </c>
      <c r="B1" s="96" t="s">
        <v>5325</v>
      </c>
      <c r="C1" s="192" t="s">
        <v>5343</v>
      </c>
      <c r="D1" s="96" t="s">
        <v>5356</v>
      </c>
      <c r="E1" s="96" t="s">
        <v>5364</v>
      </c>
      <c r="F1" s="192" t="s">
        <v>5369</v>
      </c>
      <c r="G1" s="192" t="s">
        <v>5372</v>
      </c>
      <c r="H1" s="96" t="s">
        <v>5326</v>
      </c>
      <c r="I1" s="96" t="s">
        <v>5344</v>
      </c>
      <c r="J1" s="192" t="s">
        <v>5357</v>
      </c>
      <c r="K1" s="192" t="s">
        <v>5327</v>
      </c>
      <c r="L1" s="192" t="s">
        <v>5345</v>
      </c>
      <c r="M1" s="96" t="s">
        <v>5328</v>
      </c>
      <c r="N1" s="96" t="s">
        <v>5346</v>
      </c>
      <c r="O1" s="96" t="s">
        <v>5358</v>
      </c>
      <c r="P1" s="110" t="s">
        <v>5329</v>
      </c>
      <c r="Q1" s="96" t="s">
        <v>5330</v>
      </c>
      <c r="R1" s="110" t="s">
        <v>5331</v>
      </c>
      <c r="S1" s="193" t="s">
        <v>5347</v>
      </c>
      <c r="T1" s="96" t="s">
        <v>5332</v>
      </c>
      <c r="U1" s="96" t="s">
        <v>5348</v>
      </c>
      <c r="V1" s="8" t="s">
        <v>5333</v>
      </c>
      <c r="W1" s="50" t="s">
        <v>5349</v>
      </c>
      <c r="X1" s="191" t="s">
        <v>5334</v>
      </c>
      <c r="Y1" s="50" t="s">
        <v>5350</v>
      </c>
      <c r="Z1" s="8" t="s">
        <v>5359</v>
      </c>
      <c r="AA1" s="50" t="s">
        <v>5365</v>
      </c>
      <c r="AB1" s="50" t="s">
        <v>5370</v>
      </c>
      <c r="AC1" s="8" t="s">
        <v>5335</v>
      </c>
      <c r="AD1" s="8" t="s">
        <v>5336</v>
      </c>
      <c r="AE1" s="96" t="s">
        <v>5337</v>
      </c>
      <c r="AF1" s="96" t="s">
        <v>5338</v>
      </c>
      <c r="AG1" s="96" t="s">
        <v>5351</v>
      </c>
      <c r="AH1" s="110" t="s">
        <v>5360</v>
      </c>
      <c r="AI1" s="193" t="s">
        <v>5366</v>
      </c>
      <c r="AJ1" s="193" t="s">
        <v>5339</v>
      </c>
      <c r="AK1" s="110" t="s">
        <v>5352</v>
      </c>
      <c r="AL1" s="193" t="s">
        <v>5361</v>
      </c>
      <c r="AM1" s="193" t="s">
        <v>5340</v>
      </c>
      <c r="AN1" s="110" t="s">
        <v>5353</v>
      </c>
      <c r="AO1" s="110" t="s">
        <v>5362</v>
      </c>
      <c r="AP1" s="193" t="s">
        <v>5367</v>
      </c>
      <c r="AQ1" s="96" t="s">
        <v>5341</v>
      </c>
      <c r="AR1" s="192" t="s">
        <v>5354</v>
      </c>
      <c r="AS1" s="192" t="s">
        <v>5342</v>
      </c>
      <c r="AT1" s="96" t="s">
        <v>5355</v>
      </c>
      <c r="AU1" s="192" t="s">
        <v>5363</v>
      </c>
      <c r="AV1" s="192" t="s">
        <v>5368</v>
      </c>
      <c r="AW1" s="192" t="s">
        <v>5371</v>
      </c>
      <c r="AX1" s="192" t="s">
        <v>5373</v>
      </c>
      <c r="AY1" s="96" t="s">
        <v>5375</v>
      </c>
    </row>
    <row r="2" spans="1:51" ht="156">
      <c r="A2" s="178" t="s">
        <v>5325</v>
      </c>
      <c r="B2" s="178" t="s">
        <v>4020</v>
      </c>
      <c r="C2" s="95" t="s">
        <v>4037</v>
      </c>
      <c r="D2" s="121" t="s">
        <v>4086</v>
      </c>
      <c r="E2" s="94" t="s">
        <v>4100</v>
      </c>
      <c r="F2" s="95" t="s">
        <v>4112</v>
      </c>
      <c r="G2" s="95" t="s">
        <v>4122</v>
      </c>
      <c r="H2" s="95" t="s">
        <v>4138</v>
      </c>
      <c r="I2" s="95" t="s">
        <v>4147</v>
      </c>
      <c r="J2" s="122" t="s">
        <v>4154</v>
      </c>
      <c r="K2" s="168" t="s">
        <v>5377</v>
      </c>
      <c r="L2" s="178" t="s">
        <v>4164</v>
      </c>
      <c r="M2" s="32" t="s">
        <v>1184</v>
      </c>
      <c r="N2" s="197" t="s">
        <v>1205</v>
      </c>
      <c r="O2" s="12" t="s">
        <v>1213</v>
      </c>
      <c r="P2" s="12" t="s">
        <v>1228</v>
      </c>
      <c r="Q2" s="10" t="s">
        <v>1244</v>
      </c>
      <c r="R2" s="10" t="s">
        <v>1264</v>
      </c>
      <c r="S2" s="20" t="s">
        <v>1271</v>
      </c>
      <c r="T2" s="199" t="s">
        <v>1280</v>
      </c>
      <c r="U2" s="10" t="s">
        <v>1284</v>
      </c>
      <c r="V2" s="20" t="s">
        <v>1294</v>
      </c>
      <c r="W2" s="20" t="s">
        <v>1309</v>
      </c>
      <c r="X2" s="40" t="s">
        <v>1323</v>
      </c>
      <c r="Y2" s="20" t="s">
        <v>1361</v>
      </c>
      <c r="Z2" s="10" t="s">
        <v>1382</v>
      </c>
      <c r="AA2" s="20" t="s">
        <v>1401</v>
      </c>
      <c r="AB2" s="200" t="s">
        <v>1429</v>
      </c>
      <c r="AC2" s="10" t="s">
        <v>1442</v>
      </c>
      <c r="AD2" s="12" t="s">
        <v>1457</v>
      </c>
      <c r="AE2" s="10" t="s">
        <v>1464</v>
      </c>
      <c r="AF2" s="10" t="s">
        <v>1483</v>
      </c>
      <c r="AG2" s="20" t="s">
        <v>1489</v>
      </c>
      <c r="AH2" s="20" t="s">
        <v>1493</v>
      </c>
      <c r="AI2" s="197" t="s">
        <v>4197</v>
      </c>
      <c r="AJ2" s="32" t="s">
        <v>1510</v>
      </c>
      <c r="AK2" s="12" t="s">
        <v>4200</v>
      </c>
      <c r="AL2" s="32" t="s">
        <v>1529</v>
      </c>
      <c r="AM2" s="10" t="s">
        <v>1535</v>
      </c>
      <c r="AN2" s="10" t="s">
        <v>1545</v>
      </c>
      <c r="AO2" s="20" t="s">
        <v>1550</v>
      </c>
      <c r="AP2" s="20" t="s">
        <v>1556</v>
      </c>
      <c r="AQ2" s="20" t="s">
        <v>1563</v>
      </c>
      <c r="AR2" s="20" t="s">
        <v>1567</v>
      </c>
      <c r="AS2" s="175" t="s">
        <v>1573</v>
      </c>
      <c r="AT2" s="175" t="s">
        <v>4203</v>
      </c>
      <c r="AU2" s="87" t="s">
        <v>1581</v>
      </c>
      <c r="AV2" s="87" t="s">
        <v>1585</v>
      </c>
      <c r="AW2" s="87" t="s">
        <v>1588</v>
      </c>
      <c r="AX2" s="87" t="s">
        <v>1592</v>
      </c>
      <c r="AY2" s="87" t="s">
        <v>1595</v>
      </c>
    </row>
    <row r="3" spans="1:51" ht="119">
      <c r="A3" s="194" t="s">
        <v>5343</v>
      </c>
      <c r="B3" s="187" t="s">
        <v>4029</v>
      </c>
      <c r="C3" s="94" t="s">
        <v>4043</v>
      </c>
      <c r="D3" s="121" t="s">
        <v>4091</v>
      </c>
      <c r="E3" s="121" t="s">
        <v>4107</v>
      </c>
      <c r="F3" s="95" t="s">
        <v>4112</v>
      </c>
      <c r="G3" s="95" t="s">
        <v>4131</v>
      </c>
      <c r="H3" s="95" t="s">
        <v>4143</v>
      </c>
      <c r="M3" s="32" t="s">
        <v>1191</v>
      </c>
      <c r="N3" s="197" t="s">
        <v>1209</v>
      </c>
      <c r="O3" s="12" t="s">
        <v>1219</v>
      </c>
      <c r="P3" s="11" t="s">
        <v>1232</v>
      </c>
      <c r="Q3" s="10" t="s">
        <v>1249</v>
      </c>
      <c r="U3" s="10" t="s">
        <v>1288</v>
      </c>
      <c r="V3" s="20" t="s">
        <v>1299</v>
      </c>
      <c r="W3" s="20" t="s">
        <v>1315</v>
      </c>
      <c r="X3" s="40" t="s">
        <v>1328</v>
      </c>
      <c r="Y3" s="20" t="s">
        <v>1367</v>
      </c>
      <c r="Z3" s="12" t="s">
        <v>1387</v>
      </c>
      <c r="AA3" s="10" t="s">
        <v>1407</v>
      </c>
      <c r="AB3" s="200" t="s">
        <v>1434</v>
      </c>
      <c r="AC3" s="10" t="s">
        <v>1448</v>
      </c>
      <c r="AE3" s="10" t="s">
        <v>1471</v>
      </c>
      <c r="AH3" s="10" t="s">
        <v>1498</v>
      </c>
      <c r="AJ3" s="10" t="s">
        <v>1516</v>
      </c>
      <c r="AL3" s="32" t="s">
        <v>1532</v>
      </c>
      <c r="AM3" s="32" t="s">
        <v>1539</v>
      </c>
    </row>
    <row r="4" spans="1:51" ht="104">
      <c r="A4" s="178" t="s">
        <v>5356</v>
      </c>
      <c r="C4" s="94" t="s">
        <v>4047</v>
      </c>
      <c r="D4" s="95" t="s">
        <v>4095</v>
      </c>
      <c r="M4" s="32" t="s">
        <v>1198</v>
      </c>
      <c r="O4" s="198" t="s">
        <v>1223</v>
      </c>
      <c r="P4" s="12" t="s">
        <v>1239</v>
      </c>
      <c r="Q4" s="10" t="s">
        <v>1251</v>
      </c>
      <c r="V4" s="10" t="s">
        <v>1303</v>
      </c>
      <c r="W4" s="20" t="s">
        <v>1319</v>
      </c>
      <c r="X4" s="40" t="s">
        <v>1332</v>
      </c>
      <c r="Y4" s="20" t="s">
        <v>1371</v>
      </c>
      <c r="Z4" s="12" t="s">
        <v>1391</v>
      </c>
      <c r="AA4" s="10" t="s">
        <v>1411</v>
      </c>
      <c r="AB4" s="200" t="s">
        <v>1437</v>
      </c>
      <c r="AC4" s="10" t="s">
        <v>1451</v>
      </c>
      <c r="AE4" s="10" t="s">
        <v>1474</v>
      </c>
      <c r="AJ4" s="10" t="s">
        <v>1520</v>
      </c>
      <c r="AM4" s="10" t="s">
        <v>1541</v>
      </c>
    </row>
    <row r="5" spans="1:51" ht="65">
      <c r="A5" s="178" t="s">
        <v>5364</v>
      </c>
      <c r="C5" s="95" t="s">
        <v>4050</v>
      </c>
      <c r="Q5" s="10" t="s">
        <v>1254</v>
      </c>
      <c r="X5" s="32" t="s">
        <v>1338</v>
      </c>
      <c r="Y5" s="32" t="s">
        <v>1375</v>
      </c>
      <c r="Z5" s="12" t="s">
        <v>1396</v>
      </c>
      <c r="AA5" s="32" t="s">
        <v>1417</v>
      </c>
      <c r="AC5" s="10" t="s">
        <v>1453</v>
      </c>
      <c r="AE5" s="10" t="s">
        <v>1476</v>
      </c>
    </row>
    <row r="6" spans="1:51" ht="65">
      <c r="A6" s="194" t="s">
        <v>5369</v>
      </c>
      <c r="C6" s="95" t="s">
        <v>4054</v>
      </c>
      <c r="Q6" s="10" t="s">
        <v>1259</v>
      </c>
      <c r="X6" s="32" t="s">
        <v>1342</v>
      </c>
      <c r="AA6" s="32" t="s">
        <v>1422</v>
      </c>
      <c r="AE6" s="10" t="s">
        <v>1479</v>
      </c>
    </row>
    <row r="7" spans="1:51" ht="156">
      <c r="A7" s="192" t="s">
        <v>5372</v>
      </c>
      <c r="C7" s="95" t="s">
        <v>4060</v>
      </c>
      <c r="X7" s="32" t="s">
        <v>1345</v>
      </c>
      <c r="AA7" s="32" t="s">
        <v>1425</v>
      </c>
    </row>
    <row r="8" spans="1:51" ht="52">
      <c r="A8" s="178" t="s">
        <v>5326</v>
      </c>
      <c r="C8" s="95" t="s">
        <v>4065</v>
      </c>
      <c r="X8" s="32" t="s">
        <v>1350</v>
      </c>
    </row>
    <row r="9" spans="1:51" ht="78">
      <c r="A9" s="178" t="s">
        <v>5344</v>
      </c>
      <c r="C9" s="95" t="s">
        <v>4069</v>
      </c>
      <c r="X9" s="10" t="s">
        <v>1223</v>
      </c>
    </row>
    <row r="10" spans="1:51" ht="54">
      <c r="A10" s="194" t="s">
        <v>5357</v>
      </c>
      <c r="C10" s="95" t="s">
        <v>5378</v>
      </c>
      <c r="X10" s="32" t="s">
        <v>1355</v>
      </c>
    </row>
    <row r="11" spans="1:51" ht="52">
      <c r="A11" s="194" t="s">
        <v>5379</v>
      </c>
      <c r="C11" s="95" t="s">
        <v>4081</v>
      </c>
    </row>
    <row r="12" spans="1:51" ht="52">
      <c r="A12" s="194" t="s">
        <v>5345</v>
      </c>
    </row>
    <row r="13" spans="1:51" ht="26">
      <c r="A13" s="178" t="s">
        <v>5328</v>
      </c>
    </row>
    <row r="14" spans="1:51" ht="26">
      <c r="A14" s="178" t="s">
        <v>5346</v>
      </c>
    </row>
    <row r="15" spans="1:51" ht="26">
      <c r="A15" s="178" t="s">
        <v>5358</v>
      </c>
    </row>
    <row r="16" spans="1:51" ht="26">
      <c r="A16" s="187" t="s">
        <v>5329</v>
      </c>
    </row>
    <row r="17" spans="1:1" ht="26">
      <c r="A17" s="178" t="s">
        <v>5330</v>
      </c>
    </row>
    <row r="18" spans="1:1" ht="26">
      <c r="A18" s="187" t="s">
        <v>5331</v>
      </c>
    </row>
    <row r="19" spans="1:1">
      <c r="A19" s="195" t="s">
        <v>5347</v>
      </c>
    </row>
    <row r="20" spans="1:1" ht="39">
      <c r="A20" s="178" t="s">
        <v>5332</v>
      </c>
    </row>
    <row r="21" spans="1:1" ht="39">
      <c r="A21" s="178" t="s">
        <v>5348</v>
      </c>
    </row>
    <row r="22" spans="1:1" ht="26">
      <c r="A22" s="12" t="s">
        <v>5333</v>
      </c>
    </row>
    <row r="23" spans="1:1" ht="26">
      <c r="A23" s="11" t="s">
        <v>5380</v>
      </c>
    </row>
    <row r="24" spans="1:1" ht="39">
      <c r="A24" s="196" t="s">
        <v>5334</v>
      </c>
    </row>
    <row r="25" spans="1:1" ht="26">
      <c r="A25" s="11" t="s">
        <v>5381</v>
      </c>
    </row>
    <row r="26" spans="1:1">
      <c r="A26" s="12" t="s">
        <v>5359</v>
      </c>
    </row>
    <row r="27" spans="1:1" ht="26">
      <c r="A27" s="11" t="s">
        <v>5365</v>
      </c>
    </row>
    <row r="28" spans="1:1">
      <c r="A28" s="11" t="s">
        <v>5382</v>
      </c>
    </row>
    <row r="29" spans="1:1">
      <c r="A29" s="12" t="s">
        <v>5335</v>
      </c>
    </row>
    <row r="30" spans="1:1" ht="39">
      <c r="A30" s="12" t="s">
        <v>5336</v>
      </c>
    </row>
    <row r="31" spans="1:1">
      <c r="A31" s="178" t="s">
        <v>5337</v>
      </c>
    </row>
    <row r="32" spans="1:1" ht="39">
      <c r="A32" s="178" t="s">
        <v>5338</v>
      </c>
    </row>
    <row r="33" spans="1:1" ht="26">
      <c r="A33" s="178" t="s">
        <v>5351</v>
      </c>
    </row>
    <row r="34" spans="1:1">
      <c r="A34" s="187" t="s">
        <v>5360</v>
      </c>
    </row>
    <row r="35" spans="1:1" ht="39">
      <c r="A35" s="195" t="s">
        <v>5366</v>
      </c>
    </row>
    <row r="36" spans="1:1" ht="26">
      <c r="A36" s="195" t="s">
        <v>5339</v>
      </c>
    </row>
    <row r="37" spans="1:1" ht="39">
      <c r="A37" s="187" t="s">
        <v>5383</v>
      </c>
    </row>
    <row r="38" spans="1:1" ht="39">
      <c r="A38" s="195" t="s">
        <v>5361</v>
      </c>
    </row>
    <row r="39" spans="1:1">
      <c r="A39" s="195" t="s">
        <v>5340</v>
      </c>
    </row>
    <row r="40" spans="1:1" ht="26">
      <c r="A40" s="187" t="s">
        <v>5384</v>
      </c>
    </row>
    <row r="41" spans="1:1" ht="26">
      <c r="A41" s="187" t="s">
        <v>5362</v>
      </c>
    </row>
    <row r="42" spans="1:1" ht="39">
      <c r="A42" s="195" t="s">
        <v>5367</v>
      </c>
    </row>
    <row r="43" spans="1:1" ht="39">
      <c r="A43" s="178" t="s">
        <v>5341</v>
      </c>
    </row>
    <row r="44" spans="1:1" ht="39">
      <c r="A44" s="194" t="s">
        <v>5354</v>
      </c>
    </row>
    <row r="45" spans="1:1" ht="52">
      <c r="A45" s="194" t="s">
        <v>5342</v>
      </c>
    </row>
    <row r="46" spans="1:1" ht="26">
      <c r="A46" s="178" t="s">
        <v>5355</v>
      </c>
    </row>
    <row r="47" spans="1:1" ht="26">
      <c r="A47" s="194" t="s">
        <v>5363</v>
      </c>
    </row>
    <row r="48" spans="1:1" ht="52">
      <c r="A48" s="194" t="s">
        <v>5368</v>
      </c>
    </row>
    <row r="49" spans="1:1" ht="52">
      <c r="A49" s="194" t="s">
        <v>5371</v>
      </c>
    </row>
    <row r="50" spans="1:1" ht="39">
      <c r="A50" s="194" t="s">
        <v>5373</v>
      </c>
    </row>
    <row r="51" spans="1:1" ht="52">
      <c r="A51" s="178" t="s">
        <v>5375</v>
      </c>
    </row>
  </sheetData>
  <pageMargins left="0.7" right="0.7" top="0.75" bottom="0.75" header="0.3" footer="0.3"/>
  <pageSetup orientation="portrait" verticalDpi="599" r:id="rId1"/>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Hoja8"/>
  <dimension ref="A1:E7"/>
  <sheetViews>
    <sheetView showGridLines="0" workbookViewId="0">
      <selection activeCell="B13" sqref="B13"/>
    </sheetView>
  </sheetViews>
  <sheetFormatPr baseColWidth="10" defaultColWidth="11" defaultRowHeight="15.5"/>
  <cols>
    <col min="1" max="5" width="38.25" customWidth="1"/>
  </cols>
  <sheetData>
    <row r="1" spans="1:5" ht="39">
      <c r="A1" s="180" t="s">
        <v>5385</v>
      </c>
      <c r="B1" s="181" t="s">
        <v>5386</v>
      </c>
      <c r="C1" s="182" t="s">
        <v>5387</v>
      </c>
      <c r="D1" s="183" t="s">
        <v>5388</v>
      </c>
      <c r="E1" s="184" t="s">
        <v>5389</v>
      </c>
    </row>
    <row r="2" spans="1:5" ht="39.75" customHeight="1">
      <c r="A2" s="178" t="s">
        <v>5386</v>
      </c>
      <c r="B2" s="12" t="s">
        <v>5307</v>
      </c>
      <c r="C2" s="10" t="s">
        <v>5310</v>
      </c>
      <c r="D2" s="10" t="s">
        <v>5315</v>
      </c>
      <c r="E2" s="95" t="s">
        <v>5319</v>
      </c>
    </row>
    <row r="3" spans="1:5" ht="39.75" customHeight="1">
      <c r="A3" s="96" t="s">
        <v>5387</v>
      </c>
      <c r="B3" s="12" t="s">
        <v>5308</v>
      </c>
      <c r="C3" s="32" t="s">
        <v>5390</v>
      </c>
      <c r="D3" s="32" t="s">
        <v>5316</v>
      </c>
      <c r="E3" s="94" t="s">
        <v>5320</v>
      </c>
    </row>
    <row r="4" spans="1:5" ht="39.75" customHeight="1">
      <c r="A4" s="95" t="s">
        <v>5388</v>
      </c>
      <c r="B4" s="12" t="s">
        <v>5309</v>
      </c>
      <c r="C4" s="32" t="s">
        <v>5312</v>
      </c>
      <c r="D4" s="10" t="s">
        <v>5317</v>
      </c>
      <c r="E4" s="94" t="s">
        <v>5321</v>
      </c>
    </row>
    <row r="5" spans="1:5" ht="39.75" customHeight="1">
      <c r="A5" s="94" t="s">
        <v>5389</v>
      </c>
      <c r="C5" s="32" t="s">
        <v>5313</v>
      </c>
      <c r="D5" s="10" t="s">
        <v>5318</v>
      </c>
      <c r="E5" s="94" t="s">
        <v>5322</v>
      </c>
    </row>
    <row r="6" spans="1:5" ht="39.75" customHeight="1">
      <c r="C6" s="10" t="s">
        <v>5314</v>
      </c>
      <c r="E6" s="94" t="s">
        <v>5323</v>
      </c>
    </row>
    <row r="7" spans="1:5" ht="39.75" customHeight="1">
      <c r="C7" s="128" t="s">
        <v>5391</v>
      </c>
      <c r="E7" s="95" t="s">
        <v>5324</v>
      </c>
    </row>
  </sheetData>
  <pageMargins left="0.7" right="0.7" top="0.75" bottom="0.75" header="0.3" footer="0.3"/>
  <pageSetup paperSize="9" orientation="portrait" horizontalDpi="4294967294" verticalDpi="4294967294" r:id="rId1"/>
  <legacy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7"/>
  <dimension ref="A1:BT227"/>
  <sheetViews>
    <sheetView topLeftCell="A75" zoomScale="55" zoomScaleNormal="55" workbookViewId="0">
      <selection activeCell="A82" sqref="A82"/>
    </sheetView>
  </sheetViews>
  <sheetFormatPr baseColWidth="10" defaultColWidth="11" defaultRowHeight="14.5"/>
  <cols>
    <col min="1" max="1" width="25.25" style="254" customWidth="1"/>
    <col min="2" max="2" width="48.5" style="254" customWidth="1"/>
    <col min="3" max="9" width="25.25" style="254" customWidth="1"/>
    <col min="10" max="16384" width="11" style="254"/>
  </cols>
  <sheetData>
    <row r="1" spans="1:2">
      <c r="A1" s="523" t="s">
        <v>5392</v>
      </c>
      <c r="B1" s="523"/>
    </row>
    <row r="2" spans="1:2" ht="15.5">
      <c r="A2" t="s">
        <v>5393</v>
      </c>
      <c r="B2" s="257"/>
    </row>
    <row r="3" spans="1:2" ht="15.5">
      <c r="A3" t="s">
        <v>5394</v>
      </c>
      <c r="B3" s="257"/>
    </row>
    <row r="4" spans="1:2" ht="15.5">
      <c r="A4" t="s">
        <v>5395</v>
      </c>
      <c r="B4" s="257"/>
    </row>
    <row r="5" spans="1:2" ht="15.5">
      <c r="A5" t="s">
        <v>5396</v>
      </c>
      <c r="B5" s="257"/>
    </row>
    <row r="6" spans="1:2" ht="15.5">
      <c r="A6" t="s">
        <v>5397</v>
      </c>
      <c r="B6" s="257"/>
    </row>
    <row r="7" spans="1:2" ht="15.5">
      <c r="A7" t="s">
        <v>5398</v>
      </c>
      <c r="B7" s="257"/>
    </row>
    <row r="8" spans="1:2" ht="15.5">
      <c r="A8" t="s">
        <v>5399</v>
      </c>
      <c r="B8" s="257"/>
    </row>
    <row r="9" spans="1:2" ht="15.5">
      <c r="A9" t="s">
        <v>5400</v>
      </c>
      <c r="B9" s="257"/>
    </row>
    <row r="10" spans="1:2" ht="15.5">
      <c r="A10" t="s">
        <v>5401</v>
      </c>
      <c r="B10" s="257"/>
    </row>
    <row r="11" spans="1:2" ht="15.5">
      <c r="A11" t="s">
        <v>5402</v>
      </c>
      <c r="B11" s="257"/>
    </row>
    <row r="12" spans="1:2" ht="15.5">
      <c r="A12" t="s">
        <v>5403</v>
      </c>
      <c r="B12" s="257"/>
    </row>
    <row r="13" spans="1:2" ht="15.5">
      <c r="A13" t="s">
        <v>5404</v>
      </c>
      <c r="B13" s="257"/>
    </row>
    <row r="14" spans="1:2" ht="15.5">
      <c r="A14" t="s">
        <v>5405</v>
      </c>
      <c r="B14" s="257"/>
    </row>
    <row r="15" spans="1:2" ht="15.5">
      <c r="A15" t="s">
        <v>5406</v>
      </c>
      <c r="B15" s="257"/>
    </row>
    <row r="16" spans="1:2" ht="15.5">
      <c r="A16" t="s">
        <v>5407</v>
      </c>
      <c r="B16" s="257"/>
    </row>
    <row r="17" spans="1:2" ht="15.5">
      <c r="A17" t="s">
        <v>5408</v>
      </c>
      <c r="B17" s="257"/>
    </row>
    <row r="18" spans="1:2" ht="15.5">
      <c r="A18" t="s">
        <v>5409</v>
      </c>
      <c r="B18" s="257"/>
    </row>
    <row r="19" spans="1:2" ht="15.5">
      <c r="A19" t="s">
        <v>5410</v>
      </c>
      <c r="B19" s="257"/>
    </row>
    <row r="20" spans="1:2" ht="15.5">
      <c r="A20" t="s">
        <v>5411</v>
      </c>
      <c r="B20" s="257"/>
    </row>
    <row r="21" spans="1:2" ht="15.5">
      <c r="A21" t="s">
        <v>5412</v>
      </c>
      <c r="B21" s="257"/>
    </row>
    <row r="22" spans="1:2" ht="15.5">
      <c r="A22" t="s">
        <v>5413</v>
      </c>
      <c r="B22" s="257"/>
    </row>
    <row r="23" spans="1:2" ht="15.5">
      <c r="A23" t="s">
        <v>5414</v>
      </c>
      <c r="B23" s="257"/>
    </row>
    <row r="24" spans="1:2" ht="15.5">
      <c r="A24" t="s">
        <v>5415</v>
      </c>
      <c r="B24" s="257"/>
    </row>
    <row r="25" spans="1:2" ht="15.5">
      <c r="A25" t="s">
        <v>5416</v>
      </c>
      <c r="B25" s="257"/>
    </row>
    <row r="26" spans="1:2" ht="15.5">
      <c r="A26" t="s">
        <v>5417</v>
      </c>
      <c r="B26" s="257"/>
    </row>
    <row r="27" spans="1:2" ht="15.5">
      <c r="A27" t="s">
        <v>5418</v>
      </c>
      <c r="B27" s="257"/>
    </row>
    <row r="28" spans="1:2" ht="15.5">
      <c r="A28" t="s">
        <v>5419</v>
      </c>
      <c r="B28" s="257"/>
    </row>
    <row r="29" spans="1:2" ht="15.5">
      <c r="A29" t="s">
        <v>5420</v>
      </c>
      <c r="B29" s="257"/>
    </row>
    <row r="30" spans="1:2" ht="15.5">
      <c r="A30" t="s">
        <v>5421</v>
      </c>
      <c r="B30" s="257"/>
    </row>
    <row r="31" spans="1:2" ht="15.5">
      <c r="A31" t="s">
        <v>5422</v>
      </c>
      <c r="B31" s="257"/>
    </row>
    <row r="32" spans="1:2" ht="15.5">
      <c r="A32" t="s">
        <v>5423</v>
      </c>
      <c r="B32" s="257"/>
    </row>
    <row r="33" spans="1:2" ht="15.5">
      <c r="A33" t="s">
        <v>5424</v>
      </c>
      <c r="B33" s="257"/>
    </row>
    <row r="34" spans="1:2" ht="15.5">
      <c r="A34" t="s">
        <v>5425</v>
      </c>
      <c r="B34" s="257"/>
    </row>
    <row r="35" spans="1:2" ht="15.5">
      <c r="A35" t="s">
        <v>5426</v>
      </c>
      <c r="B35" s="257"/>
    </row>
    <row r="36" spans="1:2" ht="15.5">
      <c r="A36" t="s">
        <v>5427</v>
      </c>
      <c r="B36" s="257"/>
    </row>
    <row r="37" spans="1:2" ht="15.5">
      <c r="A37" t="s">
        <v>5428</v>
      </c>
      <c r="B37" s="257"/>
    </row>
    <row r="38" spans="1:2" ht="15.5">
      <c r="A38" t="s">
        <v>5429</v>
      </c>
      <c r="B38" s="257"/>
    </row>
    <row r="39" spans="1:2" ht="15.5">
      <c r="A39" t="s">
        <v>3583</v>
      </c>
      <c r="B39" s="257"/>
    </row>
    <row r="40" spans="1:2" ht="15.5">
      <c r="A40" t="s">
        <v>3585</v>
      </c>
      <c r="B40" s="257"/>
    </row>
    <row r="41" spans="1:2" ht="15.5">
      <c r="A41" t="s">
        <v>3587</v>
      </c>
      <c r="B41" s="257"/>
    </row>
    <row r="42" spans="1:2" ht="15.5">
      <c r="A42" t="s">
        <v>3589</v>
      </c>
      <c r="B42" s="257"/>
    </row>
    <row r="43" spans="1:2" ht="15.5">
      <c r="A43" t="s">
        <v>3592</v>
      </c>
      <c r="B43" s="257"/>
    </row>
    <row r="44" spans="1:2" ht="15.5">
      <c r="A44" t="s">
        <v>3594</v>
      </c>
      <c r="B44" s="257"/>
    </row>
    <row r="45" spans="1:2" ht="15.5">
      <c r="A45" t="s">
        <v>3718</v>
      </c>
      <c r="B45" s="257"/>
    </row>
    <row r="46" spans="1:2" ht="15.5">
      <c r="A46" t="s">
        <v>3721</v>
      </c>
      <c r="B46" s="257"/>
    </row>
    <row r="47" spans="1:2" ht="15.5">
      <c r="A47" t="s">
        <v>3724</v>
      </c>
      <c r="B47" s="257"/>
    </row>
    <row r="48" spans="1:2" ht="15.5">
      <c r="A48" t="s">
        <v>3727</v>
      </c>
      <c r="B48" s="257"/>
    </row>
    <row r="49" spans="1:2" ht="15.5">
      <c r="A49" t="s">
        <v>3578</v>
      </c>
      <c r="B49" s="257"/>
    </row>
    <row r="50" spans="1:2" ht="15.5">
      <c r="A50" t="s">
        <v>3771</v>
      </c>
      <c r="B50" s="257"/>
    </row>
    <row r="51" spans="1:2" ht="15.5">
      <c r="A51" t="s">
        <v>3773</v>
      </c>
      <c r="B51" s="257"/>
    </row>
    <row r="52" spans="1:2" ht="15.5">
      <c r="A52" t="s">
        <v>3777</v>
      </c>
      <c r="B52" s="257"/>
    </row>
    <row r="53" spans="1:2" ht="15.5">
      <c r="A53" t="s">
        <v>3730</v>
      </c>
      <c r="B53" s="257"/>
    </row>
    <row r="54" spans="1:2" ht="15.5">
      <c r="A54" t="s">
        <v>5430</v>
      </c>
      <c r="B54" s="257"/>
    </row>
    <row r="55" spans="1:2" ht="15.5">
      <c r="A55" t="s">
        <v>5431</v>
      </c>
      <c r="B55" s="257"/>
    </row>
    <row r="56" spans="1:2" ht="15.5">
      <c r="A56" t="s">
        <v>5432</v>
      </c>
      <c r="B56" s="257"/>
    </row>
    <row r="57" spans="1:2" ht="15.5">
      <c r="A57" t="s">
        <v>5433</v>
      </c>
      <c r="B57" s="257"/>
    </row>
    <row r="58" spans="1:2" ht="15.5">
      <c r="A58" t="s">
        <v>3603</v>
      </c>
      <c r="B58" s="257"/>
    </row>
    <row r="59" spans="1:2" ht="15.5">
      <c r="A59" t="s">
        <v>3607</v>
      </c>
      <c r="B59" s="257"/>
    </row>
    <row r="60" spans="1:2" ht="15.5">
      <c r="A60" t="s">
        <v>3708</v>
      </c>
      <c r="B60" s="257"/>
    </row>
    <row r="61" spans="1:2" ht="15.5">
      <c r="A61" t="s">
        <v>3711</v>
      </c>
      <c r="B61" s="257"/>
    </row>
    <row r="62" spans="1:2" ht="15.5">
      <c r="A62" t="s">
        <v>5434</v>
      </c>
      <c r="B62" s="257"/>
    </row>
    <row r="63" spans="1:2" ht="15.5">
      <c r="A63" t="s">
        <v>3764</v>
      </c>
      <c r="B63" s="257"/>
    </row>
    <row r="64" spans="1:2" ht="15.5">
      <c r="A64" t="s">
        <v>3612</v>
      </c>
      <c r="B64" s="257"/>
    </row>
    <row r="65" spans="1:72" ht="15.5">
      <c r="A65" t="s">
        <v>3744</v>
      </c>
      <c r="B65" s="257"/>
      <c r="C65" s="523"/>
      <c r="D65" s="523"/>
      <c r="E65" s="523"/>
      <c r="F65" s="523"/>
      <c r="G65" s="523"/>
      <c r="H65" s="523"/>
      <c r="I65" s="523"/>
      <c r="J65" s="523"/>
      <c r="K65" s="523"/>
      <c r="L65" s="523"/>
      <c r="M65" s="523"/>
      <c r="N65" s="523"/>
      <c r="O65" s="523"/>
      <c r="P65" s="523"/>
      <c r="Q65" s="523"/>
      <c r="R65" s="523"/>
      <c r="S65" s="523"/>
      <c r="T65" s="523"/>
      <c r="U65" s="523"/>
      <c r="V65" s="523"/>
      <c r="W65" s="523"/>
      <c r="X65" s="523"/>
      <c r="Y65" s="523"/>
      <c r="Z65" s="523"/>
      <c r="AA65" s="523"/>
      <c r="AB65" s="523"/>
      <c r="AC65" s="523"/>
      <c r="AD65" s="523"/>
      <c r="AE65" s="523"/>
      <c r="AF65" s="523"/>
      <c r="AG65" s="523"/>
      <c r="AH65" s="523"/>
      <c r="AI65" s="523"/>
      <c r="AJ65" s="523"/>
      <c r="AK65" s="523"/>
      <c r="AL65" s="523"/>
      <c r="AM65" s="523"/>
      <c r="AN65" s="523"/>
      <c r="AO65" s="523"/>
      <c r="AP65" s="523"/>
      <c r="AQ65" s="523"/>
      <c r="AR65" s="523"/>
      <c r="AS65" s="523"/>
      <c r="AT65" s="523"/>
      <c r="AU65" s="523"/>
      <c r="AV65" s="523"/>
      <c r="AW65" s="523"/>
      <c r="AX65" s="523"/>
      <c r="AY65" s="523"/>
      <c r="AZ65" s="523"/>
      <c r="BA65" s="523"/>
      <c r="BB65" s="523"/>
      <c r="BC65" s="523"/>
      <c r="BD65" s="523"/>
      <c r="BE65" s="523"/>
      <c r="BF65" s="523"/>
      <c r="BG65" s="523"/>
      <c r="BH65" s="523"/>
      <c r="BI65" s="523"/>
      <c r="BJ65" s="523"/>
      <c r="BK65" s="523"/>
      <c r="BL65" s="523"/>
      <c r="BM65" s="523"/>
      <c r="BN65" s="523"/>
      <c r="BO65" s="523"/>
      <c r="BP65" s="523"/>
      <c r="BQ65" s="523"/>
      <c r="BR65" s="523"/>
      <c r="BS65" s="523"/>
      <c r="BT65" s="523"/>
    </row>
    <row r="66" spans="1:72" ht="15.5">
      <c r="A66" t="s">
        <v>3616</v>
      </c>
      <c r="B66" s="257"/>
      <c r="C66" s="523"/>
      <c r="D66" s="523"/>
      <c r="E66" s="523"/>
      <c r="F66" s="523"/>
      <c r="G66" s="523"/>
      <c r="H66" s="523"/>
      <c r="I66" s="523"/>
      <c r="J66" s="523"/>
      <c r="K66" s="523"/>
      <c r="L66" s="523"/>
      <c r="M66" s="523"/>
      <c r="N66" s="523"/>
      <c r="O66" s="523"/>
      <c r="P66" s="523"/>
      <c r="Q66" s="523"/>
      <c r="R66" s="523"/>
      <c r="S66" s="523"/>
      <c r="T66" s="523"/>
      <c r="U66" s="523"/>
      <c r="V66" s="523"/>
      <c r="W66" s="523"/>
      <c r="X66" s="523"/>
      <c r="Y66" s="523"/>
      <c r="Z66" s="523"/>
      <c r="AA66" s="523"/>
      <c r="AB66" s="523"/>
      <c r="AC66" s="523"/>
      <c r="AD66" s="523"/>
      <c r="AE66" s="523"/>
      <c r="AF66" s="523"/>
      <c r="AG66" s="523"/>
      <c r="AH66" s="523"/>
      <c r="AI66" s="523"/>
      <c r="AJ66" s="523"/>
      <c r="AK66" s="523"/>
      <c r="AL66" s="523"/>
      <c r="AM66" s="523"/>
      <c r="AN66" s="523"/>
      <c r="AO66" s="523"/>
      <c r="AP66" s="523"/>
      <c r="AQ66" s="523"/>
      <c r="AR66" s="523"/>
      <c r="AS66" s="523"/>
      <c r="AT66" s="523"/>
      <c r="AU66" s="523"/>
      <c r="AV66" s="523"/>
      <c r="AW66" s="523"/>
      <c r="AX66" s="523"/>
      <c r="AY66" s="523"/>
      <c r="AZ66" s="523"/>
      <c r="BA66" s="523"/>
      <c r="BB66" s="523"/>
      <c r="BC66" s="523"/>
      <c r="BD66" s="523"/>
      <c r="BE66" s="523"/>
      <c r="BF66" s="523"/>
      <c r="BG66" s="523"/>
      <c r="BH66" s="523"/>
      <c r="BI66" s="523"/>
      <c r="BJ66" s="523"/>
      <c r="BK66" s="523"/>
      <c r="BL66" s="523"/>
      <c r="BM66" s="523"/>
      <c r="BN66" s="523"/>
      <c r="BO66" s="523"/>
      <c r="BP66" s="523"/>
      <c r="BQ66" s="523"/>
      <c r="BR66" s="523"/>
      <c r="BS66" s="523"/>
      <c r="BT66" s="523"/>
    </row>
    <row r="67" spans="1:72" ht="15.5">
      <c r="A67" t="s">
        <v>3617</v>
      </c>
      <c r="B67" s="257"/>
      <c r="C67" s="523"/>
      <c r="D67" s="523"/>
      <c r="E67" s="523"/>
      <c r="F67" s="523"/>
      <c r="G67" s="523"/>
      <c r="H67" s="523"/>
      <c r="I67" s="523"/>
      <c r="J67" s="523"/>
      <c r="K67" s="523"/>
      <c r="L67" s="523"/>
      <c r="M67" s="523"/>
      <c r="N67" s="523"/>
      <c r="O67" s="523"/>
      <c r="P67" s="523"/>
      <c r="Q67" s="523"/>
      <c r="R67" s="523"/>
      <c r="S67" s="523"/>
      <c r="T67" s="523"/>
      <c r="U67" s="523"/>
      <c r="V67" s="523"/>
      <c r="W67" s="523"/>
      <c r="X67" s="523"/>
      <c r="Y67" s="523"/>
      <c r="Z67" s="523"/>
      <c r="AA67" s="523"/>
      <c r="AB67" s="523"/>
      <c r="AC67" s="523"/>
      <c r="AD67" s="523"/>
      <c r="AE67" s="523"/>
      <c r="AF67" s="523"/>
      <c r="AG67" s="523"/>
      <c r="AH67" s="523"/>
      <c r="AI67" s="523"/>
      <c r="AJ67" s="523"/>
      <c r="AK67" s="523"/>
      <c r="AL67" s="523"/>
      <c r="AM67" s="523"/>
      <c r="AN67" s="523"/>
      <c r="AO67" s="523"/>
      <c r="AP67" s="523"/>
      <c r="AQ67" s="523"/>
      <c r="AR67" s="523"/>
      <c r="AS67" s="523"/>
      <c r="AT67" s="523"/>
      <c r="AU67" s="523"/>
      <c r="AV67" s="523"/>
      <c r="AW67" s="523"/>
      <c r="AX67" s="523"/>
      <c r="AY67" s="523"/>
      <c r="AZ67" s="523"/>
      <c r="BA67" s="523"/>
      <c r="BB67" s="523"/>
      <c r="BC67" s="523"/>
      <c r="BD67" s="523"/>
      <c r="BE67" s="523"/>
      <c r="BF67" s="523"/>
      <c r="BG67" s="523"/>
      <c r="BH67" s="523"/>
      <c r="BI67" s="523"/>
      <c r="BJ67" s="523"/>
      <c r="BK67" s="523"/>
      <c r="BL67" s="523"/>
      <c r="BM67" s="523"/>
      <c r="BN67" s="523"/>
      <c r="BO67" s="523"/>
      <c r="BP67" s="523"/>
      <c r="BQ67" s="523"/>
      <c r="BR67" s="523"/>
      <c r="BS67" s="523"/>
      <c r="BT67" s="523"/>
    </row>
    <row r="68" spans="1:72" ht="15.5">
      <c r="A68" t="s">
        <v>5435</v>
      </c>
      <c r="B68" s="257"/>
      <c r="C68" s="523"/>
      <c r="D68" s="523"/>
      <c r="E68" s="523"/>
      <c r="F68" s="523"/>
      <c r="G68" s="523"/>
      <c r="H68" s="523"/>
      <c r="I68" s="523"/>
      <c r="J68" s="523"/>
      <c r="K68" s="523"/>
      <c r="L68" s="523"/>
      <c r="M68" s="523"/>
      <c r="N68" s="523"/>
      <c r="O68" s="523"/>
      <c r="P68" s="523"/>
      <c r="Q68" s="523"/>
      <c r="R68" s="523"/>
      <c r="S68" s="523"/>
      <c r="T68" s="523"/>
      <c r="U68" s="523"/>
      <c r="V68" s="523"/>
      <c r="W68" s="523"/>
      <c r="X68" s="523"/>
      <c r="Y68" s="523"/>
      <c r="Z68" s="523"/>
      <c r="AA68" s="523"/>
      <c r="AB68" s="523"/>
      <c r="AC68" s="523"/>
      <c r="AD68" s="523"/>
      <c r="AE68" s="523"/>
      <c r="AF68" s="523"/>
      <c r="AG68" s="523"/>
      <c r="AH68" s="523"/>
      <c r="AI68" s="523"/>
      <c r="AJ68" s="523"/>
      <c r="AK68" s="523"/>
      <c r="AL68" s="523"/>
      <c r="AM68" s="523"/>
      <c r="AN68" s="523"/>
      <c r="AO68" s="523"/>
      <c r="AP68" s="523"/>
      <c r="AQ68" s="523"/>
      <c r="AR68" s="523"/>
      <c r="AS68" s="523"/>
      <c r="AT68" s="523"/>
      <c r="AU68" s="523"/>
      <c r="AV68" s="523"/>
      <c r="AW68" s="523"/>
      <c r="AX68" s="523"/>
      <c r="AY68" s="523"/>
      <c r="AZ68" s="523"/>
      <c r="BA68" s="523"/>
      <c r="BB68" s="523"/>
      <c r="BC68" s="523"/>
      <c r="BD68" s="523"/>
      <c r="BE68" s="523"/>
      <c r="BF68" s="523"/>
      <c r="BG68" s="523"/>
      <c r="BH68" s="523"/>
      <c r="BI68" s="523"/>
      <c r="BJ68" s="523"/>
      <c r="BK68" s="523"/>
      <c r="BL68" s="523"/>
      <c r="BM68" s="523"/>
      <c r="BN68" s="523"/>
      <c r="BO68" s="523"/>
      <c r="BP68" s="523"/>
      <c r="BQ68" s="523"/>
      <c r="BR68" s="523"/>
      <c r="BS68" s="523"/>
      <c r="BT68" s="523"/>
    </row>
    <row r="69" spans="1:72" ht="15.5">
      <c r="A69" t="s">
        <v>3736</v>
      </c>
      <c r="B69" s="257"/>
      <c r="C69" s="523"/>
      <c r="D69" s="523"/>
      <c r="E69" s="523"/>
      <c r="F69" s="523"/>
      <c r="G69" s="523"/>
      <c r="H69" s="523"/>
      <c r="I69" s="523"/>
      <c r="J69" s="523"/>
      <c r="K69" s="523"/>
      <c r="L69" s="523"/>
      <c r="M69" s="523"/>
      <c r="N69" s="523"/>
      <c r="O69" s="523"/>
      <c r="P69" s="523"/>
      <c r="Q69" s="523"/>
      <c r="R69" s="523"/>
      <c r="S69" s="523"/>
      <c r="T69" s="523"/>
      <c r="U69" s="523"/>
      <c r="V69" s="523"/>
      <c r="W69" s="523"/>
      <c r="X69" s="523"/>
      <c r="Y69" s="523"/>
      <c r="Z69" s="523"/>
      <c r="AA69" s="523"/>
      <c r="AB69" s="523"/>
      <c r="AC69" s="523"/>
      <c r="AD69" s="523"/>
      <c r="AE69" s="523"/>
      <c r="AF69" s="523"/>
      <c r="AG69" s="523"/>
      <c r="AH69" s="523"/>
      <c r="AI69" s="523"/>
      <c r="AJ69" s="523"/>
      <c r="AK69" s="523"/>
      <c r="AL69" s="523"/>
      <c r="AM69" s="523"/>
      <c r="AN69" s="523"/>
      <c r="AO69" s="523"/>
      <c r="AP69" s="523"/>
      <c r="AQ69" s="523"/>
      <c r="AR69" s="523"/>
      <c r="AS69" s="523"/>
      <c r="AT69" s="523"/>
      <c r="AU69" s="523"/>
      <c r="AV69" s="523"/>
      <c r="AW69" s="523"/>
      <c r="AX69" s="523"/>
      <c r="AY69" s="523"/>
      <c r="AZ69" s="523"/>
      <c r="BA69" s="523"/>
      <c r="BB69" s="523"/>
      <c r="BC69" s="523"/>
      <c r="BD69" s="523"/>
      <c r="BE69" s="523"/>
      <c r="BF69" s="523"/>
      <c r="BG69" s="523"/>
      <c r="BH69" s="523"/>
      <c r="BI69" s="523"/>
      <c r="BJ69" s="523"/>
      <c r="BK69" s="523"/>
      <c r="BL69" s="523"/>
      <c r="BM69" s="523"/>
      <c r="BN69" s="523"/>
      <c r="BO69" s="523"/>
      <c r="BP69" s="523"/>
      <c r="BQ69" s="523"/>
      <c r="BR69" s="523"/>
      <c r="BS69" s="523"/>
      <c r="BT69" s="523"/>
    </row>
    <row r="70" spans="1:72" ht="15.5">
      <c r="A70" t="s">
        <v>3738</v>
      </c>
      <c r="B70" s="257"/>
      <c r="C70" s="523"/>
      <c r="D70" s="523"/>
      <c r="E70" s="523"/>
      <c r="F70" s="523"/>
      <c r="G70" s="523"/>
      <c r="H70" s="523"/>
      <c r="I70" s="523"/>
      <c r="J70" s="523"/>
      <c r="K70" s="523"/>
      <c r="L70" s="523"/>
      <c r="M70" s="523"/>
      <c r="N70" s="523"/>
      <c r="O70" s="523"/>
      <c r="P70" s="523"/>
      <c r="Q70" s="523"/>
      <c r="R70" s="523"/>
      <c r="S70" s="523"/>
      <c r="T70" s="523"/>
      <c r="U70" s="523"/>
      <c r="V70" s="523"/>
      <c r="W70" s="523"/>
      <c r="X70" s="523"/>
      <c r="Y70" s="523"/>
      <c r="Z70" s="523"/>
      <c r="AA70" s="523"/>
      <c r="AB70" s="523"/>
      <c r="AC70" s="523"/>
      <c r="AD70" s="523"/>
      <c r="AE70" s="523"/>
      <c r="AF70" s="523"/>
      <c r="AG70" s="523"/>
      <c r="AH70" s="523"/>
      <c r="AI70" s="523"/>
      <c r="AJ70" s="523"/>
      <c r="AK70" s="523"/>
      <c r="AL70" s="523"/>
      <c r="AM70" s="523"/>
      <c r="AN70" s="523"/>
      <c r="AO70" s="523"/>
      <c r="AP70" s="523"/>
      <c r="AQ70" s="523"/>
      <c r="AR70" s="523"/>
      <c r="AS70" s="523"/>
      <c r="AT70" s="523"/>
      <c r="AU70" s="523"/>
      <c r="AV70" s="523"/>
      <c r="AW70" s="523"/>
      <c r="AX70" s="523"/>
      <c r="AY70" s="523"/>
      <c r="AZ70" s="523"/>
      <c r="BA70" s="523"/>
      <c r="BB70" s="523"/>
      <c r="BC70" s="523"/>
      <c r="BD70" s="523"/>
      <c r="BE70" s="523"/>
      <c r="BF70" s="523"/>
      <c r="BG70" s="523"/>
      <c r="BH70" s="523"/>
      <c r="BI70" s="523"/>
      <c r="BJ70" s="523"/>
      <c r="BK70" s="523"/>
      <c r="BL70" s="523"/>
      <c r="BM70" s="523"/>
      <c r="BN70" s="523"/>
      <c r="BO70" s="523"/>
      <c r="BP70" s="523"/>
      <c r="BQ70" s="523"/>
      <c r="BR70" s="523"/>
      <c r="BS70" s="523"/>
      <c r="BT70" s="523"/>
    </row>
    <row r="71" spans="1:72" ht="15.5">
      <c r="A71" t="s">
        <v>3740</v>
      </c>
      <c r="B71" s="257"/>
      <c r="C71" s="523"/>
      <c r="D71" s="523"/>
      <c r="E71" s="523"/>
      <c r="F71" s="523"/>
      <c r="G71" s="523"/>
      <c r="H71" s="523"/>
      <c r="I71" s="523"/>
      <c r="J71" s="523"/>
      <c r="K71" s="523"/>
      <c r="L71" s="523"/>
      <c r="M71" s="523"/>
      <c r="N71" s="523"/>
      <c r="O71" s="523"/>
      <c r="P71" s="523"/>
      <c r="Q71" s="523"/>
      <c r="R71" s="523"/>
      <c r="S71" s="523"/>
      <c r="T71" s="523"/>
      <c r="U71" s="523"/>
      <c r="V71" s="523"/>
      <c r="W71" s="523"/>
      <c r="X71" s="523"/>
      <c r="Y71" s="523"/>
      <c r="Z71" s="523"/>
      <c r="AA71" s="523"/>
      <c r="AB71" s="523"/>
      <c r="AC71" s="523"/>
      <c r="AD71" s="523"/>
      <c r="AE71" s="523"/>
      <c r="AF71" s="523"/>
      <c r="AG71" s="523"/>
      <c r="AH71" s="523"/>
      <c r="AI71" s="523"/>
      <c r="AJ71" s="523"/>
      <c r="AK71" s="523"/>
      <c r="AL71" s="523"/>
      <c r="AM71" s="523"/>
      <c r="AN71" s="523"/>
      <c r="AO71" s="523"/>
      <c r="AP71" s="523"/>
      <c r="AQ71" s="523"/>
      <c r="AR71" s="523"/>
      <c r="AS71" s="523"/>
      <c r="AT71" s="523"/>
      <c r="AU71" s="523"/>
      <c r="AV71" s="523"/>
      <c r="AW71" s="523"/>
      <c r="AX71" s="523"/>
      <c r="AY71" s="523"/>
      <c r="AZ71" s="523"/>
      <c r="BA71" s="523"/>
      <c r="BB71" s="523"/>
      <c r="BC71" s="523"/>
      <c r="BD71" s="523"/>
      <c r="BE71" s="523"/>
      <c r="BF71" s="523"/>
      <c r="BG71" s="523"/>
      <c r="BH71" s="523"/>
      <c r="BI71" s="523"/>
      <c r="BJ71" s="523"/>
      <c r="BK71" s="523"/>
      <c r="BL71" s="523"/>
      <c r="BM71" s="523"/>
      <c r="BN71" s="523"/>
      <c r="BO71" s="523"/>
      <c r="BP71" s="523"/>
      <c r="BQ71" s="523"/>
      <c r="BR71" s="523"/>
      <c r="BS71" s="523"/>
      <c r="BT71" s="523"/>
    </row>
    <row r="72" spans="1:72" ht="15.5">
      <c r="A72" t="s">
        <v>3741</v>
      </c>
      <c r="B72" s="257"/>
      <c r="C72" s="523"/>
      <c r="D72" s="523"/>
      <c r="E72" s="523"/>
      <c r="F72" s="523"/>
      <c r="G72" s="523"/>
      <c r="H72" s="523"/>
      <c r="I72" s="523"/>
      <c r="J72" s="523"/>
      <c r="K72" s="523"/>
      <c r="L72" s="523"/>
      <c r="M72" s="523"/>
      <c r="N72" s="523"/>
      <c r="O72" s="523"/>
      <c r="P72" s="523"/>
      <c r="Q72" s="523"/>
      <c r="R72" s="523"/>
      <c r="S72" s="523"/>
      <c r="T72" s="523"/>
      <c r="U72" s="523"/>
      <c r="V72" s="523"/>
      <c r="W72" s="523"/>
      <c r="X72" s="523"/>
      <c r="Y72" s="523"/>
      <c r="Z72" s="523"/>
      <c r="AA72" s="523"/>
      <c r="AB72" s="523"/>
      <c r="AC72" s="523"/>
      <c r="AD72" s="523"/>
      <c r="AE72" s="523"/>
      <c r="AF72" s="523"/>
      <c r="AG72" s="523"/>
      <c r="AH72" s="523"/>
      <c r="AI72" s="523"/>
      <c r="AJ72" s="523"/>
      <c r="AK72" s="523"/>
      <c r="AL72" s="523"/>
      <c r="AM72" s="523"/>
      <c r="AN72" s="523"/>
      <c r="AO72" s="523"/>
      <c r="AP72" s="523"/>
      <c r="AQ72" s="523"/>
      <c r="AR72" s="523"/>
      <c r="AS72" s="523"/>
      <c r="AT72" s="523"/>
      <c r="AU72" s="523"/>
      <c r="AV72" s="523"/>
      <c r="AW72" s="523"/>
      <c r="AX72" s="523"/>
      <c r="AY72" s="523"/>
      <c r="AZ72" s="523"/>
      <c r="BA72" s="523"/>
      <c r="BB72" s="523"/>
      <c r="BC72" s="523"/>
      <c r="BD72" s="523"/>
      <c r="BE72" s="523"/>
      <c r="BF72" s="523"/>
      <c r="BG72" s="523"/>
      <c r="BH72" s="523"/>
      <c r="BI72" s="523"/>
      <c r="BJ72" s="523"/>
      <c r="BK72" s="523"/>
      <c r="BL72" s="523"/>
      <c r="BM72" s="523"/>
      <c r="BN72" s="523"/>
      <c r="BO72" s="523"/>
      <c r="BP72" s="523"/>
      <c r="BQ72" s="523"/>
      <c r="BR72" s="523"/>
      <c r="BS72" s="523"/>
      <c r="BT72" s="523"/>
    </row>
    <row r="73" spans="1:72" ht="15.5">
      <c r="A73" t="s">
        <v>3814</v>
      </c>
      <c r="B73" s="257"/>
      <c r="C73" s="523"/>
      <c r="D73" s="523"/>
      <c r="E73" s="523"/>
      <c r="F73" s="523"/>
      <c r="G73" s="523"/>
      <c r="H73" s="523"/>
      <c r="I73" s="523"/>
      <c r="J73" s="523"/>
      <c r="K73" s="523"/>
      <c r="L73" s="523"/>
      <c r="M73" s="523"/>
      <c r="N73" s="523"/>
      <c r="O73" s="523"/>
      <c r="P73" s="523"/>
      <c r="Q73" s="523"/>
      <c r="R73" s="523"/>
      <c r="S73" s="523"/>
      <c r="T73" s="523"/>
      <c r="U73" s="523"/>
      <c r="V73" s="523"/>
      <c r="W73" s="523"/>
      <c r="X73" s="523"/>
      <c r="Y73" s="523"/>
      <c r="Z73" s="523"/>
      <c r="AA73" s="523"/>
      <c r="AB73" s="523"/>
      <c r="AC73" s="523"/>
      <c r="AD73" s="523"/>
      <c r="AE73" s="523"/>
      <c r="AF73" s="523"/>
      <c r="AG73" s="523"/>
      <c r="AH73" s="523"/>
      <c r="AI73" s="523"/>
      <c r="AJ73" s="523"/>
      <c r="AK73" s="523"/>
      <c r="AL73" s="523"/>
      <c r="AM73" s="523"/>
      <c r="AN73" s="523"/>
      <c r="AO73" s="523"/>
      <c r="AP73" s="523"/>
      <c r="AQ73" s="523"/>
      <c r="AR73" s="523"/>
      <c r="AS73" s="523"/>
      <c r="AT73" s="523"/>
      <c r="AU73" s="523"/>
      <c r="AV73" s="523"/>
      <c r="AW73" s="523"/>
      <c r="AX73" s="523"/>
      <c r="AY73" s="523"/>
      <c r="AZ73" s="523"/>
      <c r="BA73" s="523"/>
      <c r="BB73" s="523"/>
      <c r="BC73" s="523"/>
      <c r="BD73" s="523"/>
      <c r="BE73" s="523"/>
      <c r="BF73" s="523"/>
      <c r="BG73" s="523"/>
      <c r="BH73" s="523"/>
      <c r="BI73" s="523"/>
      <c r="BJ73" s="523"/>
      <c r="BK73" s="523"/>
      <c r="BL73" s="523"/>
      <c r="BM73" s="523"/>
      <c r="BN73" s="523"/>
      <c r="BO73" s="523"/>
      <c r="BP73" s="523"/>
      <c r="BQ73" s="523"/>
      <c r="BR73" s="523"/>
      <c r="BS73" s="523"/>
      <c r="BT73" s="523"/>
    </row>
    <row r="74" spans="1:72" ht="15.5">
      <c r="A74"/>
      <c r="B74" s="523"/>
      <c r="C74" s="523"/>
      <c r="D74" s="523"/>
      <c r="E74" s="523"/>
      <c r="F74" s="523"/>
      <c r="G74" s="523"/>
      <c r="H74" s="523"/>
      <c r="I74" s="523"/>
      <c r="J74" s="523"/>
      <c r="K74" s="523"/>
      <c r="L74" s="523"/>
      <c r="M74" s="523"/>
      <c r="N74" s="523"/>
      <c r="O74" s="523"/>
      <c r="P74" s="523"/>
      <c r="Q74" s="523"/>
      <c r="R74" s="523"/>
      <c r="S74" s="523"/>
      <c r="T74" s="523"/>
      <c r="U74" s="523"/>
      <c r="V74" s="523"/>
      <c r="W74" s="523"/>
      <c r="X74" s="523"/>
      <c r="Y74" s="523"/>
      <c r="Z74" s="523"/>
      <c r="AA74" s="523"/>
      <c r="AB74" s="523"/>
      <c r="AC74" s="523"/>
      <c r="AD74" s="523"/>
      <c r="AE74" s="523"/>
      <c r="AF74" s="523"/>
      <c r="AG74" s="523"/>
      <c r="AH74" s="523"/>
      <c r="AI74" s="523"/>
      <c r="AJ74" s="523"/>
      <c r="AK74" s="523"/>
      <c r="AL74" s="523"/>
      <c r="AM74" s="523"/>
      <c r="AN74" s="523"/>
      <c r="AO74" s="523"/>
      <c r="AP74" s="523"/>
      <c r="AQ74" s="523"/>
      <c r="AR74" s="523"/>
      <c r="AS74" s="523"/>
      <c r="AT74" s="523"/>
      <c r="AU74" s="523"/>
      <c r="AV74" s="523"/>
      <c r="AW74" s="523"/>
      <c r="AX74" s="523"/>
      <c r="AY74" s="523"/>
      <c r="AZ74" s="523"/>
      <c r="BA74" s="523"/>
      <c r="BB74" s="523"/>
      <c r="BC74" s="523"/>
      <c r="BD74" s="523"/>
      <c r="BE74" s="523"/>
      <c r="BF74" s="523"/>
      <c r="BG74" s="523"/>
      <c r="BH74" s="523"/>
      <c r="BI74" s="523"/>
      <c r="BJ74" s="523"/>
      <c r="BK74" s="523"/>
      <c r="BL74" s="523"/>
      <c r="BM74" s="523"/>
      <c r="BN74" s="523"/>
      <c r="BO74" s="523"/>
      <c r="BP74" s="523"/>
      <c r="BQ74" s="523"/>
      <c r="BR74" s="523"/>
      <c r="BS74" s="523"/>
      <c r="BT74" s="523"/>
    </row>
    <row r="75" spans="1:72" customFormat="1" ht="20.25" customHeight="1">
      <c r="A75" t="s">
        <v>5429</v>
      </c>
      <c r="B75" t="s">
        <v>3578</v>
      </c>
      <c r="C75" t="s">
        <v>3583</v>
      </c>
      <c r="D75" t="s">
        <v>3585</v>
      </c>
      <c r="E75" t="s">
        <v>3587</v>
      </c>
      <c r="F75" t="s">
        <v>3589</v>
      </c>
      <c r="G75" t="s">
        <v>3592</v>
      </c>
      <c r="H75" t="s">
        <v>3594</v>
      </c>
      <c r="I75" t="s">
        <v>5433</v>
      </c>
      <c r="J75" t="s">
        <v>3603</v>
      </c>
      <c r="K75" t="s">
        <v>3607</v>
      </c>
      <c r="L75" t="s">
        <v>3612</v>
      </c>
      <c r="M75" t="s">
        <v>3616</v>
      </c>
      <c r="N75" t="s">
        <v>3617</v>
      </c>
      <c r="O75" t="s">
        <v>5435</v>
      </c>
      <c r="P75" t="s">
        <v>5436</v>
      </c>
      <c r="Q75" t="s">
        <v>5394</v>
      </c>
      <c r="R75" t="s">
        <v>5437</v>
      </c>
      <c r="S75" t="s">
        <v>5396</v>
      </c>
      <c r="T75" t="s">
        <v>5397</v>
      </c>
      <c r="U75" t="s">
        <v>5398</v>
      </c>
      <c r="V75" t="s">
        <v>5399</v>
      </c>
      <c r="W75" t="s">
        <v>5400</v>
      </c>
      <c r="X75" t="s">
        <v>5401</v>
      </c>
      <c r="Y75" t="s">
        <v>5402</v>
      </c>
      <c r="Z75" t="s">
        <v>5403</v>
      </c>
      <c r="AA75" t="s">
        <v>5404</v>
      </c>
      <c r="AB75" t="s">
        <v>5405</v>
      </c>
      <c r="AC75" t="s">
        <v>5406</v>
      </c>
      <c r="AD75" t="s">
        <v>5407</v>
      </c>
      <c r="AE75" t="s">
        <v>5408</v>
      </c>
      <c r="AF75" t="s">
        <v>5409</v>
      </c>
      <c r="AG75" t="s">
        <v>5410</v>
      </c>
      <c r="AH75" t="s">
        <v>3708</v>
      </c>
      <c r="AI75" t="s">
        <v>3711</v>
      </c>
      <c r="AJ75" t="s">
        <v>5434</v>
      </c>
      <c r="AK75" t="s">
        <v>3718</v>
      </c>
      <c r="AL75" t="s">
        <v>3721</v>
      </c>
      <c r="AM75" t="s">
        <v>3724</v>
      </c>
      <c r="AN75" t="s">
        <v>3727</v>
      </c>
      <c r="AO75" t="s">
        <v>3730</v>
      </c>
      <c r="AP75" t="s">
        <v>5430</v>
      </c>
      <c r="AQ75" t="s">
        <v>3736</v>
      </c>
      <c r="AR75" t="s">
        <v>3738</v>
      </c>
      <c r="AS75" t="s">
        <v>3740</v>
      </c>
      <c r="AT75" t="s">
        <v>3741</v>
      </c>
      <c r="AU75" t="s">
        <v>3744</v>
      </c>
      <c r="AV75" t="s">
        <v>5411</v>
      </c>
      <c r="AW75" t="s">
        <v>5412</v>
      </c>
      <c r="AX75" t="s">
        <v>5413</v>
      </c>
      <c r="AY75" t="s">
        <v>5414</v>
      </c>
      <c r="AZ75" t="s">
        <v>3764</v>
      </c>
      <c r="BA75" t="s">
        <v>5415</v>
      </c>
      <c r="BB75" t="s">
        <v>3771</v>
      </c>
      <c r="BC75" t="s">
        <v>3773</v>
      </c>
      <c r="BD75" t="s">
        <v>3777</v>
      </c>
      <c r="BE75" t="s">
        <v>5416</v>
      </c>
      <c r="BF75" t="s">
        <v>5417</v>
      </c>
      <c r="BG75" t="s">
        <v>5418</v>
      </c>
      <c r="BH75" t="s">
        <v>5419</v>
      </c>
      <c r="BI75" t="s">
        <v>5420</v>
      </c>
      <c r="BJ75" t="s">
        <v>5421</v>
      </c>
      <c r="BK75" t="s">
        <v>5422</v>
      </c>
      <c r="BL75" t="s">
        <v>5431</v>
      </c>
      <c r="BM75" t="s">
        <v>5432</v>
      </c>
      <c r="BN75" t="s">
        <v>5423</v>
      </c>
      <c r="BO75" t="s">
        <v>5424</v>
      </c>
      <c r="BP75" t="s">
        <v>5425</v>
      </c>
      <c r="BQ75" t="s">
        <v>5426</v>
      </c>
      <c r="BR75" t="s">
        <v>5427</v>
      </c>
      <c r="BS75" t="s">
        <v>3814</v>
      </c>
      <c r="BT75" t="s">
        <v>5428</v>
      </c>
    </row>
    <row r="76" spans="1:72" customFormat="1" ht="15.75" customHeight="1">
      <c r="A76" s="253" t="s">
        <v>3575</v>
      </c>
      <c r="B76" s="255" t="s">
        <v>3579</v>
      </c>
      <c r="C76" s="255" t="s">
        <v>3584</v>
      </c>
      <c r="D76" s="255" t="s">
        <v>3586</v>
      </c>
      <c r="E76" s="255" t="s">
        <v>3588</v>
      </c>
      <c r="F76" s="255" t="s">
        <v>3590</v>
      </c>
      <c r="G76" s="255" t="s">
        <v>3593</v>
      </c>
      <c r="H76" s="255" t="s">
        <v>3595</v>
      </c>
      <c r="I76" s="255" t="s">
        <v>3599</v>
      </c>
      <c r="J76" s="255" t="s">
        <v>3604</v>
      </c>
      <c r="K76" s="255" t="s">
        <v>3604</v>
      </c>
      <c r="L76" s="255" t="s">
        <v>3613</v>
      </c>
      <c r="M76" s="255" t="s">
        <v>3613</v>
      </c>
      <c r="N76" s="255" t="s">
        <v>3618</v>
      </c>
      <c r="O76" s="255" t="s">
        <v>3622</v>
      </c>
      <c r="P76" s="255" t="s">
        <v>3626</v>
      </c>
      <c r="Q76" s="255" t="s">
        <v>3631</v>
      </c>
      <c r="R76" s="255" t="s">
        <v>3635</v>
      </c>
      <c r="S76" s="255" t="s">
        <v>3640</v>
      </c>
      <c r="T76" s="255" t="s">
        <v>3645</v>
      </c>
      <c r="U76" s="255" t="s">
        <v>3649</v>
      </c>
      <c r="V76" s="255" t="s">
        <v>3654</v>
      </c>
      <c r="W76" s="255" t="s">
        <v>3656</v>
      </c>
      <c r="X76" s="255" t="s">
        <v>3660</v>
      </c>
      <c r="Y76" s="255" t="s">
        <v>3667</v>
      </c>
      <c r="Z76" s="255" t="s">
        <v>3671</v>
      </c>
      <c r="AA76" s="255" t="s">
        <v>3675</v>
      </c>
      <c r="AB76" s="255" t="s">
        <v>3681</v>
      </c>
      <c r="AC76" s="255" t="s">
        <v>3687</v>
      </c>
      <c r="AD76" s="255" t="s">
        <v>3691</v>
      </c>
      <c r="AE76" s="255" t="s">
        <v>3697</v>
      </c>
      <c r="AF76" s="255" t="s">
        <v>3701</v>
      </c>
      <c r="AG76" s="255" t="s">
        <v>3645</v>
      </c>
      <c r="AH76" s="255" t="s">
        <v>3709</v>
      </c>
      <c r="AI76" s="255" t="s">
        <v>3712</v>
      </c>
      <c r="AJ76" s="255" t="s">
        <v>3715</v>
      </c>
      <c r="AK76" s="255" t="s">
        <v>3719</v>
      </c>
      <c r="AL76" s="255" t="s">
        <v>3722</v>
      </c>
      <c r="AM76" s="255" t="s">
        <v>3725</v>
      </c>
      <c r="AN76" s="255" t="s">
        <v>3728</v>
      </c>
      <c r="AO76" s="255" t="s">
        <v>3731</v>
      </c>
      <c r="AP76" s="255" t="s">
        <v>3733</v>
      </c>
      <c r="AQ76" s="255" t="s">
        <v>3737</v>
      </c>
      <c r="AR76" s="255" t="s">
        <v>3739</v>
      </c>
      <c r="AS76" s="255" t="s">
        <v>3739</v>
      </c>
      <c r="AT76" s="255" t="s">
        <v>3742</v>
      </c>
      <c r="AU76" s="255" t="s">
        <v>3745</v>
      </c>
      <c r="AV76" s="255" t="s">
        <v>3748</v>
      </c>
      <c r="AW76" s="255" t="s">
        <v>3751</v>
      </c>
      <c r="AX76" s="255" t="s">
        <v>3754</v>
      </c>
      <c r="AY76" s="255" t="s">
        <v>3759</v>
      </c>
      <c r="AZ76" s="255" t="s">
        <v>3765</v>
      </c>
      <c r="BA76" s="255" t="s">
        <v>3768</v>
      </c>
      <c r="BB76" s="255" t="s">
        <v>3772</v>
      </c>
      <c r="BC76" s="255" t="s">
        <v>3774</v>
      </c>
      <c r="BD76" s="255" t="s">
        <v>3778</v>
      </c>
      <c r="BE76" s="255" t="s">
        <v>3781</v>
      </c>
      <c r="BF76" s="255" t="s">
        <v>3781</v>
      </c>
      <c r="BG76" s="255" t="s">
        <v>3787</v>
      </c>
      <c r="BH76" s="255" t="s">
        <v>3787</v>
      </c>
      <c r="BI76" s="255" t="s">
        <v>5438</v>
      </c>
      <c r="BJ76" s="255" t="s">
        <v>5438</v>
      </c>
      <c r="BK76" s="255" t="s">
        <v>3794</v>
      </c>
      <c r="BL76" s="255" t="s">
        <v>3798</v>
      </c>
      <c r="BM76" s="255" t="s">
        <v>3800</v>
      </c>
      <c r="BN76" s="255" t="s">
        <v>3804</v>
      </c>
      <c r="BO76" s="255" t="s">
        <v>3806</v>
      </c>
      <c r="BP76" s="255" t="s">
        <v>3808</v>
      </c>
      <c r="BQ76" s="255" t="s">
        <v>3810</v>
      </c>
      <c r="BR76" s="255" t="s">
        <v>3813</v>
      </c>
      <c r="BS76" s="255" t="s">
        <v>3815</v>
      </c>
      <c r="BT76" s="255" t="s">
        <v>3818</v>
      </c>
    </row>
    <row r="77" spans="1:72" customFormat="1" ht="14.25" customHeight="1">
      <c r="A77" s="253" t="s">
        <v>3576</v>
      </c>
      <c r="B77" s="255" t="s">
        <v>3580</v>
      </c>
      <c r="F77" s="255" t="s">
        <v>3591</v>
      </c>
      <c r="I77" s="255" t="s">
        <v>3600</v>
      </c>
      <c r="J77" s="255" t="s">
        <v>3605</v>
      </c>
      <c r="K77" s="255" t="s">
        <v>3608</v>
      </c>
      <c r="L77" s="255" t="s">
        <v>3614</v>
      </c>
      <c r="M77" s="255" t="s">
        <v>3614</v>
      </c>
      <c r="N77" s="255" t="s">
        <v>3619</v>
      </c>
      <c r="O77" s="255" t="s">
        <v>3623</v>
      </c>
      <c r="P77" s="255" t="s">
        <v>3627</v>
      </c>
      <c r="Q77" s="255" t="s">
        <v>3632</v>
      </c>
      <c r="R77" s="255" t="s">
        <v>3636</v>
      </c>
      <c r="S77" s="255" t="s">
        <v>3641</v>
      </c>
      <c r="T77" s="255" t="s">
        <v>3646</v>
      </c>
      <c r="U77" s="255" t="s">
        <v>3650</v>
      </c>
      <c r="W77" s="255" t="s">
        <v>3657</v>
      </c>
      <c r="X77" s="255" t="s">
        <v>3661</v>
      </c>
      <c r="Y77" s="255" t="s">
        <v>3668</v>
      </c>
      <c r="Z77" s="255" t="s">
        <v>3672</v>
      </c>
      <c r="AA77" s="255" t="s">
        <v>3676</v>
      </c>
      <c r="AB77" s="255" t="s">
        <v>3682</v>
      </c>
      <c r="AC77" s="255" t="s">
        <v>3688</v>
      </c>
      <c r="AD77" s="255" t="s">
        <v>3692</v>
      </c>
      <c r="AE77" s="255" t="s">
        <v>3698</v>
      </c>
      <c r="AF77" s="255" t="s">
        <v>3702</v>
      </c>
      <c r="AG77" s="255" t="s">
        <v>3705</v>
      </c>
      <c r="AH77" s="255" t="s">
        <v>3710</v>
      </c>
      <c r="AI77" s="255" t="s">
        <v>3713</v>
      </c>
      <c r="AJ77" s="255" t="s">
        <v>3716</v>
      </c>
      <c r="AK77" s="255" t="s">
        <v>3720</v>
      </c>
      <c r="AL77" s="255" t="s">
        <v>3723</v>
      </c>
      <c r="AM77" s="255" t="s">
        <v>3726</v>
      </c>
      <c r="AT77" s="255" t="s">
        <v>3743</v>
      </c>
      <c r="AU77" s="255" t="s">
        <v>3746</v>
      </c>
      <c r="AW77" s="255" t="s">
        <v>3752</v>
      </c>
      <c r="AX77" s="255" t="s">
        <v>3755</v>
      </c>
      <c r="AY77" s="255" t="s">
        <v>3760</v>
      </c>
      <c r="AZ77" s="255" t="s">
        <v>3766</v>
      </c>
      <c r="BA77" s="255" t="s">
        <v>3769</v>
      </c>
      <c r="BC77" s="255" t="s">
        <v>3775</v>
      </c>
      <c r="BE77" s="255" t="s">
        <v>3782</v>
      </c>
      <c r="BF77" s="255" t="s">
        <v>3785</v>
      </c>
      <c r="BG77" s="255" t="s">
        <v>3785</v>
      </c>
      <c r="BH77" s="255" t="s">
        <v>3785</v>
      </c>
      <c r="BK77" s="255" t="s">
        <v>3795</v>
      </c>
      <c r="BM77" s="255" t="s">
        <v>3801</v>
      </c>
      <c r="BQ77" s="255" t="s">
        <v>3811</v>
      </c>
      <c r="BS77" s="255" t="s">
        <v>3816</v>
      </c>
      <c r="BT77" s="255" t="s">
        <v>3819</v>
      </c>
    </row>
    <row r="78" spans="1:72" customFormat="1" ht="14.25" customHeight="1">
      <c r="A78" s="255" t="s">
        <v>3577</v>
      </c>
      <c r="B78" s="255" t="s">
        <v>3581</v>
      </c>
      <c r="I78" s="255" t="s">
        <v>3601</v>
      </c>
      <c r="J78" s="255" t="s">
        <v>3606</v>
      </c>
      <c r="K78" s="255" t="s">
        <v>3609</v>
      </c>
      <c r="L78" s="255" t="s">
        <v>3615</v>
      </c>
      <c r="M78" s="255" t="s">
        <v>3615</v>
      </c>
      <c r="N78" s="255" t="s">
        <v>3620</v>
      </c>
      <c r="O78" s="255" t="s">
        <v>3624</v>
      </c>
      <c r="P78" s="255" t="s">
        <v>3628</v>
      </c>
      <c r="Q78" s="255" t="s">
        <v>3633</v>
      </c>
      <c r="R78" s="255" t="s">
        <v>3637</v>
      </c>
      <c r="S78" s="255" t="s">
        <v>3638</v>
      </c>
      <c r="T78" s="255" t="s">
        <v>3647</v>
      </c>
      <c r="U78" s="255" t="s">
        <v>3651</v>
      </c>
      <c r="W78" s="255" t="s">
        <v>3658</v>
      </c>
      <c r="X78" s="255" t="s">
        <v>3662</v>
      </c>
      <c r="Y78" s="255" t="s">
        <v>3669</v>
      </c>
      <c r="Z78" s="255" t="s">
        <v>3673</v>
      </c>
      <c r="AA78" s="255" t="s">
        <v>3677</v>
      </c>
      <c r="AB78" s="255" t="s">
        <v>3683</v>
      </c>
      <c r="AC78" s="255" t="s">
        <v>3689</v>
      </c>
      <c r="AD78" s="255" t="s">
        <v>3693</v>
      </c>
      <c r="AE78" s="255" t="s">
        <v>3699</v>
      </c>
      <c r="AF78" s="255" t="s">
        <v>3703</v>
      </c>
      <c r="AG78" s="255" t="s">
        <v>3647</v>
      </c>
      <c r="AX78" s="255" t="s">
        <v>3756</v>
      </c>
      <c r="AY78" s="255" t="s">
        <v>3761</v>
      </c>
      <c r="BA78" s="255" t="s">
        <v>3770</v>
      </c>
      <c r="BC78" s="255" t="s">
        <v>3776</v>
      </c>
      <c r="BE78" s="255" t="s">
        <v>3783</v>
      </c>
      <c r="BF78" s="255" t="s">
        <v>3783</v>
      </c>
      <c r="BG78" s="255" t="s">
        <v>3788</v>
      </c>
      <c r="BH78" s="255" t="s">
        <v>3788</v>
      </c>
    </row>
    <row r="79" spans="1:72" customFormat="1" ht="14.25" customHeight="1">
      <c r="R79" s="255" t="s">
        <v>3638</v>
      </c>
      <c r="X79" s="255" t="s">
        <v>3663</v>
      </c>
      <c r="AA79" s="255" t="s">
        <v>3678</v>
      </c>
      <c r="AB79" s="255" t="s">
        <v>3684</v>
      </c>
      <c r="AD79" s="255" t="s">
        <v>3694</v>
      </c>
      <c r="AX79" s="255" t="s">
        <v>3757</v>
      </c>
    </row>
    <row r="80" spans="1:72" customFormat="1" ht="14.25" customHeight="1"/>
    <row r="81" spans="1:1" customFormat="1" ht="14.25" customHeight="1">
      <c r="A81" s="523" t="s">
        <v>1609</v>
      </c>
    </row>
    <row r="82" spans="1:1" customFormat="1" ht="14.25" customHeight="1">
      <c r="A82" s="523" t="s">
        <v>3609</v>
      </c>
    </row>
    <row r="83" spans="1:1" customFormat="1" ht="14.25" customHeight="1">
      <c r="A83" s="523" t="s">
        <v>3628</v>
      </c>
    </row>
    <row r="84" spans="1:1" customFormat="1" ht="14.25" customHeight="1">
      <c r="A84" s="523" t="s">
        <v>3775</v>
      </c>
    </row>
    <row r="85" spans="1:1" customFormat="1" ht="14.25" customHeight="1">
      <c r="A85" s="523" t="s">
        <v>3756</v>
      </c>
    </row>
    <row r="86" spans="1:1" customFormat="1" ht="14.25" customHeight="1">
      <c r="A86" s="523" t="s">
        <v>3791</v>
      </c>
    </row>
    <row r="87" spans="1:1" customFormat="1" ht="14.25" customHeight="1">
      <c r="A87" s="523" t="s">
        <v>3726</v>
      </c>
    </row>
    <row r="88" spans="1:1" customFormat="1" ht="14.25" customHeight="1">
      <c r="A88" s="523" t="s">
        <v>3819</v>
      </c>
    </row>
    <row r="89" spans="1:1" customFormat="1" ht="14.25" customHeight="1">
      <c r="A89" s="523" t="s">
        <v>3755</v>
      </c>
    </row>
    <row r="90" spans="1:1" customFormat="1" ht="15.5">
      <c r="A90" s="523" t="s">
        <v>3754</v>
      </c>
    </row>
    <row r="91" spans="1:1" customFormat="1" ht="15.5">
      <c r="A91" s="523" t="s">
        <v>3801</v>
      </c>
    </row>
    <row r="92" spans="1:1" customFormat="1" ht="15.5">
      <c r="A92" s="523" t="s">
        <v>3623</v>
      </c>
    </row>
    <row r="93" spans="1:1" customFormat="1" ht="15.5">
      <c r="A93" s="523" t="s">
        <v>3712</v>
      </c>
    </row>
    <row r="94" spans="1:1">
      <c r="A94" s="523" t="s">
        <v>3776</v>
      </c>
    </row>
    <row r="95" spans="1:1">
      <c r="A95" s="523" t="s">
        <v>3654</v>
      </c>
    </row>
    <row r="96" spans="1:1">
      <c r="A96" s="523" t="s">
        <v>3768</v>
      </c>
    </row>
    <row r="97" spans="1:1">
      <c r="A97" s="523" t="s">
        <v>3808</v>
      </c>
    </row>
    <row r="98" spans="1:1">
      <c r="A98" s="523" t="s">
        <v>3745</v>
      </c>
    </row>
    <row r="99" spans="1:1">
      <c r="A99" s="523" t="s">
        <v>3751</v>
      </c>
    </row>
    <row r="100" spans="1:1">
      <c r="A100" s="523" t="s">
        <v>3687</v>
      </c>
    </row>
    <row r="101" spans="1:1">
      <c r="A101" s="523" t="s">
        <v>3608</v>
      </c>
    </row>
    <row r="102" spans="1:1">
      <c r="A102" s="523" t="s">
        <v>3676</v>
      </c>
    </row>
    <row r="103" spans="1:1">
      <c r="A103" s="523" t="s">
        <v>3698</v>
      </c>
    </row>
    <row r="104" spans="1:1">
      <c r="A104" s="523" t="s">
        <v>3595</v>
      </c>
    </row>
    <row r="105" spans="1:1">
      <c r="A105" s="523" t="s">
        <v>3697</v>
      </c>
    </row>
    <row r="106" spans="1:1">
      <c r="A106" s="523" t="s">
        <v>3702</v>
      </c>
    </row>
    <row r="107" spans="1:1">
      <c r="A107" s="523" t="s">
        <v>3671</v>
      </c>
    </row>
    <row r="108" spans="1:1">
      <c r="A108" s="523" t="s">
        <v>3691</v>
      </c>
    </row>
    <row r="109" spans="1:1">
      <c r="A109" s="523" t="s">
        <v>3586</v>
      </c>
    </row>
    <row r="110" spans="1:1">
      <c r="A110" s="523" t="s">
        <v>3770</v>
      </c>
    </row>
    <row r="111" spans="1:1">
      <c r="A111" s="523" t="s">
        <v>3746</v>
      </c>
    </row>
    <row r="112" spans="1:1">
      <c r="A112" s="523" t="s">
        <v>3748</v>
      </c>
    </row>
    <row r="113" spans="1:1">
      <c r="A113" s="523" t="s">
        <v>3606</v>
      </c>
    </row>
    <row r="114" spans="1:1">
      <c r="A114" s="523" t="s">
        <v>3638</v>
      </c>
    </row>
    <row r="115" spans="1:1">
      <c r="A115" s="523" t="s">
        <v>3759</v>
      </c>
    </row>
    <row r="116" spans="1:1">
      <c r="A116" s="523" t="s">
        <v>3656</v>
      </c>
    </row>
    <row r="117" spans="1:1">
      <c r="A117" s="523" t="s">
        <v>3731</v>
      </c>
    </row>
    <row r="118" spans="1:1">
      <c r="A118" s="523" t="s">
        <v>3723</v>
      </c>
    </row>
    <row r="119" spans="1:1">
      <c r="A119" s="523" t="s">
        <v>3693</v>
      </c>
    </row>
    <row r="120" spans="1:1">
      <c r="A120" s="523" t="s">
        <v>3719</v>
      </c>
    </row>
    <row r="121" spans="1:1">
      <c r="A121" s="523" t="s">
        <v>3720</v>
      </c>
    </row>
    <row r="122" spans="1:1">
      <c r="A122" s="523" t="s">
        <v>3733</v>
      </c>
    </row>
    <row r="123" spans="1:1">
      <c r="A123" s="523" t="s">
        <v>3613</v>
      </c>
    </row>
    <row r="124" spans="1:1">
      <c r="A124" s="523" t="s">
        <v>3739</v>
      </c>
    </row>
    <row r="125" spans="1:1">
      <c r="A125" s="523" t="s">
        <v>3635</v>
      </c>
    </row>
    <row r="126" spans="1:1">
      <c r="A126" s="523" t="s">
        <v>3581</v>
      </c>
    </row>
    <row r="127" spans="1:1">
      <c r="A127" s="523" t="s">
        <v>3626</v>
      </c>
    </row>
    <row r="128" spans="1:1">
      <c r="A128" s="523" t="s">
        <v>3640</v>
      </c>
    </row>
    <row r="129" spans="1:1">
      <c r="A129" s="523" t="s">
        <v>3627</v>
      </c>
    </row>
    <row r="130" spans="1:1">
      <c r="A130" s="523" t="s">
        <v>3577</v>
      </c>
    </row>
    <row r="131" spans="1:1">
      <c r="A131" s="523" t="s">
        <v>3631</v>
      </c>
    </row>
    <row r="132" spans="1:1">
      <c r="A132" s="523" t="s">
        <v>3576</v>
      </c>
    </row>
    <row r="133" spans="1:1">
      <c r="A133" s="523" t="s">
        <v>3580</v>
      </c>
    </row>
    <row r="134" spans="1:1">
      <c r="A134" s="523" t="s">
        <v>3632</v>
      </c>
    </row>
    <row r="135" spans="1:1">
      <c r="A135" s="523" t="s">
        <v>3678</v>
      </c>
    </row>
    <row r="136" spans="1:1">
      <c r="A136" s="523" t="s">
        <v>3618</v>
      </c>
    </row>
    <row r="137" spans="1:1">
      <c r="A137" s="523" t="s">
        <v>3701</v>
      </c>
    </row>
    <row r="138" spans="1:1">
      <c r="A138" s="523" t="s">
        <v>3660</v>
      </c>
    </row>
    <row r="139" spans="1:1">
      <c r="A139" s="523" t="s">
        <v>3649</v>
      </c>
    </row>
    <row r="140" spans="1:1">
      <c r="A140" s="523" t="s">
        <v>3661</v>
      </c>
    </row>
    <row r="141" spans="1:1">
      <c r="A141" s="523" t="s">
        <v>3689</v>
      </c>
    </row>
    <row r="142" spans="1:1">
      <c r="A142" s="523" t="s">
        <v>3692</v>
      </c>
    </row>
    <row r="143" spans="1:1">
      <c r="A143" s="523" t="s">
        <v>3761</v>
      </c>
    </row>
    <row r="144" spans="1:1">
      <c r="A144" s="523" t="s">
        <v>3742</v>
      </c>
    </row>
    <row r="145" spans="1:1">
      <c r="A145" s="523" t="s">
        <v>3620</v>
      </c>
    </row>
    <row r="146" spans="1:1">
      <c r="A146" s="523" t="s">
        <v>3710</v>
      </c>
    </row>
    <row r="147" spans="1:1">
      <c r="A147" s="523" t="s">
        <v>3818</v>
      </c>
    </row>
    <row r="148" spans="1:1">
      <c r="A148" s="523" t="s">
        <v>3743</v>
      </c>
    </row>
    <row r="149" spans="1:1">
      <c r="A149" s="523" t="s">
        <v>3757</v>
      </c>
    </row>
    <row r="150" spans="1:1">
      <c r="A150" s="523" t="s">
        <v>3778</v>
      </c>
    </row>
    <row r="151" spans="1:1">
      <c r="A151" s="523" t="s">
        <v>3579</v>
      </c>
    </row>
    <row r="152" spans="1:1">
      <c r="A152" s="523" t="s">
        <v>3806</v>
      </c>
    </row>
    <row r="153" spans="1:1">
      <c r="A153" s="523" t="s">
        <v>3605</v>
      </c>
    </row>
    <row r="154" spans="1:1">
      <c r="A154" s="523" t="s">
        <v>3694</v>
      </c>
    </row>
    <row r="155" spans="1:1">
      <c r="A155" s="523" t="s">
        <v>3810</v>
      </c>
    </row>
    <row r="156" spans="1:1">
      <c r="A156" s="523" t="s">
        <v>3811</v>
      </c>
    </row>
    <row r="157" spans="1:1">
      <c r="A157" s="523" t="s">
        <v>3725</v>
      </c>
    </row>
    <row r="158" spans="1:1">
      <c r="A158" s="523" t="s">
        <v>3716</v>
      </c>
    </row>
    <row r="159" spans="1:1">
      <c r="A159" s="523" t="s">
        <v>3675</v>
      </c>
    </row>
    <row r="160" spans="1:1">
      <c r="A160" s="523" t="s">
        <v>3682</v>
      </c>
    </row>
    <row r="161" spans="1:1">
      <c r="A161" s="523" t="s">
        <v>3672</v>
      </c>
    </row>
    <row r="162" spans="1:1">
      <c r="A162" s="523" t="s">
        <v>3681</v>
      </c>
    </row>
    <row r="163" spans="1:1">
      <c r="A163" s="523" t="s">
        <v>3722</v>
      </c>
    </row>
    <row r="164" spans="1:1">
      <c r="A164" s="523" t="s">
        <v>3709</v>
      </c>
    </row>
    <row r="165" spans="1:1">
      <c r="A165" s="523" t="s">
        <v>3641</v>
      </c>
    </row>
    <row r="166" spans="1:1">
      <c r="A166" s="523" t="s">
        <v>3584</v>
      </c>
    </row>
    <row r="167" spans="1:1">
      <c r="A167" s="523" t="s">
        <v>3588</v>
      </c>
    </row>
    <row r="168" spans="1:1">
      <c r="A168" s="523" t="s">
        <v>3615</v>
      </c>
    </row>
    <row r="169" spans="1:1">
      <c r="A169" s="523" t="s">
        <v>3622</v>
      </c>
    </row>
    <row r="170" spans="1:1">
      <c r="A170" s="523" t="s">
        <v>3619</v>
      </c>
    </row>
    <row r="171" spans="1:1">
      <c r="A171" s="523" t="s">
        <v>3800</v>
      </c>
    </row>
    <row r="172" spans="1:1">
      <c r="A172" s="523" t="s">
        <v>3699</v>
      </c>
    </row>
    <row r="173" spans="1:1">
      <c r="A173" s="523" t="s">
        <v>3798</v>
      </c>
    </row>
    <row r="174" spans="1:1">
      <c r="A174" s="523" t="s">
        <v>3645</v>
      </c>
    </row>
    <row r="175" spans="1:1">
      <c r="A175" s="523" t="s">
        <v>3667</v>
      </c>
    </row>
    <row r="176" spans="1:1">
      <c r="A176" s="523" t="s">
        <v>3651</v>
      </c>
    </row>
    <row r="177" spans="1:1">
      <c r="A177" s="523" t="s">
        <v>3657</v>
      </c>
    </row>
    <row r="178" spans="1:1">
      <c r="A178" s="523" t="s">
        <v>3715</v>
      </c>
    </row>
    <row r="179" spans="1:1">
      <c r="A179" s="523" t="s">
        <v>3728</v>
      </c>
    </row>
    <row r="180" spans="1:1">
      <c r="A180" s="523" t="s">
        <v>3624</v>
      </c>
    </row>
    <row r="181" spans="1:1">
      <c r="A181" s="523" t="s">
        <v>3614</v>
      </c>
    </row>
    <row r="182" spans="1:1">
      <c r="A182" s="523" t="s">
        <v>3713</v>
      </c>
    </row>
    <row r="183" spans="1:1">
      <c r="A183" s="523" t="s">
        <v>3760</v>
      </c>
    </row>
    <row r="184" spans="1:1">
      <c r="A184" s="523" t="s">
        <v>3752</v>
      </c>
    </row>
    <row r="185" spans="1:1">
      <c r="A185" s="523" t="s">
        <v>3816</v>
      </c>
    </row>
    <row r="186" spans="1:1">
      <c r="A186" s="523" t="s">
        <v>3804</v>
      </c>
    </row>
    <row r="187" spans="1:1">
      <c r="A187" s="523" t="s">
        <v>3815</v>
      </c>
    </row>
    <row r="188" spans="1:1">
      <c r="A188" s="523" t="s">
        <v>3813</v>
      </c>
    </row>
    <row r="189" spans="1:1">
      <c r="A189" s="523" t="s">
        <v>3772</v>
      </c>
    </row>
    <row r="190" spans="1:1">
      <c r="A190" s="523" t="s">
        <v>3669</v>
      </c>
    </row>
    <row r="191" spans="1:1">
      <c r="A191" s="523" t="s">
        <v>3647</v>
      </c>
    </row>
    <row r="192" spans="1:1">
      <c r="A192" s="523" t="s">
        <v>3737</v>
      </c>
    </row>
    <row r="193" spans="1:1">
      <c r="A193" s="523" t="s">
        <v>3766</v>
      </c>
    </row>
    <row r="194" spans="1:1">
      <c r="A194" s="523" t="s">
        <v>3575</v>
      </c>
    </row>
    <row r="195" spans="1:1">
      <c r="A195" s="523" t="s">
        <v>3633</v>
      </c>
    </row>
    <row r="196" spans="1:1">
      <c r="A196" s="523" t="s">
        <v>3604</v>
      </c>
    </row>
    <row r="197" spans="1:1">
      <c r="A197" s="523" t="s">
        <v>3599</v>
      </c>
    </row>
    <row r="198" spans="1:1">
      <c r="A198" s="523" t="s">
        <v>3601</v>
      </c>
    </row>
    <row r="199" spans="1:1">
      <c r="A199" s="523" t="s">
        <v>3600</v>
      </c>
    </row>
    <row r="200" spans="1:1">
      <c r="A200" s="523" t="s">
        <v>3765</v>
      </c>
    </row>
    <row r="201" spans="1:1">
      <c r="A201" s="523" t="s">
        <v>3590</v>
      </c>
    </row>
    <row r="202" spans="1:1">
      <c r="A202" s="523" t="s">
        <v>3783</v>
      </c>
    </row>
    <row r="203" spans="1:1">
      <c r="A203" s="523" t="s">
        <v>3593</v>
      </c>
    </row>
    <row r="204" spans="1:1">
      <c r="A204" s="523" t="s">
        <v>3795</v>
      </c>
    </row>
    <row r="205" spans="1:1">
      <c r="A205" s="523" t="s">
        <v>3591</v>
      </c>
    </row>
    <row r="206" spans="1:1">
      <c r="A206" s="523" t="s">
        <v>3788</v>
      </c>
    </row>
    <row r="207" spans="1:1">
      <c r="A207" s="523" t="s">
        <v>3637</v>
      </c>
    </row>
    <row r="208" spans="1:1">
      <c r="A208" s="523" t="s">
        <v>3636</v>
      </c>
    </row>
    <row r="209" spans="1:1">
      <c r="A209" s="523" t="s">
        <v>3781</v>
      </c>
    </row>
    <row r="210" spans="1:1">
      <c r="A210" s="523" t="s">
        <v>3782</v>
      </c>
    </row>
    <row r="211" spans="1:1">
      <c r="A211" s="523" t="s">
        <v>3785</v>
      </c>
    </row>
    <row r="212" spans="1:1">
      <c r="A212" s="523" t="s">
        <v>3787</v>
      </c>
    </row>
    <row r="213" spans="1:1">
      <c r="A213" s="523" t="s">
        <v>3703</v>
      </c>
    </row>
    <row r="214" spans="1:1">
      <c r="A214" s="523" t="s">
        <v>3684</v>
      </c>
    </row>
    <row r="215" spans="1:1">
      <c r="A215" s="523" t="s">
        <v>3683</v>
      </c>
    </row>
    <row r="216" spans="1:1">
      <c r="A216" s="523" t="s">
        <v>3794</v>
      </c>
    </row>
    <row r="217" spans="1:1">
      <c r="A217" s="523" t="s">
        <v>3662</v>
      </c>
    </row>
    <row r="218" spans="1:1">
      <c r="A218" s="523" t="s">
        <v>3673</v>
      </c>
    </row>
    <row r="219" spans="1:1">
      <c r="A219" s="523" t="s">
        <v>3663</v>
      </c>
    </row>
    <row r="220" spans="1:1">
      <c r="A220" s="523" t="s">
        <v>3705</v>
      </c>
    </row>
    <row r="221" spans="1:1">
      <c r="A221" s="523" t="s">
        <v>3646</v>
      </c>
    </row>
    <row r="222" spans="1:1">
      <c r="A222" s="523" t="s">
        <v>3688</v>
      </c>
    </row>
    <row r="223" spans="1:1">
      <c r="A223" s="523" t="s">
        <v>3650</v>
      </c>
    </row>
    <row r="224" spans="1:1">
      <c r="A224" s="523" t="s">
        <v>3658</v>
      </c>
    </row>
    <row r="225" spans="1:1">
      <c r="A225" s="523" t="s">
        <v>3677</v>
      </c>
    </row>
    <row r="226" spans="1:1">
      <c r="A226" s="523" t="s">
        <v>3769</v>
      </c>
    </row>
    <row r="227" spans="1:1">
      <c r="A227" s="523" t="s">
        <v>3774</v>
      </c>
    </row>
  </sheetData>
  <sortState xmlns:xlrd2="http://schemas.microsoft.com/office/spreadsheetml/2017/richdata2" ref="A2:A73">
    <sortCondition ref="A2:A73"/>
  </sortState>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Hoja12"/>
  <dimension ref="A1:M13"/>
  <sheetViews>
    <sheetView showGridLines="0" zoomScale="85" zoomScaleNormal="85" workbookViewId="0">
      <pane xSplit="1" ySplit="1" topLeftCell="F4" activePane="bottomRight" state="frozen"/>
      <selection pane="topRight" activeCell="B13" sqref="B13"/>
      <selection pane="bottomLeft" activeCell="B13" sqref="B13"/>
      <selection pane="bottomRight" activeCell="B13" sqref="B13"/>
    </sheetView>
  </sheetViews>
  <sheetFormatPr baseColWidth="10" defaultColWidth="11" defaultRowHeight="12.5"/>
  <cols>
    <col min="1" max="1" width="39.25" style="495" bestFit="1" customWidth="1"/>
    <col min="2" max="2" width="32.75" style="495" bestFit="1" customWidth="1"/>
    <col min="3" max="3" width="30.75" style="495" bestFit="1" customWidth="1"/>
    <col min="4" max="7" width="33" style="495" customWidth="1"/>
    <col min="8" max="8" width="32.83203125" style="495" bestFit="1" customWidth="1"/>
    <col min="9" max="10" width="33" style="495" customWidth="1"/>
    <col min="11" max="11" width="32.08203125" style="495" bestFit="1" customWidth="1"/>
    <col min="12" max="13" width="33" style="495" customWidth="1"/>
    <col min="14" max="16384" width="11" style="495"/>
  </cols>
  <sheetData>
    <row r="1" spans="1:13" ht="50">
      <c r="A1" s="545" t="s">
        <v>1597</v>
      </c>
      <c r="B1" s="546" t="s">
        <v>1620</v>
      </c>
      <c r="C1" s="547" t="s">
        <v>1664</v>
      </c>
      <c r="D1" s="546" t="s">
        <v>1678</v>
      </c>
      <c r="E1" s="548" t="s">
        <v>5439</v>
      </c>
      <c r="F1" s="549" t="s">
        <v>5440</v>
      </c>
      <c r="G1" s="550" t="s">
        <v>5441</v>
      </c>
      <c r="H1" s="551" t="s">
        <v>5442</v>
      </c>
      <c r="I1" s="552" t="s">
        <v>5443</v>
      </c>
      <c r="J1" s="553" t="s">
        <v>5444</v>
      </c>
      <c r="K1" s="554" t="s">
        <v>5445</v>
      </c>
      <c r="L1" s="582" t="s">
        <v>5446</v>
      </c>
      <c r="M1" s="554" t="s">
        <v>5447</v>
      </c>
    </row>
    <row r="2" spans="1:13" ht="75">
      <c r="A2" s="547" t="s">
        <v>5448</v>
      </c>
      <c r="B2" s="507" t="s">
        <v>5449</v>
      </c>
      <c r="C2" s="480" t="s">
        <v>5450</v>
      </c>
      <c r="D2" s="480" t="s">
        <v>5451</v>
      </c>
      <c r="E2" s="480" t="s">
        <v>5452</v>
      </c>
      <c r="F2" s="509" t="s">
        <v>5453</v>
      </c>
      <c r="G2" s="509" t="s">
        <v>5454</v>
      </c>
      <c r="H2" s="480" t="s">
        <v>5455</v>
      </c>
      <c r="I2" s="480" t="s">
        <v>5456</v>
      </c>
      <c r="J2" s="480" t="s">
        <v>5457</v>
      </c>
      <c r="K2" s="480" t="s">
        <v>5458</v>
      </c>
      <c r="L2" s="501" t="s">
        <v>5459</v>
      </c>
      <c r="M2" s="480" t="s">
        <v>5460</v>
      </c>
    </row>
    <row r="3" spans="1:13" ht="75">
      <c r="A3" s="547" t="s">
        <v>5461</v>
      </c>
      <c r="B3" s="507" t="s">
        <v>5462</v>
      </c>
      <c r="C3" s="480" t="s">
        <v>5463</v>
      </c>
      <c r="D3" s="480" t="s">
        <v>5464</v>
      </c>
      <c r="E3" s="480" t="s">
        <v>5465</v>
      </c>
      <c r="F3" s="480" t="s">
        <v>5466</v>
      </c>
      <c r="H3" s="480" t="s">
        <v>5467</v>
      </c>
      <c r="I3" s="480" t="s">
        <v>5468</v>
      </c>
      <c r="J3" s="480" t="s">
        <v>5469</v>
      </c>
      <c r="L3" s="501" t="s">
        <v>5470</v>
      </c>
      <c r="M3" s="480" t="s">
        <v>5471</v>
      </c>
    </row>
    <row r="4" spans="1:13" ht="62.5">
      <c r="A4" s="547" t="s">
        <v>5472</v>
      </c>
      <c r="B4" s="507" t="s">
        <v>5473</v>
      </c>
      <c r="C4" s="480" t="s">
        <v>5474</v>
      </c>
      <c r="D4" s="480" t="s">
        <v>5475</v>
      </c>
      <c r="F4" s="480" t="s">
        <v>5476</v>
      </c>
      <c r="H4" s="480" t="s">
        <v>5477</v>
      </c>
      <c r="J4" s="480" t="s">
        <v>5478</v>
      </c>
      <c r="L4" s="501" t="s">
        <v>5479</v>
      </c>
      <c r="M4" s="480" t="s">
        <v>5480</v>
      </c>
    </row>
    <row r="5" spans="1:13" ht="100">
      <c r="A5" s="555" t="s">
        <v>5481</v>
      </c>
      <c r="B5" s="507" t="s">
        <v>5482</v>
      </c>
      <c r="D5" s="480" t="s">
        <v>5483</v>
      </c>
      <c r="F5" s="480" t="s">
        <v>5484</v>
      </c>
      <c r="H5" s="480" t="s">
        <v>5485</v>
      </c>
      <c r="J5" s="480" t="s">
        <v>5486</v>
      </c>
      <c r="L5" s="583" t="s">
        <v>5487</v>
      </c>
    </row>
    <row r="6" spans="1:13" ht="37.5">
      <c r="A6" s="555" t="s">
        <v>5488</v>
      </c>
      <c r="B6" s="507" t="s">
        <v>5489</v>
      </c>
      <c r="F6" s="480" t="s">
        <v>5490</v>
      </c>
    </row>
    <row r="7" spans="1:13" ht="37.5">
      <c r="A7" s="551" t="s">
        <v>5441</v>
      </c>
    </row>
    <row r="8" spans="1:13" ht="37.5">
      <c r="A8" s="551" t="s">
        <v>5442</v>
      </c>
    </row>
    <row r="9" spans="1:13" ht="25">
      <c r="A9" s="553" t="s">
        <v>5443</v>
      </c>
    </row>
    <row r="10" spans="1:13" ht="25">
      <c r="A10" s="553" t="s">
        <v>5444</v>
      </c>
    </row>
    <row r="11" spans="1:13">
      <c r="A11" s="556" t="s">
        <v>5445</v>
      </c>
    </row>
    <row r="12" spans="1:13">
      <c r="A12" s="556" t="s">
        <v>5446</v>
      </c>
    </row>
    <row r="13" spans="1:13" ht="50">
      <c r="A13" s="556" t="s">
        <v>5491</v>
      </c>
    </row>
  </sheetData>
  <pageMargins left="0.7" right="0.7" top="0.75" bottom="0.75" header="0.3" footer="0.3"/>
  <pageSetup orientation="portrait" verticalDpi="599" r:id="rId1"/>
  <legacyDrawing r:id="rId2"/>
  <tableParts count="1">
    <tablePart r:id="rId3"/>
  </tableParts>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7E9940-0226-4F8F-9F38-A23BBB65A298}">
  <sheetPr codeName="Hoja32"/>
  <dimension ref="A1:AL10"/>
  <sheetViews>
    <sheetView showGridLines="0" topLeftCell="AD1" workbookViewId="0">
      <selection activeCell="AI2" sqref="AI2:AI6"/>
    </sheetView>
  </sheetViews>
  <sheetFormatPr baseColWidth="10" defaultColWidth="25.75" defaultRowHeight="12.5"/>
  <cols>
    <col min="1" max="1" width="25.75" style="598"/>
    <col min="2" max="2" width="25.5" style="598" bestFit="1" customWidth="1"/>
    <col min="3" max="3" width="25" style="598" bestFit="1" customWidth="1"/>
    <col min="4" max="4" width="25.5" style="598" bestFit="1" customWidth="1"/>
    <col min="5" max="5" width="25.75" style="598"/>
    <col min="6" max="6" width="25.08203125" style="598" bestFit="1" customWidth="1"/>
    <col min="7" max="7" width="25.08203125" style="598" customWidth="1"/>
    <col min="8" max="8" width="24.83203125" style="598" bestFit="1" customWidth="1"/>
    <col min="9" max="12" width="25.75" style="598"/>
    <col min="13" max="13" width="23" style="598" bestFit="1" customWidth="1"/>
    <col min="14" max="14" width="25.58203125" style="598" bestFit="1" customWidth="1"/>
    <col min="15" max="15" width="25.5" style="598" bestFit="1" customWidth="1"/>
    <col min="16" max="17" width="25.75" style="598"/>
    <col min="18" max="18" width="24.83203125" style="598" bestFit="1" customWidth="1"/>
    <col min="19" max="19" width="25" style="598" bestFit="1" customWidth="1"/>
    <col min="20" max="21" width="25.75" style="598"/>
    <col min="22" max="22" width="25.33203125" style="598" bestFit="1" customWidth="1"/>
    <col min="23" max="23" width="24.75" style="598" bestFit="1" customWidth="1"/>
    <col min="24" max="24" width="25.33203125" style="598" bestFit="1" customWidth="1"/>
    <col min="25" max="25" width="25.75" style="598"/>
    <col min="26" max="26" width="24.75" style="598" bestFit="1" customWidth="1"/>
    <col min="27" max="27" width="25" style="598" bestFit="1" customWidth="1"/>
    <col min="28" max="28" width="25.75" style="598"/>
    <col min="29" max="29" width="25.5" style="598" bestFit="1" customWidth="1"/>
    <col min="30" max="35" width="25.75" style="598"/>
    <col min="36" max="36" width="25.08203125" style="598" bestFit="1" customWidth="1"/>
    <col min="37" max="16384" width="25.75" style="598"/>
  </cols>
  <sheetData>
    <row r="1" spans="1:38" ht="112.5">
      <c r="A1" s="599" t="s">
        <v>5449</v>
      </c>
      <c r="B1" s="600" t="s">
        <v>5492</v>
      </c>
      <c r="C1" s="600" t="s">
        <v>5473</v>
      </c>
      <c r="D1" s="600" t="s">
        <v>5482</v>
      </c>
      <c r="E1" s="599" t="s">
        <v>5493</v>
      </c>
      <c r="F1" s="599" t="s">
        <v>5450</v>
      </c>
      <c r="G1" s="599" t="s">
        <v>5463</v>
      </c>
      <c r="H1" s="599" t="s">
        <v>5474</v>
      </c>
      <c r="I1" s="599" t="s">
        <v>5451</v>
      </c>
      <c r="J1" s="599" t="s">
        <v>5464</v>
      </c>
      <c r="K1" s="599" t="s">
        <v>5475</v>
      </c>
      <c r="L1" s="599" t="s">
        <v>5483</v>
      </c>
      <c r="M1" s="601" t="s">
        <v>5452</v>
      </c>
      <c r="N1" s="601" t="s">
        <v>5465</v>
      </c>
      <c r="O1" s="602" t="s">
        <v>5453</v>
      </c>
      <c r="P1" s="602" t="s">
        <v>5466</v>
      </c>
      <c r="Q1" s="601" t="s">
        <v>5476</v>
      </c>
      <c r="R1" s="603" t="s">
        <v>5494</v>
      </c>
      <c r="S1" s="602" t="s">
        <v>5490</v>
      </c>
      <c r="T1" s="604" t="s">
        <v>5454</v>
      </c>
      <c r="U1" s="605" t="s">
        <v>5455</v>
      </c>
      <c r="V1" s="605" t="s">
        <v>5467</v>
      </c>
      <c r="W1" s="605" t="s">
        <v>5477</v>
      </c>
      <c r="X1" s="604" t="s">
        <v>5485</v>
      </c>
      <c r="Y1" s="606" t="s">
        <v>5456</v>
      </c>
      <c r="Z1" s="606" t="s">
        <v>5468</v>
      </c>
      <c r="AA1" s="607" t="s">
        <v>5457</v>
      </c>
      <c r="AB1" s="606" t="s">
        <v>5469</v>
      </c>
      <c r="AC1" s="607" t="s">
        <v>5495</v>
      </c>
      <c r="AD1" s="606" t="s">
        <v>5486</v>
      </c>
      <c r="AE1" s="608" t="s">
        <v>5458</v>
      </c>
      <c r="AF1" s="609" t="s">
        <v>5459</v>
      </c>
      <c r="AG1" s="608" t="s">
        <v>5470</v>
      </c>
      <c r="AH1" s="609" t="s">
        <v>5496</v>
      </c>
      <c r="AI1" s="609" t="s">
        <v>5487</v>
      </c>
      <c r="AJ1" s="608" t="s">
        <v>5460</v>
      </c>
      <c r="AK1" s="609" t="s">
        <v>5471</v>
      </c>
      <c r="AL1" s="609" t="s">
        <v>5480</v>
      </c>
    </row>
    <row r="2" spans="1:38" ht="100">
      <c r="A2" s="596" t="s">
        <v>1623</v>
      </c>
      <c r="B2" s="597" t="s">
        <v>1628</v>
      </c>
      <c r="C2" s="597" t="s">
        <v>1632</v>
      </c>
      <c r="D2" s="597" t="s">
        <v>1637</v>
      </c>
      <c r="E2" s="596" t="s">
        <v>1649</v>
      </c>
      <c r="F2" s="596" t="s">
        <v>1667</v>
      </c>
      <c r="G2" s="596" t="s">
        <v>1673</v>
      </c>
      <c r="H2" s="596" t="s">
        <v>1677</v>
      </c>
      <c r="I2" s="596" t="s">
        <v>1681</v>
      </c>
      <c r="J2" s="596" t="s">
        <v>1692</v>
      </c>
      <c r="K2" s="596" t="s">
        <v>1700</v>
      </c>
      <c r="L2" s="596" t="s">
        <v>1706</v>
      </c>
      <c r="M2" s="596" t="s">
        <v>1716</v>
      </c>
      <c r="N2" s="596" t="s">
        <v>1722</v>
      </c>
      <c r="O2" s="597" t="s">
        <v>1728</v>
      </c>
      <c r="P2" s="597" t="s">
        <v>1733</v>
      </c>
      <c r="Q2" s="596" t="s">
        <v>1744</v>
      </c>
      <c r="R2" s="595" t="s">
        <v>1753</v>
      </c>
      <c r="S2" s="597" t="s">
        <v>1756</v>
      </c>
      <c r="T2" s="597" t="s">
        <v>1762</v>
      </c>
      <c r="U2" s="596" t="s">
        <v>1773</v>
      </c>
      <c r="V2" s="596" t="s">
        <v>1784</v>
      </c>
      <c r="W2" s="596" t="s">
        <v>1793</v>
      </c>
      <c r="X2" s="597" t="s">
        <v>1798</v>
      </c>
      <c r="Y2" s="596" t="s">
        <v>1804</v>
      </c>
      <c r="Z2" s="596" t="s">
        <v>1812</v>
      </c>
      <c r="AA2" s="597" t="s">
        <v>1818</v>
      </c>
      <c r="AB2" s="596" t="s">
        <v>1822</v>
      </c>
      <c r="AC2" s="597" t="s">
        <v>1827</v>
      </c>
      <c r="AD2" s="596" t="s">
        <v>1831</v>
      </c>
      <c r="AE2" s="597" t="s">
        <v>1837</v>
      </c>
      <c r="AF2" s="596" t="s">
        <v>1842</v>
      </c>
      <c r="AG2" s="597" t="s">
        <v>1846</v>
      </c>
      <c r="AH2" s="596" t="s">
        <v>1850</v>
      </c>
      <c r="AI2" s="596" t="s">
        <v>1858</v>
      </c>
      <c r="AJ2" s="597" t="s">
        <v>1868</v>
      </c>
      <c r="AK2" s="596" t="s">
        <v>1872</v>
      </c>
      <c r="AL2" s="596" t="s">
        <v>1884</v>
      </c>
    </row>
    <row r="3" spans="1:38" ht="75">
      <c r="C3" s="597" t="s">
        <v>1635</v>
      </c>
      <c r="D3" s="597" t="s">
        <v>1639</v>
      </c>
      <c r="E3" s="596" t="s">
        <v>1651</v>
      </c>
      <c r="I3" s="596" t="s">
        <v>1684</v>
      </c>
      <c r="J3" s="596" t="s">
        <v>1694</v>
      </c>
      <c r="K3" s="596" t="s">
        <v>1702</v>
      </c>
      <c r="L3" s="596" t="s">
        <v>1707</v>
      </c>
      <c r="M3" s="596" t="s">
        <v>1718</v>
      </c>
      <c r="N3" s="596" t="s">
        <v>1723</v>
      </c>
      <c r="O3" s="597" t="s">
        <v>1729</v>
      </c>
      <c r="P3" s="597" t="s">
        <v>1735</v>
      </c>
      <c r="Q3" s="596" t="s">
        <v>1745</v>
      </c>
      <c r="T3" s="597" t="s">
        <v>1767</v>
      </c>
      <c r="U3" s="596" t="s">
        <v>1775</v>
      </c>
      <c r="V3" s="596" t="s">
        <v>1786</v>
      </c>
      <c r="W3" s="596" t="s">
        <v>1794</v>
      </c>
      <c r="Y3" s="596" t="s">
        <v>1806</v>
      </c>
      <c r="Z3" s="596" t="s">
        <v>1813</v>
      </c>
      <c r="AB3" s="596" t="s">
        <v>1823</v>
      </c>
      <c r="AD3" s="596" t="s">
        <v>1832</v>
      </c>
      <c r="AG3" s="597" t="s">
        <v>1847</v>
      </c>
      <c r="AH3" s="596" t="s">
        <v>1852</v>
      </c>
      <c r="AI3" s="596" t="s">
        <v>1860</v>
      </c>
      <c r="AK3" s="596" t="s">
        <v>1873</v>
      </c>
      <c r="AL3" s="596" t="s">
        <v>1884</v>
      </c>
    </row>
    <row r="4" spans="1:38" ht="100">
      <c r="D4" s="597" t="s">
        <v>1641</v>
      </c>
      <c r="E4" s="596" t="s">
        <v>1654</v>
      </c>
      <c r="I4" s="596" t="s">
        <v>1686</v>
      </c>
      <c r="J4" s="596" t="s">
        <v>1696</v>
      </c>
      <c r="L4" s="596" t="s">
        <v>1709</v>
      </c>
      <c r="P4" s="597" t="s">
        <v>1738</v>
      </c>
      <c r="Q4" s="596" t="s">
        <v>1746</v>
      </c>
      <c r="T4" s="597" t="s">
        <v>1769</v>
      </c>
      <c r="U4" s="596" t="s">
        <v>1776</v>
      </c>
      <c r="V4" s="596" t="s">
        <v>1787</v>
      </c>
      <c r="W4" s="596" t="s">
        <v>1795</v>
      </c>
      <c r="Y4" s="596" t="s">
        <v>1809</v>
      </c>
      <c r="Z4" s="596" t="s">
        <v>1814</v>
      </c>
      <c r="AH4" s="596" t="s">
        <v>1854</v>
      </c>
      <c r="AI4" s="637" t="s">
        <v>1861</v>
      </c>
      <c r="AK4" s="596" t="s">
        <v>1875</v>
      </c>
      <c r="AL4" s="596" t="s">
        <v>1884</v>
      </c>
    </row>
    <row r="5" spans="1:38" ht="87.5">
      <c r="D5" s="597" t="s">
        <v>1642</v>
      </c>
      <c r="E5" s="596" t="s">
        <v>1655</v>
      </c>
      <c r="I5" s="596" t="s">
        <v>1687</v>
      </c>
      <c r="J5" s="596" t="s">
        <v>1697</v>
      </c>
      <c r="L5" s="596" t="s">
        <v>1710</v>
      </c>
      <c r="P5" s="597" t="s">
        <v>1739</v>
      </c>
      <c r="Q5" s="596" t="s">
        <v>1747</v>
      </c>
      <c r="U5" s="596" t="s">
        <v>1778</v>
      </c>
      <c r="V5" s="596" t="s">
        <v>1789</v>
      </c>
      <c r="AH5" s="596" t="s">
        <v>1855</v>
      </c>
      <c r="AI5" s="594" t="s">
        <v>1863</v>
      </c>
      <c r="AK5" s="596" t="s">
        <v>1874</v>
      </c>
    </row>
    <row r="6" spans="1:38" ht="75">
      <c r="D6" s="597" t="s">
        <v>1643</v>
      </c>
      <c r="E6" s="596" t="s">
        <v>1656</v>
      </c>
      <c r="I6" s="596" t="s">
        <v>1689</v>
      </c>
      <c r="P6" s="597" t="s">
        <v>1740</v>
      </c>
      <c r="Q6" s="596" t="s">
        <v>1748</v>
      </c>
      <c r="U6" s="596" t="s">
        <v>1780</v>
      </c>
      <c r="AI6" s="596" t="s">
        <v>1864</v>
      </c>
      <c r="AK6" s="596" t="s">
        <v>1876</v>
      </c>
    </row>
    <row r="7" spans="1:38" ht="62.5">
      <c r="D7" s="597" t="s">
        <v>1644</v>
      </c>
      <c r="E7" s="596" t="s">
        <v>1657</v>
      </c>
      <c r="P7" s="597" t="s">
        <v>1741</v>
      </c>
      <c r="Q7" s="596" t="s">
        <v>5497</v>
      </c>
      <c r="U7" s="596" t="s">
        <v>1781</v>
      </c>
      <c r="AK7" s="637" t="s">
        <v>1877</v>
      </c>
    </row>
    <row r="8" spans="1:38" ht="126" customHeight="1">
      <c r="E8" s="596" t="s">
        <v>1659</v>
      </c>
      <c r="Q8" s="596" t="s">
        <v>1750</v>
      </c>
      <c r="AK8" s="594" t="s">
        <v>1878</v>
      </c>
    </row>
    <row r="9" spans="1:38" ht="62.5">
      <c r="E9" s="596" t="s">
        <v>1661</v>
      </c>
      <c r="AK9" s="596" t="s">
        <v>1879</v>
      </c>
    </row>
    <row r="10" spans="1:38" ht="37.5">
      <c r="E10" s="596" t="s">
        <v>1663</v>
      </c>
      <c r="AK10" s="596" t="s">
        <v>1880</v>
      </c>
    </row>
  </sheetData>
  <pageMargins left="0.7" right="0.7" top="0.75" bottom="0.75" header="0.3" footer="0.3"/>
  <legacy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Hoja11"/>
  <dimension ref="A1:H7"/>
  <sheetViews>
    <sheetView showGridLines="0" zoomScale="85" zoomScaleNormal="85" workbookViewId="0">
      <selection activeCell="B13" sqref="B13"/>
    </sheetView>
  </sheetViews>
  <sheetFormatPr baseColWidth="10" defaultColWidth="11" defaultRowHeight="15.5"/>
  <cols>
    <col min="1" max="1" width="35.25" style="563" bestFit="1" customWidth="1"/>
    <col min="2" max="2" width="51.08203125" style="563" bestFit="1" customWidth="1"/>
    <col min="3" max="3" width="54.83203125" style="563" customWidth="1"/>
    <col min="4" max="4" width="45.25" style="563" customWidth="1"/>
    <col min="5" max="5" width="39.58203125" style="563" customWidth="1"/>
    <col min="6" max="6" width="51.83203125" style="563" customWidth="1"/>
    <col min="7" max="16384" width="11" style="563"/>
  </cols>
  <sheetData>
    <row r="1" spans="1:8">
      <c r="A1" s="557" t="s">
        <v>1596</v>
      </c>
      <c r="B1" s="558" t="s">
        <v>5498</v>
      </c>
      <c r="C1" s="559" t="s">
        <v>5499</v>
      </c>
      <c r="D1" s="560" t="s">
        <v>5500</v>
      </c>
      <c r="E1" s="561" t="s">
        <v>5501</v>
      </c>
      <c r="F1" s="562" t="s">
        <v>5502</v>
      </c>
      <c r="G1" s="1104"/>
      <c r="H1" s="1104"/>
    </row>
    <row r="2" spans="1:8" ht="42">
      <c r="A2" s="564" t="s">
        <v>4255</v>
      </c>
      <c r="B2" s="565" t="s">
        <v>5448</v>
      </c>
      <c r="C2" s="566" t="s">
        <v>5481</v>
      </c>
      <c r="D2" s="567" t="s">
        <v>5441</v>
      </c>
      <c r="E2" s="568" t="s">
        <v>5443</v>
      </c>
      <c r="F2" s="569" t="s">
        <v>5445</v>
      </c>
      <c r="G2" s="1104"/>
      <c r="H2" s="1104"/>
    </row>
    <row r="3" spans="1:8" ht="42">
      <c r="A3" s="570" t="s">
        <v>5503</v>
      </c>
      <c r="B3" s="571" t="s">
        <v>5461</v>
      </c>
      <c r="C3" s="572" t="s">
        <v>5440</v>
      </c>
      <c r="D3" s="573" t="s">
        <v>5442</v>
      </c>
      <c r="E3" s="574" t="s">
        <v>5444</v>
      </c>
      <c r="F3" s="575" t="s">
        <v>5446</v>
      </c>
      <c r="G3" s="1105"/>
      <c r="H3" s="1105"/>
    </row>
    <row r="4" spans="1:8" ht="42">
      <c r="A4" s="576" t="s">
        <v>5504</v>
      </c>
      <c r="B4" s="577" t="s">
        <v>5472</v>
      </c>
      <c r="C4" s="1105"/>
      <c r="D4" s="1105"/>
      <c r="E4" s="1105"/>
      <c r="F4" s="578" t="s">
        <v>5491</v>
      </c>
      <c r="G4" s="1105"/>
      <c r="H4" s="1105"/>
    </row>
    <row r="5" spans="1:8">
      <c r="A5" s="579" t="s">
        <v>5505</v>
      </c>
      <c r="B5" s="1105"/>
      <c r="C5" s="1105"/>
      <c r="D5" s="1105"/>
      <c r="E5" s="1105"/>
      <c r="F5" s="1105"/>
      <c r="G5" s="1105"/>
      <c r="H5" s="1105"/>
    </row>
    <row r="6" spans="1:8">
      <c r="A6" s="580" t="s">
        <v>5506</v>
      </c>
      <c r="B6" s="1105"/>
      <c r="C6" s="1105"/>
      <c r="D6" s="1105"/>
      <c r="E6" s="1105"/>
      <c r="F6" s="1105"/>
      <c r="G6" s="1105"/>
      <c r="H6" s="1105"/>
    </row>
    <row r="7" spans="1:8">
      <c r="A7" s="1105"/>
      <c r="B7" s="1105"/>
      <c r="C7" s="1105"/>
      <c r="D7" s="1105"/>
      <c r="E7" s="1105"/>
      <c r="F7" s="1105"/>
      <c r="G7" s="1105"/>
      <c r="H7" s="1105"/>
    </row>
  </sheetData>
  <pageMargins left="0.7" right="0.7" top="0.75" bottom="0.75" header="0.3" footer="0.3"/>
  <pageSetup orientation="portrait" verticalDpi="599"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573e552-bd5b-49ef-b258-b37cea520cae">
      <Terms xmlns="http://schemas.microsoft.com/office/infopath/2007/PartnerControls"/>
    </lcf76f155ced4ddcb4097134ff3c332f>
    <TaxCatchAll xmlns="caa0d3d9-ed69-4dad-a90c-fdf219a03e6b" xsi:nil="true"/>
    <Creaci_x00f3_n xmlns="e573e552-bd5b-49ef-b258-b37cea520cae"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 
</file>

<file path=customXml/item4.xml><?xml version="1.0" encoding="utf-8"?>
<ct:contentTypeSchema xmlns:ct="http://schemas.microsoft.com/office/2006/metadata/contentType" xmlns:ma="http://schemas.microsoft.com/office/2006/metadata/properties/metaAttributes" ct:_="" ma:_="" ma:contentTypeName="Documento" ma:contentTypeID="0x010100EDE4FF7AA3A5EE4DA2E73138C76C3EAC" ma:contentTypeVersion="19" ma:contentTypeDescription="Crear nuevo documento." ma:contentTypeScope="" ma:versionID="bd40c0642ce4d5c124fb1dcc3bcb990f">
  <xsd:schema xmlns:xsd="http://www.w3.org/2001/XMLSchema" xmlns:xs="http://www.w3.org/2001/XMLSchema" xmlns:p="http://schemas.microsoft.com/office/2006/metadata/properties" xmlns:ns2="e573e552-bd5b-49ef-b258-b37cea520cae" xmlns:ns3="caa0d3d9-ed69-4dad-a90c-fdf219a03e6b" targetNamespace="http://schemas.microsoft.com/office/2006/metadata/properties" ma:root="true" ma:fieldsID="1e867a1b40dae2656482539eb156c4b9" ns2:_="" ns3:_="">
    <xsd:import namespace="e573e552-bd5b-49ef-b258-b37cea520cae"/>
    <xsd:import namespace="caa0d3d9-ed69-4dad-a90c-fdf219a03e6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DateTaken" minOccurs="0"/>
                <xsd:element ref="ns2:MediaServiceLocation" minOccurs="0"/>
                <xsd:element ref="ns2:MediaServiceOCR" minOccurs="0"/>
                <xsd:element ref="ns3:SharedWithUsers" minOccurs="0"/>
                <xsd:element ref="ns3:SharedWithDetails" minOccurs="0"/>
                <xsd:element ref="ns2:MediaLengthInSeconds" minOccurs="0"/>
                <xsd:element ref="ns2:Creaci_x00f3_n"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573e552-bd5b-49ef-b258-b37cea520ca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Creaci_x00f3_n" ma:index="21" nillable="true" ma:displayName="Creación" ma:description="Fecha de seguimiento" ma:format="DateOnly" ma:internalName="Creaci_x00f3_n">
      <xsd:simpleType>
        <xsd:restriction base="dms:DateTime"/>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d0af03ac-dea5-4eb1-924c-dc58198652e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aa0d3d9-ed69-4dad-a90c-fdf219a03e6b"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23336fc1-41b9-4919-b257-0e267b9832de}" ma:internalName="TaxCatchAll" ma:showField="CatchAllData" ma:web="caa0d3d9-ed69-4dad-a90c-fdf219a03e6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1427CAD-FFE2-4A2C-B414-C32564D105ED}">
  <ds:schemaRefs>
    <ds:schemaRef ds:uri="e573e552-bd5b-49ef-b258-b37cea520cae"/>
    <ds:schemaRef ds:uri="http://schemas.openxmlformats.org/package/2006/metadata/core-properties"/>
    <ds:schemaRef ds:uri="http://purl.org/dc/terms/"/>
    <ds:schemaRef ds:uri="http://purl.org/dc/dcmitype/"/>
    <ds:schemaRef ds:uri="http://www.w3.org/XML/1998/namespace"/>
    <ds:schemaRef ds:uri="http://schemas.microsoft.com/office/2006/documentManagement/types"/>
    <ds:schemaRef ds:uri="http://schemas.microsoft.com/office/infopath/2007/PartnerControls"/>
    <ds:schemaRef ds:uri="caa0d3d9-ed69-4dad-a90c-fdf219a03e6b"/>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0B3AF7D3-4551-4581-8BF9-8DD504087434}">
  <ds:schemaRefs>
    <ds:schemaRef ds:uri="http://schemas.microsoft.com/sharepoint/v3/contenttype/forms"/>
  </ds:schemaRefs>
</ds:datastoreItem>
</file>

<file path=customXml/itemProps3.xml><?xml version="1.0" encoding="utf-8"?>
<ds:datastoreItem xmlns:ds="http://schemas.openxmlformats.org/officeDocument/2006/customXml" ds:itemID="{D1814915-C0CD-47C6-980E-3C5EC3B38A46}">
  <ds:schemaRefs>
    <ds:schemaRef ds:uri="http://schemas.microsoft.com/DataMashup"/>
  </ds:schemaRefs>
</ds:datastoreItem>
</file>

<file path=customXml/itemProps4.xml><?xml version="1.0" encoding="utf-8"?>
<ds:datastoreItem xmlns:ds="http://schemas.openxmlformats.org/officeDocument/2006/customXml" ds:itemID="{62CFD929-22CC-4F3E-910B-7A7C303A5E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573e552-bd5b-49ef-b258-b37cea520cae"/>
    <ds:schemaRef ds:uri="caa0d3d9-ed69-4dad-a90c-fdf219a03e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31</vt:i4>
      </vt:variant>
      <vt:variant>
        <vt:lpstr>Gráficos</vt:lpstr>
      </vt:variant>
      <vt:variant>
        <vt:i4>1</vt:i4>
      </vt:variant>
      <vt:variant>
        <vt:lpstr>Rangos con nombre</vt:lpstr>
      </vt:variant>
      <vt:variant>
        <vt:i4>1365</vt:i4>
      </vt:variant>
    </vt:vector>
  </HeadingPairs>
  <TitlesOfParts>
    <vt:vector size="1397" baseType="lpstr">
      <vt:lpstr>Resolución 667_2016</vt:lpstr>
      <vt:lpstr>Instructivo</vt:lpstr>
      <vt:lpstr>Parámetros</vt:lpstr>
      <vt:lpstr>PORH</vt:lpstr>
      <vt:lpstr>Línea 2 PGAR Económica</vt:lpstr>
      <vt:lpstr>Línea 3 PGAR Social</vt:lpstr>
      <vt:lpstr>Línea 4 PGAR Gobernanza</vt:lpstr>
      <vt:lpstr>Estructura_Plan_Acción</vt:lpstr>
      <vt:lpstr>PLAN+AIRE PURO</vt:lpstr>
      <vt:lpstr>POMCAS</vt:lpstr>
      <vt:lpstr>PMMA</vt:lpstr>
      <vt:lpstr>Estructura_PlanR_cambioClimatic</vt:lpstr>
      <vt:lpstr>PMAP</vt:lpstr>
      <vt:lpstr>Estructura_PGAR</vt:lpstr>
      <vt:lpstr>Aporte_Contrato_Desempeño</vt:lpstr>
      <vt:lpstr>Aporte_Contrato_Vigencia_Futura</vt:lpstr>
      <vt:lpstr>ParametrosPlan+Aire+Puro</vt:lpstr>
      <vt:lpstr>Parametro PORH</vt:lpstr>
      <vt:lpstr>Parametros POMCAS</vt:lpstr>
      <vt:lpstr>Parametros PMAP</vt:lpstr>
      <vt:lpstr>Parametros PMMA</vt:lpstr>
      <vt:lpstr>OT_vs_Municipios</vt:lpstr>
      <vt:lpstr>Comunidades_vs_Municipios</vt:lpstr>
      <vt:lpstr>Política_inclusión_social</vt:lpstr>
      <vt:lpstr>Parámetros_componentes_retos</vt:lpstr>
      <vt:lpstr>Parámetros_retos_indicadores</vt:lpstr>
      <vt:lpstr>Parámetros_líneas_componentes</vt:lpstr>
      <vt:lpstr>Párametros_proyectoAccion_indic</vt:lpstr>
      <vt:lpstr>Párametros_proyectos_actividade</vt:lpstr>
      <vt:lpstr>Parametros_actividades_indicado</vt:lpstr>
      <vt:lpstr>Párametros_programas_proyectos</vt:lpstr>
      <vt:lpstr>Gráfico1</vt:lpstr>
      <vt:lpstr>_1._Aumentar_la_superficie_de_áreas_protegidas_y_otras_estrategias_de_conservación_en_la_jurisdicción</vt:lpstr>
      <vt:lpstr>_1._Cooperación_y_articulación_en_la_ejecución_de_los_instrumentos_de_planificación_para_el_manejo_aguas_residuales_Planes_Maestros_de_Acueducto_y_Alcantarillado_Planes_de_Saneamiento_y_Manejo_de_Vertimientos_y_Plan_Departamental_de_Aguas.</vt:lpstr>
      <vt:lpstr>_1._Fortalecimiento_de_la_gestión_ambiental_regional_y_local</vt:lpstr>
      <vt:lpstr>_1._Gestión_integral_del_riesgo_y_Adaptación_al_Cambio_Climático.</vt:lpstr>
      <vt:lpstr>_1._Ordenamiento_Ambiental_del_Territorio</vt:lpstr>
      <vt:lpstr>_1._Ordenamiento_manejo_y_conservación_del_suelo</vt:lpstr>
      <vt:lpstr>_1._POMCA_RÍO_GRANDE_CHICO_</vt:lpstr>
      <vt:lpstr>_1._Protección_de_biodiversidad_y_servicios_ecosistémicos</vt:lpstr>
      <vt:lpstr>_1._Protección_de_las_zonas_de_recarga_del_acuífero_del_Valle_de_Aburrá</vt:lpstr>
      <vt:lpstr>_1._Protegiendo_ecosistemas_naturales</vt:lpstr>
      <vt:lpstr>_1._Refinar_la_delimitación_de_las_zonas_de_recarga_y_cuantificación_de_la_recarga</vt:lpstr>
      <vt:lpstr>_1.1._Consolidación_fortalecimiento_y_modernización_del_sistema_instancias_e_instrumentos_regional_y_local_de_planeación_y_ordenamiento_ambiental.</vt:lpstr>
      <vt:lpstr>_1.1._Ordenación_y_control_territorial_para_la_gestión_ambiental_</vt:lpstr>
      <vt:lpstr>_1.1._Regulación_de_recursos_hídricos_para_el_sostenimiento_de_los_ecosistemas</vt:lpstr>
      <vt:lpstr>_1.1.1._Articulación_del_POT_con_el_POMCA._</vt:lpstr>
      <vt:lpstr>_1.1.1._Articulación_Planes_de_Desarrollo_y_Ordenamiento_Territorial_al_Ordenamiento_Ambiental_de_la_cuenca.</vt:lpstr>
      <vt:lpstr>_1.1.1._Declaración_y_o_ampliación_de_áreas_protegidas_inscritas_o_a_inscribir_en_el_Registro_Único_Nacional_de_Áreas_Protegidas_–_RUNAP</vt:lpstr>
      <vt:lpstr>_1.1.1._Fortalecimiento_de_la_red_de_monitoreo_del_recurso_hídrico_de_la_cuenca_y_actualización_de_la_información_sobre_el_nivel_de_precipitación.</vt:lpstr>
      <vt:lpstr>_1.1.1._Planificación_para_la_restauración_y_rehabilitación_de_corredores_de_conectividad_biológica_para_la_recuperación_de_la_biodiversidad</vt:lpstr>
      <vt:lpstr>_1.1.1_Desarrollar_acciones_de_fortalecimiento_técnico_para_la_armonización_ambiental_de_las_políticas_y_planes_de_desarrollo_local_y_regional_y_su_articulación_al_ordenamiento_ambiental_territorial_del_POMCA.</vt:lpstr>
      <vt:lpstr>_1.1.1_Fortalecimiento_y_consolidación_del_corredor_del_oso_andino_como_área_protegida_departamental</vt:lpstr>
      <vt:lpstr>_1.1.1_Pago_por_servicios_ambientales_PSA_para_la_conservación_de_ecosistemas_boscosos.</vt:lpstr>
      <vt:lpstr>_1.1.2._Recategorización_de_áreas_protegidas_inscritas_en_el_Registro_Único_Nacional_de_Áreas_Protegidas_–_RUNAP</vt:lpstr>
      <vt:lpstr>_1.1.2._Ubicación_de_nuevas_estaciones_hidrometeorologícas_en_la_zona_de_la_ciénaga_de_Ayapel_en_el_punto_de_entrada_del_río_Bajo_San_Jorge_y_río_Cauca.</vt:lpstr>
      <vt:lpstr>_1.1.2_Recuperación_del_ecosistema_de_Bosque_Seco_Tropical</vt:lpstr>
      <vt:lpstr>_1.1.2_Restauración_ecológica_rehabilitación_y_recuperación_para_la_conservación._</vt:lpstr>
      <vt:lpstr>_1.1.3._._Reporte_de_información_sobre_la_calidad_del_agua_superficial</vt:lpstr>
      <vt:lpstr>_1.1.3._Formulación_y_o_actualización_de_planes_de_manejo_de_áreas_Protegidas</vt:lpstr>
      <vt:lpstr>_1.1.3_Restauración_de_zonas_intervenidas_en_áreas_protegidas</vt:lpstr>
      <vt:lpstr>_1.1.4._Administración_y_Gestión_de_áreas_Protegidas</vt:lpstr>
      <vt:lpstr>_1.1.4_Conservación_de_aves_para_potencialización_del_AICA_Bosques_Montanos_del_Sur_de_Antioquia</vt:lpstr>
      <vt:lpstr>_1.1.5._Gestión_de_estrategias_complementarias_de_conservación_y_ecosistemas_estratégicos</vt:lpstr>
      <vt:lpstr>_1.1.5_Protección_de_especies_vulnerables_de_fauna_presente_en_la_cuenca</vt:lpstr>
      <vt:lpstr>_1.1.Control_monitoreo_y_seguimiento_del_recurso_hídrico_superficial</vt:lpstr>
      <vt:lpstr>_1.1_Armonización_de_los_modelos_de_ordenamiento_territorial_y_la_capacidad_productiva_del_suelo</vt:lpstr>
      <vt:lpstr>_1.1_Articulación_del_ordenamiento_territorial_y_el_ordenamiento_ambiental</vt:lpstr>
      <vt:lpstr>_1.1_Conservación_de_la_biodiversidad</vt:lpstr>
      <vt:lpstr>_1.1_Conservación_y_restauración_de_bosques_y_corredores_ambientales.</vt:lpstr>
      <vt:lpstr>_1.1_Consolidación_del_Sistema_de_Áreas_Protegidas_y_Otras_Estrategias_de_Conservación</vt:lpstr>
      <vt:lpstr>_1.1_Patrones_culturales_de_uso_del_suelo_que_privilegian_los_sistemas_tecnológicos_de_recuperación_de_la_estructura_ecológica_y_de_la_oferta_agroalimentaria</vt:lpstr>
      <vt:lpstr>_1.1_Restauración_en_áreas_de_nacimiento_y_zonas_de_recarga_hídrica.</vt:lpstr>
      <vt:lpstr>_1.2._Gestión_de_la_Biodiversidad</vt:lpstr>
      <vt:lpstr>_1.2._Gestión_del_recurso_hídrico_subterráneo</vt:lpstr>
      <vt:lpstr>_1.2._Gestión_integral_del_recurso_hídrico</vt:lpstr>
      <vt:lpstr>_1.2._Protección_del_recurso_hídrico</vt:lpstr>
      <vt:lpstr>_1.2._Sistema_de_información_para_la_gestión_del_recurso_hídrico_para_la_Cuenca_del_Río_Arma</vt:lpstr>
      <vt:lpstr>_1.2.1._Ejecución_de_acciones_de_conservación_y_manejo_en_especies_priorizadas_amenazadas_e_invasoras_de_fauna_y_flora</vt:lpstr>
      <vt:lpstr>_1.2.1._Estudios_detallados_de_las_características_de_los_acuíferos_nivel_freático_características_hidráulicas_de_los_mismos_y_otra_información_detallada_de_la_hidrogeología_de_la_cuenca.</vt:lpstr>
      <vt:lpstr>_1.2.1_Diseño_y_establecimiento_de_sistemas_productivos_sostenibles.</vt:lpstr>
      <vt:lpstr>_1.2.1_Recuperación_y_conservación_de_rondas_hídricas_en_las_subcuencas_priorizadas</vt:lpstr>
      <vt:lpstr>_1.2.2._Ecosistemas_en_restauración_rehabilitación_y_recuperación_bajo_parámetros_de_conectividad_en_áreas_y_suelos_degradados</vt:lpstr>
      <vt:lpstr>_1.2.2.Análisis_detallado_de_la_calidad_del_agua_debido_a_la_importancia_del_agua_subterránea_como_fuente_de_agua_para_consumo_y_uso_en_la_Cuenca.</vt:lpstr>
      <vt:lpstr>_1.2.2_Implementación_de_estrategias_de_saneamiento_para_la_mitigación_de_amenazas_que_afectan_la_calidad_del_recurso_hídrico</vt:lpstr>
      <vt:lpstr>_1.2.3.__Gestión_de_la_ordenación_forestal_para_el_aprovechamiento_sostenible</vt:lpstr>
      <vt:lpstr>_1.2.3._Implementar_un_modelo_hidrogeológico_detallado_numérico_a_partir_de_la_de_información_con_respecto_a_la_dinámica_del_agua_subterránea_de_la_cuenca.</vt:lpstr>
      <vt:lpstr>_1.2_Acotamiento_de_rondas_hídricas</vt:lpstr>
      <vt:lpstr>_1.2_Aprovechamiento_sostenible_de_los_recursos_naturales</vt:lpstr>
      <vt:lpstr>_1.3._Cumplimiento_de_objetivos_de_calidad_del_recurso_hídrico</vt:lpstr>
      <vt:lpstr>_1.3._Manejo_integrado_de_los_residuos_sólidos</vt:lpstr>
      <vt:lpstr>_1.3._Modelo_hidrogeológico_conceptual_de_la_Cuenca_del_Río_Arma</vt:lpstr>
      <vt:lpstr>_1.3._Planificación_Ambiental_del_Territorio_alrededor_del_agua</vt:lpstr>
      <vt:lpstr>_1.3.1._Apoyo_para_la_implementación_de_la_gestión_integral_de_residuos_en_los_municipios</vt:lpstr>
      <vt:lpstr>_1.3.1._Formulación_o_Actualización_de_Instrumentos_de_Planificación_Hidrológica</vt:lpstr>
      <vt:lpstr>_1.3.1_Fortalecimiento_al_seguimiento_de_la_calidad_del_recurso_hídrico_de_la_cuenca_del_río_San_Juan</vt:lpstr>
      <vt:lpstr>_1.3.1_Promoción_y_fortalecimiento_de_asociaciones_de_mineros_para_el_aprovechamiento_sostenible_del_recurso_aurífero_en_la_cuenca_hidrográfica_del_Río_Bajo_Noche.</vt:lpstr>
      <vt:lpstr>_1.3.2._Ejecución_y_Seguimiento_de_los_Instrumentos_de_Planificación_Hidrológica</vt:lpstr>
      <vt:lpstr>_1.3.3.__Asesoría_en_la_incorporación_del_componente_ambiental_en_los_instrumentos_de_Ordenamiento_Territorial_Municipal</vt:lpstr>
      <vt:lpstr>_1.3.4._Implementación_interinstitucional_de_medidas_para_el_conocimiento_y_reducción_del_riesgo_de_desastres_con_participación_de_las_comunidades</vt:lpstr>
      <vt:lpstr>_1.3_Acceso_legal_y_equitativo_a_los_bienes_y_servicios_ambientales._</vt:lpstr>
      <vt:lpstr>_1.4.1_Conformación_y_desarrollo_de_bancos_de_semillas_en_Reservas_Naturales_de_la_Sociedad_Civil</vt:lpstr>
      <vt:lpstr>_1.4.1_Educación_y_participación_social_para_la_gestión_ambiental_de_la_Cuenca.</vt:lpstr>
      <vt:lpstr>_1.4.2_Implementación_de_los_acuerdos_derivados_de_la_Consulta_Previa_realizada_con_las_comunidades_étnicas_de_la_Cuenca.</vt:lpstr>
      <vt:lpstr>_1.4.3_Elaboración_del_Modelo_hidrogeológico_Conceptual.</vt:lpstr>
      <vt:lpstr>_1.4.4_Estructuración_y_fortalecimiento_de_la_red_monitoreo_de_calidad_del_agua_de_la_cuenca_hidrográfica_del_Río_Bajo_Nechí.</vt:lpstr>
      <vt:lpstr>_1.4.5_Inventarios_de_Biodiversidad_Flora_Fauna_y_Productos_no_maderables_del_Bosque_en_la_cuenca_hidrográfica_del_Río_Bajo_Noche.</vt:lpstr>
      <vt:lpstr>_1.4.6_Reglamentación_de_corrientes_superficiales_en_áreas_con_alto_índice_de_Vulnerabilidad_al_Desabastecimiento_Hídrico_IVH.</vt:lpstr>
      <vt:lpstr>_1.4_Fortalecimiento_de_servicios_ecosistémicos</vt:lpstr>
      <vt:lpstr>_1.4_Gestión_social_del_conocimiento_para_la_gobernanza_ambiental.</vt:lpstr>
      <vt:lpstr>_1.4_Gestión_social_del_conocimiento_para_la_gobernanza_ambiental2.</vt:lpstr>
      <vt:lpstr>_1.5._Fortalecimiento_institucional_y_planificación_territorial</vt:lpstr>
      <vt:lpstr>_1.5.1_Fortalecimiento_del_conocimiento_del_riesgo_asociado_a_eventos_socio_naturales_en_el_contexto_del_cambio_y_la_variabilidad_climática_en_la_cuenca_del_río_Bajo_Nechí.</vt:lpstr>
      <vt:lpstr>_1.5.1_Integración_de_los_instrumentos_de_planificación_del_territorio</vt:lpstr>
      <vt:lpstr>_1.5.2_Fortalecimiento_del_ejercicio_de_autoridad_ambiental_de_la_Corporación_en_el_territorio</vt:lpstr>
      <vt:lpstr>_1.5.3_Puesta_en_marcha_de_los_acuerdos_protocolizados_de_consulta_previa</vt:lpstr>
      <vt:lpstr>_1.5.4_Articulación_de_la_planificación_administrativa_de_la_Provincia_San_Juan_con_la_formulación_del_POMCA</vt:lpstr>
      <vt:lpstr>_1.6._Articulación_y_empoderamiento_de_las_instancias_de_participación_local</vt:lpstr>
      <vt:lpstr>_1.6.1_Fortalecimiento_de_la_reducción_de_riesgo_asociado_a_eventos_socio_naturales_en_la_cuenca_hidrográfica_del_Río_Bajo_Nechí.</vt:lpstr>
      <vt:lpstr>_1.6.1_Fortalecimiento_del_Consejo_de_Cuenca_para_el_seguimiento_a_la_ejecución_del_POMCA</vt:lpstr>
      <vt:lpstr>_1.6.2_Fortalecimiento_de_mesas_ambientales_y_de_su_empoderamiento_en_las_instancias_de_participación_local</vt:lpstr>
      <vt:lpstr>_1.6_Medidas_prospectivas_y_correctivas_dentro_del_territorio_de_la_cuenca_hidrográfica_del_Río_Bajo_Noche.</vt:lpstr>
      <vt:lpstr>_1.7_Educación_para_la_gestión_del_riesgo_y_adaptación_al_cambio_climático</vt:lpstr>
      <vt:lpstr>_1.Refinar_y_reglamentar_las_zonas_de_recarga_mediante_distintas_metodologías</vt:lpstr>
      <vt:lpstr>_10._BAJO_SAN_JORGE</vt:lpstr>
      <vt:lpstr>_10._Capacitación_en_el_manejo_y_almacenamiento_de_combustibles_y_aceites.</vt:lpstr>
      <vt:lpstr>_10._Consolidación_y_fortalecimiento_de_la_instancia_de_participación_para_la_gestión_de_las_aguas_subterráneas_en_el_Valle_de_Aburrá.</vt:lpstr>
      <vt:lpstr>_10._Definición_y_establecimiento_de_perímetros_de_protección_de_pozos</vt:lpstr>
      <vt:lpstr>_10._Levantamiento_y_recuperación_de_acequias_justificación_su_papel_en_la_recarga_de_acuíferos</vt:lpstr>
      <vt:lpstr>_10._Protección_efectiva_de_los_ecosistemas_presentes_en_los_territorios_étnicos_incluyendo_la_respectiva_restauración_y_saneamiento</vt:lpstr>
      <vt:lpstr>_10._Saneamiento_ambiental</vt:lpstr>
      <vt:lpstr>_11._Delimitación_de_las_zonas_de_recarga_del_acuífero_reglamentación_de_sus_usos_y_definición_de_las_medidas_de_manejo.</vt:lpstr>
      <vt:lpstr>_11._Establecer_las_medidas_herramientas_e_instrumentos_pertinentes_para_la_promoción_gestión_e_implementación_de_acciones_ambientales_en_los_territorios_étnicos_que_contribuyan_a_la_mitigación_y_adaptación_al_cambio_climático</vt:lpstr>
      <vt:lpstr>_11._fortalecimiento_de_capacidades_para_la_gestión_socioambiental_de_la_comunidad_asociada_al_concejo_comunitario_vereda_San_Andrés_Municipio_de_Girardota.</vt:lpstr>
      <vt:lpstr>_11._Implementación_del_modelo_numérico_como_herramienta_para_la_concesión_de_aguas_subterráneas</vt:lpstr>
      <vt:lpstr>_11._Movilidad_sostenible</vt:lpstr>
      <vt:lpstr>_11._Posicionamiento_y_construcción_de_un_pozo_comunitario_de_energía_solar_Prueba_piloto</vt:lpstr>
      <vt:lpstr>_11._SAN_JUAN</vt:lpstr>
      <vt:lpstr>_12._BAJO_NECHÍ</vt:lpstr>
      <vt:lpstr>_12._conformación_de_una_instancia_de_coordinación_apoyo_y_articulación_entre_el_sector_institucional_estratégico_con_los_demás_actores_del_sector_institucional_para_la_gestión_de_las_aguas_subterráneas_del_Valle_de_Aburrá.</vt:lpstr>
      <vt:lpstr>_12._Evaluación_de_la_interacción_humedales_y_agua_subterránea_incluyendo_escenarios_de_cambio_ambiental.</vt:lpstr>
      <vt:lpstr>_12._Generación_y_divulgación_de_material_educativo_relacionado_con_agua_subterránea_justificación_buenas_practicas</vt:lpstr>
      <vt:lpstr>_12._Identificación_y_manejo_de_riesgos_e_impactos_ecológicos_y_económicos_producto_del_cambio_climático_en_los_territorios_étnicos</vt:lpstr>
      <vt:lpstr>_12._Lograr_cero_deforestación_en_cadenas_productivas_priorizadas</vt:lpstr>
      <vt:lpstr>_13._Conformación_y_fortalecimiento_de_la_mesa_de_trabajo_del_PMAA</vt:lpstr>
      <vt:lpstr>_13._Diseño_y_ejecución_de_un_programa_de_educación_comunicación_y_medios_para_la_información_y_difusión_del_conocimiento_de_las_aguas_subterráneas_en_el_Valle_de_Aburrá.</vt:lpstr>
      <vt:lpstr>_13._Evaluación_de_la_interacción_ríos_y_agua_subterránea_incluyendo_escenarios_de_cambio_ambiental</vt:lpstr>
      <vt:lpstr>_13._Fortalecer_la_sostenibilidad_de_áreas_de_producción_campesina_y_de_grupos_étnicos</vt:lpstr>
      <vt:lpstr>_13._Institucionalidad_fortalecida_para_una_gestión_ambiental_corresponsable</vt:lpstr>
      <vt:lpstr>_13._Recuperación_y_fortalecimiento_de_la_memoria_y_tradición_en_tormo_al_agua_subterránea_en_territorio_de_los_consejos_comunitarios_de_Sopetrán.</vt:lpstr>
      <vt:lpstr>_14._Alianza_estratégica_con_Coregan_y_vinculación_con_propietarios_de_fincas_para_la_socialización_del_PMAA_y_generación_de_estrategias_en_torno_a_la_planificación_manejo_y_conservación_del_acuífero</vt:lpstr>
      <vt:lpstr>_14._Aumentar_los_ingresos_asociados_a_los_negocios_verdes_y_a_bioeconomía</vt:lpstr>
      <vt:lpstr>_14._capacitación_e_implementación_de_prácticas_para_el_manejo_y_disposición_adecuada_de_los_residuos_sólidos_y_las_aguas_residuales_en_las_zonas_de_recarga_directa_e_indirectas_de_las_zonas_rurales_del_Valle_de_Aburrá.</vt:lpstr>
      <vt:lpstr>_14._Caracterización_e_inventario_demanda_estimación_oferta_y_balance_oferta_–_demanda.</vt:lpstr>
      <vt:lpstr>_14._Iniciativas_10</vt:lpstr>
      <vt:lpstr>_14._La_articulación_y_el_diálogo_en_la_transición_hacia_la_sostenibilidad</vt:lpstr>
      <vt:lpstr>_15._Gestión_para_la_incorporación_del_PMAA_a_los_Planes_de_Ordenamiento_Territorial_y_Planes_de_desarrollo_de_los_municipios_de_Yondó_Puerto_Nare_y_Puerto_Berrio</vt:lpstr>
      <vt:lpstr>_15._La_gestión_de_la_información_y_el_conocimiento_investigación_desarrollo_innovación</vt:lpstr>
      <vt:lpstr>_15._Modelo_numérico_para_el_acuífero_del_occidente</vt:lpstr>
      <vt:lpstr>_15._Priorizar_e_intervenir_los_socioecosistemas_en_paisajes_productivos_con_sostenibilidad_ambiental</vt:lpstr>
      <vt:lpstr>_15._Reglamentación_de_los_usos_del_agua_legalización_captaciones_y_seguimiento_a_los_consumos_del_agua_en_los_diferentes_usos.</vt:lpstr>
      <vt:lpstr>_15._Vinculación_de_Proyectos_Ambientales_Escolares_PRAES_los_PROCEDAS_y_las_Mesas_Ambientales_con_la_gestión_del_agua_subterránea_en_el_Valle_de_Aburrá</vt:lpstr>
      <vt:lpstr>_16._Articulación_del_PMAA_con_los_Planes_de_Etnodesarrollo_y_Planes_de_Vida_de_las_comunidades_étnicas_presentes_en_el_acuífero</vt:lpstr>
      <vt:lpstr>_16._Legalidad_legitimidad_y_transparencia_en_lo_ambiental</vt:lpstr>
      <vt:lpstr>_16._Plan_de_uso_eficiente_y_ahorro_del_agua.</vt:lpstr>
      <vt:lpstr>_16._recuperación_y_reconstrucción_de_la_memoria_histórica_y_elementos_simbólicos_del_relacionamiento_con_el_agua_subterránea_en_el_Valle_de_Aburrá.</vt:lpstr>
      <vt:lpstr>_16._Transformar_los_hábitos_de_consumo_hacia_un_consumo_sostenible</vt:lpstr>
      <vt:lpstr>_16._Valoración_de_bienes_y_servicios_ambientales_asociado_a_las_zonas_de_recarga</vt:lpstr>
      <vt:lpstr>_17._Actualización_futura_de_la_base_de_datos_de_los_usuarios_del_recursos_hídrico_subterránea</vt:lpstr>
      <vt:lpstr>_17._Aumentar_la_proporción_de_uso_de_energías_alternativas_en_la_matriz_energética_de_la_jurisdicción</vt:lpstr>
      <vt:lpstr>_17._Cultura_ambiental_para_la_incidencia_en_decisiones</vt:lpstr>
      <vt:lpstr>_17._Evaluación_de_riesgo_por_cambio_ambiental_y_definición_de_las_medidas_de_adaptación_al_mismo.</vt:lpstr>
      <vt:lpstr>_17._Implementación_de_iniciativas_ambientales_para_el_uso_manejo_y_conocimiento_del_recurso_hídrico_subterráneo</vt:lpstr>
      <vt:lpstr>_17._recuperación_y_mantenimiento_de_las_prácticas_ancestrales_amigables_con_el_medio_ambiente_en_el_manejo_de_cultivos_del_consejo_comunitario_de_la_vereda_San_Andrés.</vt:lpstr>
      <vt:lpstr>_18._Aumentar_el_uso_eficiente_de_energías_limpias</vt:lpstr>
      <vt:lpstr>_18._Capacitación_a_funcionarios_en_el_tema_del_agua_subterránea_diplomado</vt:lpstr>
      <vt:lpstr>_18._Conformación_y_consolidación_de_la_mesa_ambiental_para_la_ejecución_control_seguimientos_y_ajustes_al_PMAA.</vt:lpstr>
      <vt:lpstr>_18._Foro_permanente_para_el_análisis_de_la_gestión_y_planificación_del_acuífero</vt:lpstr>
      <vt:lpstr>_18._Incidencia_institucional_fortalecida_para_una_eficiente_coordinación_y_cooperación_con_las_autoridades_étnicas_en_materia_de_gestión_ambiental</vt:lpstr>
      <vt:lpstr>_19._Articulación_PMAA_con_los_instrumentos_de_planificación_del_orden_regional_y_local.</vt:lpstr>
      <vt:lpstr>_19._Consolidación_de_la_mesa_de_trabajo</vt:lpstr>
      <vt:lpstr>_19._Fomento_de_prácticas_económicas_colectivas_orientadas_al_aprovechamiento_pertinente_y_sostenible_de_los_territorios_étnicos</vt:lpstr>
      <vt:lpstr>_19._Recuperación_y_fortalecimiento_de_la_memoria_y_tradición_en_tormo_al_agua_subterránea_en_territorio.</vt:lpstr>
      <vt:lpstr>_2._Administración_del_Patrimonio_Ambiental</vt:lpstr>
      <vt:lpstr>_2._Análisis_de_riesgo_contaminación_–_agotamiento_del_acuífero_de_occidente</vt:lpstr>
      <vt:lpstr>_2._Armonización_de_lo_ambiental_en_la_planeación_territorial_y_sectorial</vt:lpstr>
      <vt:lpstr>_2._Cooperación_y_apoyo_a_los_municipios_de_la_Territorial_Panzenú_en_la_gestión_integral_de_los_residuos_sólidos_ordinarios_peligrosos_y_especiales.</vt:lpstr>
      <vt:lpstr>_2._diseño_de_estrategias_que_promuevan_el_uso_de_sistemas_urbanos_de_drenajes_sostenibles_en_los_desarrollos_urbanísticos_e_infraestructura_en_el_Valle_de_Aburrá.</vt:lpstr>
      <vt:lpstr>_2._Elaborar_el_mapa_de_riesgos</vt:lpstr>
      <vt:lpstr>_2._Generar_lineamientos_de_uso_del_suelo_en_zonas_de_recarga</vt:lpstr>
      <vt:lpstr>_2._Gestión_Eficiente_de_los_recursos_naturales</vt:lpstr>
      <vt:lpstr>_2._Manejo_y_protección_de_ecosistemas_estratégicos</vt:lpstr>
      <vt:lpstr>_2._Mejoramiento_de_la_calidad_del_recurso_hídrico</vt:lpstr>
      <vt:lpstr>_2._POMCA_ABURRÁ</vt:lpstr>
      <vt:lpstr>_2._Proteger_el_agua_como_derecho_y_medio_de_vida_en_el_marco_de_la_planeación_integral_de_las_cuencas_hidrográficas</vt:lpstr>
      <vt:lpstr>_2.1._Aprovechamiento_sostenible_del_suelo</vt:lpstr>
      <vt:lpstr>_2.1._Biodiversidad_y_servicios_ecosistémicos</vt:lpstr>
      <vt:lpstr>_2.1._Educación_ambiental_</vt:lpstr>
      <vt:lpstr>_2.1._Fortalecimiento_de_la_legalidad_en_la_administración_de_los_recursos_naturales_renovables</vt:lpstr>
      <vt:lpstr>_2.1.1._Acompañamiento_en_la_formación_y_formalización_de_actores_y_o_sectores_estratégicos</vt:lpstr>
      <vt:lpstr>_2.1.1._Implementación_de_sistemas_agroforestales_para_la_producción_sostenible</vt:lpstr>
      <vt:lpstr>_2.1.1._Integral_la_Política_Nacional_de_Educación_Ambiental_así_como_la_Política_Departamental_de_Educación_ambiental_al_POMCA_en_las_instancias_que_le_competen</vt:lpstr>
      <vt:lpstr>_2.1.1._Observatorio_ambiental</vt:lpstr>
      <vt:lpstr>_2.1.1_Gestión_normativa_para_la_implementación_de_la_zonificación_del_POMCA</vt:lpstr>
      <vt:lpstr>_2.1.1_Implementación_de_buenas_prácticas_productivas_para_el_sector_agropecuario</vt:lpstr>
      <vt:lpstr>_2.1.1_Operación_de_estrategia_comunicativa_abierta_que_ilustre_periódicamente_acerca_de_los_resultados_del_ejercicio_de_la_Autoridad_Ambiental_del_conocimiento_y_gestión_de_la_cuenca_y_de_la_legislación_ambiental</vt:lpstr>
      <vt:lpstr>_2.1.2._Articulación_Interinstitucional_para_la_atención_de_situaciones_críticas_en_lo_ambiental</vt:lpstr>
      <vt:lpstr>_2.1.2._Desarrollar_estrategias_territoriales_de_implementación_de_la_zonificación_ambiental_para_fortalecer_el_circuito_ambiental_del_territorio_CIDEA_CIDEAM_PEAM_PROCEDA_PRAE_PRAU.</vt:lpstr>
      <vt:lpstr>_2.1.2_Fortalecimiento_a_pequeños_sectores_productivos</vt:lpstr>
      <vt:lpstr>_2.1.3_Sustitución_de_agroquímicos_en_actividades_agrícolas_especialmente_en_el_cultivo_de_café</vt:lpstr>
      <vt:lpstr>_2.1_Apropiación_de_instrumentos_de_planeación_y_participación.</vt:lpstr>
      <vt:lpstr>_2.1_Fortalecimiento_de_la_planificación_y_gestión_de_los_recursos_naturales</vt:lpstr>
      <vt:lpstr>_2.1_Identificación_y_priorización_de_predios_susceptibles_de_compra.</vt:lpstr>
      <vt:lpstr>_2.1_Producción_Agroforestal_Sostenible_</vt:lpstr>
      <vt:lpstr>_2.1_Producción_sostenible_y_desarrollo_rural</vt:lpstr>
      <vt:lpstr>_2.1_Sistema_de_Información_investigación_y_gestión_ambiental</vt:lpstr>
      <vt:lpstr>_2.2._Aprovechamiento_de_externalidades_ecosistémicas</vt:lpstr>
      <vt:lpstr>_2.2._Regulación_del_uso_goce_y_aprovechamiento_de_los_recursos_naturales_renovables_con_énfasis_en_unidades_territoriales</vt:lpstr>
      <vt:lpstr>_2.2.1._Formulación_y_o_actualización_de_Reglamentación_de_corrientes_y_o_vertimientos</vt:lpstr>
      <vt:lpstr>_2.2.1_.Restauración_de_áreas_degradadas_que_permita_la_recuperación_de_suelos_afectados_por_erosión_severa_en_las_áreas_de_Misceláneo_Erosionado</vt:lpstr>
      <vt:lpstr>_2.2.1_Análisis_de_la_vulnerabilidad_por_desabastecimiento_hídrico_de_las_microcuencas_abastecedoras_e_identificación_de_potenciales_fuentes_de_abastecimiento_en_la_cuenca_del_río_Samaná_Norte</vt:lpstr>
      <vt:lpstr>_2.2.1_Aprovechamiento_sostenible_de_los_recursos_forestales_no_maderables.</vt:lpstr>
      <vt:lpstr>_2.2.2._Evaluación_de_los_trámites_ambientales_y_otros_instrumentos_de_manejo_y_control_en_articulación_con_la_administración_por_unidades_territoriales</vt:lpstr>
      <vt:lpstr>_2.2.2.Evaluación_de_la_oferta_edáfica_como_sustento_para_la_reconversión_de_la_producción_agropecuaria</vt:lpstr>
      <vt:lpstr>_2.2.2_Aviturismo_como_oportunidad_de_conservación_educación_ambiental_y_desarrollo_económico_rural</vt:lpstr>
      <vt:lpstr>_2.2.3._Control_y_seguimiento_a_los_recursos_naturales_trámites_ambientales_y_otros_instrumentos_de_manejo_y_control</vt:lpstr>
      <vt:lpstr>_2.2.4._Aplicación_seguimiento_y_control_de_los_procesos_sancionatorios</vt:lpstr>
      <vt:lpstr>_2.2.5._Identificación_y_gestión_de_pasivos_ambientales</vt:lpstr>
      <vt:lpstr>_2.2.Hábitat_humano</vt:lpstr>
      <vt:lpstr>_2.2_Áreas_protegidas_reconocidas_por_su_importancia_ecosistémica_y_con_planes_de_ordenación_manejo_y_compensación_para_su_protección_y_conservación</vt:lpstr>
      <vt:lpstr>_2.2_Emprendimientos_sostenibles</vt:lpstr>
      <vt:lpstr>_2.2_Fortalecimiento_del_sistema_regional_de_áreas_protegidas</vt:lpstr>
      <vt:lpstr>_2.2_Reconversión_de_la_producción_agrícola_</vt:lpstr>
      <vt:lpstr>_2.2_Regulación_del_uso_goce_y_aprovechamiento_de_los_recursos_naturales_renovables_con_énfasis_en_unidades_territoriales</vt:lpstr>
      <vt:lpstr>_2.3._Prevención_del_deterioro_y_Recuperación_de_la_calidad_del_agua</vt:lpstr>
      <vt:lpstr>_2.3_Diseño_y_consolidación_de_corredores_de_conexión_biológica</vt:lpstr>
      <vt:lpstr>_2.4_Consolidación_de_cinturones_verdes_o_paisajísticos</vt:lpstr>
      <vt:lpstr>_20._Capacitación_a_líderes_comunitarios_en_el_tema_del_agua_subterránea</vt:lpstr>
      <vt:lpstr>_20._Diseñar_y_ejecutar_una_estrategia_para_la_incorporación_de_los_procesos_de_educación_ambiental_en_aguas_subterráneas_con_los_CIDEAM_y_en_los_PRAE.</vt:lpstr>
      <vt:lpstr>_20._Generación_de_valor_y_desarrollo_tecnológico_en_los_procesos_y_medios_de_la_producción_de_las_comunidades_en_los_territorios_étnicos</vt:lpstr>
      <vt:lpstr>_20._Identificación_y_valoración_de_las_funciones_bienes_y_servicios_ambientales_de_las_aguas_subterráneas_del_Bajo_Cauca_antioqueño.</vt:lpstr>
      <vt:lpstr>_21._Actualización_y_ajustes_al_modelo_conceptual_del_sistema_acuífero_del_Bajo_Cauca_antioqueño.</vt:lpstr>
      <vt:lpstr>_21._Diseñar_preparar_e_implementar_una_estrategia_de_comunicación_participativa_para_la_gestión_y_apropiación_social_del_PMAA.</vt:lpstr>
      <vt:lpstr>_21._Disminuir_el_número_de_casos_de_mortalidad_por_desastres_asociados_a_fenómenos_naturales_y_antrópicos</vt:lpstr>
      <vt:lpstr>_22._Creación_de_una_unidad_técnica_para_la_gestión_del_recurso_hídrico_subterráneo_en_la_Territorial_Panzenú.</vt:lpstr>
      <vt:lpstr>_22._Diplomado_en_gestión_y_manejo_de_las_aguas_subterráneas.</vt:lpstr>
      <vt:lpstr>_22._Disminuir_la_pérdida_de_los_servicios_ecosistémicos_a_causa_de_los_efectos_del_cambio_climático</vt:lpstr>
      <vt:lpstr>_23._Disminuir_las_toneladas_de_residuos_sólidos_en_los_sitios_de_disposición_final_de_residuos_ordinarios_especiales_y_peligrosos</vt:lpstr>
      <vt:lpstr>_23._Educación_para_el_manejo_y_uso_adecuado_del_recurso_y_difusión_del_conocimiento.</vt:lpstr>
      <vt:lpstr>_24._Disminuir_la_cantidad_de_aguas_residuales_no_tratadas_vertidas_a_fuentes_hídricas</vt:lpstr>
      <vt:lpstr>_24._Fortalecimiento_a_los_PRAES_de_las_instituciones_educativas_con_el_tema_del_agua_subterránea.</vt:lpstr>
      <vt:lpstr>_25._Capacitación_y_cualificación_de_las_organizaciones_comunitarias_y_líderes_sociales_para_la_buena_gestión_del_agua_subterránea.</vt:lpstr>
      <vt:lpstr>_25._Cumplir_los_objetivos_de_calidad_del_agua_propuesto</vt:lpstr>
      <vt:lpstr>_26._Fortalecimiento_a_la_Veeduría_ambiental_en_Gestión_de_las_aguas_subterráneas.</vt:lpstr>
      <vt:lpstr>_26._Mejorar_la_calidad_del_aire_en_centros_poblados_rurales_y_urbanos</vt:lpstr>
      <vt:lpstr>_27._Aumentar_la_población_con_acceso_a_agua_potable</vt:lpstr>
      <vt:lpstr>_27._Consolidación_de_una_red_de_organizaciones_ambientales_entorno_a_la_gestión_de_las_aguas_subterráneas.</vt:lpstr>
      <vt:lpstr>_28._Promover_la_movilidad_sostenible</vt:lpstr>
      <vt:lpstr>_29._Identificación_y_manejo_del_riesgo_climático_asociado_a_los_planes_de_vida_y_de_etnodesarrollo_de_los_territorios_étnicos</vt:lpstr>
      <vt:lpstr>_3._Administrar_efectivamente_las_áreas_protegidas_y_otras_estrategias_de_conservación</vt:lpstr>
      <vt:lpstr>_3._Apropiación_social_del_Pomca</vt:lpstr>
      <vt:lpstr>_3._Construcción_de_unidades_individuales_de_tratamiento_de_aguas_residuales_con_énfasis_en_las_zonas_de_recarga_acuífero.</vt:lpstr>
      <vt:lpstr>_3._desarrollo_de_estrategias_para_el_uso_del_agua_subterránea_en_zonas_de_amenaza_por_movimiento_en_masa_en_el_Valle_de_Aburrá.</vt:lpstr>
      <vt:lpstr>_3._Determinar_riesgo_de_incendio_en_zonas_de_recarga</vt:lpstr>
      <vt:lpstr>_3._Manejo_integral_de_los_recursos_naturales_para_la_sostenibilidad_del_suelo_rural_y_la_calidad_ambiental_urbana</vt:lpstr>
      <vt:lpstr>_3._Organización_y_administración_estratégica_de_los_territorios_étnicos_para_la_gestión_integral_y_sostenible_de_la_biodiversidad</vt:lpstr>
      <vt:lpstr>_3._POMCA_AMAGÁ</vt:lpstr>
      <vt:lpstr>_3._Reforestación_protección_conservación_limpieza_y_mantenimiento_en_rondas_hídricas_a_ríos_ciénagas_y_caños</vt:lpstr>
      <vt:lpstr>_3._Saneamiento_ambiental</vt:lpstr>
      <vt:lpstr>_3._Sectores_Productivos_Sostenibles</vt:lpstr>
      <vt:lpstr>_3.1._Buenas_prácticas_de_uso_de_la_biodiversidad</vt:lpstr>
      <vt:lpstr>_3.1._Gobernabilidad_y_gobernanza_en_la_gestión_ambiental</vt:lpstr>
      <vt:lpstr>_3.1._Implementación_de_medidas_de_mitigación_y_adaptación_al_cambio_climático_en_los_sectores_productivos_y_otros_actores_estratégicos</vt:lpstr>
      <vt:lpstr>_3.1._Manejo_de_áreas_de_importancia_ambiental_</vt:lpstr>
      <vt:lpstr>_3.1._Políticas_y_acciones_efectivas_e_innovadoras_de_apoyo_a_la_producción_agropecuaria</vt:lpstr>
      <vt:lpstr>_3.1._Producción_agrícola_resiliente_y_baja_en_emisiones_GEI</vt:lpstr>
      <vt:lpstr>_3.1.1._Aportar_a_la_implementación_interinstitucional_del_PIGCCT_de_Antioquia_en_articulación_con_el_Plan_de_Acción_con_las_entidades_territoriales_y_otros_actores</vt:lpstr>
      <vt:lpstr>_3.1.1._Establecimiento_de_prácticas_de_uso_innovadoras_para_el_manejo_sostenible_de_los_recursos_naturales.</vt:lpstr>
      <vt:lpstr>_3.1.1._Identificar_documentar_sistematizar_analizar_y_hacer_seguimiento_a_problemas_ambientales_en_la_cuenca</vt:lpstr>
      <vt:lpstr>_3.1.1._Recuperar_rehabilitar_y_restaurar_áreas_afectadas_por_el_uso_intensivo_del_suelo_y_de_la_oferta_natural_identificadas_en_la_zonificación_ambiental_del_POMCA.</vt:lpstr>
      <vt:lpstr>_3.1.1._Restauración_rehabilitación_y_recuperación_ecológica_de_áreas_de_importancia_ambiental</vt:lpstr>
      <vt:lpstr>_3.1.1_Fomentar_e_implementar_prácticas_de_uso_y_manejo_sostenible_de_los_recursos_naturales_asociados_a_los_sistemas_de_producción_agropecuario_y_turístico.</vt:lpstr>
      <vt:lpstr>_3.1.1_Plan_de_educación_en_riesgos_en_instituciones_educativas_de_la_cuenca</vt:lpstr>
      <vt:lpstr>_3.1.2._Delimitación_caracterización_y_declaratoria_de_humedales_de_interés_ecológico.</vt:lpstr>
      <vt:lpstr>_3.1.2._Recuperar_rehabilitar_y_restaurar_áreas_con_conflicto_de_uso_del_suelo_en_las_áreas_de_protección_y_de_interés_ambiental.</vt:lpstr>
      <vt:lpstr>_3.1.2_Construir_y_ejecutar_campaña_de_capacitación_en_riesgos_asociados_al_comportamiento_de_la_cuenca</vt:lpstr>
      <vt:lpstr>_3.1.2_Recuperar_rehabilitar_y_restaurar_áreas_afectadas_por_el_uso_intensivo_del_suelo_y_de_la_oferta_natural_identificadas_en_la_zonificación_ambiental_del_POMCA.</vt:lpstr>
      <vt:lpstr>_3.1.3._Fortalecimiento_del_Sistema_Nacional_de_Áreas_Protegidas_SINAP</vt:lpstr>
      <vt:lpstr>_3.1.3._Gestión_integral_de_la_biodiversidad_y_los_servicios_eco_sistémicos_en_la_Cuenca.</vt:lpstr>
      <vt:lpstr>_3.1.3._Implementar_estrategias_para_el_manejo_sostenible_de_la_oferta_ambiental_y_ecosistémica_enfocada_hacia_el_uso_sostenible_y_ahorro_del_agua_mediante_la_articulación_público_privada_y_comunitaria</vt:lpstr>
      <vt:lpstr>_3.1.4._Formulación_de_planes_de_manejo_y_protección_de_especies_de_fauna_silvestre_amenazadas_y_de_alta_importancia_ecosistémica</vt:lpstr>
      <vt:lpstr>_3.1.4._Implementación_de_un_modelo_de_planificación_y_gestión_integral_del_recurso_hídrico_a_partir_de_la_instrumentación_de_la_cuenca</vt:lpstr>
      <vt:lpstr>_3.1_Materialización_del_Plan_Maestro_de_Acueducto_y_Alcantarillado_que_incluya_los_centros_poblados_y_corredores_viales_suburbanizados</vt:lpstr>
      <vt:lpstr>_3.1_Programa_de_Construcción_y_manejo_del_conocimiento</vt:lpstr>
      <vt:lpstr>_3.1_Sistema_de_Información_investigación_y_gestión_ambiental</vt:lpstr>
      <vt:lpstr>_3.1_Uso_de_tecnologías_adecuadas_para_el_aprovechamiento_y_uso_sostenible_de_la_oferta_ambiental</vt:lpstr>
      <vt:lpstr>_3.2._Conservación__protección_y_regulación_de_ecosistemas_y_sus_servicios_ambientales</vt:lpstr>
      <vt:lpstr>_3.2._Educación_para_el_desarrollo_sostenible_y_gestión_del_conocimiento_ambiental_</vt:lpstr>
      <vt:lpstr>_3.2._Fortalecer_estrategias_sectoriales_para_el_manejo_integrado_del_recurso_hídrico_en_términos_de_calidad_del_agua_de_fuentes_superficiales_conservación_de_la_oferta_disponible_uso_eficiente_y_ahorro_del_agua.</vt:lpstr>
      <vt:lpstr>_3.2._Gestión_del_conocimiento_y_nuevas_tecnologías</vt:lpstr>
      <vt:lpstr>_3.2._Promoción_de_sistemas_sostenibles_de_producción_y_otras_estrategias_de_uso_sostenible_del_territorio</vt:lpstr>
      <vt:lpstr>_3.2.1._Fomento_a_la_aplicación_de_prácticas_sostenibles_y_soluciones_creativas_e_innovadoras_con_los_sectores_productivos_y_otros_actores_del_territorio</vt:lpstr>
      <vt:lpstr>_3.2.1._Implementación_de_un_modelo_de_planificación_y_gestión_integral_del_recurso_hídrico_a_partir_de_la_instrumentación_de_la_cuenca_del_Río_Nare</vt:lpstr>
      <vt:lpstr>_3.2.1._Realizar_el_manejo_integral_de_los_vertimientos_de_aguas_residuales_en_zona_urbana_y_rural_para_reducir_las_cargas_contaminantes_emitidas_a_las_fuentes_de_agua_y_por_tanto_mejorar_la_calidad_de_este_preciado_recurso.</vt:lpstr>
      <vt:lpstr>_3.2.1_Articulación_de_los_mecanismos_de_riesgo_con_los_programas_locales_regionales_y_nacionales</vt:lpstr>
      <vt:lpstr>_3.2.1_Realizar_estudios_detallados_para_nuevas_declaratorias_de_áreas_protegidas_y_o_conservación</vt:lpstr>
      <vt:lpstr>_3.2.2._Estudio_y_ordenamiento_de_aguas_subterráneas.</vt:lpstr>
      <vt:lpstr>_3.2.2._Implementación_de_estrategias_de_saneamiento_para_la_descontaminación_del_recurso_hídrico</vt:lpstr>
      <vt:lpstr>_3.2.2_Estaciones_hidrométricas_como_herramienta_de_gestión_en_los_sistemas_de_alertas_tempranas</vt:lpstr>
      <vt:lpstr>_3.2.2_Formular_e_implementar_acciones_e_instrumentos_de_conservación_protección_manejo_y_aprovechamiento_sostenible_de_las_aguas_subterráneas</vt:lpstr>
      <vt:lpstr>_3.2.3._Análisis_de_la_vulnerabilidad_por_desabastecimiento_hídrico_de_las_microcuencas_abastecedoras_e_identificación_de_potenciales_fuentes_de_abastecimiento</vt:lpstr>
      <vt:lpstr>_3.2.3._Fortalecimiento_en_la_gestión_integral_de_residuos_en_articulación_con_los_PGIRS_y_el_Plan_RESPEL_corporativo</vt:lpstr>
      <vt:lpstr>_3.2.4._Socialización_Implementación_y_seguimiento_al_Plan_más_Aire_Puro_articulado_al_control_y_seguimiento_a_las_fuentes_de_contaminación</vt:lpstr>
      <vt:lpstr>_3.2_Estudios_detallados_de_áreas_para_Conservar_y_proteger_ambientalmente</vt:lpstr>
      <vt:lpstr>_3.2_Programa_de_manejo_del_Riesgo</vt:lpstr>
      <vt:lpstr>_3.3._Apoyo_a_la_gestión_local_de_riesgo_en_la_Cuenca_del_Río_Arma_</vt:lpstr>
      <vt:lpstr>_3.3._Mejorar_la_calidad_del_agua_y_disminuir_la_contaminación_de_fuentes_superficiales</vt:lpstr>
      <vt:lpstr>_3.3.1._Mejorar_los_sistemas_de_tratamiento_de_aguas_residuales_municipales_para_dar_cumplimiento_a_la_norma_de_vertimientos_vigente.</vt:lpstr>
      <vt:lpstr>_3.3.1._Realizar_el_manejo_integral_de_los_vertimientos_de_aguas_residuales_en_zona_urbana_y_rural_para_reducir_las_cargas_contaminantes_emitidas_a_las_fuentes_de_agua_y_por_tanto_mejorar_la_calidad_de_dichas_fuentes</vt:lpstr>
      <vt:lpstr>_3.3.1_Gestión_para_la_reducción_del_riesgo</vt:lpstr>
      <vt:lpstr>_3.3.2._Aumento_de_la_cobertura_de_los_sistemas_de_tratamiento_de_aguas_residuales_en_zona_rural</vt:lpstr>
      <vt:lpstr>_3.3.2._Formular_e_implementar_acciones_e_instrumentos_de_conservación_protección_manejo_y_aprovechamiento_sostenible_de_las_aguas_subterráneas</vt:lpstr>
      <vt:lpstr>_3.3.3Articulación_publico_privada_y_comunitaria_para_establecer_estrategias_alternativas_a_las_ya_existente_que_permitan_el_uso_sostenible_del_recurso_hídrico</vt:lpstr>
      <vt:lpstr>_3.3.4_Fortalecimiento_de_estrategias_de_uso_eficiente_del_agua_para_los_sectores_económicos_de_mayor_demanda_del_recurso_hídrico_en_la_cuenca</vt:lpstr>
      <vt:lpstr>_3.3.5_Evaluación_de_las_dinámicas_ambientales_y_socioeconómicas_del_sistema_de_humedales_que_se_ubican_en_la_parte_baja_de_la_cuenca</vt:lpstr>
      <vt:lpstr>_3.3.Fortalecer_estrategias_sectoriales_para_el_manejo_integral_del_recurso_hídrico_en_términos_de_calidad_de_agua_en_fuente_superficiales_oferta_disponible_uso_eficiente_y_ahorro_del_agua</vt:lpstr>
      <vt:lpstr>_3.3_Programa_de_reducción_del_Riesgo</vt:lpstr>
      <vt:lpstr>_30._Fortalecer_la_capacidad_instalada_de_los_actores</vt:lpstr>
      <vt:lpstr>_31._Armonizar_los_asuntos_y_determinantes_ambientales_en_la_planeación_de_las_autoridades_ambientales_en_la_jurisdicción</vt:lpstr>
      <vt:lpstr>_32._Armonizar_los_componentes_programáticos_de_los_diferentes_planes_institucionales_en_la_jurisdicción</vt:lpstr>
      <vt:lpstr>_33._Ejecutar_los_retos_del_PGAR_con_corresponsabilidad</vt:lpstr>
      <vt:lpstr>_34._Apropiar_a_los_actores_de_su_territorio_desde_la_comunicación_el_reconocimiento_y_fortalecimiento_en_lo_cultural</vt:lpstr>
      <vt:lpstr>_35._Disponer_apropiar_y_usar_la_información_y_conocimiento_ambiental_para_la_toma_de_decisiones_en_el_territorio</vt:lpstr>
      <vt:lpstr>_36._Promover_la_generación_y_o_apropiación_de_desarrollos_tecnológicos_para_el_uso_de_la_biodiversidad_y_una_mayor_eficiencia_de_uso_del_patrimonio_ambiental</vt:lpstr>
      <vt:lpstr>_37._Promover_la_generación_de_conocimiento_investigación_innovación_y_la_creatividad_asociado_al_desarrollo_sostenible_en_temáticas_priorizadas</vt:lpstr>
      <vt:lpstr>_38._Legalidad_legitimidad_y_transparencia_en_lo_ambiental</vt:lpstr>
      <vt:lpstr>_39._Prevenir_y_atender_el_conflicto_en_el_uso_y_aprovechamiento_de_los_recursos_naturales</vt:lpstr>
      <vt:lpstr>_4._Aumentar_la_conectividad_y_diversidad_biológica_en_predios_públicos_y_privados_para_consolidar_la_estructura_ecológica_del_territorio</vt:lpstr>
      <vt:lpstr>_4._Fortalecimiento_de_la_gestión_del_riesgo</vt:lpstr>
      <vt:lpstr>_4._fortalecimiento_en_control_y_relacionamiento_con_los_usuarios_de_las_aguas_subterráneas_del_Valle_de_Aburrá.</vt:lpstr>
      <vt:lpstr>_4._Gobernanza_Ambiental</vt:lpstr>
      <vt:lpstr>_4._Implementación_de_un_modelo_de_ocupación_sostenible_para_la_cuenca</vt:lpstr>
      <vt:lpstr>_4._Instalación_y_operación_de_piezómetros_para_monitoreo_hidrogeológico</vt:lpstr>
      <vt:lpstr>_4._Legalización_de_los_usuarios_del_recurso_hídrico_subterráneo</vt:lpstr>
      <vt:lpstr>_4._Manejo_del_recurso_hídrico</vt:lpstr>
      <vt:lpstr>_4._Modelos_sostenibles_desde_sectores_económicos_integrando_el_ciclo_de_vida_del_producto</vt:lpstr>
      <vt:lpstr>_4._POMCA_AURRA</vt:lpstr>
      <vt:lpstr>_4._Programa_para_el_manejo_adecuado_de_los_residuos_sólidos_en_las_zonas_rurales_de_la_Territorial_Panzenú.</vt:lpstr>
      <vt:lpstr>_4.1._Comunicación_y_divulgación_en_cambio_climático_para_la_toma_de_decisiones</vt:lpstr>
      <vt:lpstr>_4.1._Educación_ambiental</vt:lpstr>
      <vt:lpstr>_4.1._Educación_ambiental2</vt:lpstr>
      <vt:lpstr>_4.1._Gestión_Ambiental_con_Comunidades_Étnicas_y_Campesinas</vt:lpstr>
      <vt:lpstr>_4.1._Prácticas_de_uso_de_la_biodiversidad</vt:lpstr>
      <vt:lpstr>_4.1.1._Desarrollo_de_procesos_formativos_en_ecoturismo_con_sensibilización_y_capacitación_sobre_los_recursos_naturales_existentes</vt:lpstr>
      <vt:lpstr>_4.1.1._Evaluar_las_políticas_enfoques_instrumentos_y_modelos_de_Educación_Ambiental_aplicables_a_las_dinámicas_de_la_cuenca.</vt:lpstr>
      <vt:lpstr>_4.1.1._Fortalecimiento_de_la_gestión_de_la_autoridad_ambiental_en_el_territorio</vt:lpstr>
      <vt:lpstr>_4.1.1._Fortalecimiento_de_las_capacidades_de_gestión_ambiental_de_las_comunidades_étnicas_y_campesinas_acorde_con_las_características_de_cada_territorio</vt:lpstr>
      <vt:lpstr>_4.1.1._Identificar_implementar_y_acreditar_prácticas_para_el_uso_alternativo_en_las_áreas_de_protección_conservación_y_uso_sostenible_de_las_áreas_de_ecosistemas_estratégicos_y_en_las_áreas_de_importancia_ambiental.</vt:lpstr>
      <vt:lpstr>_4.1.1_Diseño_y_desarrollo_de_programas_educativos_especializados_en_gestión_ambiental_de_la_cuenca_río_San_Juan_en_coordinación_con_la_Universidad_de_Antioquia_sede_Andes</vt:lpstr>
      <vt:lpstr>_4.1.1_Incentivar_y_propiciar_una_cultura_corporativa_que_agrupe_los_actores_económicos_generen_mercados_internos_agrupen_objetivos_de_PMA_y_se_invierta_conjuntamente_en_el_desarrollo_y_protección_de_los_ecosistemas_estratégicos_de_la_cuenca</vt:lpstr>
      <vt:lpstr>_4.1.2._Generar_instrumentos_y_modelos_de_educación_ambiental_aplicables_a_las_dinámicas_de_la_cuenca</vt:lpstr>
      <vt:lpstr>_4.1.2._Implementación_de_prácticas_ambientales_y_de_economía_propia_en_territorios_étnicos_y_campesinos_en_articulación_con_los_demás_programas_del_Plan_de_Acción_y_los_planes_étnicos</vt:lpstr>
      <vt:lpstr>_4.1.2._Integrar_la_Política_Nacional_de_Educación_Ambiental_con_las_10_estrategias_así_como_la_Política_Departamental_de_Educación_Ambiental_al_POMCA_en_las_instancias_que_le_competen</vt:lpstr>
      <vt:lpstr>_4.1.2_Contrarrestar_prevenir_controlar_erradicar_y_manejar_los_efectos_de_la_irrupción_de_las_especies_invasoras_sobre_los_servicios_ecosistémicos_brindados_por_las_áreas_protegidas_y_los_ecosistemas_a_los_habitantes_de_la_cuenca.</vt:lpstr>
      <vt:lpstr>_4.1.2_Protección_del_patrimonio_cultural_y_arqueológico</vt:lpstr>
      <vt:lpstr>_4.1.2_Transformación_tecnológica_de_prácticas_productivas_para_garantizar_la_sostenibilidad_de_la_cuenca</vt:lpstr>
      <vt:lpstr>_4.1.3._Aplicar_en_los_procesos_educativos_las_políticas_enfoques_instrumentos_y_modelos_de_Educación_Ambiental_correspondientes_con_las_dinámicas_de_la_cuenca.</vt:lpstr>
      <vt:lpstr>_4.1.3._Desarrollar_estrategias_territoriales_de_implementación_de_la_zonificación_ambiental_para_fortalecer_el_circuito_ambiental_del_territorio_CIDEA_CIDEAM_PEAM_PROCEDA_PRAE_PRAU.</vt:lpstr>
      <vt:lpstr>_4.1.3._Restauración_ecológica_de_áreas_de_interés_ambiental_y_de_uso_múltiple_para_la_recuperación_de_la_biodiversidad_y_la_funcionalidad_del_ecosistema.</vt:lpstr>
      <vt:lpstr>_4.1.4._Desarrollar_estrategias_territoriales_de_implementación_de_la_zonificación_ambiental_para_fortalecer_el_circuito_ambiental_del_territorio_CIDEA_CIDEAM_PEAM_PROCEDA_PRAE_PRAU</vt:lpstr>
      <vt:lpstr>_4.1.4_Formulación_implementación_monitoreo_y_ajuste_de_un_plan_de_establecimiento_de_corredores_biológicos_que_tiene_como_fin_aumentar_la_conectividad_de_las_áreas_protegidas_de_los_bosques_naturales_y_de_los_ecosistemas_estratégicos.</vt:lpstr>
      <vt:lpstr>_4.1_Análisis_estructuración_y_fortalecimiento_institucional_</vt:lpstr>
      <vt:lpstr>_4.1_Formulación_e_implementación_del_Plan_de_ordenamiento_del_recurso_hídrico_en_la_cuenca</vt:lpstr>
      <vt:lpstr>_4.1_Gestión_del_conocimiento_de_la_cuenca</vt:lpstr>
      <vt:lpstr>_4.1_Implementación_de_desarrollos_empresariales_y_de_asociatividad_con_cultura_corporativa_que_generan_encadenamiento_locales_y_propicios_desarrollo_territorial_social_y_ambientalmente_sostenibles</vt:lpstr>
      <vt:lpstr>_4.2._Fortalecimiento_de_la_Gobernanza_Ambiental_con_actores_estratégicos_de_diferentes_sectores</vt:lpstr>
      <vt:lpstr>_4.2._Mejorar_la_calidad_del_agua_y_disminuir_la_contaminación_de_fuentes_superficiales</vt:lpstr>
      <vt:lpstr>_4.2._Participación_comunitaria_para_el_desarrollo_humano_y_sostenible_en_contextos_de_cambio_climático</vt:lpstr>
      <vt:lpstr>_4.2.1._Fortalecimiento_y_articulación_de_la_gobernanza_ambiental_desde_la_corresponsabilidad</vt:lpstr>
      <vt:lpstr>_4.2.1._Mejorar_los_sistemas_de_tratamientos_de_aguas_residuales_urbanos_y_aumento_de_su_cobertura</vt:lpstr>
      <vt:lpstr>_4.2.1_Diseño_y_desarrollo_etnográfico_de_la_ejecución_de_los_acuerdos_de_la_consulta_previa_en_conjunto_con_las_comunidades_indígenas_H._Chakiama_y_K._Rúa_Cristianía_</vt:lpstr>
      <vt:lpstr>_4.2.2._Fortalecimiento_de_estrategias_para_el_uso_eficiente_y_ahorro_de_agua_para_los_sectores_económicos_presentes_en_la_cuenca</vt:lpstr>
      <vt:lpstr>_4.2.2._Implementación_evaluación_y_seguimiento_de_procesos_de_educación_ambiental_a_través_de_los_programas_y_proyectos_corporativos_para_el_fortalecimiento_de_la_gestión_ambiental_desde_la_corresponsabilidad</vt:lpstr>
      <vt:lpstr>_4.2.2_Capacitación_para_la_planificación_y_gestión_participativa_del_ecoturismo_turismo_de_naturaleza_y_turismo_étnico</vt:lpstr>
      <vt:lpstr>_4.2.3._Ejecución_evaluación_y_seguimiento_de_procesos_de_educación_ambiental_para_el_fortalecimiento_de_la_cultura_y_la_gestión</vt:lpstr>
      <vt:lpstr>_4.2.4._Ejecución_evaluación_y_seguimiento_del_proceso_de_comunicación_y_educomunicación_ambiental_a_través_de_los_programas_y_proyectos_corporativos_para_el_fortalecimiento_de_la_gestión_ambiental</vt:lpstr>
      <vt:lpstr>_4.2_Gestión_étnica</vt:lpstr>
      <vt:lpstr>_4.2_Mediciones_y_monitoreos_de_la_calidad_del_agua</vt:lpstr>
      <vt:lpstr>_4.3.1._Análisis_de_la_vulnerabilidad_por_desabastecimiento_hídrico_de_las_micro_cuencas_abastecedoras_de_acueductos_municipales_e_identificación_de_potenciales_fuentes_de_abastecimiento_en_la_cuenca</vt:lpstr>
      <vt:lpstr>_4.3.2._Implementación_de_un_modelo_de_planificación_y_gestión_integral_del_recurso_hídrico_a_partir_de_la_instrumentación_de_la_cuenca</vt:lpstr>
      <vt:lpstr>_4.3_Gestión_del_conocimiento_y_nuevas_tecnologías_para_la_conservación_y_el_aprovechamiento_sostenible_de_la_oferta_ecosistémica</vt:lpstr>
      <vt:lpstr>_4.3_Implementación_de_sistemas_de_uso_eficiente_de_agua_y_reconversión</vt:lpstr>
      <vt:lpstr>_40._Fortalecer_la_capacidad_de_control_articulado_en_situaciones_críticas_ambientales_territoriales</vt:lpstr>
      <vt:lpstr>_41._Fortalecer_desde_la_comunicación_y_la_coherencia_la_confianza_de_los_actores_del_territorio_en_la_Autoridad_ambiental</vt:lpstr>
      <vt:lpstr>_42._Fortalecer_la_incidencia_en_la_toma_de_decisiones_ambientales_adecuadas_desde_la_comunicación_formación_y_apropiación_social_en_la_ciudadanía_y_grupos_organizados</vt:lpstr>
      <vt:lpstr>_43._La_educación_y_la_comunicación_de_lo_ambiental_incorporados_en_los_instrumentos_de_planeación_de_gestión_de_desarrollo_institucional_y_territorial</vt:lpstr>
      <vt:lpstr>_44._Implementación_de_un_modelo_de_atención_con_enfoque_étnico_diferencial_en_Corantioquia_que_garantice_el_reconocimiento_protección_cumplimiento_y_desarrollo_de_los_derechos_de_los_pueblos_étnicos</vt:lpstr>
      <vt:lpstr>_45._Capacidad_en_las_autoridades_étnicas_para_la_promoción_y_ejercicio_efectivo_de_derechos_territoriales</vt:lpstr>
      <vt:lpstr>_46._Sistema_de_seguimiento_control_y_evaluación_del_trabajo_ambiental_entre_los_pueblos_étnicos_y_Corantioquia</vt:lpstr>
      <vt:lpstr>_47._Modelo_de_coordinación_interinstitucional_gubernamental_para_el_cumplimiento_de_las_funciones_ambientales_por_parte_de_las_autoridades_internas_de_los_pueblos_étnicos_Infraestructura_dotación_e_información</vt:lpstr>
      <vt:lpstr>_48._Fortalecimiento_de_los_saberes_ancestrales_culturales_espirituales_y_sociales_a_través_de_procesos_de_sistematización_preservación_recuperación_e_investigación_para_el_desarrollo_de_la_identidad_de_los_pueblos_étnicos</vt:lpstr>
      <vt:lpstr>_49._Creación_de_un_servidor_y_plataforma_de_información_étnica_que_articule_y_evidencie_la_situación_territorial_ambiental_y_la_gestión_en_los_territorios_étnicos</vt:lpstr>
      <vt:lpstr>_5._Conexión_Institucional</vt:lpstr>
      <vt:lpstr>_5._Construcción_del_modelo_numérico_para_el_Sistema_Acuífero_del_Magdalena_Medio_Antioqueño</vt:lpstr>
      <vt:lpstr>_5._Creación_de_un_grupo_interdisciplinario_e_interinstitucional_para_el_control_y_seguimiento_a_las_fuentes_de_contaminación_generados_por_las_diferentes_actividades_económicas.</vt:lpstr>
      <vt:lpstr>_5._Diseño_e_implementación_de_estrategias_de_investigación_y_manejo_para_los_recursos_naturales</vt:lpstr>
      <vt:lpstr>_5._Diseño_y_ejecución_de_una_programa_para_el_manejo_de_las_captaciones_activas_inactivas_y_abandonadas_en_el_Valle_de_Aburrá.</vt:lpstr>
      <vt:lpstr>_5._Gobernanza_de_la_cuenca_del_río_Aburrá_y_corresponsabilidad_en_la_Gestión_Ambiental</vt:lpstr>
      <vt:lpstr>_5._Identificar_proteger_y_manejar_los_elementos_naturales_del_espacio_público</vt:lpstr>
      <vt:lpstr>_5._Monitoreo_de_niveles_y_calidad_en_aljibes_pozos_y_piezómetros</vt:lpstr>
      <vt:lpstr>_5._Paisajes_socioecosistemas_con_transición_a_la_sostenibilidad_ambiental</vt:lpstr>
      <vt:lpstr>_5._POMCA_ARMA</vt:lpstr>
      <vt:lpstr>_5.1._Conocimiento_del_Riesgo3</vt:lpstr>
      <vt:lpstr>_5.1._Conocimiento_del_Riesgo4</vt:lpstr>
      <vt:lpstr>_5.1._Educación_ambiental_para_tomadores_de_decisiones_y_comunidades_frente_al_cambio_climático</vt:lpstr>
      <vt:lpstr>_5.1._Fortalecimiento_del_Talento_Humano</vt:lpstr>
      <vt:lpstr>_5.1.1._Estudios_de_detalle_para_la_caracterización_del_riesgo_en_la_cuenca_con_prioridad_en_el_fenómeno_de_la_inundación</vt:lpstr>
      <vt:lpstr>_5.1.1._Estudios_de_detalle_para_la_caracterización_del_riesgo_en_la_cuenca_del_Río_Negro_con_prioridad_en_el_fenómeno_de_la_inundación</vt:lpstr>
      <vt:lpstr>_5.1.1._Formulación_Ejecución_y_Seguimiento_del_Plan_Estratégico_del_Talento_Humano</vt:lpstr>
      <vt:lpstr>_5.1.1_Estudios_de_detalle_para_la_caracterización_del_riesgo_en_la_cuenca_del_Río_Cocorná_y_Directos_al_Magdalena_Medio_con_prioridad_en_el_fenómeno_de_la_inundación</vt:lpstr>
      <vt:lpstr>_5.1.1_Estudios_de_detalle_para_la_caracterización_del_riesgo_en_la_cuenca_del_Río_Nare_con_prioridad_en_el_fenómeno_de_la_inundación</vt:lpstr>
      <vt:lpstr>_5.1.1_Seguimiento_monitorieo_reporte_y_sistematización_georeferenciación_de_eventos_amenazantes_y_uso_posterior_de_esta_información_como_fuente_para_el_conocimiento_de_la_amenaza_vulnerabilidad_y_el_riesgo_en_la_cuenca_del_río_Bajo_San_Jorge_</vt:lpstr>
      <vt:lpstr>_5.1.2._Reporte_y_sistematización_de_eventos_en_la_cuenca</vt:lpstr>
      <vt:lpstr>_5.1.2._Reporte_y_sistematización_de_eventos_en_la_cuenca_del_Río_Negro</vt:lpstr>
      <vt:lpstr>_5.1.2_Implementación_de_Acciones_de_integración_de_la_gestión_del_riesgo_de_Desastres_–GRD_en_planificación_territorial_y_del_desarrollo_para_el_mejoramiento_de_la_capacidad_institucional._</vt:lpstr>
      <vt:lpstr>_5.1.2_Reporte_y_sistematización_de_eventos_en_la_cuenca_del_Río_Cocorná_y_Directos_al_Magdalena_Medio</vt:lpstr>
      <vt:lpstr>_5.1.2_Reporte_y_sistematización_de_eventos_en_la_cuenca_del_Río_Nare</vt:lpstr>
      <vt:lpstr>_5.1.3_Plan_de_levantamiento_de_información_para_el_restablecimiento_de_servicios_básicos_interrumpidos_y_actividades_necesarias_para_la_normalización_de_las_condiciones_de_vida_de_las_comunidades_afectadas.</vt:lpstr>
      <vt:lpstr>_5.1.4_Fortalecimiento_de_la_gestión_del_riesgo_en_las_comunidades_</vt:lpstr>
      <vt:lpstr>_5.1.5_Estudios_detallados_para_la_elaboración_de_diseños_enfocados_a_la_implementación_de_obras_de_intervención_correctiva_que_permitan_controlar_la_amenaza_yo_reducir_la_vulnerabilidad_de_los_elementos_expuestos._</vt:lpstr>
      <vt:lpstr>_5.1.6_Diseño_de_alternativas_de_conservación_reconversión_restauración_de_sistemas_productivos_y_en_general_el_territorio.</vt:lpstr>
      <vt:lpstr>_5.1_Conocimiento_del_Riesgo</vt:lpstr>
      <vt:lpstr>_5.1_Conocimiento_del_Riesgo2</vt:lpstr>
      <vt:lpstr>_5.1_Estudio_y_caracterización_de_bosques_altoandinos</vt:lpstr>
      <vt:lpstr>_5.1_Gestión_integral_del_riesgo_</vt:lpstr>
      <vt:lpstr>_5.2._Educación_de_las_comunidades_étnicas_en_cambio_climático</vt:lpstr>
      <vt:lpstr>_5.2._Modernización_Institucional</vt:lpstr>
      <vt:lpstr>_5.2._Reducción_del_Riesgo3</vt:lpstr>
      <vt:lpstr>_5.2._Reducción_del_Riesgo4</vt:lpstr>
      <vt:lpstr>_5.2.1._Ejecución_de_obras_y_acciones_de_mitigación_del_riesgo_derivadas_de_estudios_de_detalle_en_la_cuenca_con_énfasis_en_las_áreas_inundables</vt:lpstr>
      <vt:lpstr>_5.2.1._Ejecución_de_obras_y_acciones_de_mitigación_del_riesgo_derivadas_de_estudios_de_detalle_en_la_cuenca_del_Río_Negro_con_énfasis_en_las_áreas_inundables</vt:lpstr>
      <vt:lpstr>_5.2.1._Revisión_ajuste_implementación_y_seguimiento_a_la_articulación_y_mejoramiento_continuo_de_la_estructura_organizacional_la_planta_de_cargos_y_el_manual_de_funciones_para_facilitar_la_ejecución_del_Plan_de_Acción_y_del_PGAR</vt:lpstr>
      <vt:lpstr>_5.2.1_Ejecución_de_obras_y_acciones_de_mitigación_del_riesgo_derivadas_de_estudios_de_detalle_en_la_cuenca_del_Río_Cocorná_y_Directos_al_Magdalena_Medio_con_énfasis_en_las_áreas_inundables</vt:lpstr>
      <vt:lpstr>_5.2.1_Ejecución_de_obras_y_acciones_de_mitigación_del_riesgo_derivadas_de_estudios_de_detalle_en_la_cuenca_del_Río_Nare_con_énfasis_en_las_áreas_inundables</vt:lpstr>
      <vt:lpstr>_5.2.2._Administración_de_los_bienes_y_servicios_modernización_de_la_infraestructura_y_equipamiento_de_los_centros_de_trabajo_siendo_referentes_en_seguridad_confort_tecnologías_y_prácticas_ambientales</vt:lpstr>
      <vt:lpstr>_5.2.3._Fortalecimiento_y_aplicación_de_los_ingresos_corporativos_propios_y_gestionados</vt:lpstr>
      <vt:lpstr>_5.2.4._Fortalecimiento_del_Sistema_de_Gestión_Integral_SGI_y_su_Modelo_Integrado_de_Planificación_y_Gestión_Integral_MIPG_para_facilitar_la_ejecución_del_Plan_de_Acción_y_del_Plan_de_Gestión_Ambiental_Regional</vt:lpstr>
      <vt:lpstr>_5.2_Identificación_marcación_y_seguimiento_a_árboles_semilleros</vt:lpstr>
      <vt:lpstr>_5.2_Reducción_del_Riesgo</vt:lpstr>
      <vt:lpstr>_5.2_Reducción_del_Riesgo2</vt:lpstr>
      <vt:lpstr>_5.3._Formación_Tecnológica__Profesional_y_o_Especializaciones_sobre_Cambio_Climático</vt:lpstr>
      <vt:lpstr>_5.3._Fortalecer_la_gestión_de_la_Información_y_el_conocimiento_soportado_en_tecnologías_actualizadas_que_faciliten_la_toma_de_decisiones_en_la_gestión_ambiental</vt:lpstr>
      <vt:lpstr>_5.3._Respuesta_ante_el_Riesgo3</vt:lpstr>
      <vt:lpstr>_5.3._Respuesta_ante_el_Riesgo4</vt:lpstr>
      <vt:lpstr>_5.3.1.__Diseño_del_Centro_de_Monitoreo_para_la_administración_integral_del_territorio_con_énfasis_en_el_recurso_agua</vt:lpstr>
      <vt:lpstr>_5.3.1._Diseño_implementación_y_operación_de_un_sistema_de_alerta_temprana_en_la_cuenca</vt:lpstr>
      <vt:lpstr>_5.3.1._Diseño_implementación_y_operación_de_un_sistema_de_alerta_temprana_en_la_cuenca_del_Río_Negro</vt:lpstr>
      <vt:lpstr>_5.3.1_Diseño_implementación_y_operación_de_un_sistema_de_alerta_temprana_en_la_cuenca_del_Río_Cocorná_y_Directos_al_Magdalena_Medio</vt:lpstr>
      <vt:lpstr>_5.3.1_Diseño_implementación_y_operación_de_un_sistema_de_alerta_temprana_en_la_cuenca_del_Río_Nare</vt:lpstr>
      <vt:lpstr>_5.3.2.__Implementación_del_Centro_de_Monitoreo_para_la_administración_integral_del_territorio_con_énfasis_en_el_recurso_agua</vt:lpstr>
      <vt:lpstr>_5.3.2._Fortalecimiento_de_la_cultura_del_riesgo_en_la_cuenca</vt:lpstr>
      <vt:lpstr>_5.3.2_Fortalecimiento_de_la_cultura_del_riesgo_en_la_cuenca_del_Río_Cocorná_y_Directos_al_Magdalena_Medio</vt:lpstr>
      <vt:lpstr>_5.3.2_Fortalecimiento_de_la_cultura_del_riesgo_en_la_cuenca_del_Río_Nare</vt:lpstr>
      <vt:lpstr>_5.3.3._Articulación_del_Centro_de_Monitoreo_con_otras_entidades_del_Sistema_Nacional_Ambiental_SINA_en_el_marco_del_Sistema_de_Información_Ambiental_Colombiano_SIAC</vt:lpstr>
      <vt:lpstr>_5.3_Producción_vegetal_y_repoblamiento_de_áreas_boscosas</vt:lpstr>
      <vt:lpstr>_5.3_Respuesta_ante_el_Riesgo</vt:lpstr>
      <vt:lpstr>_5.3_Respuesta_ante_el_Riesgo2</vt:lpstr>
      <vt:lpstr>_5.4._Apoyo_a_la_investigación_para_la_construcción_colectiva_del_conocimiento_en_cambio_climático</vt:lpstr>
      <vt:lpstr>_5.4_Propagación_de_especies_endemicas_y_objeto_de_conservación_</vt:lpstr>
      <vt:lpstr>_50._Desarrollo_de_procesos_de_etnoeducación_ambiental_propio_de_los_pueblos_étnicos_con_la_creación_de_espacios_etnoeducativos_ambientales_en_territorios_ancestrales_y_colectivos</vt:lpstr>
      <vt:lpstr>_6._Definición_de_perímetros_de_protección_de_pozos</vt:lpstr>
      <vt:lpstr>_6._Educación_ambiental_para_crear_una_cultura_ambiental</vt:lpstr>
      <vt:lpstr>_6._fortalecimiento_del_sistema_de_información_del_recurso_hidrico_del_Valle_de_Aburrá_componente_aguas_subterráneas</vt:lpstr>
      <vt:lpstr>_6._La_ciudadanía_y_sus_prácticas_cotidianas</vt:lpstr>
      <vt:lpstr>_6._Prospección_y_modelación_hidrogeológica_conceptual_numérica_en_profundidad</vt:lpstr>
      <vt:lpstr>_6._Restaurar_recuperar_y_o_rehabilitar_ecosistemas_degradados</vt:lpstr>
      <vt:lpstr>_6._RÍO_COCORNÁ_Y_DIRECTOS_AL_MAGDDALENA_MEDIO</vt:lpstr>
      <vt:lpstr>_6._Seguimiento_y_control_a_los_vertimientos_de_las_cabeceras_urbanas_y_centros_poblados_Planes_de_Saneamiento_y_Manejo_de_Vertimientos_y_tasas_retributivas</vt:lpstr>
      <vt:lpstr>_6.1._Acciones_para_la_reducción_del_riesgo_frente_al_cambio_climático</vt:lpstr>
      <vt:lpstr>_6.1_Adaptación_a_los_efectos_del_cambio_climático._</vt:lpstr>
      <vt:lpstr>_6.1_Implementación_de_procesos_de_capacitación_en_buenas_prácticas_agropecuarias_y_ambientales</vt:lpstr>
      <vt:lpstr>_6.2._Gestión_del_conocimiento_del_riesgo_en_el_territorio_frente_al_cambio_climático</vt:lpstr>
      <vt:lpstr>_6.2_Fortalecimiento_empresarial_e_institucional_de_las_Empresas_de_Servicios_Públicos_y_comunidades_organizadas_que_se_encargan_de_la_operación_de_servicios_públicos.</vt:lpstr>
      <vt:lpstr>_6.3._Preparación_para_el_manejo_del_riesgo_frente_a_los_cambios_en_variabilidad_climática</vt:lpstr>
      <vt:lpstr>_7._actualización_del_inventario_de_puntos_de_agua_de_abatimiento_y_de_la_demanda_en_el_Valle_de_Aburrá.</vt:lpstr>
      <vt:lpstr>_7._Desarrollar_modelos_municipales_de_ocupación_sostenible_e_integración_con_planes_étnicos</vt:lpstr>
      <vt:lpstr>_7._Gobernabilidad_y_gobernanza_al_servicio_de_la_cuenca</vt:lpstr>
      <vt:lpstr>_7._Instrumentación_de_un_sector_piloto_mediante_instalación_de_pluviómetros_mediciones_de_caudales_y_niveles_de_agua_superficial</vt:lpstr>
      <vt:lpstr>_7._Inventario_seguimiento_y_control_a_la_construcción_de_captaciones_y_en_el_manejo_de_las_existentes.</vt:lpstr>
      <vt:lpstr>_7._Reglamentación_de_usos_y_usuarios_del_agua_subterránea</vt:lpstr>
      <vt:lpstr>_7._RÍO_NARE</vt:lpstr>
      <vt:lpstr>_7._Uso_de_energías_renovables</vt:lpstr>
      <vt:lpstr>_7.1._Transición_y_eficiencia_energética_para_el_desarrollo_sostenible</vt:lpstr>
      <vt:lpstr>_7.1_Consolidación_del_Consejo_de_Cuenca_como_mecanismo_para_la_gobernanza</vt:lpstr>
      <vt:lpstr>_7.2._Transporte_bajo_en_carbono</vt:lpstr>
      <vt:lpstr>_7.2_Fortalecimiento_de_procesos_de_organización_participación_veedurías_comunitarias_y_ciudadanas</vt:lpstr>
      <vt:lpstr>_7.3_Coordinación_entre_los_instrumentos_de_ordenación_y_gestión_del_territorio_POT_Planes_de_Gestión_del_Riesgo_POMCA_Planes_de_etno_desarrollo_entre_otros.</vt:lpstr>
      <vt:lpstr>_8._Aprovechamiento_sostenible_de_los_territorios_étnicos_para_el_fomento_de_las_economías_propias</vt:lpstr>
      <vt:lpstr>_8._Estimación_de_oferta_y_demanda_de_agua_subterráneas_incluyendo_demanda_por_minería_turismo_obras_de_infraestructura_condominios_parcelaciones_y_fincas</vt:lpstr>
      <vt:lpstr>_8._estudio_del_acuífero_semiconfinado_y_de_la_dunita_de_Medellín_y_extensión_de_zonas_de_recarga_indirecta_delimitación_de_cuenca_hidrogeológica.</vt:lpstr>
      <vt:lpstr>_8._Inclusión_de_prácticas_sostenibles_en_la_producción_agropecuaria_e_incentivos.</vt:lpstr>
      <vt:lpstr>_8._Promover_planes_de_acción_ambientales_de_esquemas_asociativos_para_la_incorporación_de_los_asuntos_y_determinantes_ambientales</vt:lpstr>
      <vt:lpstr>_8._Regulación_del_consumo_de_agua_subterránea_</vt:lpstr>
      <vt:lpstr>_8._Reorientación_del_sistema_económico_en_la_Cuenca</vt:lpstr>
      <vt:lpstr>_8._RÍO_NEGRO</vt:lpstr>
      <vt:lpstr>_8.1._Infraestructura_preparada_para_el_camnio_climático</vt:lpstr>
      <vt:lpstr>_8.1_Implementación_de_buenas_prácticas_agropecuarias_y_ambientales</vt:lpstr>
      <vt:lpstr>_8.2._Gestión_integral_de_residuos_sólidos_y_liquidos</vt:lpstr>
      <vt:lpstr>_8.2_Consolidación_de_un_sistema_de_valoración_y_pago_de_servicios_ambientales_por_conservación_y_otros_incentivos_económicos</vt:lpstr>
      <vt:lpstr>_8.3._Vivienda_adaptada_al_cambio_climático</vt:lpstr>
      <vt:lpstr>_8.3_Fomento_turístico_en_la_cuenca</vt:lpstr>
      <vt:lpstr>_8.4._Eficiencia_energética_en_viviendas</vt:lpstr>
      <vt:lpstr>_9._Adaptación_al_cambio_climático_y_Gestión_Integral_del_Riesgo</vt:lpstr>
      <vt:lpstr>_9._Ampliar_la_red_de_monitoreo_de_nivel_y_calidad_del_agua_subterránea_de_PIRAGUA</vt:lpstr>
      <vt:lpstr>_9._Armonizar_la_planeación_ambiental_de_la_jurisdicción_con_los_Planes_Integrales_de_Gestión_del_Cambio_Climático_Sectoriales</vt:lpstr>
      <vt:lpstr>_9._fortalecimiento_social_y_operación_de_la_red_de_monitoreo_del_agua_subterránea_del_Valle_de_Aburrá</vt:lpstr>
      <vt:lpstr>_9._Legalización_y_organización_de_la_pequeña_y_mediana_minería_e_inclusión_de_prácticas_sostenibles.</vt:lpstr>
      <vt:lpstr>_9._Regulación_del_consumo_de_agua_subterránea</vt:lpstr>
      <vt:lpstr>_9._SAMANÁ_NORTE</vt:lpstr>
      <vt:lpstr>A.1._Manejo_integral_de_páramos_y_bosques_alto_andinos</vt:lpstr>
      <vt:lpstr>A.10._POMCAS_Climáticos</vt:lpstr>
      <vt:lpstr>A.11._Modelación_hídrica_y_de_sedimentos_ante_el_cambio_climático</vt:lpstr>
      <vt:lpstr>A.12._Conocimiento_de_la_red_de_aguas_subterráneas_como_adaptación_al_cambio_climático</vt:lpstr>
      <vt:lpstr>A.13._Fortalecimiento_de_los_programas_Piragua_y_Duberdicus</vt:lpstr>
      <vt:lpstr>A.14._Cosechemos_lluvias_y_niebla</vt:lpstr>
      <vt:lpstr>A.15._Concesiones_de_agua_dinámicas</vt:lpstr>
      <vt:lpstr>A.16._Fortalecimiento_del_conocimiento_de_la_amenaza_y_el_riesgo_asocido_al_territorio</vt:lpstr>
      <vt:lpstr>A.17._Implementación_de_planes_y_procedimientos_de_prevención</vt:lpstr>
      <vt:lpstr>A.18._Formación_de_formadores</vt:lpstr>
      <vt:lpstr>A.19._Monitoreo_de_fenómenos_por_movimientos_en_masa</vt:lpstr>
      <vt:lpstr>A.2._Protección_de_la_cabecera_de_cuencas_y_otros_ecosistemas_abastecedores_de_agua</vt:lpstr>
      <vt:lpstr>A.20._Construcción_verde_y_bioingenieria</vt:lpstr>
      <vt:lpstr>A.21._Infraestructura_ante_inundaciones</vt:lpstr>
      <vt:lpstr>A.22._Mejoramiento_de_vias_para_un_transporte_sostenible</vt:lpstr>
      <vt:lpstr>A.23._Puestos_de_mando_territoriales</vt:lpstr>
      <vt:lpstr>A.24._Evaluación_de_pérdidas_ambientales</vt:lpstr>
      <vt:lpstr>A.25._Construcciones_palafiticas__flotantes_y_ligeras</vt:lpstr>
      <vt:lpstr>A.26._Construcción_y_edificación_sostenible</vt:lpstr>
      <vt:lpstr>A.3.Estudios_de_vulnerabilidad_de_ecosistemas_bajo_escenarios_de_cambio_climático__humedales_y_bosque_seco</vt:lpstr>
      <vt:lpstr>A.4._Parques_forestales_urbanos</vt:lpstr>
      <vt:lpstr>A.5._Renaturalización_de_cauces_de_ríos_y_quebradas</vt:lpstr>
      <vt:lpstr>A.6._La_gestión_del_riesgo_en_los_instrumentos_de_planificación_territorial</vt:lpstr>
      <vt:lpstr>A.7._Implementación_de_acciones_para_reducir_el_riesgo_asociado_al_cambio_cilmático</vt:lpstr>
      <vt:lpstr>A.8._Fortalecimiento_del_sistema_de_alertas_tempranas__SAT</vt:lpstr>
      <vt:lpstr>A.9._Incorporar_el_clima_en_la_planificación</vt:lpstr>
      <vt:lpstr>Aburrá</vt:lpstr>
      <vt:lpstr>Aburrá_Norte</vt:lpstr>
      <vt:lpstr>Aburrá_Sur</vt:lpstr>
      <vt:lpstr>Acceso_a_financiación_o_crédito_ambiental_enfocado_en_inversiones_para_el_mejoramiento_de_la_calidad_del_aire</vt:lpstr>
      <vt:lpstr>Acciones_de_planificación_y_gestión_integral_para_administración_y_manejo_eficiente_del_recurso</vt:lpstr>
      <vt:lpstr>Acciones_de_planificación_y_gestión_integral_para_administración_y_manejo_eficiente_del_recurso2</vt:lpstr>
      <vt:lpstr>Acciones_de_planificación_y_gestión_integral_para_administración_y_manejo_eficiente_del_recurso3</vt:lpstr>
      <vt:lpstr>Acciones_de_planificación_y_gestión_integral_para_administración_y_manejo_eficiente_del_recurso4</vt:lpstr>
      <vt:lpstr>Acciones_de_planificación_y_gestión_integral_para_administración_y_manejo_eficiente_del_recurso5</vt:lpstr>
      <vt:lpstr>Acciones_de_planificación_y_gestión_integral_para_administración_y_manejo_eficiente_del_recurso6</vt:lpstr>
      <vt:lpstr>Acompañamiento_de_la_autoridad_ambiental_a_los_sectores_productivos_en_la_implementación_de_buenas_prácticas_agrícolas_pecuarias_e_industriales_desarrollando_programas_que_frenen_la_expansión_descontrolada_de_la_frontera_agropecuaria._</vt:lpstr>
      <vt:lpstr>Acompañamiento_para_la_Construcción_del_Plan_de_Vida_desde_el_Ordenamiento_Ambiental_del_Territorio_de_la_Comunidad_Korodó_Ité</vt:lpstr>
      <vt:lpstr>Acompañamiento_para_la_Formulación_del_Plan_de_Etnodesarrollo_para_el_Cuidado_del_Agua_–_Fortalecimiento_del_Consejo_Comunitario_la_Congoja</vt:lpstr>
      <vt:lpstr>Acompañamiento_para_la_Formulación_del_Plan_de_Etnodesarrollo_para_el_Cuidado_del_Agua_–_Fortalecimiento_del_Consejo_Comunitario_Rionegrito</vt:lpstr>
      <vt:lpstr>Acompañamiento_para_la_optimización_de_las_actuales_plantas_de_tratamiento_de_aguas_domésticas_y_no_domésticas_enfocadas_en_la_reducción_de_los_5_parámetros_asociados_a_los_objetivos_de_calidad.</vt:lpstr>
      <vt:lpstr>Actualización_Registro_de_Usuarios_del_Recurso_Hídrico_formales_y_no_formales_de_la_Cuenca_Amagá</vt:lpstr>
      <vt:lpstr>Actualización_Registro_de_Usuarios_del_Recurso_Hídrico_formales_y_no_formales_de_la_Cuenca_Amagá2</vt:lpstr>
      <vt:lpstr>Actualización_Registro_de_Usuarios_del_Recurso_Hídrico_formales_y_no_formales_de_la_Cuenca_Ité</vt:lpstr>
      <vt:lpstr>Actualización_Registro_de_Usuarios_del_Recurso_Hídrico_Formales_y_No_Formales_de_la_Cuenca_Mulatos</vt:lpstr>
      <vt:lpstr>Actualización_Registro_de_Usuarios_del_Recurso_Hídrico_formales_y_no_formales_de_la_Cuenca_San_Andrés</vt:lpstr>
      <vt:lpstr>Actualización_Registro_de_Usuarios_del_Recurso_Hídrico_formales_y_no_formales_de_la_Cuenca_Tarazá</vt:lpstr>
      <vt:lpstr>Actualización_y_ampliación_del_inventario_y_caracterización_de_usuarios_formales_y_no_formales_del_recurso_hídrico_en_la_cuenca</vt:lpstr>
      <vt:lpstr>Actualización_y_ampliación_del_inventario_y_caracterización_de_usuarios_formales_y_no_formales_del_recurso_hídrico_en_la_cuenca_y_desarrollo_de_una_plataforma_de_información_para_la_estandarización_de_los_procesos_de_permisos_ambientales.</vt:lpstr>
      <vt:lpstr>Actualización_y_ampliación_del_inventario_y_caracterización_de_usuarios_formales_y_no_formales_del_recurso_hídrico_en_la_cuenca_y_desarrollo_de_una_plataforma_de_información_para_la_estandarización_de_los_procesos_de_permisos_ambientales_2</vt:lpstr>
      <vt:lpstr>Actualización_y_ampliación_del_inventario_y_caracterización_de_usuarios_formales_y_no_formales_del_recurso_hídrico_en_la_cuenca_y_desarrollo_de_una_plataforma_de_información_para_la_estandarización_de_los_procesos_de_permisos_ambientales_y_del_RURH_</vt:lpstr>
      <vt:lpstr>Actualización_y_ampliación_del_inventario_y_caracterización_de_usuarios_formales_y_no_formales_del_recurso_hídrico_en_la_cuenca_y_desarrollo_de_una_plataforma_de_información_para_la_estandarización_de_los_procesos_de_permisos_ambientales_y_del_RURH_en_un_</vt:lpstr>
      <vt:lpstr>Administración_del_Área_Protegida</vt:lpstr>
      <vt:lpstr>Admon_pat_amb</vt:lpstr>
      <vt:lpstr>Adquisición_de_predios_para_reforestación_y_preservación.</vt:lpstr>
      <vt:lpstr>Afro_Aburrá_Norte</vt:lpstr>
      <vt:lpstr>Afro_Aburrá_Sur</vt:lpstr>
      <vt:lpstr>Afro_Cartama</vt:lpstr>
      <vt:lpstr>Afro_Hevéxicos</vt:lpstr>
      <vt:lpstr>Afro_Panzenú</vt:lpstr>
      <vt:lpstr>Afro_Tahamíes</vt:lpstr>
      <vt:lpstr>Afro_Zenufaná</vt:lpstr>
      <vt:lpstr>Ahorro_y_Uso_Eficiente_del_Agua</vt:lpstr>
      <vt:lpstr>Ahorro_y_Uso_Eficiente_del_Agua2</vt:lpstr>
      <vt:lpstr>Ajustar_el_POMCA_del_Rio_Grande_de_acuerdo_con_lo_establecido_en_el_PORH_</vt:lpstr>
      <vt:lpstr>Ajuste_de_la_tasas_retributivas</vt:lpstr>
      <vt:lpstr>Ajuste_y_actualización_de_los_Planes_de_Saneamiento_y_Manejo_de_Vertimientos_PSMV_de_los_municipios_de_la_cuenca_con_los_objetivos_y_metas_de_calidad_y_uso_definidos_para_el_tramo_o_cuerpo_receptor_definidos_por_el_PORH</vt:lpstr>
      <vt:lpstr>Ajuste_y_actualización_de_los_sistemas_de_cobro_de_tasas_por_uso_de_agua_y_tasas_retributivas.</vt:lpstr>
      <vt:lpstr>Ajuste_y_Actualización_de_los_sistemas_de_cobro_de_tasas_por_uso_del_agua_y_tasas_retributivas_mediante_la_legalización_de_los_usuarios_de_la_cuenca.</vt:lpstr>
      <vt:lpstr>Ajuste_y_Actualización_de_los_sistemas_de_cobro_de_tasas_por_uso_del_agua_y_tasas_retributivas_mediante_la_legalización_de_los_usuarios_de_la_cuenca.2</vt:lpstr>
      <vt:lpstr>Ajuste_y_aplicación_de_la_tasa_retributiva</vt:lpstr>
      <vt:lpstr>Alianzas_Gremiales</vt:lpstr>
      <vt:lpstr>Alianzas_gremiales_y_sectoriales</vt:lpstr>
      <vt:lpstr>Ampliar_y_fortalecer_las_capacidades_técnicas_de_los_funcionarios_en_el_tema_de_control_y_vigilancia_a_fuentes_de_emisión</vt:lpstr>
      <vt:lpstr>Apoyo_a_juntas_de_acción_comunal</vt:lpstr>
      <vt:lpstr>Apoyo_a_la_gestión_proyectos_de_alcantarillado.</vt:lpstr>
      <vt:lpstr>Apoyo_a_la_optimización_de_plantas_de_potabilización</vt:lpstr>
      <vt:lpstr>Apoyo_a_la_optimización_de_plantas_de_potabilización2</vt:lpstr>
      <vt:lpstr>Apoyo_a_los_proyectos_ambientales_escolares_PRAEs</vt:lpstr>
      <vt:lpstr>Apoyo_a_los_sistemas_de_acueducto_y_potabilización_de_agua_veredales</vt:lpstr>
      <vt:lpstr>Apoyo_a_los_Sistemas_Tradicionales_de_Siembra_de_la_Comunidad_Korodó_Ité</vt:lpstr>
      <vt:lpstr>Apoyo_a_municipios</vt:lpstr>
      <vt:lpstr>Apoyo_a_PRAES_y_PROCEDAS</vt:lpstr>
      <vt:lpstr>Apoyo_a_PRAES_y_PROCEDAS2</vt:lpstr>
      <vt:lpstr>Apoyo_a_Programas_de_Piscicultura_en_la_Comunidad_Caño_Bodegas</vt:lpstr>
      <vt:lpstr>Apoyo_a_Programas_de_Piscicultura_en_la_Comunidad_la_Congoja</vt:lpstr>
      <vt:lpstr>Apoyo_a_Programas_de_Piscicultura_en_la_Comunidad_Rionegrito</vt:lpstr>
      <vt:lpstr>Apoyo_acueductos_municipales</vt:lpstr>
      <vt:lpstr>Apoyo_en_el_mejoramiento_de_combustibles_disponibles_para_la_región</vt:lpstr>
      <vt:lpstr>Apoyo_en_la_formulación_e_implementación_de_los_programas_de_uso_eficiente_y_ahorro_del_recurso_hídrico_de_las_instituciones_públicas_y_privadas_de_municipios_de_la_cuenca</vt:lpstr>
      <vt:lpstr>Apoyo_en_la_modernización_de_la_flota_vehicular_de_transporte_público_y_de_carga</vt:lpstr>
      <vt:lpstr>Apoyo_institucional_a_municipios</vt:lpstr>
      <vt:lpstr>Apoyo_institucional_a_municipios_y_demás_actores_en_la_gestión_del_recurso_hídrico</vt:lpstr>
      <vt:lpstr>Apoyo_Interinstitucional</vt:lpstr>
      <vt:lpstr>Apoyo_Interinstitucional2</vt:lpstr>
      <vt:lpstr>Apoyo_legal_y_organizacional_a_acueductos_veredales_comunitarios.</vt:lpstr>
      <vt:lpstr>Apoyo_y_acompañamiento_de_la_autoridad_ambiental_a_los_productores_porcícolas_en_la_implementación_de_tanques_estercoleros_y_biodigestores_con_el_fin_de_disminuir_el_impacto_de_la_contaminación_difusa_en_la_cuenca_y_aprovechar_los_residuos</vt:lpstr>
      <vt:lpstr>Apoyo_y_optimización_de_los_sistemas_de_alcantarillado</vt:lpstr>
      <vt:lpstr>Apropiación_social_del_conocimiento_científico_y_participación_ciudadana_para_la_Gestión_del_Riesgo_de_Desastres_y_la_adaptación_al_cambio_climático</vt:lpstr>
      <vt:lpstr>Apropiación_social_del_territorio_y_su_biodiversidad</vt:lpstr>
      <vt:lpstr>Apropiación_social_del_territorio_y_su_diversidad</vt:lpstr>
      <vt:lpstr>Aprovechamiento_de_residuos_sólidos_en_las_zonas_rurales.</vt:lpstr>
      <vt:lpstr>Arborización_de_Caños_y_Nacimientos_Quebradas_del_Territorio_con_Especies_Nativas_y_Retenedoras_de_Agua_Korodó_Ité</vt:lpstr>
      <vt:lpstr>Estructura_PGAR!Área_de_impresión</vt:lpstr>
      <vt:lpstr>'Línea 2 PGAR Económica'!Área_de_impresión</vt:lpstr>
      <vt:lpstr>'Línea 3 PGAR Social'!Área_de_impresión</vt:lpstr>
      <vt:lpstr>'Línea 4 PGAR Gobernanza'!Área_de_impresión</vt:lpstr>
      <vt:lpstr>POMCAS!Área_de_impresión</vt:lpstr>
      <vt:lpstr>ARTICULACIÓN_AL_PIGECA_EN_EL_VALLE_DE_ABURRÁ_</vt:lpstr>
      <vt:lpstr>ARTICULACIÓN_AL_POECA_EN_EL_VALLE_DE_ABURRÁ</vt:lpstr>
      <vt:lpstr>Articulación_del_PORH_con_las_mesas_ambientales</vt:lpstr>
      <vt:lpstr>Articulación_del_PORH_con_las_mesas_ambientales_entes_territoriales_y_Comunidades_Afrodescendientes_para_la_armonización_con_los_demás_instrumentos_de_planificación</vt:lpstr>
      <vt:lpstr>Articulación_del_PORH_con_las_mesas_ambientales2</vt:lpstr>
      <vt:lpstr>Articulación_del_PORH_con_las_mesas_ambientales3</vt:lpstr>
      <vt:lpstr>Articular_la_gestión_del_patrimonio_hídrico_a_los_demás_instrumentos_de_planeación_territorial_local_y_regional__a_los_Planes_de_Gestión_integral_de_Residuos_Sólidos_los_Planes_de_Ordenamiento_Territorial_Planes_de_Desarrollo_Municipal.</vt:lpstr>
      <vt:lpstr>Asesoría_para_la_priorización_y_gestión_de_la_compra_de_tierras_que_abastecen_acueductos_y_de_importancia_para_la_región</vt:lpstr>
      <vt:lpstr>Asesoría_para_la_priorización_y_gestión_de_la_compra_de_tierras_que_abastecen_acueductos_y_de_importancia_para_la_región2</vt:lpstr>
      <vt:lpstr>Bajo_Cauca</vt:lpstr>
      <vt:lpstr>Biodiversidad_para_la_protección_recuperación_y_conservación_de_los_nacimientos_y_de_los_cuerpos_de_agua_priorizados_en_el_PORH</vt:lpstr>
      <vt:lpstr>Biodiversidad_y_sostenibilidad_ambiental</vt:lpstr>
      <vt:lpstr>Buenas_Prácticas</vt:lpstr>
      <vt:lpstr>Buenas_prácticas_agrícolas_asociadas_a_cultivos_para_consumo_humano_y_pastos</vt:lpstr>
      <vt:lpstr>Buenas_prácticas_agrícolas_asociadas_a_cultivos_para_consumo_humano_y_pastos2</vt:lpstr>
      <vt:lpstr>Buenas_prácticas_agrícolas_asociadas_a_cultivos_para_consumo_humano_y_pastos3</vt:lpstr>
      <vt:lpstr>Buenas_prácticas_agrícolas_asociadas_al_cultivo_del_café</vt:lpstr>
      <vt:lpstr>Buenas_Prácticas_Agrícolas_Asociadas_al_Cultivo_del_Café_en_el_Resguardo_Indígena_Bernardino_Panchí</vt:lpstr>
      <vt:lpstr>Buenas_prácticas_agrícolas_asociadas_al_cultivo_del_café2</vt:lpstr>
      <vt:lpstr>Buenas_prácticas_agrícolas_asociadas_al_cultivo_del_café3</vt:lpstr>
      <vt:lpstr>Buenas_Prácticas_Agricolas_pecuarias_y_mineras</vt:lpstr>
      <vt:lpstr>Buenas_practicas_agroindustriales</vt:lpstr>
      <vt:lpstr>Buenas_Prácticas_agroindustriales</vt:lpstr>
      <vt:lpstr>Buenas_Prácticas_agroindustriales2</vt:lpstr>
      <vt:lpstr>Buenas_Prácticas_Ambientales_en_la_Ganadería_Korodó_Ité</vt:lpstr>
      <vt:lpstr>Buenas_practicas_cafeteras</vt:lpstr>
      <vt:lpstr>Buenas_Prácticas_cafeteras</vt:lpstr>
      <vt:lpstr>Buenas_Prácticas_cafeteras2</vt:lpstr>
      <vt:lpstr>Buenas_Prácticas_cafeteras3</vt:lpstr>
      <vt:lpstr>Buenas_practicas_ganaderas</vt:lpstr>
      <vt:lpstr>Buenas_Prácticas_Ganaderas</vt:lpstr>
      <vt:lpstr>Buenas_Prácticas_Ganaderas2</vt:lpstr>
      <vt:lpstr>Buenas_Prácticas_Ganaderas3</vt:lpstr>
      <vt:lpstr>Buenas_practicas_mineras</vt:lpstr>
      <vt:lpstr>Buenas_Prácticas_Mineras</vt:lpstr>
      <vt:lpstr>Buenas_Prácticas_Mineras2</vt:lpstr>
      <vt:lpstr>Buenas_Prácticas_Mineras3</vt:lpstr>
      <vt:lpstr>Buenas_Prácticas2</vt:lpstr>
      <vt:lpstr>Buenas_Prácticas3</vt:lpstr>
      <vt:lpstr>Calidad_del_Recurso</vt:lpstr>
      <vt:lpstr>Calidad_del_Recurso2</vt:lpstr>
      <vt:lpstr>Campañas_de_capacitación_y_educación_al_sector_minero</vt:lpstr>
      <vt:lpstr>Capacidad_institucional_para_el_desarrollo_sostenible</vt:lpstr>
      <vt:lpstr>Capacitación_en_Buenas_Prácticas_Ambientales_a_los_Actores_del_Territorio_en_el_Consejo_Caño_Bodegas_para_el_Cuidado_del_Agua</vt:lpstr>
      <vt:lpstr>Capacitación_en_Buenas_Prácticas_Ambientales_a_los_Actores_del_Territorio_la_Congoja_para_el_Cuidado_del_Agua</vt:lpstr>
      <vt:lpstr>Capacitando_la_Comunidad_Emberá_para_Conservar_el_Agua_de_la_Cuenca_del_Río_Mulatos</vt:lpstr>
      <vt:lpstr>Caracterización_del_medio_físico_y_calidad_del_agua</vt:lpstr>
      <vt:lpstr>Caracterización_del_medio_físico_y_calidad_del_agua2</vt:lpstr>
      <vt:lpstr>Caracterización_del_medio_físico_y_calidad_del_agua3</vt:lpstr>
      <vt:lpstr>Caracterización_del_medio_físico_y_calidad_del_agua4</vt:lpstr>
      <vt:lpstr>Caracterización_del_medio_físico_y_calidad_del_agua5</vt:lpstr>
      <vt:lpstr>Cartama</vt:lpstr>
      <vt:lpstr>Citará</vt:lpstr>
      <vt:lpstr>Complementación_de_la_red_de_monitoreo_hidrometeorológica_de_la_cuenca</vt:lpstr>
      <vt:lpstr>Complementación_de_la_red_de_monitoreo_hidrometeorológica_de_la_cuenca2</vt:lpstr>
      <vt:lpstr>Complementación_de_la_red_de_monitoreo_hidrometeorológica_de_la_cuenca3</vt:lpstr>
      <vt:lpstr>Complementación_de_la_red_de_monitoreo_hidrometeorológica_de_la_cuenca4</vt:lpstr>
      <vt:lpstr>Complementación_de_la_red_de_monitoreo_Hidrometereológica_de_la_cuenca</vt:lpstr>
      <vt:lpstr>Complementación_de_la_red_de_monitoreo_Hidrometereológica_de_la_cuenca2</vt:lpstr>
      <vt:lpstr>Complementación_de_Saneamiento_en_Cabeceras_Municipales_y_Sostenibilidad_de_Sistemas_de_Tratamiento_Municipal_en_la_Cuenca</vt:lpstr>
      <vt:lpstr>Complementación_de_Saneamiento_Rural</vt:lpstr>
      <vt:lpstr>Complementación_de_saneamiento_rural_</vt:lpstr>
      <vt:lpstr>Complementación_de_saneamiento_rural_2</vt:lpstr>
      <vt:lpstr>Complementación_de_saneamiento_rural_3</vt:lpstr>
      <vt:lpstr>Complementación_y_Saneamiento_Rural_y_Manejo_de_Achiques_de_Minería</vt:lpstr>
      <vt:lpstr>componente</vt:lpstr>
      <vt:lpstr>Compra_de_tierras</vt:lpstr>
      <vt:lpstr>Conexin_inst</vt:lpstr>
      <vt:lpstr>Conocimiento_de_los_recursos_naturales_para_su_administración_manejo_y_conservación</vt:lpstr>
      <vt:lpstr>Conocimiento_y_manejo_de_factores_de_riesgo_para_la_Oferta_Disponibilidad_Calidad_del_Recurso_hídrico</vt:lpstr>
      <vt:lpstr>Conocimiento_y_manejo_de_factores_de_riesgo_para_la_Oferta_Disponibilidad_Calidad_del_Recurso_hídrico2</vt:lpstr>
      <vt:lpstr>Conocimiento_y_manejo_de_factores_de_riesgo_para_la_Oferta_Disponibilidad_Calidad_del_Recurso_hídrico3</vt:lpstr>
      <vt:lpstr>Conocimiento_y_manejo_de_factores_de_riesgo_para_la_Oferta_Disponibilidad_Calidad_del_Recurso_hídrico4</vt:lpstr>
      <vt:lpstr>Conocimiento_y_manejo_de_factores_de_riesgo_para_la_Oferta_Disponibilidad_Calidad_del_Recurso_hídrico5</vt:lpstr>
      <vt:lpstr>Conocimiento_y_manejo_de_factores_de_riesgo_para_la_Oferta_Disponibilidad_Calidad_del_Recurso_hídrico6</vt:lpstr>
      <vt:lpstr>Consciencia_ambiental_institucional</vt:lpstr>
      <vt:lpstr>Consciencia_ambiental_institucional2</vt:lpstr>
      <vt:lpstr>Conservación_de_bosques_andinos_y_altoandinos</vt:lpstr>
      <vt:lpstr>Conservación_de_bosques_andinos_y_altoandinos2</vt:lpstr>
      <vt:lpstr>Conservación_de_bosques_andinos_y_altoandinos3</vt:lpstr>
      <vt:lpstr>Conservación_de_bosques_andinos_y_altoandinos4</vt:lpstr>
      <vt:lpstr>Conservación_para_el_desarrollo_sostenible</vt:lpstr>
      <vt:lpstr>Conservación_y_protección_de_los_recursos_naturales</vt:lpstr>
      <vt:lpstr>Conservando_la_Ictiofauna_del_Río_Mulatos</vt:lpstr>
      <vt:lpstr>Conservar_preservar_y_restaurar_el_patrimonio_natural_ambiental_de_la_Cuenca</vt:lpstr>
      <vt:lpstr>Consolidación_de_un_entorno_saludable_y_seguro_</vt:lpstr>
      <vt:lpstr>Construcción_de_plantas_de_tratamiento_de_aguas_residuales</vt:lpstr>
      <vt:lpstr>Construcción_de_plantas_de_tratamiento_de_aguas_residuales2</vt:lpstr>
      <vt:lpstr>Construcción_de_Pozos_Sépticos</vt:lpstr>
      <vt:lpstr>Construcción_de_pozos_sépticos.</vt:lpstr>
      <vt:lpstr>Construcción_de_Pozos_Sépticos2</vt:lpstr>
      <vt:lpstr>Construcción_de_senderos_ecológicos</vt:lpstr>
      <vt:lpstr>Construcción_de_senderos_ecológicos2</vt:lpstr>
      <vt:lpstr>Construcción_de_una_planta_de_potabilización_de_agua_en_El_corregimiento_de_Camilo_C.</vt:lpstr>
      <vt:lpstr>Construcción_de_una_planta_de_tratamiento_de_aguas_residuales_en_El_corregimiento_de_Camilo_C.</vt:lpstr>
      <vt:lpstr>Construcción_de_viveros_de_nativas</vt:lpstr>
      <vt:lpstr>Construcción_de_viveros_en_zonas_estratégicas</vt:lpstr>
      <vt:lpstr>Construcción_de_viveros_en_zonas_estratégicas2</vt:lpstr>
      <vt:lpstr>Construcción_del_vivero_municipal_de_la_Pintada.</vt:lpstr>
      <vt:lpstr>Construcción_y_mantenimiento_de_pozos_sépticos</vt:lpstr>
      <vt:lpstr>Control_Ciudadano</vt:lpstr>
      <vt:lpstr>Control_ciudadano_a_la_minería.</vt:lpstr>
      <vt:lpstr>Control_comunitario_de_la_mineria</vt:lpstr>
      <vt:lpstr>Control_comunitario_de_la_mineria2</vt:lpstr>
      <vt:lpstr>Control_Integral_de_Inspección_de_Emisiones_</vt:lpstr>
      <vt:lpstr>Control_y_seguimiento_a_las_fuentes_de_emisión</vt:lpstr>
      <vt:lpstr>Control_y_vigilancia_</vt:lpstr>
      <vt:lpstr>Corresponsabilidad_del_sistema_económico_hacia_territorios_sostenibles</vt:lpstr>
      <vt:lpstr>Creación_de_espacios_interinstitucionales_para_el_desarrollo_de_la_minería_sostenible</vt:lpstr>
      <vt:lpstr>Creación_de_la_Veeduría_del_Agua</vt:lpstr>
      <vt:lpstr>Creación_de_la_Veeduría_del_Agua2</vt:lpstr>
      <vt:lpstr>Creación_de_veedurías_del_agua</vt:lpstr>
      <vt:lpstr>Creación_de_veedurías_en_los_temas_ambientales_que_afecten_la_cuenca.</vt:lpstr>
      <vt:lpstr>Cultura_Ambiental_sostenibles</vt:lpstr>
      <vt:lpstr>Cultura_del_agua_participación_y_manejo_de_conflictos_para_Generar_Gobernanza_del_agua</vt:lpstr>
      <vt:lpstr>Cultura_del_agua_participación_y_manejo_de_conflictos_para_Generar_Gobernanza_del_agua2</vt:lpstr>
      <vt:lpstr>Cultura_del_agua_participación_y_manejo_de_conflictos_para_Generar_Gobernanza_del_agua3</vt:lpstr>
      <vt:lpstr>Cultura_del_agua_participación_y_manejo_de_conflictos_para_Generar_Gobernanza_del_agua4</vt:lpstr>
      <vt:lpstr>Cultura_del_agua_participación_y_manejo_de_conflictos_para_Generar_Gobernanza_del_agua5</vt:lpstr>
      <vt:lpstr>Cultura_del_agua_participación_y_manejo_de_conflictos_para_Generar_Gobernanza_del_agua6</vt:lpstr>
      <vt:lpstr>Culturales_Ambiental_sostenibles</vt:lpstr>
      <vt:lpstr>Delimitar_y_manejar_áreas_generadoras_de_olores_ofensivos_y_zonas_acústicamente_saturadas</vt:lpstr>
      <vt:lpstr>Demanda_del_Sector_Productivo</vt:lpstr>
      <vt:lpstr>Aporte_Contrato_Vigencia_Futura!Dependencias</vt:lpstr>
      <vt:lpstr>Dependencias</vt:lpstr>
      <vt:lpstr>Desarrollar_programas_de_prevención_a_la_población_respecto_a_la_exposición_a_niveles_altos_de_contaminación_</vt:lpstr>
      <vt:lpstr>Desarrollo_de_acciones_en_materia_de_delimitación_protección_y_conservación_de_los_ecosistemas_de_las_zonas_de_nacimiento_retiro_y_recarga</vt:lpstr>
      <vt:lpstr>Desarrollo_de_estudios_biológicos_de_la_biodiversidad_de_los_ecosistemas_asociados_a_los_cuerpos_de_agua</vt:lpstr>
      <vt:lpstr>Desarrollo_de_sistemas_productivos_sostenibles_que_disminuyan_sus_impactos_en_la_cuenca_del_Rio_Grande_y_sus_principales_afluentes_</vt:lpstr>
      <vt:lpstr>DESARROLLO_INDUSTRIA_Y_AGROINDUTRIAL_SOSTENIBLE</vt:lpstr>
      <vt:lpstr>Desarrollo_sostenible_de_la_cuenca</vt:lpstr>
      <vt:lpstr>Desempeño_ambiental_y_energético_de_la_industria</vt:lpstr>
      <vt:lpstr>Determinación_de_la_huella_hídrica</vt:lpstr>
      <vt:lpstr>Determinación_de_los_factores_de_vertimientos_de_las_principales_actividades_económicas</vt:lpstr>
      <vt:lpstr>Dinámicas_culturales_sostenibles</vt:lpstr>
      <vt:lpstr>Dinámicas_culturales_sostenibles2</vt:lpstr>
      <vt:lpstr>Diseñar_mecanismos_que_contribuyan_a_disminuir_el_conflicto_por_uso_de_la_tierra</vt:lpstr>
      <vt:lpstr>Diseño_de_un_sistema_de_divulgación_y_socialización_permanente_del_cumplimiento_de_las_metas_propuestas_en_el_PORH_con_todos_los_actores_de_la_cuenca.</vt:lpstr>
      <vt:lpstr>Diseño_y_puesta_en_marcha_de_la_red_hidrometeorológica</vt:lpstr>
      <vt:lpstr>Diseño_y_puesta_en_marcha_de_la_red_hidrometeorológica.</vt:lpstr>
      <vt:lpstr>Diseño_y_puesta_en_marcha_de_la_red_hidrometeorológica.2</vt:lpstr>
      <vt:lpstr>Diseño_y_puesta_en_marcha_de_la_red_hidrometeorológica.3</vt:lpstr>
      <vt:lpstr>Diseño_y_puesta_en_marcha_de_la_red_hidrométeorológica_</vt:lpstr>
      <vt:lpstr>Diseño_y_puesta_en_marcha_de_la_red_piezométrica</vt:lpstr>
      <vt:lpstr>Diseño_y_puesta_en_marcha_de_la_red_piezométrica2</vt:lpstr>
      <vt:lpstr>Diseño_y_puesta_en_marcha_de_la_red_piezométrica3</vt:lpstr>
      <vt:lpstr>Diseño_y_puesta_en_marcha_de_una_Red_Monitoreo_con_un_sistema_de_información_ambiental_de_las_condiciones_de_la_cuenca</vt:lpstr>
      <vt:lpstr>Disminución_en_los_índices_de_pérdida_de_las_coberturas_vegetales_asociadas_a_las_zonas_de_protección_de_los_cuerpos_de_agua_</vt:lpstr>
      <vt:lpstr>Ecoturismo</vt:lpstr>
      <vt:lpstr>Educación_</vt:lpstr>
      <vt:lpstr>Educación_Ambiental</vt:lpstr>
      <vt:lpstr>Educacion_ambiental_ciudadana_para_la_formacion_en_GIRH</vt:lpstr>
      <vt:lpstr>Educación_Ambiental_Ciudadana_para_la_Formación_en_GIRH</vt:lpstr>
      <vt:lpstr>Educación_Ambiental_Ciudadana_para_la_Formación_en_GIRH2</vt:lpstr>
      <vt:lpstr>Educación_Ambiental_Ciudadana_para_la_Formación_en_GIRH3</vt:lpstr>
      <vt:lpstr>Educación_Ambiental_Ciudadana_para_la_Formación_en_GIRH4</vt:lpstr>
      <vt:lpstr>Educación_Ambiental_Ciudadana_para_la_Formación_en_GIRH5</vt:lpstr>
      <vt:lpstr>Educación_ambiental_fortalecimiento_institucional_y_reforestación</vt:lpstr>
      <vt:lpstr>Educación_ambiental_fortalecimiento_institucional_y_reforestación2</vt:lpstr>
      <vt:lpstr>Educación_ambiental_gobernabilidad_y_gobernanza_al_servicio_de_la_cuenca</vt:lpstr>
      <vt:lpstr>Educación_Ambiental_y_Agroecología</vt:lpstr>
      <vt:lpstr>Educación_ambiental_y_sostenibilidad_productiva</vt:lpstr>
      <vt:lpstr>Educación_ambiental_y_sostenibilidad_productiva2</vt:lpstr>
      <vt:lpstr>Educación_Ambiental2</vt:lpstr>
      <vt:lpstr>Educación_Ambiental3</vt:lpstr>
      <vt:lpstr>Educación_y_agroecología</vt:lpstr>
      <vt:lpstr>Educación_y_concientización_comunitaria</vt:lpstr>
      <vt:lpstr>EDUCACIÓN_Y_PREVENCIÓN_A_LA_POBLACION</vt:lpstr>
      <vt:lpstr>EDUCACIÓN_Y_PREVENCIÓN_A_LA_POBLACION_NIVELES_PREVENCION</vt:lpstr>
      <vt:lpstr>Educación_y_sostenibilidad_ambiental_Regional</vt:lpstr>
      <vt:lpstr>Educación_y_sostenibilidad_ambiental_Regional2</vt:lpstr>
      <vt:lpstr>Educación_y_sostenibilidad_ambiental_Regional3</vt:lpstr>
      <vt:lpstr>Efectividad_y_cobertura_en_el_control_y_sanciones_a_agentes_contaminantes.</vt:lpstr>
      <vt:lpstr>EJE_TRANSVERSAL</vt:lpstr>
      <vt:lpstr>Ejecución_de_los_planes_maestros_de_acueducto_y_alcantarillado</vt:lpstr>
      <vt:lpstr>Ejecución_de_los_planes_maestros_de_acueducto_y_alcantarillado2</vt:lpstr>
      <vt:lpstr>Ejecución_del_Plan_Maestro_de_acueducto_y_alcantarillado_de_Camilo_C.</vt:lpstr>
      <vt:lpstr>Elaborar_y_actualizar_los_mapas_de_amenazas_y_vulnerabilidad_para_la_evaluación_del_riesgo_con_relación_al_recurso_hídrico_identificando_las_áreas_en_riesgo_asociadas_a_fenómenos_naturales_que_afecten_el_recurso_hídrico.</vt:lpstr>
      <vt:lpstr>Embera_Chami</vt:lpstr>
      <vt:lpstr>Embera_Eyabida</vt:lpstr>
      <vt:lpstr>Emprendimiento_Ambiental</vt:lpstr>
      <vt:lpstr>Emprendimiento_Ambiental2</vt:lpstr>
      <vt:lpstr>Emprendimiento_ambiental3</vt:lpstr>
      <vt:lpstr>Equidad_en_el_aprovechamiento_sostenible_del_territorio</vt:lpstr>
      <vt:lpstr>Equidad_en_el_aprovechamiento_sostenible_del_territorio2</vt:lpstr>
      <vt:lpstr>Establecer_programas_continuos_de_capacitación_comunitaria_y_orientación_ciudadana_a_los_comités_locales_de_emergencia_y_la_comunidad_en_general_en_los_ámbitos_locales_y_regionales_para_el_manejo_del_riesgo.</vt:lpstr>
      <vt:lpstr>Establecer_un_red_de_monitoreo_de_la_oferta_hídrica_articulada_a_la_red_de_monitoreo_de_la_calidad._La_cual_cuente_con_estaciones_calibradas_al_modelo_hidrológico_planteado_en_el_PORH.</vt:lpstr>
      <vt:lpstr>Establecimiento_de_programas_con_la_comunidad_campesina_tendientes_a_mejorar_sus_condiciones_de_vida_y_la_disminución_del_impacto_sobre_la_cuenca_</vt:lpstr>
      <vt:lpstr>Estimación_de_factores_de_vertimientos</vt:lpstr>
      <vt:lpstr>Estimación_de_la_huella_hídrica</vt:lpstr>
      <vt:lpstr>Estimación_de_la_huella_hídrica_de_todos_los_sectores</vt:lpstr>
      <vt:lpstr>Estímulo_al_crecimiento_y_sostenibilidad_de_la_acuicultura_de_pequeña_escala.</vt:lpstr>
      <vt:lpstr>Estrategias_de_disminución_de_la_huella_hídrica_doméstica</vt:lpstr>
      <vt:lpstr>Estudio_de_la_interacción_acuífero_río_en_la_quebrada_La_Cianurada</vt:lpstr>
      <vt:lpstr>Estudio_para_el_cálculo_de_la_huella_hídrica_y_la_definición_de_estrategias_la_disminución_de_esta_en_la_actividad_cafetera_en_la_cuenca</vt:lpstr>
      <vt:lpstr>Estudio_para_el_cálculo_de_la_huella_hídrica_y_la_definición_de_estrategias_la_disminución_de_esta_en_la_actividad_ganadera_en_la_cuenca</vt:lpstr>
      <vt:lpstr>Estudio_para_la_reubicación_de_entables_y_definición_de_una_zona_industrial_para_la_minería</vt:lpstr>
      <vt:lpstr>Estudios_de_biodiversidad</vt:lpstr>
      <vt:lpstr>Estudios_para_estimar_los_factores_de_vertimientos_por_sectores</vt:lpstr>
      <vt:lpstr>Estudios_para_estimar_los_factores_de_vertimientos_por_sectores2</vt:lpstr>
      <vt:lpstr>Evaluación_de_la_vulnerabilidad_del_recurso_hídrico_los_ecosistemas_y_las_comunidades_asociados_a_los_escenarios_de_variabilidad_y_riesgo_por_cambio_climático_e_incorporación_a_los_Planes_Municipales_de_Gestión_del_Riesgo_y_Desastres</vt:lpstr>
      <vt:lpstr>Evaluación_de_la_Vulnerabilidad_del_Recurso_Hídrico_los_Ecosistemas_y_las_Comunidades_Asociados_a_los_Escenarios_de_Variabilidad_y_Riesgo_Por_Cambio_Climático_e_Incorporación_a_los_PMGRD_–_Plan_Municipal_De_Gestión_Del_Riesgo_De_Desastres</vt:lpstr>
      <vt:lpstr>Evaluación_de_la_vulnerabilidad_del_recurso_hídrico_los_ecosistemas_y_las_comunidades_asociados_a_los_escenarios_de_variabilidad_y_riesgo_por_cambio_climático_e_incorporación_a_los_PMGRD_Plan_Municipal_de_Gestión_del_Riesgo_de_Desastres</vt:lpstr>
      <vt:lpstr>Evaluación_de_la_vulnerabilidad_del_recurso_hídrico_los_ecosistemas_y_las_comunidades_asociados_a_los_escenarios_de_variabilidad_y_riesgo_por_cambio_climático_e_incorporación_a_los_PMGRD_Plan_Municipal_de_Gestión_del_Riesgo_de_Desastres2</vt:lpstr>
      <vt:lpstr>Evaluación_de_la_vulnerabilidad_del_recurso_hídrico_los_ecosistemas_y_las_comunidades_asociados_a_los_escenarios_de_variabilidad_y_riesgo_por_cambio_climático_e_incorporación_a_los_PMGRD_Plan_Municipal_de_Gestión_del_Riesgo_de_Desastres3</vt:lpstr>
      <vt:lpstr>Evaluación_de_la_vulnerabilidad_del_recurso_hídrico_los_ecosistemas_y_las_comunidades_asociados_a_los_escenarios_de_variabilidad_y_riesgo_por_cambio_climático_e_incorporación_a_los_PMGRD_Plan_Municipal_de_Gestión_del_Riesgo_de_Desastres4</vt:lpstr>
      <vt:lpstr>Fomento_del_posicionamiento_del_patrimonio_hídrico_como_un_eje_fundamental_en_la_planeación_local_y_regional_a_partir_de_la_articulación_inter_e_intrainstitucional_en_los_ámbitos_locales_y_regionales</vt:lpstr>
      <vt:lpstr>Formación_de_gestores_Ambientales</vt:lpstr>
      <vt:lpstr>Formación_de_gestores_ambientales.</vt:lpstr>
      <vt:lpstr>Formación_de_Gestores_Ambientales_Comunitarios_en_el_Consejo_Caño_Bodegas</vt:lpstr>
      <vt:lpstr>Formación_de_gestores_Ambientales2</vt:lpstr>
      <vt:lpstr>Formación_de_gestores_Ambientales3</vt:lpstr>
      <vt:lpstr>Formación_de_gestores_Ambientales4</vt:lpstr>
      <vt:lpstr>Formación_de_Guardianes_de_la_Naturaleza_en_la_Comunidad_la_Congoja</vt:lpstr>
      <vt:lpstr>Formación_de_Guardianes_de_la_Naturaleza_en_la_Comunidad_Rionegrito</vt:lpstr>
      <vt:lpstr>Formación_de_Promotores_Ambientales_en_la_Comunidad_Étnica_Ríonegrito</vt:lpstr>
      <vt:lpstr>Formación_de_Promotores_Ambientales_en_la_Comunidad_La_Congoja</vt:lpstr>
      <vt:lpstr>Formulación_e_implementación_del_plan_ambiental_de_manejo_del_sistema_de_acuíferos_asociados_a_los_cuerpos_de_agua_priorizadas_en_el_PORH_que_identifique_además_las_amenazas_de_contaminación_y_agotamiento_de_las_aguas_subterráneas</vt:lpstr>
      <vt:lpstr>Fortalecer_el_programa_Piragua_con_la_creación_de_la_estrategia_Piragüeros_del_Río_Grande_como_estrategia_para_unir_esfuerzos_para_el_cuidado_la_protección_y_participación_entorno_a_la_cuenca</vt:lpstr>
      <vt:lpstr>Fortalecimiento_a_los_PRAES_y_PROCEDAS</vt:lpstr>
      <vt:lpstr>Fortalecimiento_acompañamiento_y_seguimiento_a_los_sistemas_de_acueductos_comunitarios_veredales_y_municipales_priorizando_a_el_municipio_de_San_Pedro_de_los_Milagros</vt:lpstr>
      <vt:lpstr>Fortalecimiento_comunitario</vt:lpstr>
      <vt:lpstr>Fortalecimiento_corporativo</vt:lpstr>
      <vt:lpstr>Fortalecimiento_de_autoridades_y_actores_sociales_para_garantizar_la_GIRH</vt:lpstr>
      <vt:lpstr>Fortalecimiento_de_autoridades_y_actores_sociales_para_garantizar_la_GIRH2</vt:lpstr>
      <vt:lpstr>Fortalecimiento_de_autoridades_y_actores_sociales_para_garantizar_la_GIRH3</vt:lpstr>
      <vt:lpstr>Fortalecimiento_de_autoridades_y_actores_sociales_para_garantizar_la_GIRH4</vt:lpstr>
      <vt:lpstr>Fortalecimiento_de_autoridades_y_actores_sociales_para_garantizar_la_GIRH5</vt:lpstr>
      <vt:lpstr>Fortalecimiento_de_capacidades</vt:lpstr>
      <vt:lpstr>Fortalecimiento_de_capacidades_</vt:lpstr>
      <vt:lpstr>Fortalecimiento_de_la_cultura_ambiental_y_de_las_capacidades_de_los_actores_para_la_gestión_conjunta_y_el_logro_de_los_resultados</vt:lpstr>
      <vt:lpstr>Fortalecimiento_de_la_gestión_ambiental_institucional_y_ciudadana_en_la_Cuenca.</vt:lpstr>
      <vt:lpstr>FORTALECIMIENTO_DE_LA_PARTICIPACION_SOCIAL_E_INSTITUCIONAL_PARA_LA_GOBERNANZA_DE_LA_CUENCA</vt:lpstr>
      <vt:lpstr>Fortalecimiento_de_la_presencia_institucional_en_la_cuenca</vt:lpstr>
      <vt:lpstr>Fortalecimiento_de_la_presencia_institucional_en_la_cuenca2</vt:lpstr>
      <vt:lpstr>Fortalecimiento_de_la_presencia_institucional_en_la_cuenca3</vt:lpstr>
      <vt:lpstr>Fortalecimiento_de_los_mecanismos_de_actuación_del_Plan_Operacional_para_enfrentar_Episodios_de_Contaminación_Atmosférica_en_el_Área_Metropolitana_del_Vallé_de_Aburrá_POECA</vt:lpstr>
      <vt:lpstr>Fortalecimiento_de_los_PRAES_y_PROCEDAS.</vt:lpstr>
      <vt:lpstr>Fortalecimiento_de_organizaciones_de_base_como_Juntas_Administradoras_de_Acueductos_Verdales_JAAV</vt:lpstr>
      <vt:lpstr>Fortalecimiento_de_organizaciones_de_base_como_Juntas_Administradoras_de_Acueductos_Veredales_JAAV</vt:lpstr>
      <vt:lpstr>Fortalecimiento_de_organizaciones_de_base_como_Juntas_Administradoras_de_Acueductos_Veredales_JAAV2</vt:lpstr>
      <vt:lpstr>Fortalecimiento_del_ejercicio_de_la_autoridad_ambiental_en_la_gestión_y_protección_del_patrimonio_hídrico_a_través_de_la_articulación_y_acompañamiento_en_la_formación_técnica_a_las_comunidades_al_sector_público_y_al_sector_privado.</vt:lpstr>
      <vt:lpstr>Fortalecimiento_del_Plan_de_Vida_para_el_Cuidado_del_Agua_en_el_Resguardo_Indígena_Bernardino_Panchí</vt:lpstr>
      <vt:lpstr>Fortalecimiento_del_PRAES_de_la_Institución_Educativa_a_la_cual_pertenece_la_Escuela_el_Recreo_Comunidad_Rionegrito</vt:lpstr>
      <vt:lpstr>Fortalecimiento_del_Seguimiento_Control_y_Vigilancia_con_Participación_Ciudadana_a_través_de_las_Veedurías_Ambientales</vt:lpstr>
      <vt:lpstr>Fortalecimiento_del_Seguimiento_Control_y_Vigilancia_con_Participación_Ciudadana_a_través_de_las_Veedurías_Ambientales2</vt:lpstr>
      <vt:lpstr>Fortalecimiento_del_Seguimiento_Control_y_Vigilancia_con_Participación_Ciudadana_a_través_de_las_Veedurías_Ambientales3</vt:lpstr>
      <vt:lpstr>Fortalecimiento_del_Seguimiento_Control_y_Vigilancia_con_Participación_Ciudadana_a_través_de_las_Veedurías_Ambientales4</vt:lpstr>
      <vt:lpstr>Fortalecimiento_del_Suministro_de_Agua_para_la_Comunidad_Caño_Bodegas</vt:lpstr>
      <vt:lpstr>Fortalecimiento_del_Suministro_de_Agua_para_la_Comunidad_Korodó_I_té_Korodó_Ité</vt:lpstr>
      <vt:lpstr>Fortalecimiento_del_Suministro_de_Agua_para_la_Comunidad_La_Congoja</vt:lpstr>
      <vt:lpstr>Fortalecimiento_del_Suministro_de_Agua_para_la_Comunidad_Rionegrito</vt:lpstr>
      <vt:lpstr>Fortalecimiento_generación_y_aprovechamiento_del_conocimiento_científico_y_la_tecnología._</vt:lpstr>
      <vt:lpstr>Fortalecimiento_Industrial_y_Gobernabilidad</vt:lpstr>
      <vt:lpstr>Fortalecimiento_institucional_legitimidad_y_gobernabilidad_de_los_asuntos_ambientales</vt:lpstr>
      <vt:lpstr>Fortalecimiento_Institucional_Organizaciones_para_la_GIRH</vt:lpstr>
      <vt:lpstr>Fortalecimiento_institucional_para_la_gestion_ambiental_</vt:lpstr>
      <vt:lpstr>Fortalecimiento_Institucional_para_le_manejo_del_DMI</vt:lpstr>
      <vt:lpstr>Fortalecimiento_Institucional_y_Gobernabilidad</vt:lpstr>
      <vt:lpstr>Fortalecimiento_Institucional_y_Gobernabilidad2</vt:lpstr>
      <vt:lpstr>Fortalecimiento_Institucional_y_Gobernabilidad3</vt:lpstr>
      <vt:lpstr>Fortalecimiento_Institucional_y_Gobernabilidad4</vt:lpstr>
      <vt:lpstr>Fortalecimiento_socio_ambiental_del_sector_minero_</vt:lpstr>
      <vt:lpstr>FORTALECIMIENTO_TÉCNICO</vt:lpstr>
      <vt:lpstr>Garantizar_el_funcionamiento_y_gestión_del_consejo_de_cuenca_del_POMCA_del_Río_Grande_y_sus_principales_afluentes_incluyendo_en_su_agenda_el_seguimiento_a_las_metas_propuestas_por_el_PORH</vt:lpstr>
      <vt:lpstr>Generación_de_Capacidades_Socioambientales_en_Medidas_de_Desarrollo_Limpio_MDL_y_Buenas_Prácticas_Ambientales_BPA_como_Mecanismos_de_Adaptación_en_la_cuenca_Amagá</vt:lpstr>
      <vt:lpstr>Generación_de_capacidades_socioambientales_en_medidas_de_desarrollo_limpio_MDL_y_buenas_prácticas_ambientales_BPA_como_mecanismos_de_adaptación_en_la_cuenca_Anorí</vt:lpstr>
      <vt:lpstr>Generación_de_Capacidades_Socioambientales_en_Medidas_de_Desarrollo_Limpio_MDL_y_Buenas_Prácticas_Ambientales_BPA_como_Mecanismos_de_Adaptación_en_la_Cuenca_Ité</vt:lpstr>
      <vt:lpstr>Generación_de_Capacidades_Socioambientales_en_Medidas_de_Desarrollo_Limpio_MDL_Y_Buenas_Prácticas_Ambientales_BPA_como_Mecanismos_de_Adaptación_en_la_Cuenca_Mulatos</vt:lpstr>
      <vt:lpstr>Generación_de_capacidades_socioambientales_en_medidas_de_desarrollo_limpio_MDL_y_buenas_prácticas_ambientales_BPA_como_mecanismos_de_adaptación_en_la_cuenca_San_Andrés</vt:lpstr>
      <vt:lpstr>Generación_de_capacidades_socioambientales_en_medidas_de_desarrollo_limpio_MDL_y_buenas_prácticas_ambientales_BPA_como_mecanismos_de_adaptación_en_la_cuenca_Tarazá</vt:lpstr>
      <vt:lpstr>Generación_de_estrategias_para_la_apropiación_social_del_PORH_a_través_de_mesas_sectoriales_en_las_cuales_se_capaciten_los_diferentes_sectores_para_el_cumplimiento_de_las_propuestas_en_él_planteadas.</vt:lpstr>
      <vt:lpstr>Generación_en_las_instituciones_con_incidencia_en_el_cumplimiento_del_PORH_la_capacidad_institucional_para_el_cumplimiento_de_las_metas_propuestas._</vt:lpstr>
      <vt:lpstr>Gestión_de_Apoyo_técnico_y_económico_a_los_municipios_para_el_saneamiento_básico_tanto_en_las_cabeceras_municipales_como_en_la_zona_rural_mejorando_en_esta_última_los_sistemas_de_pozos_sépticos._</vt:lpstr>
      <vt:lpstr>Gestión_de_Cumplimiento_de_Cargas_en_Vertimientos_Industriales</vt:lpstr>
      <vt:lpstr>GESTIÓN_DE_LA_CALIDAD_DEL_AIRE</vt:lpstr>
      <vt:lpstr>Gestión_de_la_demanda_</vt:lpstr>
      <vt:lpstr>Gestión_de_la_demanda_2</vt:lpstr>
      <vt:lpstr>Gestión_de_la_demanda_3</vt:lpstr>
      <vt:lpstr>Gestión_de_la_demanda_4</vt:lpstr>
      <vt:lpstr>Gestión_de_la_demanda_5</vt:lpstr>
      <vt:lpstr>Gestión_de_la_demanda_6</vt:lpstr>
      <vt:lpstr>Gestión_de_la_información_de_calidad</vt:lpstr>
      <vt:lpstr>Gestión_de_la_información_de_calidad2</vt:lpstr>
      <vt:lpstr>Gestión_de_la_información_de_calidad3</vt:lpstr>
      <vt:lpstr>Gestión_de_la_información_de_calidad4</vt:lpstr>
      <vt:lpstr>Gestión_de_la_oferta</vt:lpstr>
      <vt:lpstr>GESTIÓN_DE_OLORES_Y_RUIDO</vt:lpstr>
      <vt:lpstr>Gestión_de_quejas_por_olores_ofensivos_y_ruido_en_concordancia_la_Línea_3_Reto_26_del_PGAR2020_2031</vt:lpstr>
      <vt:lpstr>Gestión_de_Recursos</vt:lpstr>
      <vt:lpstr>Gestión_de_reuniones_y_o_comités_para_la_prevención_del_riesgo_de_desastres_por_inundación_o_avalanchas</vt:lpstr>
      <vt:lpstr>Gestión_de_reuniones_yo_comités_para_la_prevención_del_riesgo_de_desastres_por_inundación_o_avalanchas</vt:lpstr>
      <vt:lpstr>Gestión_de_reuniones_yo_comités_para_la_prevención_del_riesgo_de_desastres_por_inundación_o_avalanchas2</vt:lpstr>
      <vt:lpstr>Gestión_del_Agua_Potable</vt:lpstr>
      <vt:lpstr>Gestión_del_conocimiento_del_riesgo_e_investigación_aplicada_para_orientar_los_procesos_de_reducción_del_riesgo_de_desastres_y_la_adaptación_al_cambio_climático_en_la_cuenca_hidrográfica_del_Río_Bajo_Nechí.</vt:lpstr>
      <vt:lpstr>Gestión_del_Riesgo</vt:lpstr>
      <vt:lpstr>Gestión_del_riesgo_para_la_protección_de_la_vida_y_los_recursos_naturales._Mitigación_y_adaptación_al_cambio_climático</vt:lpstr>
      <vt:lpstr>Gestión_del_Riesgo2</vt:lpstr>
      <vt:lpstr>Gestión_del_Riesgo3</vt:lpstr>
      <vt:lpstr>Gestión_del_Riesgo4</vt:lpstr>
      <vt:lpstr>Gestión_gremios_Corporación_para_la_legalización_de_usuarios</vt:lpstr>
      <vt:lpstr>GESTIÓN_INTEGRAL_DEL_RECURSO_HIDRICO</vt:lpstr>
      <vt:lpstr>Gestión_integral_del_riesgo_de_desastres_y_adaptación_al_cambio_climático_</vt:lpstr>
      <vt:lpstr>Gestión_Interinstitucional</vt:lpstr>
      <vt:lpstr>Gestión_interinstitucional_e_intersectorial_en_la_aplicación_de_la_norma_en_términos_de_las_rondas_hídricas_que_permita_la_conservación_y_delimitación_de_las_zonas_forestales_alrededor_de_las_cuencas</vt:lpstr>
      <vt:lpstr>Gestión_para_ahorro_y_uso_eficiente_del_agua_en_usuarios_estratégicos</vt:lpstr>
      <vt:lpstr>Gestión_para_ahorro_y_uso_eficiente_del_agua_en_usuarios_estratégicos2</vt:lpstr>
      <vt:lpstr>Gestión_para_ahorro_y_uso_eficiente_del_agua_en_usuarios_estratégicos3</vt:lpstr>
      <vt:lpstr>Gestión_para_ahorro_y_uso_eficiente_del_agua_en_usuarios_estratégicos4</vt:lpstr>
      <vt:lpstr>Gestión_para_ahorro_y_uso_eficiente_del_agua_en_usuarios_estratégicos5</vt:lpstr>
      <vt:lpstr>Gestión_para_ahorro_y_uso_eficiente_del_agua_en_usuarios_estratégicos6</vt:lpstr>
      <vt:lpstr>Gestión_para_saneamiento_en_actividades_de_beneficio_de_oro</vt:lpstr>
      <vt:lpstr>Gestión_para_saneamiento_en_actividades_de_beneficio_de_oro2</vt:lpstr>
      <vt:lpstr>Gestión_para_saneamiento_en_actividades_de_beneficio_de_oro3</vt:lpstr>
      <vt:lpstr>Gestión_y_control_de_usuarios_</vt:lpstr>
      <vt:lpstr>Gestionar_el_recurso_hídrico_para_mejorar_la_calidad_y_oferta_de_la_Cuenca</vt:lpstr>
      <vt:lpstr>Gestionar_los_riesgos_naturales_de_la_Cuenca</vt:lpstr>
      <vt:lpstr>Gobernanza_amb</vt:lpstr>
      <vt:lpstr>Gobernanza_Ambiental</vt:lpstr>
      <vt:lpstr>Gobernanza_Ambiental2</vt:lpstr>
      <vt:lpstr>Gobernanza_Ambiental3</vt:lpstr>
      <vt:lpstr>Gobernanza_Ambiental4</vt:lpstr>
      <vt:lpstr>Gobernanza_para_la_gestión_del_POMCA</vt:lpstr>
      <vt:lpstr>Gobernanza_Territorial</vt:lpstr>
      <vt:lpstr>Gobernanza_Territorial2</vt:lpstr>
      <vt:lpstr>Guardabosques.</vt:lpstr>
      <vt:lpstr>Habitabilidad_para_el_desarrollo_sostenible_</vt:lpstr>
      <vt:lpstr>HERRAMIENTAS_PARA_LA_CALIDAD_DEL_AIRE</vt:lpstr>
      <vt:lpstr>Hevéxicos</vt:lpstr>
      <vt:lpstr>Hijas_del_Arcoíris_Iumakaura_para_el_Cuidado_del_Agua</vt:lpstr>
      <vt:lpstr>I._Aplicación_de_compras_públicas_socialmente_responsables</vt:lpstr>
      <vt:lpstr>I._CONTROL_DE_FUENTES_DE_EMISIÓN</vt:lpstr>
      <vt:lpstr>I._Nuestros_ecosistemas_naturales</vt:lpstr>
      <vt:lpstr>Identificación_de_Usuarios</vt:lpstr>
      <vt:lpstr>Identificación_de_usuarios_y_obras_hidráulicas_de_la_cuenca</vt:lpstr>
      <vt:lpstr>Identificación_de_Usuarios2</vt:lpstr>
      <vt:lpstr>Identificación_de_Usuarios3</vt:lpstr>
      <vt:lpstr>Identificación_de_Usuarios4</vt:lpstr>
      <vt:lpstr>Identificación_y_protección_de_especies_con_alto_valor_ecológico_en_la_cuenca.</vt:lpstr>
      <vt:lpstr>II._Agua_para_la_vida</vt:lpstr>
      <vt:lpstr>II._FORTALECIMIENTO_INSTITUCIONAL</vt:lpstr>
      <vt:lpstr>II._Inclusión_social_y_enfoque_diferencial_en_la_gestión_ambiental_y_la_participación_para_la_incidencia_en_la_toma_de_decisiones</vt:lpstr>
      <vt:lpstr>III._GESTIÓN_DE_RECUSOS_FINANCIEROS</vt:lpstr>
      <vt:lpstr>III._Modelo_de_ocupación_sostenible</vt:lpstr>
      <vt:lpstr>IMPLEMENTACIÓN_DE_ACCIONES_SOCIOAMBIENTALES_QUE_PROPENDAN_POR_EL_EQUILIBRIO_DEL_TERRITORIO</vt:lpstr>
      <vt:lpstr>Implementación_de_Buenas_Prácticas_Agropecuarias_BPA_en_los_sistemas_productivos_en_la_cuenca_del_Quebrada_La_Sopetrana.</vt:lpstr>
      <vt:lpstr>Implementación_de_Buenas_Prácticas_Agropecuarias_BPA_en_los_sistemas_productivos_en_la_cuenca_del_Quebrada_La_Sopetrana.2</vt:lpstr>
      <vt:lpstr>Implementación_de_Buenas_Prácticas_Agropecuarias_BPA_en_los_sistemas_productivos_en_la_cuenca_del_Río_Aurra</vt:lpstr>
      <vt:lpstr>Implementación_de_Buenas_Prácticas_Agropecuarias_BPA_en_los_sistemas_productivos_en_la_cuenca_del_Río_Guadalupe</vt:lpstr>
      <vt:lpstr>Implementación_de_Buenas_Prácticas_Agropecuarias_BPA_en_los_sistemas_productivos_en_la_cuenca_del_Río_Piedras</vt:lpstr>
      <vt:lpstr>Implementación_de_la_red_de_monitoreo_de_calidad_del_agua_del_plan_de_ordenamiento_del_recurso_hídrico_de_la_quebrada_La_Cianurada.</vt:lpstr>
      <vt:lpstr>Implementación_de_la_red_de_monitoreo_de_calidad_del_agua_del_plan_de_ordenamiento_del_recurso_hídrico_de_la_quebrada_La_Sopetrana</vt:lpstr>
      <vt:lpstr>Implementación_de_la_red_de_monitoreo_de_calidad_del_agua_del_plan_de_ordenamiento_del_recurso_hídrico_del_Río_Aurra</vt:lpstr>
      <vt:lpstr>Implementación_de_la_red_de_monitoreo_de_calidad_del_agua_del_plan_de_ordenamiento_del_recurso_hídrico_del_rio_Guadalupe</vt:lpstr>
      <vt:lpstr>Implementación_de_la_red_de_monitoreo_de_calidad_del_agua_del_plan_de_ordenamiento_del_recurso_hídrico_del_río_Piedras</vt:lpstr>
      <vt:lpstr>Implementación_de_prácticas_agroecológicas</vt:lpstr>
      <vt:lpstr>Implementación_de_procesos_de_educación_ambiental_y_educomunicación_que_conlleven_a_la_construcción_colectiva_de_una_cultura_del_agua_</vt:lpstr>
      <vt:lpstr>Implementación_de_programas_de_incentivos_y_exenciones_tributarias_por_buenas_prácticas_ambientales_y_reconversión_tecnológica.</vt:lpstr>
      <vt:lpstr>Implementación_de_tecnologías_sostenibles._</vt:lpstr>
      <vt:lpstr>IMPLEMENTACIÓN_DE_TECNOLOGÍAS_Y_BUENAS_PRÁCTICAS_PARA_LA_FUNCIONALIDAD_RURAL_SOSTENIBLE_Y_TRANSFORMACIÓN_DEL_CAMPO</vt:lpstr>
      <vt:lpstr>Implementación_de_un_programa_formativo_para_la_identificación_y_manejo_de_los_conflictos_socio_ambientales_del_recurso_hídrico.</vt:lpstr>
      <vt:lpstr>Implementación_del_plan_de_manejo_ambiental_de_los_nacimientos.</vt:lpstr>
      <vt:lpstr>Implementación_del_plan_de_monitoreo_y_seguimiento_de_los_objetivos_de_calidad_ODC_en_fuentes_superficiales_definido_en_el_PORH_de_la_quebrada_La_Cianurada.</vt:lpstr>
      <vt:lpstr>Implementación_del_plan_de_monitoreo_y_seguimiento_de_los_objetivos_de_calidad_ODC_en_fuentes_superficiales_definido_en_el_PORH_de_la_quebrada_La_Sopetrana</vt:lpstr>
      <vt:lpstr>Implementación_del_plan_de_monitoreo_y_seguimiento_de_los_objetivos_de_calidad_ODC_en_fuentes_superficiales_definido_en_el_PORH_del_Río_Aurra</vt:lpstr>
      <vt:lpstr>Implementación_del_plan_de_monitoreo_y_seguimiento_de_los_objetivos_de_calidad_ODC_en_fuentes_superficiales_definido_en_el_PORH_del_rio_Guadalupe</vt:lpstr>
      <vt:lpstr>Implementación_del_plan_de_monitoreo_y_seguimiento_de_los_objetivos_de_calidad_ODC_en_fuentes_superficiales_definido_en_el_PORH_del_río_Piedras</vt:lpstr>
      <vt:lpstr>Implementación_y_uso_de_fuentes_alternativas_de_agua_lluvias_subterráneas_para_la_disminución_del_impacto_asociado_al_uso_de_fuentes_superficiales_que_presenten_cargas_contaminantes_por_encima_de_lo_permitido.</vt:lpstr>
      <vt:lpstr>Impulsar_el_uso_de_combustibles_alternativos</vt:lpstr>
      <vt:lpstr>Incentivar_a_los_municipios_para_que_de_manera_articulada_con_la_Corporación_se_promueva_la_acción_gestión_e_inversión_hacia_la_movilidad_sostenible_</vt:lpstr>
      <vt:lpstr>Incentivos_a_la_conservación_y_protección_de_cuencas</vt:lpstr>
      <vt:lpstr>Incentivos_a_la_producción_limpia</vt:lpstr>
      <vt:lpstr>Incentivos_a_la_producción_limpia2</vt:lpstr>
      <vt:lpstr>Inclusión_en_la_red_de_monitoreo_de_un_sistema_de_gestión_de_la_información_quejas_reclamos_denuncias_y_trámites.</vt:lpstr>
      <vt:lpstr>Incorporación_de_la_gestión_del_riesgo_en_el_manejo_integral_del_recurso_hídrico_para_la_disminución_de_los_riesgos_asociados_a_los_fenómenos_naturales_y_la_disminución_de_los_efectos_del_cambio_climático</vt:lpstr>
      <vt:lpstr>Industria_y_servicios_competitiva_y_de_bajas_emisiones.</vt:lpstr>
      <vt:lpstr>Innivación_tecnológica_para_la_transformación_del_campo_la_gestión_ambiental_urbana_y_la_recuperación_de_oferta_de_bienes_y_servicios_ambientales</vt:lpstr>
      <vt:lpstr>Instalación_de_pozos_sépticos</vt:lpstr>
      <vt:lpstr>Instalación_de_Pozos_Sépticos_en_la_Comunidad_Caño_Bodegas</vt:lpstr>
      <vt:lpstr>Instalación_de_Pozos_Sépticos_en_la_Comunidad_Indígena_Ité_Korodó_Ité</vt:lpstr>
      <vt:lpstr>Instalación_de_Pozos_Sépticos_en_la_Comunidad_la_Congoja</vt:lpstr>
      <vt:lpstr>Instalación_de_Pozos_Sépticos_en_la_Comunidad_Rionegrito</vt:lpstr>
      <vt:lpstr>INSTRUMENTOS_ECONÓMICOS</vt:lpstr>
      <vt:lpstr>Intervención_prospectiva_y_correctiva_del_riesgo</vt:lpstr>
      <vt:lpstr>Inventario_de_flora_y_fauna_de_la_cuenca.</vt:lpstr>
      <vt:lpstr>Investigación_y_Monitoreo</vt:lpstr>
      <vt:lpstr>Investigación_y_monitoreo_</vt:lpstr>
      <vt:lpstr>IV._Hábitat_y_hábitos_de_vida_sostenible</vt:lpstr>
      <vt:lpstr>IV._PLANES_Y_ORGANIZACION_DEL_TERRITORIO</vt:lpstr>
      <vt:lpstr>Jóvenes_Cuidadores_del_Agua_en_el_Resguardo_Bernardino_Panchí</vt:lpstr>
      <vt:lpstr>La_Sopetrana</vt:lpstr>
      <vt:lpstr>Legalización_de_Usuarios</vt:lpstr>
      <vt:lpstr>Legalización_de_Usuarios2</vt:lpstr>
      <vt:lpstr>Legalización_de_Usuarios3</vt:lpstr>
      <vt:lpstr>Legalización_de_Usuarios4</vt:lpstr>
      <vt:lpstr>Limpiando_el_Río_Mulatos_Mediante_la_Restauración_de_Sistemas_Sépticos</vt:lpstr>
      <vt:lpstr>Línea_1._Planificación_ambiental_territorial_y_protección_de_áreas_que_proveen_servicios_ecosistémicos</vt:lpstr>
      <vt:lpstr>Línea_2._Corresponsabilidad_del_sistema_económico_hacia_territorios_sostenibles</vt:lpstr>
      <vt:lpstr>Línea_3._Consolidación_de_un_entorno_saludable_y_seguro</vt:lpstr>
      <vt:lpstr>Línea_4._Fortalecimiento_de_la_cultura_ambiental_y_de_las_capacidades_de_los_actores_para_la_gestión_conjunta_y_el_logro_de_los_resultados</vt:lpstr>
      <vt:lpstr>Línea_ambiental_y_de_manejo</vt:lpstr>
      <vt:lpstr>Línea_de_investigación_básica_</vt:lpstr>
      <vt:lpstr>Línea_socio_Económica_legal</vt:lpstr>
      <vt:lpstr>líneas</vt:lpstr>
      <vt:lpstr>M.1._Sistemas_silvopastoriles_para_la_producción_de_carne_bovina</vt:lpstr>
      <vt:lpstr>M.10._Transición_y_eficiencia_energética_en_la_industria_y_agroindustria</vt:lpstr>
      <vt:lpstr>M.2._Sistemas_silvopastoriles_para_la_producción_de_leche</vt:lpstr>
      <vt:lpstr>M.3._Hogares_ecológicos_como_herramienta_para_la_gestión_ambiental_del_territorio_y_de_la_vida_campesina</vt:lpstr>
      <vt:lpstr>M.4._Inclusión_de_tecnologías_y_fortalecimiento_de_buenas_prácticas_ambientales_en_el_sector_agropecuario__BPAA</vt:lpstr>
      <vt:lpstr>M.5._Generación_de_biometano_en_hatos_lecheros_pequeños</vt:lpstr>
      <vt:lpstr>M.6._Generación_de_biometano_en_hatos_lecheros_medianos</vt:lpstr>
      <vt:lpstr>M.7._Generación_de_biometano_en_hatos_lecheros_grandes</vt:lpstr>
      <vt:lpstr>M.8._Alumbrado_público_eficiente_con_tecnología_LED_y_paneles_solares</vt:lpstr>
      <vt:lpstr>M.9._Plan_de_energización_rural_con_radicación_solar_en_poblaciones_aisladas</vt:lpstr>
      <vt:lpstr>M12._Plataforma_WEB_para_la_gestión_de_emisiones_de_GEI_y_huella_de_carbono_en_el_sector_transporte</vt:lpstr>
      <vt:lpstr>M14._Promoción_del_gas_natural_vehicular</vt:lpstr>
      <vt:lpstr>M15._En_bici_por_mi_municipio</vt:lpstr>
      <vt:lpstr>M16._Separación_de_residuos_sólidos_en_la_fuente__en_municipios_con_poblaciones_urbanas_inferiores_a_20.000__habitantes</vt:lpstr>
      <vt:lpstr>M17._Separación_de_residuos_sólidos_en_la_fuente__en_municipios_con_poblaciones_urbanas_superiores_a_20.001_habitantes</vt:lpstr>
      <vt:lpstr>M18._Compostaje_de_residuos_sólidos_en_municipios_sin_poblaciones_urbanas_inferiores_a_200.000_habitantes</vt:lpstr>
      <vt:lpstr>M19._Compostaje_de_residuos_sólidos_en_municipios_con_poblaciones_urbanas_superiores_a_200.001_habitantes</vt:lpstr>
      <vt:lpstr>M20._Conducción_y_tratamiento_de_biogás__quema__en_rellenos</vt:lpstr>
      <vt:lpstr>M21._Tratamiento_térmico_de_residuos_sólidos</vt:lpstr>
      <vt:lpstr>M22._Aprovechamiento_y_reutilización_de_aguas_grises.</vt:lpstr>
      <vt:lpstr>M23.Aislamiento_en_edificaciones</vt:lpstr>
      <vt:lpstr>M24.Calentadores_solares</vt:lpstr>
      <vt:lpstr>M25._Uso_eficiente_de_refrigeradores</vt:lpstr>
      <vt:lpstr>M26._Uso_de_sistemas_de_aire_acondicionado_eficiente</vt:lpstr>
      <vt:lpstr>M27.Uso_de_biogás_en_viviendas</vt:lpstr>
      <vt:lpstr>M28._Estufas_eficientes</vt:lpstr>
      <vt:lpstr>M29._Iluminación_eficiente_en_edificaciones</vt:lpstr>
      <vt:lpstr>M30._Reactivación_del_ferrocarril_de_Antioquia</vt:lpstr>
      <vt:lpstr>MA1__Conservación_y_recuperación_de_bosques_y_servicios_ecosistémicos</vt:lpstr>
      <vt:lpstr>MA10._Inclusión_de_lineamientos_de_cambio_climático_en_los_planes_de_vida_y_planes_de_etno_desarrollo</vt:lpstr>
      <vt:lpstr>MA11._Actores_líderes_de_la_planeación_y_ordenamiento_territorial_frente_al_cambio_climático</vt:lpstr>
      <vt:lpstr>MA12._Educación_ambiental_para_sectores_productivos__MA12</vt:lpstr>
      <vt:lpstr>MA13._Fortalecimiento_de_los_procesos_de_educación_ambiental_en_cambio_climático_en_la_planeación_institucional_formal_PRAE_y_CIDEAM</vt:lpstr>
      <vt:lpstr>MA14._Acompañamiento_a_procesos_de_investigación_en_cambio_climático_en_comunidades_étnicas</vt:lpstr>
      <vt:lpstr>MA15._Construcción_participativa_de_indicadores_sociales__culturales_sobre_la_vulnerabilidad_y_nivel_de_apropiación_de_las_comunidades_frente_al_cambio_climático</vt:lpstr>
      <vt:lpstr>MA16._Conocimiento_y_comprensión_del_cambio_climático_para_la_promoción_de_la_conciencia_pública_y_el_desarrollo_sostenible</vt:lpstr>
      <vt:lpstr>MA17._Acuerdos_con_academias_para_la_promoción_de_pregrados_y_posgrados_relacionados_con_el_Cambio_Climático_a_nivel_regional</vt:lpstr>
      <vt:lpstr>MA18.Promoción_de_tecnologías_por_parte_entidades_como_el_SENA_relacionadas_con_el_cambio_climático</vt:lpstr>
      <vt:lpstr>MA2_Fortalecimiento_del_sistema_nacional_de_áreas_protegidas_y_vulnerables</vt:lpstr>
      <vt:lpstr>MA3_Instrumento_de_pago_por_servicios_ambientales_para_conservación_de_bosques</vt:lpstr>
      <vt:lpstr>MA4__Instrumento_de_pago_por_servicios_ambientales_para_reforestación_con_especies_nativas_y_estimulación_de_la_regeneración_natural</vt:lpstr>
      <vt:lpstr>MA5__Gestión_institucional__interinstitucional_y_empresarial_para_la_articulación_frente_al_cambio_climático</vt:lpstr>
      <vt:lpstr>MA6._Fortalecimiento_de_la_participación_ciudadana_para_la_gestión_ambiental_en_cambio_climático_a_nivel_local_y_regional_con_incidencia_nacional</vt:lpstr>
      <vt:lpstr>MA7._Iniciativas_comunitarias_locales_frente_al_cambio_climático</vt:lpstr>
      <vt:lpstr>MA8_Red_de_información_y_difusión_sobre_el_cambio_climático</vt:lpstr>
      <vt:lpstr>MA9_Apoyo_y_acompañamiento_a_iniciativas_comunicativas_locales_y_comunitarias</vt:lpstr>
      <vt:lpstr>Magdalena_Medio</vt:lpstr>
      <vt:lpstr>Manejo_Ambiental_Sostenible</vt:lpstr>
      <vt:lpstr>Manejo_Ambiental_Sostenible2</vt:lpstr>
      <vt:lpstr>Manejo_Ambiental_Sostenible3</vt:lpstr>
      <vt:lpstr>Manejo_Ambiental_Sostenible4</vt:lpstr>
      <vt:lpstr>Manejo_de_residuos_sólidos</vt:lpstr>
      <vt:lpstr>MANEJO_INTEGRAL_DE_LOS_RECURSOS_NATURALES_PARA_LA_SOSTENIBILIDAD_DEL_SUELO_RURAL_Y_LA_CALIDAD_AMBIENTAL</vt:lpstr>
      <vt:lpstr>Manejo_integral_del_recurso_hídrico</vt:lpstr>
      <vt:lpstr>Manejo_integral_del_recurso_hídrico2</vt:lpstr>
      <vt:lpstr>Manejo_y_Control_de_Vertimientos</vt:lpstr>
      <vt:lpstr>Manejo_y_Control_de_Vertimientos2</vt:lpstr>
      <vt:lpstr>Mantenimiento_de_Pozos_Sépticos</vt:lpstr>
      <vt:lpstr>Mantenimiento_de_Pozos_Sépticos2</vt:lpstr>
      <vt:lpstr>Mantenimiento_de_pozos_sépticos3</vt:lpstr>
      <vt:lpstr>Mantenimiento_de_Pozos_Sépticos4</vt:lpstr>
      <vt:lpstr>Mejoramiento_de_acueductos_veredales</vt:lpstr>
      <vt:lpstr>Mejoramiento_de_acueductos_veredales2</vt:lpstr>
      <vt:lpstr>Mejoramiento_de_la_Calidad_de_Agua_para_Consumo_Mediante_Educación_en_el_Manejo_del_Agua_Korodó_Ité</vt:lpstr>
      <vt:lpstr>Mejoramiento_de_la_percepción_institucional</vt:lpstr>
      <vt:lpstr>Mejoramiento_de_las_condiciones_de_saneamiento_básico_y_vertimientos_sobre_la_cuenca_del_Rio_Grande_y_sus_principales_tributarios_a_través_del_trabajo_conjunto_entre_la_autoridad_ambiental_los_municipios_y_la_empresa_privada.</vt:lpstr>
      <vt:lpstr>Mejoramiento_de_los_procesos_extractivos_y_de_transformación_de_la_minería_de_material_de_arrastre_mediante_la_implementación_de_la_producción_más_limpia_P_más_L_en_la_cuenca_de_la_quebrada_La_Sopetrana.</vt:lpstr>
      <vt:lpstr>Mejoramiento_de_los_procesos_extractivos_y_de_transformación_de_la_minería_de_oro_mediante_la_implementación_de_estrategias_de_reconversión_tecnológica_en_la_cuenca_de_la_quebrada_La_Cianurada._Prueba_piloto</vt:lpstr>
      <vt:lpstr>Mejoramiento_de_los_procesos_extractivos_y_de_transformación_en_la_minería_de_material_de_arrastre_mediante_la_implementación_de_producción_más_limpia_en_la_cuenca_del_río_Aurra</vt:lpstr>
      <vt:lpstr>Mejoramiento_de_los_procesos_productivos_mediante_la_implementación_de_tecnologías_limpias_y_buenas_prácticas_pecuarias_en_la_cuenca_de_la_quebrada_La_Cianurada.</vt:lpstr>
      <vt:lpstr>MINERIA_RESPONSABLE</vt:lpstr>
      <vt:lpstr>Monitoreo_y_seguimiento_de_la_calidad_fisicoquímica_e_hidrobiológica_a_los_cuerpos_de_agua_a_través_del_establecimiento_de_puntos_de_monitoreo_georreferenciados.</vt:lpstr>
      <vt:lpstr>Monitoreo_y_supervisión_de_la_calidad_del_agua_de_la_cuenca.</vt:lpstr>
      <vt:lpstr>NA</vt:lpstr>
      <vt:lpstr>NA_2</vt:lpstr>
      <vt:lpstr>NA_3</vt:lpstr>
      <vt:lpstr>NIVELES_DE_PREVENCIÓN_ALERTA_O_EMERGENCIA_</vt:lpstr>
      <vt:lpstr>Nutabe</vt:lpstr>
      <vt:lpstr>OAT</vt:lpstr>
      <vt:lpstr>Obtención_de_recursos_financieros_a_traves_de_instrumentos_como_bonos_de_emisiones_o_tasas_ambientales_para_la_gestión_integral_de_la_calidad_del_aire</vt:lpstr>
      <vt:lpstr>Occidente</vt:lpstr>
      <vt:lpstr>Oferta_del_Recurso</vt:lpstr>
      <vt:lpstr>Oferta_del_Recurso2</vt:lpstr>
      <vt:lpstr>Ordenamiento_del_territorio_en_función_de_lo_ambiental</vt:lpstr>
      <vt:lpstr>P.1.1._Incremento_del_conocimiento_y_de_la_tecnología_en_el_territorio_para_la_gestión_integral_del_riesgo_y_adaptación_al_cambio_climático</vt:lpstr>
      <vt:lpstr>P_1.2._Gestión_para_la_reducción_del_riesgo_en_zonas_de_amenaza_alta_y_media</vt:lpstr>
      <vt:lpstr>P_2.1_Manejo_integral_del_Recurso_Hídrico_de_la_Cuenca_del_Río_Aburrá</vt:lpstr>
      <vt:lpstr>P_2.2._Adopción_y_Seguimiento_a_la_implementación_del_Plan_de_Manejo_del_Acuífero_del_Valle_de_Aburrá</vt:lpstr>
      <vt:lpstr>P_2.3._Fortalecimiento_en_la_gestión_y_manejo_adecuado_de_residuos_sólidos</vt:lpstr>
      <vt:lpstr>P_3.1._Conservación_y_manejo_de_áreas_de_importancia_ambiental_yo_ecosistemas_estratégicos_identificados_dentro_de_la_cuenca</vt:lpstr>
      <vt:lpstr>P_3.2_Reducir_el_riesgo_por_desabastecimiento_hídrico</vt:lpstr>
      <vt:lpstr>P_4.1_Ordenamiento_territorial_con_criterios_de_sostenibilidad_integralidad_articulación_y_adaptación_al_cambio_climático</vt:lpstr>
      <vt:lpstr>P_4.2._Transformación_reconversión_e_innovación_del_sector_productivo_para_el_desarrollo_sostenible</vt:lpstr>
      <vt:lpstr>P_5.1._Fortalecimiento_a_las_organizaciones_sociales_en_la_gestión_ambiental</vt:lpstr>
      <vt:lpstr>P_5.2_Incorporación_de_los_lineamientos_del_POMCA_en_instrumentos_de_planeación_de_orden_regional_y_local</vt:lpstr>
      <vt:lpstr>P_5.3_Articulación_interinstitucional_de_las_autoridades_ambientales_para_ejercer_un_control_efectivo_en_el_aprovechamiento_de_RN_en_el_territorio_de_la_cuenca</vt:lpstr>
      <vt:lpstr>P1.1._Armonización_de_los_instrumentos_de_planificación_del_territorio_</vt:lpstr>
      <vt:lpstr>P1.1.1._Reconversión_de_las_prácticas_productivas_del_sector_minero</vt:lpstr>
      <vt:lpstr>P1.1.2._Reconversión_de_las_prácticas_agropecuarias_para_aumentar_la_productividad_y_reducir_el_conflicto_por_sobreutilización_severa_en_la_Cuenca_</vt:lpstr>
      <vt:lpstr>P1.2._Implementación_de_acuerdos_protocolizados_de_la_consulta_previa</vt:lpstr>
      <vt:lpstr>P1.3._Fortalecimiento_a_los_ejercicios_de_la_autoridad_ambiental_en_temas_de_vigilancia_y_control</vt:lpstr>
      <vt:lpstr>P2.1.1._Formulación_de_Instrumentos_de_Planificación_del_recurso_hídrico_donde_se_requiera_o_se_priorice</vt:lpstr>
      <vt:lpstr>P2.1.2._Mejoramiento_de_la_calidad_del_RH_en_la_cuenca_hidrográfica_de_los_Directos_Río_Cauca_Río_Amagá_y_Quebrada_Sinifaná.</vt:lpstr>
      <vt:lpstr>P2.1.3._Priorización_y_Acotamiento_de_Rondas_Hídricas.</vt:lpstr>
      <vt:lpstr>P2.1.Fortalecimiento_al_consejo_de_Cuenca</vt:lpstr>
      <vt:lpstr>P2.2_Implementación_de_programas_de_educación_formal_e_informal_en_temas_de_gestión_del_recurso_hídrico</vt:lpstr>
      <vt:lpstr>P3.1.1._Consolidación_de_los_Ecosistemas_Estratégicos_y_de_las_Áreas_de_importancia_ambiental</vt:lpstr>
      <vt:lpstr>P3.1.2._Restauración_yo_Recuperación_de_coberturas_y_ecosistemas_transformados_de_importancia_ambiental.</vt:lpstr>
      <vt:lpstr>P3.1.Reconversión_de_las_actividades_agropecuarias_de_la_Cuenca</vt:lpstr>
      <vt:lpstr>P3.2._Reconversión_de_las_actividades_mineras_en_la_Cuenca</vt:lpstr>
      <vt:lpstr>P3.2.1._Investigación_aplicada_al_caracterización_a_los_recursos_naturales_de_los_EE_y_las_AIA</vt:lpstr>
      <vt:lpstr>P3.3._Promoción_de_alternativas_de_manejo_ecoeficientes_en_proyectos_de_vivienda_campestre_recreativa_y_construcciones_institucionales_en_áreas_de_importancia_ambiental</vt:lpstr>
      <vt:lpstr>P4.1._Gestión_y_manejo_adecuado_de_los_residuos_sólidos._</vt:lpstr>
      <vt:lpstr>P4.1.1._Desarrollo_de_una_estrategia_de_educación_ambiental_para_el_conocimiento_y_la_gestión_adecuada_de_los_valores_y_servicios_ambientales_de_la_cuenca.</vt:lpstr>
      <vt:lpstr>P4.2.1._Alternativas_Ecoturísticas_Lideradas_por_Grupos_Juveniles</vt:lpstr>
      <vt:lpstr>P4.2.Conocimiento_y_monitoreo_del_recurso_hídrico_superficial_y_subterráneo</vt:lpstr>
      <vt:lpstr>P4.3._Priorización_y_acotamiento_de_rondas_hídricas</vt:lpstr>
      <vt:lpstr>P4.4._Formulación_de_la_reglamentación_del_río_Aurra_la_quebrada_Mirandita_quebrada_Grande_y_otras_priorizadas_por_la_Corporación</vt:lpstr>
      <vt:lpstr>P5.1._Fortalecimiento_del_sistema_de_áreas_protegidas_de_la_Cuenca._</vt:lpstr>
      <vt:lpstr>P5.1.1.Fortalecimiento_a_la_Gestión_Ambiental_Participativa_</vt:lpstr>
      <vt:lpstr>P5.2._Conservación_y_restauración_de_las_coberturas_vegetales_en_áreas_de_importancia_ambiental_y_ecosistemas_estratégicos</vt:lpstr>
      <vt:lpstr>P5.2.1._Fortalecimiento_de_la_capacidad_institucional_de_la_Autoridad_Ambiental</vt:lpstr>
      <vt:lpstr>P5.2.2._Incorporación_de_los_lineamientos_del_POMCA_en_instrumentos_de_planeación_del_orden_Regional_y_Local.</vt:lpstr>
      <vt:lpstr>P5.3._Monitoreo_y_control_de_las_especies_de_fauna_y_flora_</vt:lpstr>
      <vt:lpstr>P6.1._.Incremento_del_conocimiento_y_de_la_tecnología_en_el_territorio_para_la_gestión_integral_del_riesgo_y_adaptación_al_cambio_climático_</vt:lpstr>
      <vt:lpstr>P6.1.1._Incremento_del_conocimiento_y_de_la_tecnología_en_el_territorio_para_la_gestión_integral_del_riesgo_y_adaptación_al_cambio_climático</vt:lpstr>
      <vt:lpstr>P6.1.2._Gestión_para_la_reducción_del_riesgo_en_zonas_de_amenaza_alta_y_media</vt:lpstr>
      <vt:lpstr>P6.2._Reducción_del_riesgo_en_zonas_de_exposición_a_amenaza_alta_y_media_</vt:lpstr>
      <vt:lpstr>Pago_por_servicios_ambientales_para_la_conservación_del_agua_en_la_cuenca_de_la_quebrada_La_Sopetrana</vt:lpstr>
      <vt:lpstr>Pago_por_servicios_ambientales_para_la_conservación_del_agua_en_la_cuenca_del_río_Aurra</vt:lpstr>
      <vt:lpstr>Pago_por_servicios_ambientales_para_la_conservación_del_agua_en_la_cuenca_del_rio_Guadalupe</vt:lpstr>
      <vt:lpstr>Pago_por_servicios_ambientales_para_la_conservación_del_agua_en_la_cuenca_del_rio_Piedras.</vt:lpstr>
      <vt:lpstr>Panzenú</vt:lpstr>
      <vt:lpstr>parametrojornales</vt:lpstr>
      <vt:lpstr>Participación_Ciudadana</vt:lpstr>
      <vt:lpstr>Participación_Ciudadana_y_de_educación_ambiental</vt:lpstr>
      <vt:lpstr>Participación_Ciudadana2</vt:lpstr>
      <vt:lpstr>Participación_Ciudadana3</vt:lpstr>
      <vt:lpstr>Participación_Ciudadana4</vt:lpstr>
      <vt:lpstr>Participar_en_la_revisión_o_ajuste_de_los_Planes_de_Ordenamiento_Territorial_POT_Planes_Básicos_de_Ordenamiento_Territorial_PBOT_y_Esquemas_Ordenamiento_Territorial_EOT</vt:lpstr>
      <vt:lpstr>PG_1._Gestión_interinstitucional_para_la_administración_de_los_recursos_naturales</vt:lpstr>
      <vt:lpstr>PG_2._Fortalecimiento_de_la_Gobernanza_</vt:lpstr>
      <vt:lpstr>PG_3._Manejo_y_conservación_de_los_suelos</vt:lpstr>
      <vt:lpstr>PG_4.Gestión_del_recurso_hídrico_de_la_Cuenca</vt:lpstr>
      <vt:lpstr>PG1.1._Manejo_del_suelo_para_el_desarrollo_sostenible</vt:lpstr>
      <vt:lpstr>PG2.1._Mejoramiento_de_la_calidad_del_recurso_hídrico_de_la_Cuenca.</vt:lpstr>
      <vt:lpstr>PG3.1._Consolidación_de_la_estructura_ecológica_regional</vt:lpstr>
      <vt:lpstr>PG3.2._Información_y_conocimiento_para_el_manejo_sostenibilidad_y_la_adaptación_de_la_cuenca_</vt:lpstr>
      <vt:lpstr>PG4.1._Capacitación_y_fortalecimiento_de_la_cultura_ambiental_en_la_cuenca</vt:lpstr>
      <vt:lpstr>PG4.1._Productividad_con_alternativas_sostenibles</vt:lpstr>
      <vt:lpstr>PG5._Manejo_y_administración_de_los_recursos_naturales_en_las_áreas_de_importancia_ambiental_y_ecosistemas_estratégicos</vt:lpstr>
      <vt:lpstr>PG5.1._Fortalecimiento_Social_y_comunitario_para_la_Gobernanza</vt:lpstr>
      <vt:lpstr>PG5.2._Desarrollo_Institucional</vt:lpstr>
      <vt:lpstr>PG6.1._Gestión_Integral_del_Riesgo_y_Adaptación_a_os_efectos_del_cambio_climático</vt:lpstr>
      <vt:lpstr>PG6.Gestión_integral_de_riesgo_y_adaptación_a_los_efectos_del_cambio_climático</vt:lpstr>
      <vt:lpstr>Plan_de_mejoramiento_de_acueductos_veredales</vt:lpstr>
      <vt:lpstr>Plan_de_mejoramiento_de_acueductos_veredales2</vt:lpstr>
      <vt:lpstr>Plan_de_mejoramiento_de_acueductos_veredales3</vt:lpstr>
      <vt:lpstr>Plan_de_monitoreo_de_vertimientos_de_usuarios_de_tasas_retributivas_TR</vt:lpstr>
      <vt:lpstr>Plan_de_monitoreo_de_vertimientos_de_usuarios_de_tasas_retributivas_TR_en_la_cuenca_de_la_quebrada_La_Cianurada_dos_veces_al_año</vt:lpstr>
      <vt:lpstr>Plan_de_monitoreo_de_vertimientos_de_usuarios_de_tasas_retributivas_TR_en_la_cuenca_de_la_quebrada_La_Sopetrana_</vt:lpstr>
      <vt:lpstr>Plan_de_monitoreo_de_vertimientos_de_usuarios_de_tasas_retributivas_TR_en_la_cuenca_del_rio_Guadalupe</vt:lpstr>
      <vt:lpstr>Plan_de_monitoreo_de_vertimientos_de_usuarios_de_tasas_retributivas_TR_en_la_cuenca_del_rio_Piedras_</vt:lpstr>
      <vt:lpstr>Planeación_y_Gestión_Territorial_Sostenible</vt:lpstr>
      <vt:lpstr>Planeación_y_ordenamiento_territorial_con_criterios_de_sostenibilidad.</vt:lpstr>
      <vt:lpstr>Planes_de_emprendimiento_ambiental</vt:lpstr>
      <vt:lpstr>Planes_de_emprendimiento_ambiental2</vt:lpstr>
      <vt:lpstr>Planificación_adecuada_de_la_ocupación_del_territorio</vt:lpstr>
      <vt:lpstr>Planificación_ambiental_territorial_y_protección_de_áreas_que_proveen_servicios_ecosistémicos</vt:lpstr>
      <vt:lpstr>Planificación_local_y_regional_para_la_regulación_del_uso_del_recurso_hídrico</vt:lpstr>
      <vt:lpstr>Planificación_para_cuantificación_y_posterior_regulación_de_las_fuentes_hídricas_subterráneas</vt:lpstr>
      <vt:lpstr>Planificación_y_Gestión_Territorial_Sostenible</vt:lpstr>
      <vt:lpstr>Planificación_y_mejores_practicas_</vt:lpstr>
      <vt:lpstr>Planificación_y_mejores_practicas2</vt:lpstr>
      <vt:lpstr>Planificación_y_Ordenamiento_Territorial</vt:lpstr>
      <vt:lpstr>Planificación_y_Ordenamiento_Territorial2</vt:lpstr>
      <vt:lpstr>PMAP_DRMI_Cacica_Noria</vt:lpstr>
      <vt:lpstr>PMAP_DRMI_Cañón_del_Río_Alicante</vt:lpstr>
      <vt:lpstr>PMAP_DRMI_Cuchilla_Cerro_Plateado_Alto_de_San_José</vt:lpstr>
      <vt:lpstr>PMAP_DRMI_Cuchilla_Jardín_Támesis</vt:lpstr>
      <vt:lpstr>PMAP_DRMI_Divisoria_Valle_de_Aburrá_Río_Cauca</vt:lpstr>
      <vt:lpstr>PMAP_DRMI_Nubes_Trocha_Capota</vt:lpstr>
      <vt:lpstr>PMAP_DRMI_Ríos_Barroso_y_San_Juan</vt:lpstr>
      <vt:lpstr>PMAP_DRMI_Sistema_de_Páramos_y_Bosques_Altoandinos_del_Noroccidente_Medio</vt:lpstr>
      <vt:lpstr>PMAP_PNR_Corredor_de_Las_Alegrías</vt:lpstr>
      <vt:lpstr>PMAP_RFPR_Alto_de_San_Miguel</vt:lpstr>
      <vt:lpstr>PMAP_RFPR_Cerro_Bravo</vt:lpstr>
      <vt:lpstr>PMAP_RFPR_Farallones_del_Citará</vt:lpstr>
      <vt:lpstr>Prevención_de_la_caza_de_especies_nativas_en_el_agua</vt:lpstr>
      <vt:lpstr>Prevención_y_manejo_del_riesgo</vt:lpstr>
      <vt:lpstr>Produccion_agrícola_baja_en_emisiones_en_concordancia_con_el_programa_producción_agrícola_resiliente_y_baja_en_emisiones_de_GEI_del_PRCC_y_con_la_línea_2_del_PGAR_componente_4.</vt:lpstr>
      <vt:lpstr>Programa_de_ahorro_y_uso_eficiente_del_agua_PUEA_en_el_sector_turístico_en_el_municipio_de_Piedras</vt:lpstr>
      <vt:lpstr>Programa_de_ahorro_y_uso_eficiente_del_agua_PUEA_en_el_sector_turístico_en_el_municipio_de_San_Jerónimo.</vt:lpstr>
      <vt:lpstr>Programa_de_ahorro_y_uso_eficiente_del_agua_PUEA_en_el_sector_turístico_en_el_municipio_de_Sopetrán.</vt:lpstr>
      <vt:lpstr>Programa_de_Manejo_de_Residuos_Sólidos_de_la_Comunidad_Caño_Bodegas</vt:lpstr>
      <vt:lpstr>Programa_de_Manejo_de_Residuos_Sólidos_de_la_Comunidad_la_Congoja</vt:lpstr>
      <vt:lpstr>Programa_de_Manejo_de_Residuos_Sólidos_de_la_Comunidad_Rionegrito</vt:lpstr>
      <vt:lpstr>Programa_de_manejo_de_residuos_sólidos_en_comunidades_rurales</vt:lpstr>
      <vt:lpstr>Programa_de_manejo_de_residuos_sólidos_en_comunidades_rurales2</vt:lpstr>
      <vt:lpstr>Programa_de_Manejo_de_Residuos_Sólidos_para_la_Comunidad_Ité_Korodó_Ité</vt:lpstr>
      <vt:lpstr>Programa_de_manejo_de_resuduos_sólidos_en_comunidades_urbanas_y_rurales</vt:lpstr>
      <vt:lpstr>Programa_de_monitoreo_para_el_control_de_la_calidad_y_cantidad_de_agua.</vt:lpstr>
      <vt:lpstr>Programa_PA</vt:lpstr>
      <vt:lpstr>Programas_de_autorregulación_en_las_empresas_de_transporte_</vt:lpstr>
      <vt:lpstr>Programas_de_cultivos_de_pancoger_como_una_alternativa_a_la_soberanía_alimentaria_a_la_población_campesina_y_de_disminución_del_impacto_sobre_la_cuenca</vt:lpstr>
      <vt:lpstr>Programas_de_educación_ambiental</vt:lpstr>
      <vt:lpstr>Programas_en_educación_sobre_olores_ofensivos_y_ruido</vt:lpstr>
      <vt:lpstr>Promoción_construcción_recuperación_y_o_mantenimiento_de_pozos_sépticos_en_áreas_rurales_del_municipio_para_las_viviendas_que_descargan_sus_aguas_residuales_directamente_en_la_quebrada_La_Cianurada_y_sus_afluentes_principales</vt:lpstr>
      <vt:lpstr>Promoción_construcción_recuperación_yo_mantenimiento_de_pozos_sépticos_en_áreas_rurales_de_los_municipio_de_Jericó_para_las_viviendas_que_descargan_sus_aguas_residuales_directamente_en_el_río_Piedras_y_sus_afluentes</vt:lpstr>
      <vt:lpstr>Promoción_construcción_recuperación_yo_mantenimiento_de_pozos_sépticos_en_áreas_rurales_de_los_municipios_de_Guadalupe_Santa_Rosa_de_Osos_Gómez_Plata_para_las_viviendas_que_descargan_sus_aguas_residuales_directamente_en_el_río.</vt:lpstr>
      <vt:lpstr>Promoción_construcción_recuperación_yo_mantenimiento_de_pozos_sépticos_en_áreas_rurales_de_los_municipios_de_Sopetrán_San_Pedro_de_los_Milagros_y_San_Jerónimo_para_las_viviendas_que_descargan_sus_aguas_residuales_directamente_en_el_río_Aurra</vt:lpstr>
      <vt:lpstr>Promoción_construcción_recuperación_yo_mantenimiento_de_pozos_sépticos_en_áreas_rurales_del_municipio_de_Sopetrán_para_las_viviendas_que_descargan_sus_aguas_residuales_directamente_en_la_quebrada_La_Sopetrana_y_sus_afluentes</vt:lpstr>
      <vt:lpstr>Promoción_de_Buenas_Prácticas_Agropecuarias_Comunidad_la_Congoja</vt:lpstr>
      <vt:lpstr>Promoción_de_Buenas_Prácticas_Agropecuarias_en_el_Consejo_Caño_Bodegas</vt:lpstr>
      <vt:lpstr>Promoción_de_Veedurías_Ambientales_en_el_Consejo_la_Congoja_Asociadas_a_la_Cuenca_del_Río_Ité</vt:lpstr>
      <vt:lpstr>Promoción_del_uso_eficiente_y_ahorro_de_agua_en_los_hogares</vt:lpstr>
      <vt:lpstr>Promover_nuevas_tecnologías_mejores_procesos_y_buenas_prácticas_</vt:lpstr>
      <vt:lpstr>Protección_conservación_y_recuperación_de_la_oferta_disponibilidad_del_recurso_hídrico</vt:lpstr>
      <vt:lpstr>Protección_conservación_y_recuperación_de_la_oferta_disponibilidad_del_recurso_hídrico2</vt:lpstr>
      <vt:lpstr>Protección_conservación_y_recuperación_de_la_oferta_disponibilidad_del_recurso_hídrico3</vt:lpstr>
      <vt:lpstr>Protección_conservación_y_recuperación_de_la_oferta_disponibilidad_del_recurso_hídrico4</vt:lpstr>
      <vt:lpstr>Protección_conservación_y_recuperación_de_la_oferta_disponibilidad_del_recurso_hídrico5</vt:lpstr>
      <vt:lpstr>Protección_conservación_y_recuperación_de_la_oferta_disponibilidad_del_recurso_hídrico6</vt:lpstr>
      <vt:lpstr>Protección_de_cuencas</vt:lpstr>
      <vt:lpstr>Protección_de_cuencas2</vt:lpstr>
      <vt:lpstr>Protección_de_cuencas3</vt:lpstr>
      <vt:lpstr>Protección_de_las_áreas_del_SIRAP_y_SILAP_con_énfasis_en_el_páramo_de_Santa_Inés_y_las_áreas_de_especial_importancia_ecológica_en_los_cuerpos_de_agua_priorizados_en_el_PORH</vt:lpstr>
      <vt:lpstr>Protección_de_los_Sitios_Sagrados_en_el_Río_Mulatos_la_Quebrada_Mulaticos_y_la_Reserva_la_Trocha_</vt:lpstr>
      <vt:lpstr>Protección_del_Agua_del_Resguardo_Bernardino_Panchí_con_la_Guardia_Indígena</vt:lpstr>
      <vt:lpstr>Proyecto_de_Manejo_Integrado_de_Residuos_Sólidos_MIRS_la_cuenca_de_la_quebrada_la_Cianurada</vt:lpstr>
      <vt:lpstr>Proyecto_de_Manejo_Integrado_de_Residuos_Sólidos_MIRS_la_cuenca_de_la_quebrada_la_Sopetrana</vt:lpstr>
      <vt:lpstr>Proyecto_de_Manejo_Integrado_de_Residuos_Sólidos_MIRS_la_cuenca_del_Río_Aurra</vt:lpstr>
      <vt:lpstr>Proyecto_de_Manejo_Integrado_de_Residuos_Sólidos_MIRS_la_cuenca_del_río_Guadalupe</vt:lpstr>
      <vt:lpstr>Proyecto_de_Manejo_Integrado_de_Residuos_Sólidos_MIRS_la_cuenca_del_río_Piedras</vt:lpstr>
      <vt:lpstr>Proyectos_Ambientales_Escolares_–PRAE_y_Proyectos_Ciudadanos_de_Educación_Ambiental_–PROCEDA_enfocados_a_la_cultura_del_agua_los_cuales_se_articulen_al_programa_Piragua_fortaleciendo_este_último_articulado_al_micrositio_en_el_portal</vt:lpstr>
      <vt:lpstr>Quebrada_la_Cianurada</vt:lpstr>
      <vt:lpstr>Quebrada_La_Sinifana</vt:lpstr>
      <vt:lpstr>Quebrada_Magallo</vt:lpstr>
      <vt:lpstr>Quebrada_San_Mateo</vt:lpstr>
      <vt:lpstr>Realización_del_inventario_y_actualización_de_los_usuarios_del_recurso_hídrico_subterráneo_</vt:lpstr>
      <vt:lpstr>Reconocimiento_del_Territorio_desde_la_Etnoeducación_con_los_Guardianes_de_la_Naturaleza_en_el_Consejo_Caño_Bodegas</vt:lpstr>
      <vt:lpstr>Recuperación_de_ecosistemas</vt:lpstr>
      <vt:lpstr>Recuperación_de_la_memoria_ancestral</vt:lpstr>
      <vt:lpstr>Recuperación_optimización_de_la_calidad_hídrica_ambiental_y_calidad_de_vida_en_el_río_Amagá</vt:lpstr>
      <vt:lpstr>Recuperación_optimización_de_la_calidad_hídrica_ambiental_y_calidad_de_vida_en_el_río_Anorí_</vt:lpstr>
      <vt:lpstr>Recuperación_optimización_de_la_calidad_hídrica_ambiental_y_calidad_de_vida_en_el_río_Ité</vt:lpstr>
      <vt:lpstr>Recuperación_optimización_de_la_calidad_hídrica_ambiental_y_calidad_de_vida_en_el_río_Mulatos</vt:lpstr>
      <vt:lpstr>Recuperación_optimización_de_la_calidad_hídrica_ambiental_y_calidad_de_vida_en_el_río_San_Andrés</vt:lpstr>
      <vt:lpstr>Recuperación_optimización_de_la_calidad_hídrica_ambiental_y_calidad_de_vida_en_el_río_Tarazá</vt:lpstr>
      <vt:lpstr>Recuperación_protección_y_conservación_de_zonas_de_alta_montaña_nacimientos_de_agua_y_retiros_a_fuentes_hídricas</vt:lpstr>
      <vt:lpstr>Recuperación_protección_y_conservación_de_zonas_de_alta_montaña_nacimientos_de_agua_y_retiros_a_fuentes_hídricas2</vt:lpstr>
      <vt:lpstr>Recuperación_protección_y_conservación_de_zonas_de_alta_montaña_nacimientos_de_agua_y_retiros_a_fuentes_hídricas3</vt:lpstr>
      <vt:lpstr>Recuperación_protección_y_conservación_de_zonas_de_alta_montaña_nacimientos_de_agua_y_retiros_a_fuentes_hídricas4</vt:lpstr>
      <vt:lpstr>Recuperación_protección_y_conservación_de_zonas_de_alta_montaña_nacimientos_de_agua_y_retiros_a_fuentes_hídricas5</vt:lpstr>
      <vt:lpstr>Recuperación_y_protección_de_condiciones_ecosistémicas_de_la_cuenca</vt:lpstr>
      <vt:lpstr>Recurso_Hídrico_</vt:lpstr>
      <vt:lpstr>Recuso_Hidrico2</vt:lpstr>
      <vt:lpstr>Red_de_Monitoreo</vt:lpstr>
      <vt:lpstr>Red_de_monitoreo_ajustada</vt:lpstr>
      <vt:lpstr>Red_de_Monitoreo2</vt:lpstr>
      <vt:lpstr>REDUCCIÓN_DEL_RIESGO_MEDIANTE_MITIGACIÓN_DE_AMENAZAS_Y_REDUCCIÓN_DE_VULNERABILIDAD</vt:lpstr>
      <vt:lpstr>Reforestación</vt:lpstr>
      <vt:lpstr>Reforestación_alrededor_de_los_afluentes_y_nacimientos_con_especies_nativas_que_protejan_y_optimicen_la_afloracion_del_agua.</vt:lpstr>
      <vt:lpstr>Reforestación_de_cuencas</vt:lpstr>
      <vt:lpstr>Reforestación_por_la_Vida_para_tener_Abundancia_de_Agua</vt:lpstr>
      <vt:lpstr>Reglamentación_de_los_usos_del_recurso_hídrico_de_acuerdo_a_lo_estipulado_para_cada_uno_de_los_tramos_haciendo_seguimiento_acompañamiento_y_control_de_acuerdo_a_la_cantidad_el_tipo_de_uso_y_la_demanda.</vt:lpstr>
      <vt:lpstr>Reglamentación_del_uso_del_agua_en_la_microcuenca_de_la_quebrada_La_Mirandita_afluente_de_la_quebrada_La_Sopetrana_y_reglamentación_de_vertimientos_en_el_municipio_de_Sopetrán.</vt:lpstr>
      <vt:lpstr>Reglamentación_del_uso_del_agua_y_reglamentación_de_vertimientos_en_una_microcuenca_priorizada_afluente_del_río_Aurra.</vt:lpstr>
      <vt:lpstr>Regulación_de_la_oferta_hídrica</vt:lpstr>
      <vt:lpstr>Reorientación_de_lo_económico</vt:lpstr>
      <vt:lpstr>Repoblación_de_peces_especialmente_en_la_quebrada_sabaleticas_afluente_del_rio_Poblanco.</vt:lpstr>
      <vt:lpstr>Repoblamiento_con_especies_nativas</vt:lpstr>
      <vt:lpstr>Repoblamiento_de_Peces_en_el_Río_Ité_Cuenca_Baja_Korodó_Ité</vt:lpstr>
      <vt:lpstr>Residuos_Sólidos</vt:lpstr>
      <vt:lpstr>Restauración__Protección_en_Zonas_de_Ribera_en_la_Comunidad_Caño_Bodegas</vt:lpstr>
      <vt:lpstr>Restauración__Protección_En_Zonas_de_Ribera_en_la_Comunidad_la_Congoja</vt:lpstr>
      <vt:lpstr>Restauración__Protección_en_zonas_de_ribera_y_nacederos_de_ríos</vt:lpstr>
      <vt:lpstr>Restauración__Protección_en_zonas_de_ribera_y_nacederos_de_ríos2</vt:lpstr>
      <vt:lpstr>Restauración__Protección_en_zonas_de_ribera_y_nacederos_de_ríos3</vt:lpstr>
      <vt:lpstr>Restauración__Protección_en_zonas_de_ribera_y_nacederos_de_ríos4</vt:lpstr>
      <vt:lpstr>Restauración_de_ecosistemas_degradados_implementando_usos_agropecuarios_sostenibles_y_sustentables_</vt:lpstr>
      <vt:lpstr>Restauración_de_zonas_de_ribera_y_establecimiento_de_mosaicos_de_conservación_en_la_cuenca_del_Quebrada_La_Cianurada</vt:lpstr>
      <vt:lpstr>Restauración_de_zonas_de_ribera_y_establecimiento_de_mosaicos_de_conservación_en_la_cuenca_del_Quebrada_La_Sopetrana.</vt:lpstr>
      <vt:lpstr>Restauración_de_zonas_de_ribera_y_establecimiento_de_mosaicos_de_conservación_en_la_cuenca_del_Río_Aurra.</vt:lpstr>
      <vt:lpstr>Restauración_de_zonas_de_ribera_y_establecimiento_de_mosaicos_de_conservación_en_la_cuenca_del_Río_Guadalupe</vt:lpstr>
      <vt:lpstr>Restauración_de_zonas_de_ribera_y_establecimiento_de_mosaicos_de_conservación_en_la_cuenca_del_Río_Piedras.</vt:lpstr>
      <vt:lpstr>Restauración_Protección_en_zonas_de_ribera_y_nacederos_de_ríos</vt:lpstr>
      <vt:lpstr>Restauración_Protección_en_zonas_de_ribera_y_nacederos_de_ríos2</vt:lpstr>
      <vt:lpstr>RestauraciónProtección_en_zonas_de_Ribera_de_la_Comunidad_de_Rionegrito</vt:lpstr>
      <vt:lpstr>Revision_permanente_del_Sistema_de_Vigilancia_de_Calidad_del_Aire_SVCA_que_incluya_análisis_meteorológico_y_medición_de_contaminantes_</vt:lpstr>
      <vt:lpstr>Rio_Amaga</vt:lpstr>
      <vt:lpstr>Rio_Anorí</vt:lpstr>
      <vt:lpstr>Rio_Aurra</vt:lpstr>
      <vt:lpstr>Rio_Grande</vt:lpstr>
      <vt:lpstr>Rio_Guadalupe</vt:lpstr>
      <vt:lpstr>Rio_Ité</vt:lpstr>
      <vt:lpstr>Rio_Mulatos</vt:lpstr>
      <vt:lpstr>Rio_Piedras</vt:lpstr>
      <vt:lpstr>Rio_Poblanco</vt:lpstr>
      <vt:lpstr>Rio_San_Andrés</vt:lpstr>
      <vt:lpstr>Rio_San_Juan</vt:lpstr>
      <vt:lpstr>Rio_Tarazá</vt:lpstr>
      <vt:lpstr>Saneamiento_ambiental_para_la_conservación_del_agua_como_articulador_de_los_bienes_y_servicios_ambientales</vt:lpstr>
      <vt:lpstr>Saneamiento_Ambiental_Rural</vt:lpstr>
      <vt:lpstr>Saneamiento_Ambiental_Rural2</vt:lpstr>
      <vt:lpstr>Saneamiento_Ambiental_Rural3</vt:lpstr>
      <vt:lpstr>Saneamiento_Ambiental_Rural4</vt:lpstr>
      <vt:lpstr>Saneamiento_Ambiental_Rural5</vt:lpstr>
      <vt:lpstr>Saneamiento_Básico</vt:lpstr>
      <vt:lpstr>Saneamiento_en_la_Cabecera_Municipal_de_Remedios_y_Sostenibilidad_del_Sistema</vt:lpstr>
      <vt:lpstr>Saneamiento_Hídrico_en_Veredas_de_la_Cuenca_de_Ité</vt:lpstr>
      <vt:lpstr>Sectores_produc_sostenibles</vt:lpstr>
      <vt:lpstr>Seguimiento_a_la_ejecución_de_los_Planes_Maestros_de_Acueducto_y_alcantarillado_de_las_empresas_prestadoras_del_servicio.</vt:lpstr>
      <vt:lpstr>Seguimiento_a_los_Planes_para_la_Reducción_del_Impacto_por_Olores_Ofensivos_PRIO_</vt:lpstr>
      <vt:lpstr>Seguimiento_a_peticiones_quejas_reclamos_y_sugerencias_asociados_a_la_presencia_de_grandes_proyectos_en_la_zona</vt:lpstr>
      <vt:lpstr>Seguimiento_a_peticiones_quejas_reclamos_y_sugerencias_asociados_a_la_presencia_de_grandes_proyectos_en_la_zona2</vt:lpstr>
      <vt:lpstr>Seguimiento_control_y_vigilancia_con_participación_ciudadana_a_través_de_las_veedurías_ambientales</vt:lpstr>
      <vt:lpstr>Seguimiento_control_y_vigilancia_con_participación_ciudadana_a_través_de_las_veedurías_ambientales2</vt:lpstr>
      <vt:lpstr>Seguimiento_y_monitoreo_de_calidad_del_agua_del_río_Anorí</vt:lpstr>
      <vt:lpstr>Seguimiento_y_monitoreo_de_calidad_del_agua_del_río_San_Andrés</vt:lpstr>
      <vt:lpstr>Seguimiento_y_monitoreo_de_calidad_del_agua_del_río_Tarazá</vt:lpstr>
      <vt:lpstr>Seguimiento_y_Monitoreo_de_Calidad_del_Agua_en_la_Cuenca_del_Río_Amagá_y_Vertimientos</vt:lpstr>
      <vt:lpstr>Seguimiento_y_Monitoreo_de_Calidad_del_Agua_en_la_Cuenca_del_Río_Ité_y_Vertimientos</vt:lpstr>
      <vt:lpstr>Seguimiento_y_Monitoreo_de_Calidad_del_Agua_en_la_Cuenca_del_Río_Mulatos_y_Vertimientos</vt:lpstr>
      <vt:lpstr>Seguimiento_y_Monitoreo_del_Plan_de_Ordenamiento_del_Recurso_Hídrico</vt:lpstr>
      <vt:lpstr>Seguimiento_y_Monitoreo_del_Plan_de_Ordenamiento_del_Recurso_Hídrico_</vt:lpstr>
      <vt:lpstr>Seguimiento_y_Monitoreo_del_Plan_de_Ordenamiento_del_Recurso_Hídrico_2</vt:lpstr>
      <vt:lpstr>Sinergias_Gremiales</vt:lpstr>
      <vt:lpstr>Sinergias_interinstitucional</vt:lpstr>
      <vt:lpstr>Sistemas_de_servicios_y_productos_sostenibles</vt:lpstr>
      <vt:lpstr>Sistemas_de_servicios_y_productos_sostenibles2</vt:lpstr>
      <vt:lpstr>Sistemas_de_servicios_y_productos_sostenibles3</vt:lpstr>
      <vt:lpstr>Sistemas_de_servicios_y_productos_sostenibles4</vt:lpstr>
      <vt:lpstr>Sistemas_de_servicios_y_productos_sostenibles5</vt:lpstr>
      <vt:lpstr>Sistemas_de_tratamiento_de_aguas_residuales_municipales_en_la_cuenca</vt:lpstr>
      <vt:lpstr>Sistemas_de_tratamiento_de_aguas_residuales_municipales_en_la_cuenca2</vt:lpstr>
      <vt:lpstr>Sistemas_de_tratamiento_municipal_en_la_cuenca</vt:lpstr>
      <vt:lpstr>Sistemas_productivos_para_el_desarrollo_sostenible_</vt:lpstr>
      <vt:lpstr>Social</vt:lpstr>
      <vt:lpstr>Social2</vt:lpstr>
      <vt:lpstr>Sostenibilidad</vt:lpstr>
      <vt:lpstr>Sostenibilidad_de_servicios_ecosistémicos.</vt:lpstr>
      <vt:lpstr>Sostenibilidad_de_Sistemas_de_Tratamiento_Municipal_en_la_Cuenca</vt:lpstr>
      <vt:lpstr>Sostenibilidad_Financiera_</vt:lpstr>
      <vt:lpstr>Suelos</vt:lpstr>
      <vt:lpstr>Tahamíes</vt:lpstr>
      <vt:lpstr>Aporte_Contrato_Desempeño!Títulos_a_imprimir</vt:lpstr>
      <vt:lpstr>Aporte_Contrato_Vigencia_Futura!Títulos_a_imprimir</vt:lpstr>
      <vt:lpstr>Estructura_PGAR!Títulos_a_imprimir</vt:lpstr>
      <vt:lpstr>Estructura_Plan_Acción!Títulos_a_imprimir</vt:lpstr>
      <vt:lpstr>'Línea 2 PGAR Económica'!Títulos_a_imprimir</vt:lpstr>
      <vt:lpstr>'Línea 3 PGAR Social'!Títulos_a_imprimir</vt:lpstr>
      <vt:lpstr>'Línea 4 PGAR Gobernanza'!Títulos_a_imprimir</vt:lpstr>
      <vt:lpstr>'PLAN+AIRE PURO'!Títulos_a_imprimir</vt:lpstr>
      <vt:lpstr>TRANSPORTE_REGIONAL_SOSTENIBLE</vt:lpstr>
      <vt:lpstr>Turismo_Ecológico</vt:lpstr>
      <vt:lpstr>Turismo_Ecológico2</vt:lpstr>
      <vt:lpstr>Turismo_Ecológico3</vt:lpstr>
      <vt:lpstr>Turismo_Ecológico4</vt:lpstr>
      <vt:lpstr>Turismo_Ecológico5</vt:lpstr>
      <vt:lpstr>Uso_racional_del_agua</vt:lpstr>
      <vt:lpstr>V._Conectados_por_el_ambiente</vt:lpstr>
      <vt:lpstr>V._COOPERACIÓN_INTERINSTITUCIONAL</vt:lpstr>
      <vt:lpstr>Veeduría_y_control_de_los_procesos_y_actores_estratégicos_en_la_zona.</vt:lpstr>
      <vt:lpstr>Zenu</vt:lpstr>
      <vt:lpstr>Zenufaná</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Pablo Barrera</dc:creator>
  <cp:keywords/>
  <dc:description/>
  <cp:lastModifiedBy>Ana Lucia Castañeda Garcia</cp:lastModifiedBy>
  <cp:revision/>
  <dcterms:created xsi:type="dcterms:W3CDTF">2019-09-08T00:56:37Z</dcterms:created>
  <dcterms:modified xsi:type="dcterms:W3CDTF">2026-10-13T15:04:11Z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0x010100EDE4FF7AA3A5EE4DA2E73138C76C3EAC</vt:lpwstr>
  </property>
  <property fmtid="{D5CDD505-2E9C-101B-9397-08002B2CF9AE}" pid="3" name="MediaServiceImageTags">
    <vt:lpwstr/>
  </property>
  <property fmtid="{D5CDD505-2E9C-101B-9397-08002B2CF9AE}" pid="4" name="MSIP_Label_0e276b9b-e947-408c-8898-19de23b201e4_Enabled">
    <vt:lpwstr>true</vt:lpwstr>
  </property>
  <property fmtid="{D5CDD505-2E9C-101B-9397-08002B2CF9AE}" pid="5" name="MSIP_Label_0e276b9b-e947-408c-8898-19de23b201e4_SetDate">
    <vt:lpwstr>2026-10-13T15:03:42Z</vt:lpwstr>
  </property>
  <property fmtid="{D5CDD505-2E9C-101B-9397-08002B2CF9AE}" pid="6" name="MSIP_Label_0e276b9b-e947-408c-8898-19de23b201e4_Method">
    <vt:lpwstr>Standard</vt:lpwstr>
  </property>
  <property fmtid="{D5CDD505-2E9C-101B-9397-08002B2CF9AE}" pid="7" name="MSIP_Label_0e276b9b-e947-408c-8898-19de23b201e4_Name">
    <vt:lpwstr>Publica</vt:lpwstr>
  </property>
  <property fmtid="{D5CDD505-2E9C-101B-9397-08002B2CF9AE}" pid="8" name="MSIP_Label_0e276b9b-e947-408c-8898-19de23b201e4_SiteId">
    <vt:lpwstr>6ee94c34-bbd6-4647-a483-0e196a4de0ff</vt:lpwstr>
  </property>
  <property fmtid="{D5CDD505-2E9C-101B-9397-08002B2CF9AE}" pid="9" name="MSIP_Label_0e276b9b-e947-408c-8898-19de23b201e4_ActionId">
    <vt:lpwstr>6380140b-aadc-4a93-8fef-f3fa5e685558</vt:lpwstr>
  </property>
  <property fmtid="{D5CDD505-2E9C-101B-9397-08002B2CF9AE}" pid="10" name="MSIP_Label_0e276b9b-e947-408c-8898-19de23b201e4_ContentBits">
    <vt:lpwstr>0</vt:lpwstr>
  </property>
  <property fmtid="{D5CDD505-2E9C-101B-9397-08002B2CF9AE}" pid="11" name="MSIP_Label_0e276b9b-e947-408c-8898-19de23b201e4_Tag">
    <vt:lpwstr>10, 3, 0, 1</vt:lpwstr>
  </property>
</Properties>
</file>