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sena4-my.sharepoint.com/personal/nlopezd_sena_edu_co/Documents/Escritorio/1 VIGENCIA 2026/1 CONTRATACION 2026/1 MINIMA CUANTIA/3. Herramientas Menores/2. Doc PDF Cargue SECOP II/"/>
    </mc:Choice>
  </mc:AlternateContent>
  <xr:revisionPtr revIDLastSave="296" documentId="8_{B73BAABF-10D2-4E2B-A0C1-7C1F1E0C1E45}" xr6:coauthVersionLast="47" xr6:coauthVersionMax="47" xr10:uidLastSave="{27AA35EA-D840-4DB3-B00F-B55B1393AB84}"/>
  <bookViews>
    <workbookView xWindow="-120" yWindow="-120" windowWidth="29040" windowHeight="15720" xr2:uid="{00000000-000D-0000-FFFF-FFFF00000000}"/>
  </bookViews>
  <sheets>
    <sheet name="ESTUDIO DE MERCADO"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0" i="1" l="1"/>
  <c r="H3" i="1"/>
  <c r="K3" i="1"/>
  <c r="K4" i="1"/>
  <c r="K5" i="1"/>
  <c r="K6" i="1"/>
  <c r="K7" i="1"/>
  <c r="K8" i="1"/>
  <c r="K9" i="1"/>
  <c r="K10" i="1"/>
  <c r="K11" i="1"/>
  <c r="K12" i="1"/>
  <c r="K13" i="1"/>
  <c r="K14" i="1"/>
  <c r="M19" i="1"/>
  <c r="G4" i="1"/>
  <c r="G5" i="1"/>
  <c r="G6" i="1"/>
  <c r="G7" i="1"/>
  <c r="G8" i="1"/>
  <c r="G9" i="1"/>
  <c r="G10" i="1"/>
  <c r="G11" i="1"/>
  <c r="G12" i="1"/>
  <c r="G13" i="1"/>
  <c r="G14" i="1"/>
  <c r="G15" i="1"/>
  <c r="G16" i="1"/>
  <c r="G17" i="1"/>
  <c r="G18" i="1"/>
  <c r="G19" i="1"/>
  <c r="K15" i="1"/>
  <c r="K16" i="1"/>
  <c r="K17" i="1"/>
  <c r="K18" i="1"/>
  <c r="K19" i="1"/>
  <c r="G3" i="1"/>
  <c r="H16" i="1" l="1"/>
  <c r="L16" i="1"/>
  <c r="M16" i="1"/>
  <c r="N16" i="1"/>
  <c r="L17" i="1"/>
  <c r="M17" i="1"/>
  <c r="N17" i="1"/>
  <c r="L18" i="1"/>
  <c r="M18" i="1"/>
  <c r="N18" i="1"/>
  <c r="L19" i="1"/>
  <c r="N19" i="1"/>
  <c r="L8" i="1"/>
  <c r="M8" i="1"/>
  <c r="N8" i="1"/>
  <c r="L7" i="1"/>
  <c r="M7" i="1"/>
  <c r="N7" i="1"/>
  <c r="L9" i="1"/>
  <c r="M9" i="1"/>
  <c r="N9" i="1"/>
  <c r="H10" i="1"/>
  <c r="M10" i="1"/>
  <c r="N10" i="1"/>
  <c r="H11" i="1"/>
  <c r="L11" i="1"/>
  <c r="M11" i="1"/>
  <c r="N11" i="1"/>
  <c r="O11" i="1"/>
  <c r="L12" i="1"/>
  <c r="M12" i="1"/>
  <c r="N12" i="1"/>
  <c r="L13" i="1"/>
  <c r="M13" i="1"/>
  <c r="N13" i="1"/>
  <c r="H14" i="1"/>
  <c r="L14" i="1"/>
  <c r="M14" i="1"/>
  <c r="N14" i="1"/>
  <c r="O14" i="1"/>
  <c r="L15" i="1"/>
  <c r="M15" i="1"/>
  <c r="N15" i="1"/>
  <c r="M6" i="1"/>
  <c r="M5" i="1"/>
  <c r="M4" i="1"/>
  <c r="M3" i="1"/>
  <c r="N4" i="1"/>
  <c r="N5" i="1"/>
  <c r="N6" i="1"/>
  <c r="N3" i="1"/>
  <c r="H12" i="1" l="1"/>
  <c r="O12" i="1"/>
  <c r="P12" i="1" s="1"/>
  <c r="H13" i="1"/>
  <c r="O13" i="1"/>
  <c r="P13" i="1" s="1"/>
  <c r="H15" i="1"/>
  <c r="O15" i="1"/>
  <c r="P15" i="1" s="1"/>
  <c r="H18" i="1"/>
  <c r="O18" i="1"/>
  <c r="P18" i="1" s="1"/>
  <c r="P11" i="1"/>
  <c r="O19" i="1"/>
  <c r="P19" i="1" s="1"/>
  <c r="H19" i="1"/>
  <c r="H17" i="1"/>
  <c r="O17" i="1"/>
  <c r="P17" i="1" s="1"/>
  <c r="O16" i="1"/>
  <c r="P16" i="1" s="1"/>
  <c r="O8" i="1"/>
  <c r="P8" i="1" s="1"/>
  <c r="H8" i="1"/>
  <c r="H7" i="1"/>
  <c r="O7" i="1"/>
  <c r="P7" i="1" s="1"/>
  <c r="O10" i="1"/>
  <c r="P10" i="1" s="1"/>
  <c r="L10" i="1"/>
  <c r="H9" i="1"/>
  <c r="O9" i="1"/>
  <c r="P9" i="1" s="1"/>
  <c r="P14" i="1"/>
  <c r="H4" i="1"/>
  <c r="L4" i="1"/>
  <c r="H5" i="1"/>
  <c r="L5" i="1"/>
  <c r="H6" i="1"/>
  <c r="L6" i="1"/>
  <c r="L3" i="1"/>
  <c r="H20" i="1" l="1"/>
  <c r="L20" i="1"/>
  <c r="O4" i="1"/>
  <c r="P4" i="1" s="1"/>
  <c r="O6" i="1"/>
  <c r="P6" i="1" s="1"/>
  <c r="O3" i="1"/>
  <c r="P3" i="1" s="1"/>
  <c r="O5" i="1"/>
  <c r="P5" i="1" s="1"/>
</calcChain>
</file>

<file path=xl/sharedStrings.xml><?xml version="1.0" encoding="utf-8"?>
<sst xmlns="http://schemas.openxmlformats.org/spreadsheetml/2006/main" count="57" uniqueCount="31">
  <si>
    <t>ITEM</t>
  </si>
  <si>
    <t>ELEMENTO</t>
  </si>
  <si>
    <t>UNIDAD DE MEDIDA</t>
  </si>
  <si>
    <t>CANT</t>
  </si>
  <si>
    <t>VALOR UNITARIO SIN IVA</t>
  </si>
  <si>
    <t>IVA</t>
  </si>
  <si>
    <t>VALOR IVA</t>
  </si>
  <si>
    <t>VALOR TOTAL UNITARIO</t>
  </si>
  <si>
    <t>TOTAL</t>
  </si>
  <si>
    <t>Unidad</t>
  </si>
  <si>
    <t>Zapapico 5 libras con cabo
Dimensiones 
Ancho 50 cm
Alto 11 cm
Largo 92 cm
Peso 3.2 kg
Características
Pica con cabo de 5 libras de madera, hierro macizo.
Garantía 12 meses</t>
  </si>
  <si>
    <t>Pala Redonda Profesional 
Puño Mango largo
Hombros Rolados atrás
Espesor 1.5 mm
Ancho de la cabeza 10 1/2" (27 cm)
Largo de la cabeza 20 1/2" (52 cm)
Largo total 57 1/2" (146 cm)
Empaque individual Etiqueta</t>
  </si>
  <si>
    <t>Barra De Acero De 14 Pulgadas
Material: Acero SAE 1045 (alto carbono)
Forjada en una sola pieza
Tratamiento térmico: temple y revenido
Dimensiones: 100 mm ancho x 1255 mm alto
Diámetro: 28 mm
Alta resistencia mecánica y durabilida</t>
  </si>
  <si>
    <t>Carretilla 5.5 ft3 roja Imponchable, mangos de madera
Llanta imponchable suave y ligera de poliuretano con rin 3 aspas, facilita el acarreo y reduce la fatiga
Concha de lámina calibre 23 (0.68 mm)
Bastidores cuadrados de madera (41 x 41 mm)
Puente que brinda mayor estabilidad
Especificaciones
Capacidad (Copeteada / Ras)	5.5 ft³ (156 L) / 2.8 ft³ (80 L)
Medidas de la concha	27″ (69 cm) x 36 1/2″ (93 cm) x 11″ (28 cm)
Medidas de llanta	4″ (10 cm) x 16″ (41 cm)
Resistencia de carga	350 kg
Puente con doble tornillo	Calibre 19 (1 mm)
Soporte	Calibre 16 (1.5 mm)</t>
  </si>
  <si>
    <t>Machete Rambo Niquelado 12" 460 Con Funda</t>
  </si>
  <si>
    <t>Guadaña A Gasolina 143rs 41.5cc - 2.1 HP
Especificaciones
Tipo Guadañas a gasolina
Tipo maquinaria jardín Desbrozadora
Uso de herramienta Profesional
Ancho de corte 33 cm
Requiere puesta en marcha No
Potencia 2.1 HP
Alimentación Aceite, Gasolina
Cilindrada 41.4 cc
Motor 2 TIEMPOS
Incluye ARNES, CUCHILLA, TRIMMER, KIT HERRAMIENTAS, MANUAL</t>
  </si>
  <si>
    <t>Serrucho curvo podador tradicional 12" 
Tipo: Serrucho curvo podador tradicional
Largo de hoja: 12" (30 cm)
Largo total: 18" (47 cm)
Hoja: Curva, fabricada en acero SK5
Dientes por pulgada (DPP): 6
Filo: Triple filo (dientes triscados para cortes más rápidos)
Mangos: Madera, ergonómicos
Uso: Para madera verde o seca.</t>
  </si>
  <si>
    <t>Lima Afilado 6 Pulgadas
Especificaciones
Tipo Limas y cepillos
Ancho 3 cm
Alto 3 cm
Largo 26 cm
Tipo de trabajo Profesional
Material de la hoja Acero
Material del mango Plástico
Ancho de la hoja 1.2 cm
Superficie de aplicación Acero</t>
  </si>
  <si>
    <t>Tijera para Poda de 22 cm Con Cuchilla En Acero Templado
Especificaciones
Tipo Tijeras de podar
Ancho 2 cm
Alto 5.7 cm
Largo 21.5 cm
Material de la hoja Acero Templado
Ancho de corte 1.9 cm
Ligera., Cuerpo ligero en aluminio., Cuchilla fabricada en acero templado (SAE 1050), diseñada para cortes limpios en plantas verdes., Resorte tipo gusano de larga duración., Mangos ergonómicos para mayor comodidad., Tipo de cuchilla: Curva., Capacidad de corte: 3/4, Largo: 8, Dureza en filos: 50 HRc., Para cortar flores., Para cortar plantas., Para cortar ramas., Para cortar tallos.</t>
  </si>
  <si>
    <t>Azadón con cabo 18x20x110 cm
Características Destacadas
Color Negro
Tono Negro/café
Tipo de Producto Alicates Universales
Origen Nacional
País de Origen Colombia
Uso Recomendado Profesional
Dimensiones 18 x 20 x 110 cm
Materialidad Material Mango
Madera Material Acero
Componentes Pack-Unitario
Unitario Tipo de Punta Plana
Funciones Peso del Producto
1600 g Profundidad 110 cm</t>
  </si>
  <si>
    <t>Palín Hoyador con Cabo
Especificaciones
Tipo Palas
Ancho 19 cm
Alto 160 cm
Espesor 0.20 cm
Color Mango Color Madera, Herramienta Negro
Tipo de pala Cuadra
Material del mango Madera
Material de la hoja Acero Carbono</t>
  </si>
  <si>
    <t>PALADRAGA CON CABO MADERA
Tipo de producto: Pala draga calibre 16.
Material de la hoja: Acero.
Espesor de referencia: 1,6 milímetros.
Tipo de mango: Madera.
Longitud total de referencia: 1575 milímetros.</t>
  </si>
  <si>
    <t>Navaja tipo Pate-cabra Grande Fina Tradicional
Material de la hoja Metálico
Largo de la hoja 11,5 cm
Con hoja plegable Sí
Tipo de apertura Manual
Largo del mango 14 cm
Peso 180 g
Largo total 25,5 cm
Usos recomendados Pesca - Hogar - Camping - Senderismo - Vehículo - Supervivencia</t>
  </si>
  <si>
    <t>Hidrolavadora profesional industrial 1885 PSI
Especificaciones técnicas
Presión 1,885 psi
Potencia 1.5 kw
Características:
Temperatura de entrada (°C)	60
Presión de trabajo (bar/MPa)	90/9
Máxima presión (bar/MPa)	130/13
Cable de conexión (m)	7
Dimensiones (l × a × h) (mm)	380 x 360 x 930
Peso con embalaje incluido (kg	28.4</t>
  </si>
  <si>
    <t>Pistola de Gravedad Lvmp 400 Ml. 1.7 Mm y Vaso Multiposición
Cuerpo de aluminio y vaso plástico multiposición., Tobera y aguja de acero inoxidable., Boquilla de latón galvanizado con pulverizado fino., 3 perillas de control: flujo de aire, flujo de material y tamaño de abanico., Tamaño del abanico: 18 cm a 25 cm., Presión optima de trabajo: 30 psi a 50 psi., Capacidad del vaso: 400 ml., Diámetro de la tobera: 1.7 mm., Viscosidad: Media., Tipo de conexión: 1/4" NP</t>
  </si>
  <si>
    <t>Pistola Para Pintar De Alta Presión 1L 90 Psi+ Vaso 
Material	Cuerpo De Aluminio Y Boquilla De Acero Inoxidable
Garantía	1 año
Alto (Paquete)	18 cm
Largo (Paquete)	12 cm
Fondo (Paquete)	30 cm
Peso (Paquete)	2 Kg
Presión de trabajo	90 psi
Capacidad del vaso	1 litro
Consumo de aire	1.6-4 scfm
Entrada de aire	1/4″” NPT
Peso del producto	~0.8 kg
Contenido del paquete	Pistola para pintar de alta presión con una presión de trabajo de 90 psi, capacidad de vaso de 1 L</t>
  </si>
  <si>
    <t>Compresor de Aire 3HP 50 L 116 PSI Libre de Aceite
Motor monofásico de 3 HP., Presión máxima de operación 145 psi., Manómetro para presión regulable de salida., Encendido manual y funcionamiento automático para que el compresor siempre mantenga aire y presión., 2 Conexiones rápidas de latón con salida de 1/4"., Válvula de drenado., Capacidad: 50 L., Potencia nominal: 2 HP., Velocidad: 4,500 rpm., Consumo: 10 A., Tensión / Frecuencia: 127 V / 60 Hz., Flujo de aire: 2.7 CFM @ 90 psi - 4 CFM @ 40 psi., Presión máxima: 145 psi., Nivel de ruido: 100 dB., 2 salidas de 1/4"</t>
  </si>
  <si>
    <t>CARDOTAL SOLUCIONES SAS NIT: 901006319-1</t>
  </si>
  <si>
    <t>CONSULTORA PARA EL DESARROLLO INTEGRAL SGS S.A.S NIT: 901.219.793-2</t>
  </si>
  <si>
    <t xml:space="preserve">VALOR PRECIO PROMEDIO </t>
  </si>
  <si>
    <t>25-9511-468 CONTRATAR LA COMPRA DE EQUIPOS Y HERRAMIENTAS MENORES PARA LA ESTRATEGIA DE FORMACIÓN CONTINUA ESPECIALIZADA CAMPESINA PARA EL CENTRO MULTISECTORIAL Y DE DESARROLLO CAMPESINO DE GIRARDOT.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</si>
</sst>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sz val="11"/>
      <name val="Calibri"/>
      <family val="2"/>
      <scheme val="minor"/>
    </font>
    <font>
      <b/>
      <sz val="11"/>
      <color theme="1"/>
      <name val="Calibri"/>
      <family val="2"/>
      <scheme val="minor"/>
    </font>
    <font>
      <b/>
      <sz val="11"/>
      <color rgb="FF000000"/>
      <name val="Calibri"/>
      <family val="2"/>
      <scheme val="minor"/>
    </font>
  </fonts>
  <fills count="6">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theme="3" tint="0.39997558519241921"/>
        <bgColor indexed="64"/>
      </patternFill>
    </fill>
    <fill>
      <patternFill patternType="solid">
        <fgColor theme="7" tint="0.59999389629810485"/>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rgb="FF000000"/>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32">
    <xf numFmtId="0" fontId="0" fillId="0" borderId="0" xfId="0"/>
    <xf numFmtId="43" fontId="0" fillId="0" borderId="0" xfId="1" applyFont="1"/>
    <xf numFmtId="9" fontId="0" fillId="0" borderId="0" xfId="2" applyFont="1"/>
    <xf numFmtId="0" fontId="2" fillId="0" borderId="0" xfId="0" applyFont="1"/>
    <xf numFmtId="43" fontId="0" fillId="0" borderId="7" xfId="1" applyFont="1" applyBorder="1"/>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wrapText="1"/>
    </xf>
    <xf numFmtId="43" fontId="4" fillId="3" borderId="5" xfId="1" applyFont="1" applyFill="1" applyBorder="1" applyAlignment="1">
      <alignment horizontal="center" vertical="center" wrapText="1"/>
    </xf>
    <xf numFmtId="9" fontId="4" fillId="3" borderId="5" xfId="2" applyFont="1" applyFill="1" applyBorder="1" applyAlignment="1">
      <alignment horizontal="center" vertical="center"/>
    </xf>
    <xf numFmtId="43" fontId="4" fillId="3" borderId="5" xfId="1" applyFont="1" applyFill="1" applyBorder="1" applyAlignment="1">
      <alignment horizontal="center" vertical="center"/>
    </xf>
    <xf numFmtId="43" fontId="4" fillId="3" borderId="4" xfId="1" applyFont="1" applyFill="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43" fontId="2" fillId="0" borderId="5" xfId="1" applyFont="1" applyFill="1" applyBorder="1" applyAlignment="1">
      <alignment horizontal="center" vertical="center"/>
    </xf>
    <xf numFmtId="9" fontId="2" fillId="0" borderId="5" xfId="2" applyFont="1" applyFill="1" applyBorder="1" applyAlignment="1">
      <alignment horizontal="center" vertical="center"/>
    </xf>
    <xf numFmtId="43" fontId="2" fillId="0" borderId="4" xfId="1" applyFont="1" applyFill="1" applyBorder="1" applyAlignment="1">
      <alignment horizontal="right" vertical="center"/>
    </xf>
    <xf numFmtId="9" fontId="2" fillId="0" borderId="4" xfId="1" applyNumberFormat="1" applyFont="1" applyFill="1" applyBorder="1" applyAlignment="1">
      <alignment horizontal="right" vertical="center"/>
    </xf>
    <xf numFmtId="0" fontId="0" fillId="0" borderId="0" xfId="0" applyAlignment="1">
      <alignment vertical="center" wrapText="1"/>
    </xf>
    <xf numFmtId="43" fontId="0" fillId="0" borderId="0" xfId="0" applyNumberFormat="1"/>
    <xf numFmtId="43" fontId="3" fillId="4" borderId="8" xfId="1" applyFont="1" applyFill="1" applyBorder="1"/>
    <xf numFmtId="43" fontId="3" fillId="5" borderId="8" xfId="1" applyFont="1" applyFill="1" applyBorder="1"/>
    <xf numFmtId="43" fontId="3" fillId="2" borderId="8" xfId="1" applyFont="1" applyFill="1" applyBorder="1"/>
    <xf numFmtId="43" fontId="4" fillId="2" borderId="9" xfId="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43" fontId="4" fillId="5" borderId="6" xfId="1" applyFont="1" applyFill="1" applyBorder="1" applyAlignment="1">
      <alignment horizontal="center" vertical="center" wrapText="1"/>
    </xf>
    <xf numFmtId="43" fontId="4" fillId="5" borderId="2" xfId="1" applyFont="1" applyFill="1" applyBorder="1" applyAlignment="1">
      <alignment horizontal="center" vertical="center"/>
    </xf>
    <xf numFmtId="43" fontId="4" fillId="5" borderId="3" xfId="1" applyFont="1" applyFill="1" applyBorder="1" applyAlignment="1">
      <alignment horizontal="center" vertical="center"/>
    </xf>
    <xf numFmtId="43" fontId="4" fillId="4" borderId="6" xfId="1" applyFont="1" applyFill="1" applyBorder="1" applyAlignment="1">
      <alignment horizontal="center" vertical="center" wrapText="1"/>
    </xf>
    <xf numFmtId="43" fontId="4" fillId="4" borderId="2" xfId="1" applyFont="1" applyFill="1" applyBorder="1" applyAlignment="1">
      <alignment horizontal="center" vertical="center"/>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0"/>
  <sheetViews>
    <sheetView tabSelected="1" zoomScale="85" zoomScaleNormal="85" workbookViewId="0">
      <selection activeCell="G3" sqref="G3"/>
    </sheetView>
  </sheetViews>
  <sheetFormatPr baseColWidth="10" defaultColWidth="11.42578125" defaultRowHeight="15" x14ac:dyDescent="0.25"/>
  <cols>
    <col min="1" max="1" width="10" customWidth="1"/>
    <col min="2" max="2" width="64.140625" customWidth="1"/>
    <col min="3" max="3" width="16.140625" style="18" customWidth="1"/>
    <col min="4" max="4" width="13.42578125" customWidth="1"/>
    <col min="5" max="5" width="13.140625" style="1" customWidth="1"/>
    <col min="6" max="6" width="6.28515625" style="2" customWidth="1"/>
    <col min="7" max="7" width="13.42578125" style="1" customWidth="1"/>
    <col min="8" max="8" width="15.42578125" style="1" customWidth="1"/>
    <col min="9" max="9" width="14" style="1" customWidth="1"/>
    <col min="10" max="10" width="6" style="2" customWidth="1"/>
    <col min="11" max="11" width="16.42578125" style="1" customWidth="1"/>
    <col min="12" max="12" width="19" style="1" customWidth="1"/>
    <col min="13" max="13" width="13.140625" customWidth="1"/>
    <col min="14" max="14" width="6.7109375" customWidth="1"/>
    <col min="15" max="15" width="12" style="19" customWidth="1"/>
    <col min="16" max="16" width="19.5703125" customWidth="1"/>
  </cols>
  <sheetData>
    <row r="1" spans="1:16" ht="69.75" customHeight="1" thickBot="1" x14ac:dyDescent="0.3">
      <c r="A1" s="24" t="s">
        <v>30</v>
      </c>
      <c r="B1" s="25"/>
      <c r="C1" s="25"/>
      <c r="D1" s="26"/>
      <c r="E1" s="27" t="s">
        <v>27</v>
      </c>
      <c r="F1" s="28"/>
      <c r="G1" s="28"/>
      <c r="H1" s="29"/>
      <c r="I1" s="30" t="s">
        <v>28</v>
      </c>
      <c r="J1" s="31"/>
      <c r="K1" s="31"/>
      <c r="L1" s="31"/>
      <c r="M1" s="23" t="s">
        <v>29</v>
      </c>
      <c r="N1" s="23"/>
      <c r="O1" s="23"/>
      <c r="P1" s="23"/>
    </row>
    <row r="2" spans="1:16" ht="45.75" thickBot="1" x14ac:dyDescent="0.3">
      <c r="A2" s="5" t="s">
        <v>0</v>
      </c>
      <c r="B2" s="6" t="s">
        <v>1</v>
      </c>
      <c r="C2" s="6" t="s">
        <v>2</v>
      </c>
      <c r="D2" s="6" t="s">
        <v>3</v>
      </c>
      <c r="E2" s="7" t="s">
        <v>4</v>
      </c>
      <c r="F2" s="8" t="s">
        <v>5</v>
      </c>
      <c r="G2" s="9" t="s">
        <v>6</v>
      </c>
      <c r="H2" s="7" t="s">
        <v>7</v>
      </c>
      <c r="I2" s="10" t="s">
        <v>4</v>
      </c>
      <c r="J2" s="8" t="s">
        <v>5</v>
      </c>
      <c r="K2" s="9" t="s">
        <v>6</v>
      </c>
      <c r="L2" s="7" t="s">
        <v>7</v>
      </c>
      <c r="M2" s="10" t="s">
        <v>4</v>
      </c>
      <c r="N2" s="9" t="s">
        <v>5</v>
      </c>
      <c r="O2" s="9" t="s">
        <v>6</v>
      </c>
      <c r="P2" s="7" t="s">
        <v>7</v>
      </c>
    </row>
    <row r="3" spans="1:16" s="3" customFormat="1" ht="213" customHeight="1" thickBot="1" x14ac:dyDescent="0.3">
      <c r="A3" s="11">
        <v>1</v>
      </c>
      <c r="B3" s="12" t="s">
        <v>13</v>
      </c>
      <c r="C3" s="12" t="s">
        <v>9</v>
      </c>
      <c r="D3" s="13">
        <v>22</v>
      </c>
      <c r="E3" s="14">
        <v>293924</v>
      </c>
      <c r="F3" s="15">
        <v>0.19</v>
      </c>
      <c r="G3" s="14">
        <f>ROUND(E3*F3,0)</f>
        <v>55846</v>
      </c>
      <c r="H3" s="14">
        <f>(E3+G3)*D3</f>
        <v>7694940</v>
      </c>
      <c r="I3" s="16">
        <v>292824</v>
      </c>
      <c r="J3" s="15">
        <v>0.19</v>
      </c>
      <c r="K3" s="14">
        <f>ROUND(I3*J3,0)</f>
        <v>55637</v>
      </c>
      <c r="L3" s="14">
        <f>(I3+K3)*D3</f>
        <v>7666142</v>
      </c>
      <c r="M3" s="16">
        <f t="shared" ref="M3:M6" si="0">AVERAGE(E3,I3)</f>
        <v>293374</v>
      </c>
      <c r="N3" s="17">
        <f t="shared" ref="N3" si="1">+F3</f>
        <v>0.19</v>
      </c>
      <c r="O3" s="16">
        <f t="shared" ref="O3" si="2">AVERAGE(G3,K3)</f>
        <v>55741.5</v>
      </c>
      <c r="P3" s="16">
        <f>(M3+O3)*D3</f>
        <v>7680541</v>
      </c>
    </row>
    <row r="4" spans="1:16" s="3" customFormat="1" ht="146.25" customHeight="1" thickBot="1" x14ac:dyDescent="0.3">
      <c r="A4" s="11">
        <v>2</v>
      </c>
      <c r="B4" s="12" t="s">
        <v>10</v>
      </c>
      <c r="C4" s="12" t="s">
        <v>9</v>
      </c>
      <c r="D4" s="13">
        <v>22</v>
      </c>
      <c r="E4" s="14">
        <v>106576</v>
      </c>
      <c r="F4" s="15">
        <v>0.19</v>
      </c>
      <c r="G4" s="14">
        <f t="shared" ref="G4:G19" si="3">ROUND(E4*F4,0)</f>
        <v>20249</v>
      </c>
      <c r="H4" s="14">
        <f t="shared" ref="H4:H6" si="4">(E4+G4)*D4</f>
        <v>2790150</v>
      </c>
      <c r="I4" s="16">
        <v>106176</v>
      </c>
      <c r="J4" s="15">
        <v>0.19</v>
      </c>
      <c r="K4" s="14">
        <f t="shared" ref="K4:K19" si="5">ROUND(I4*J4,0)</f>
        <v>20173</v>
      </c>
      <c r="L4" s="14">
        <f t="shared" ref="L4:L6" si="6">(I4+K4)*D4</f>
        <v>2779678</v>
      </c>
      <c r="M4" s="16">
        <f t="shared" si="0"/>
        <v>106376</v>
      </c>
      <c r="N4" s="17">
        <f t="shared" ref="N4:N6" si="7">+F4</f>
        <v>0.19</v>
      </c>
      <c r="O4" s="16">
        <f t="shared" ref="O4:O6" si="8">AVERAGE(G4,K4)</f>
        <v>20211</v>
      </c>
      <c r="P4" s="16">
        <f t="shared" ref="P4:P6" si="9">(M4+O4)*D4</f>
        <v>2784914</v>
      </c>
    </row>
    <row r="5" spans="1:16" s="3" customFormat="1" ht="120.75" thickBot="1" x14ac:dyDescent="0.3">
      <c r="A5" s="11">
        <v>3</v>
      </c>
      <c r="B5" s="12" t="s">
        <v>11</v>
      </c>
      <c r="C5" s="12" t="s">
        <v>9</v>
      </c>
      <c r="D5" s="13">
        <v>22</v>
      </c>
      <c r="E5" s="14">
        <v>85261</v>
      </c>
      <c r="F5" s="15">
        <v>0.19</v>
      </c>
      <c r="G5" s="14">
        <f t="shared" si="3"/>
        <v>16200</v>
      </c>
      <c r="H5" s="14">
        <f t="shared" si="4"/>
        <v>2232142</v>
      </c>
      <c r="I5" s="16">
        <v>84941</v>
      </c>
      <c r="J5" s="15">
        <v>0.19</v>
      </c>
      <c r="K5" s="14">
        <f t="shared" si="5"/>
        <v>16139</v>
      </c>
      <c r="L5" s="14">
        <f t="shared" si="6"/>
        <v>2223760</v>
      </c>
      <c r="M5" s="16">
        <f t="shared" si="0"/>
        <v>85101</v>
      </c>
      <c r="N5" s="17">
        <f t="shared" si="7"/>
        <v>0.19</v>
      </c>
      <c r="O5" s="16">
        <f t="shared" si="8"/>
        <v>16169.5</v>
      </c>
      <c r="P5" s="16">
        <f t="shared" si="9"/>
        <v>2227951</v>
      </c>
    </row>
    <row r="6" spans="1:16" s="3" customFormat="1" ht="105.75" thickBot="1" x14ac:dyDescent="0.3">
      <c r="A6" s="11">
        <v>4</v>
      </c>
      <c r="B6" s="12" t="s">
        <v>12</v>
      </c>
      <c r="C6" s="12" t="s">
        <v>9</v>
      </c>
      <c r="D6" s="13">
        <v>22</v>
      </c>
      <c r="E6" s="14">
        <v>188471</v>
      </c>
      <c r="F6" s="15">
        <v>0.19</v>
      </c>
      <c r="G6" s="14">
        <f t="shared" si="3"/>
        <v>35809</v>
      </c>
      <c r="H6" s="14">
        <f t="shared" si="4"/>
        <v>4934160</v>
      </c>
      <c r="I6" s="16">
        <v>187765</v>
      </c>
      <c r="J6" s="15">
        <v>0.19</v>
      </c>
      <c r="K6" s="14">
        <f t="shared" si="5"/>
        <v>35675</v>
      </c>
      <c r="L6" s="14">
        <f t="shared" si="6"/>
        <v>4915680</v>
      </c>
      <c r="M6" s="16">
        <f t="shared" si="0"/>
        <v>188118</v>
      </c>
      <c r="N6" s="17">
        <f t="shared" si="7"/>
        <v>0.19</v>
      </c>
      <c r="O6" s="16">
        <f t="shared" si="8"/>
        <v>35742</v>
      </c>
      <c r="P6" s="16">
        <f t="shared" si="9"/>
        <v>4924920</v>
      </c>
    </row>
    <row r="7" spans="1:16" s="3" customFormat="1" ht="49.5" customHeight="1" thickBot="1" x14ac:dyDescent="0.3">
      <c r="A7" s="11">
        <v>5</v>
      </c>
      <c r="B7" s="12" t="s">
        <v>14</v>
      </c>
      <c r="C7" s="12" t="s">
        <v>9</v>
      </c>
      <c r="D7" s="13">
        <v>22</v>
      </c>
      <c r="E7" s="14">
        <v>65067</v>
      </c>
      <c r="F7" s="15">
        <v>0.05</v>
      </c>
      <c r="G7" s="14">
        <f t="shared" si="3"/>
        <v>3253</v>
      </c>
      <c r="H7" s="14">
        <f t="shared" ref="H7:H15" si="10">(E7+G7)*D7</f>
        <v>1503040</v>
      </c>
      <c r="I7" s="16">
        <v>64824</v>
      </c>
      <c r="J7" s="15">
        <v>0.05</v>
      </c>
      <c r="K7" s="14">
        <f t="shared" si="5"/>
        <v>3241</v>
      </c>
      <c r="L7" s="14">
        <f t="shared" ref="L7:L15" si="11">(I7+K7)*D7</f>
        <v>1497430</v>
      </c>
      <c r="M7" s="16">
        <f t="shared" ref="M7:M15" si="12">AVERAGE(E7,I7)</f>
        <v>64945.5</v>
      </c>
      <c r="N7" s="17">
        <f t="shared" ref="N7:N15" si="13">+F7</f>
        <v>0.05</v>
      </c>
      <c r="O7" s="16">
        <f t="shared" ref="O7:O15" si="14">AVERAGE(G7,K7)</f>
        <v>3247</v>
      </c>
      <c r="P7" s="16">
        <f t="shared" ref="P7:P15" si="15">(M7+O7)*D7</f>
        <v>1500235</v>
      </c>
    </row>
    <row r="8" spans="1:16" s="3" customFormat="1" ht="180.75" thickBot="1" x14ac:dyDescent="0.3">
      <c r="A8" s="11">
        <v>6</v>
      </c>
      <c r="B8" s="12" t="s">
        <v>15</v>
      </c>
      <c r="C8" s="12" t="s">
        <v>9</v>
      </c>
      <c r="D8" s="13">
        <v>1</v>
      </c>
      <c r="E8" s="14">
        <v>2793403</v>
      </c>
      <c r="F8" s="15">
        <v>0</v>
      </c>
      <c r="G8" s="14">
        <f t="shared" si="3"/>
        <v>0</v>
      </c>
      <c r="H8" s="14">
        <f t="shared" si="10"/>
        <v>2793403</v>
      </c>
      <c r="I8" s="16">
        <v>2782941</v>
      </c>
      <c r="J8" s="15">
        <v>0</v>
      </c>
      <c r="K8" s="14">
        <f t="shared" si="5"/>
        <v>0</v>
      </c>
      <c r="L8" s="14">
        <f t="shared" si="11"/>
        <v>2782941</v>
      </c>
      <c r="M8" s="16">
        <f t="shared" si="12"/>
        <v>2788172</v>
      </c>
      <c r="N8" s="17">
        <f t="shared" si="13"/>
        <v>0</v>
      </c>
      <c r="O8" s="16">
        <f t="shared" si="14"/>
        <v>0</v>
      </c>
      <c r="P8" s="16">
        <f t="shared" si="15"/>
        <v>2788172</v>
      </c>
    </row>
    <row r="9" spans="1:16" s="3" customFormat="1" ht="135.75" thickBot="1" x14ac:dyDescent="0.3">
      <c r="A9" s="11">
        <v>7</v>
      </c>
      <c r="B9" s="12" t="s">
        <v>16</v>
      </c>
      <c r="C9" s="12" t="s">
        <v>9</v>
      </c>
      <c r="D9" s="13">
        <v>22</v>
      </c>
      <c r="E9" s="14">
        <v>52727</v>
      </c>
      <c r="F9" s="15">
        <v>0.19</v>
      </c>
      <c r="G9" s="14">
        <f t="shared" si="3"/>
        <v>10018</v>
      </c>
      <c r="H9" s="14">
        <f t="shared" si="10"/>
        <v>1380390</v>
      </c>
      <c r="I9" s="16">
        <v>52529</v>
      </c>
      <c r="J9" s="15">
        <v>0.19</v>
      </c>
      <c r="K9" s="14">
        <f t="shared" si="5"/>
        <v>9981</v>
      </c>
      <c r="L9" s="14">
        <f t="shared" si="11"/>
        <v>1375220</v>
      </c>
      <c r="M9" s="16">
        <f t="shared" si="12"/>
        <v>52628</v>
      </c>
      <c r="N9" s="17">
        <f t="shared" si="13"/>
        <v>0.19</v>
      </c>
      <c r="O9" s="16">
        <f t="shared" si="14"/>
        <v>9999.5</v>
      </c>
      <c r="P9" s="16">
        <f t="shared" si="15"/>
        <v>1377805</v>
      </c>
    </row>
    <row r="10" spans="1:16" s="3" customFormat="1" ht="165.75" thickBot="1" x14ac:dyDescent="0.3">
      <c r="A10" s="11">
        <v>8</v>
      </c>
      <c r="B10" s="12" t="s">
        <v>17</v>
      </c>
      <c r="C10" s="12" t="s">
        <v>9</v>
      </c>
      <c r="D10" s="13">
        <v>22</v>
      </c>
      <c r="E10" s="14">
        <v>16828</v>
      </c>
      <c r="F10" s="15">
        <v>0.19</v>
      </c>
      <c r="G10" s="14">
        <f t="shared" si="3"/>
        <v>3197</v>
      </c>
      <c r="H10" s="14">
        <f t="shared" si="10"/>
        <v>440550</v>
      </c>
      <c r="I10" s="16">
        <v>16765</v>
      </c>
      <c r="J10" s="15">
        <v>0.19</v>
      </c>
      <c r="K10" s="14">
        <f t="shared" si="5"/>
        <v>3185</v>
      </c>
      <c r="L10" s="14">
        <f t="shared" si="11"/>
        <v>438900</v>
      </c>
      <c r="M10" s="16">
        <f t="shared" si="12"/>
        <v>16796.5</v>
      </c>
      <c r="N10" s="17">
        <f t="shared" si="13"/>
        <v>0.19</v>
      </c>
      <c r="O10" s="16">
        <f t="shared" si="14"/>
        <v>3191</v>
      </c>
      <c r="P10" s="16">
        <f t="shared" si="15"/>
        <v>439725</v>
      </c>
    </row>
    <row r="11" spans="1:16" s="3" customFormat="1" ht="210.75" thickBot="1" x14ac:dyDescent="0.3">
      <c r="A11" s="11">
        <v>9</v>
      </c>
      <c r="B11" s="12" t="s">
        <v>18</v>
      </c>
      <c r="C11" s="12" t="s">
        <v>9</v>
      </c>
      <c r="D11" s="13">
        <v>40</v>
      </c>
      <c r="E11" s="14">
        <v>42630</v>
      </c>
      <c r="F11" s="15">
        <v>0.05</v>
      </c>
      <c r="G11" s="14">
        <f t="shared" si="3"/>
        <v>2132</v>
      </c>
      <c r="H11" s="14">
        <f t="shared" si="10"/>
        <v>1790480</v>
      </c>
      <c r="I11" s="16">
        <v>42471</v>
      </c>
      <c r="J11" s="15">
        <v>0.05</v>
      </c>
      <c r="K11" s="14">
        <f t="shared" si="5"/>
        <v>2124</v>
      </c>
      <c r="L11" s="14">
        <f t="shared" si="11"/>
        <v>1783800</v>
      </c>
      <c r="M11" s="16">
        <f t="shared" si="12"/>
        <v>42550.5</v>
      </c>
      <c r="N11" s="17">
        <f t="shared" si="13"/>
        <v>0.05</v>
      </c>
      <c r="O11" s="16">
        <f t="shared" si="14"/>
        <v>2128</v>
      </c>
      <c r="P11" s="16">
        <f t="shared" si="15"/>
        <v>1787140</v>
      </c>
    </row>
    <row r="12" spans="1:16" s="3" customFormat="1" ht="225.75" thickBot="1" x14ac:dyDescent="0.3">
      <c r="A12" s="11">
        <v>10</v>
      </c>
      <c r="B12" s="12" t="s">
        <v>19</v>
      </c>
      <c r="C12" s="12" t="s">
        <v>9</v>
      </c>
      <c r="D12" s="13">
        <v>22</v>
      </c>
      <c r="E12" s="14">
        <v>76286</v>
      </c>
      <c r="F12" s="15">
        <v>0.05</v>
      </c>
      <c r="G12" s="14">
        <f t="shared" si="3"/>
        <v>3814</v>
      </c>
      <c r="H12" s="14">
        <f t="shared" si="10"/>
        <v>1762200</v>
      </c>
      <c r="I12" s="16">
        <v>76000</v>
      </c>
      <c r="J12" s="15">
        <v>0.05</v>
      </c>
      <c r="K12" s="14">
        <f t="shared" si="5"/>
        <v>3800</v>
      </c>
      <c r="L12" s="14">
        <f t="shared" si="11"/>
        <v>1755600</v>
      </c>
      <c r="M12" s="16">
        <f t="shared" si="12"/>
        <v>76143</v>
      </c>
      <c r="N12" s="17">
        <f t="shared" si="13"/>
        <v>0.05</v>
      </c>
      <c r="O12" s="16">
        <f t="shared" si="14"/>
        <v>3807</v>
      </c>
      <c r="P12" s="16">
        <f t="shared" si="15"/>
        <v>1758900</v>
      </c>
    </row>
    <row r="13" spans="1:16" s="3" customFormat="1" ht="150.75" thickBot="1" x14ac:dyDescent="0.3">
      <c r="A13" s="11">
        <v>11</v>
      </c>
      <c r="B13" s="12" t="s">
        <v>20</v>
      </c>
      <c r="C13" s="12" t="s">
        <v>9</v>
      </c>
      <c r="D13" s="13">
        <v>22</v>
      </c>
      <c r="E13" s="14">
        <v>58336</v>
      </c>
      <c r="F13" s="15">
        <v>0.05</v>
      </c>
      <c r="G13" s="14">
        <f t="shared" si="3"/>
        <v>2917</v>
      </c>
      <c r="H13" s="14">
        <f t="shared" si="10"/>
        <v>1347566</v>
      </c>
      <c r="I13" s="16">
        <v>58118</v>
      </c>
      <c r="J13" s="15">
        <v>0.05</v>
      </c>
      <c r="K13" s="14">
        <f t="shared" si="5"/>
        <v>2906</v>
      </c>
      <c r="L13" s="14">
        <f t="shared" si="11"/>
        <v>1342528</v>
      </c>
      <c r="M13" s="16">
        <f t="shared" si="12"/>
        <v>58227</v>
      </c>
      <c r="N13" s="17">
        <f t="shared" si="13"/>
        <v>0.05</v>
      </c>
      <c r="O13" s="16">
        <f t="shared" si="14"/>
        <v>2911.5</v>
      </c>
      <c r="P13" s="16">
        <f t="shared" si="15"/>
        <v>1345047</v>
      </c>
    </row>
    <row r="14" spans="1:16" s="3" customFormat="1" ht="90.75" thickBot="1" x14ac:dyDescent="0.3">
      <c r="A14" s="11">
        <v>12</v>
      </c>
      <c r="B14" s="12" t="s">
        <v>21</v>
      </c>
      <c r="C14" s="12" t="s">
        <v>9</v>
      </c>
      <c r="D14" s="13">
        <v>22</v>
      </c>
      <c r="E14" s="14">
        <v>107697</v>
      </c>
      <c r="F14" s="15">
        <v>0.05</v>
      </c>
      <c r="G14" s="14">
        <f t="shared" si="3"/>
        <v>5385</v>
      </c>
      <c r="H14" s="14">
        <f t="shared" si="10"/>
        <v>2487804</v>
      </c>
      <c r="I14" s="16">
        <v>107294</v>
      </c>
      <c r="J14" s="15">
        <v>0.05</v>
      </c>
      <c r="K14" s="14">
        <f t="shared" si="5"/>
        <v>5365</v>
      </c>
      <c r="L14" s="14">
        <f t="shared" si="11"/>
        <v>2478498</v>
      </c>
      <c r="M14" s="16">
        <f t="shared" si="12"/>
        <v>107495.5</v>
      </c>
      <c r="N14" s="17">
        <f t="shared" si="13"/>
        <v>0.05</v>
      </c>
      <c r="O14" s="16">
        <f t="shared" si="14"/>
        <v>5375</v>
      </c>
      <c r="P14" s="16">
        <f t="shared" si="15"/>
        <v>2483151</v>
      </c>
    </row>
    <row r="15" spans="1:16" s="3" customFormat="1" ht="150.75" thickBot="1" x14ac:dyDescent="0.3">
      <c r="A15" s="11">
        <v>13</v>
      </c>
      <c r="B15" s="12" t="s">
        <v>22</v>
      </c>
      <c r="C15" s="12" t="s">
        <v>9</v>
      </c>
      <c r="D15" s="13">
        <v>40</v>
      </c>
      <c r="E15" s="14">
        <v>24681</v>
      </c>
      <c r="F15" s="15">
        <v>0.19</v>
      </c>
      <c r="G15" s="14">
        <f t="shared" si="3"/>
        <v>4689</v>
      </c>
      <c r="H15" s="14">
        <f t="shared" si="10"/>
        <v>1174800</v>
      </c>
      <c r="I15" s="16">
        <v>24588</v>
      </c>
      <c r="J15" s="15">
        <v>0.19</v>
      </c>
      <c r="K15" s="14">
        <f t="shared" si="5"/>
        <v>4672</v>
      </c>
      <c r="L15" s="14">
        <f t="shared" si="11"/>
        <v>1170400</v>
      </c>
      <c r="M15" s="16">
        <f t="shared" si="12"/>
        <v>24634.5</v>
      </c>
      <c r="N15" s="17">
        <f t="shared" si="13"/>
        <v>0.19</v>
      </c>
      <c r="O15" s="16">
        <f t="shared" si="14"/>
        <v>4680.5</v>
      </c>
      <c r="P15" s="16">
        <f t="shared" si="15"/>
        <v>1172600</v>
      </c>
    </row>
    <row r="16" spans="1:16" s="3" customFormat="1" ht="165.75" thickBot="1" x14ac:dyDescent="0.3">
      <c r="A16" s="11">
        <v>14</v>
      </c>
      <c r="B16" s="12" t="s">
        <v>23</v>
      </c>
      <c r="C16" s="12" t="s">
        <v>9</v>
      </c>
      <c r="D16" s="13">
        <v>2</v>
      </c>
      <c r="E16" s="14">
        <v>4076050</v>
      </c>
      <c r="F16" s="15">
        <v>0.19</v>
      </c>
      <c r="G16" s="14">
        <f t="shared" si="3"/>
        <v>774450</v>
      </c>
      <c r="H16" s="14">
        <f t="shared" ref="H16:H19" si="16">(E16+G16)*D16</f>
        <v>9701000</v>
      </c>
      <c r="I16" s="16">
        <v>4135294</v>
      </c>
      <c r="J16" s="15">
        <v>0.19</v>
      </c>
      <c r="K16" s="14">
        <f t="shared" si="5"/>
        <v>785706</v>
      </c>
      <c r="L16" s="14">
        <f t="shared" ref="L16:L19" si="17">(I16+K16)*D16</f>
        <v>9842000</v>
      </c>
      <c r="M16" s="16">
        <f t="shared" ref="M16:M18" si="18">AVERAGE(E16,I16)</f>
        <v>4105672</v>
      </c>
      <c r="N16" s="17">
        <f t="shared" ref="N16:N19" si="19">+F16</f>
        <v>0.19</v>
      </c>
      <c r="O16" s="16">
        <f t="shared" ref="O16:O19" si="20">AVERAGE(G16,K16)</f>
        <v>780078</v>
      </c>
      <c r="P16" s="16">
        <f t="shared" ref="P16:P18" si="21">(M16+O16)*D16</f>
        <v>9771500</v>
      </c>
    </row>
    <row r="17" spans="1:16" s="3" customFormat="1" ht="135.75" thickBot="1" x14ac:dyDescent="0.3">
      <c r="A17" s="11">
        <v>15</v>
      </c>
      <c r="B17" s="12" t="s">
        <v>26</v>
      </c>
      <c r="C17" s="12" t="s">
        <v>9</v>
      </c>
      <c r="D17" s="13">
        <v>2</v>
      </c>
      <c r="E17" s="14">
        <v>1047059</v>
      </c>
      <c r="F17" s="15">
        <v>0.19</v>
      </c>
      <c r="G17" s="14">
        <f t="shared" si="3"/>
        <v>198941</v>
      </c>
      <c r="H17" s="14">
        <f t="shared" si="16"/>
        <v>2492000</v>
      </c>
      <c r="I17" s="16">
        <v>1117647</v>
      </c>
      <c r="J17" s="15">
        <v>0.19</v>
      </c>
      <c r="K17" s="14">
        <f t="shared" si="5"/>
        <v>212353</v>
      </c>
      <c r="L17" s="14">
        <f>(I17+K17)*D17</f>
        <v>2660000</v>
      </c>
      <c r="M17" s="16">
        <f t="shared" si="18"/>
        <v>1082353</v>
      </c>
      <c r="N17" s="17">
        <f t="shared" si="19"/>
        <v>0.19</v>
      </c>
      <c r="O17" s="16">
        <f t="shared" si="20"/>
        <v>205647</v>
      </c>
      <c r="P17" s="16">
        <f t="shared" si="21"/>
        <v>2576000</v>
      </c>
    </row>
    <row r="18" spans="1:16" s="3" customFormat="1" ht="135" customHeight="1" thickBot="1" x14ac:dyDescent="0.3">
      <c r="A18" s="11">
        <v>16</v>
      </c>
      <c r="B18" s="12" t="s">
        <v>24</v>
      </c>
      <c r="C18" s="12" t="s">
        <v>9</v>
      </c>
      <c r="D18" s="13">
        <v>2</v>
      </c>
      <c r="E18" s="14">
        <v>97227</v>
      </c>
      <c r="F18" s="15">
        <v>0.19</v>
      </c>
      <c r="G18" s="14">
        <f t="shared" si="3"/>
        <v>18473</v>
      </c>
      <c r="H18" s="14">
        <f t="shared" si="16"/>
        <v>231400</v>
      </c>
      <c r="I18" s="16">
        <v>102824</v>
      </c>
      <c r="J18" s="15">
        <v>0.19</v>
      </c>
      <c r="K18" s="14">
        <f t="shared" si="5"/>
        <v>19537</v>
      </c>
      <c r="L18" s="14">
        <f t="shared" si="17"/>
        <v>244722</v>
      </c>
      <c r="M18" s="16">
        <f t="shared" si="18"/>
        <v>100025.5</v>
      </c>
      <c r="N18" s="17">
        <f t="shared" si="19"/>
        <v>0.19</v>
      </c>
      <c r="O18" s="16">
        <f t="shared" si="20"/>
        <v>19005</v>
      </c>
      <c r="P18" s="16">
        <f t="shared" si="21"/>
        <v>238061</v>
      </c>
    </row>
    <row r="19" spans="1:16" s="3" customFormat="1" ht="246" customHeight="1" thickBot="1" x14ac:dyDescent="0.3">
      <c r="A19" s="11">
        <v>17</v>
      </c>
      <c r="B19" s="12" t="s">
        <v>25</v>
      </c>
      <c r="C19" s="12" t="s">
        <v>9</v>
      </c>
      <c r="D19" s="13">
        <v>2</v>
      </c>
      <c r="E19" s="14">
        <v>157059</v>
      </c>
      <c r="F19" s="15">
        <v>0.19</v>
      </c>
      <c r="G19" s="14">
        <f t="shared" si="3"/>
        <v>29841</v>
      </c>
      <c r="H19" s="14">
        <f t="shared" si="16"/>
        <v>373800</v>
      </c>
      <c r="I19" s="16">
        <v>214286</v>
      </c>
      <c r="J19" s="15">
        <v>0.19</v>
      </c>
      <c r="K19" s="14">
        <f t="shared" si="5"/>
        <v>40714</v>
      </c>
      <c r="L19" s="14">
        <f t="shared" si="17"/>
        <v>510000</v>
      </c>
      <c r="M19" s="16">
        <f>AVERAGE(E19,I19)</f>
        <v>185672.5</v>
      </c>
      <c r="N19" s="17">
        <f t="shared" si="19"/>
        <v>0.19</v>
      </c>
      <c r="O19" s="16">
        <f t="shared" si="20"/>
        <v>35277.5</v>
      </c>
      <c r="P19" s="16">
        <f>(M19+O19)*D19</f>
        <v>441900</v>
      </c>
    </row>
    <row r="20" spans="1:16" ht="21" customHeight="1" thickBot="1" x14ac:dyDescent="0.3">
      <c r="G20" s="4" t="s">
        <v>8</v>
      </c>
      <c r="H20" s="21">
        <f>SUM(H3:H19)</f>
        <v>45129825</v>
      </c>
      <c r="K20" s="4" t="s">
        <v>8</v>
      </c>
      <c r="L20" s="20">
        <f>SUM(L3:L19)</f>
        <v>45467299</v>
      </c>
      <c r="O20" s="4" t="s">
        <v>8</v>
      </c>
      <c r="P20" s="22">
        <f>SUM(P3:P19)</f>
        <v>45298562</v>
      </c>
    </row>
  </sheetData>
  <mergeCells count="4">
    <mergeCell ref="M1:P1"/>
    <mergeCell ref="A1:D1"/>
    <mergeCell ref="E1:H1"/>
    <mergeCell ref="I1:L1"/>
  </mergeCells>
  <pageMargins left="0.70866141732283472" right="0.70866141732283472" top="0.74803149606299213" bottom="0.74803149606299213" header="0.31496062992125984" footer="0.31496062992125984"/>
  <pageSetup paperSize="3" scale="95"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Nimia Sofia Lopez Doria</cp:lastModifiedBy>
  <cp:revision/>
  <cp:lastPrinted>2025-06-20T17:13:53Z</cp:lastPrinted>
  <dcterms:created xsi:type="dcterms:W3CDTF">2023-07-10T19:20:32Z</dcterms:created>
  <dcterms:modified xsi:type="dcterms:W3CDTF">2026-10-15T21:56:56Z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2025-01-31T21:01:41Z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6517c377-d99c-4514-94f7-a0e8e264e549</vt:lpwstr>
  </property>
  <property fmtid="{D5CDD505-2E9C-101B-9397-08002B2CF9AE}" pid="8" name="MSIP_Label_fc111285-cafa-4fc9-8a9a-bd902089b24f_ContentBits">
    <vt:lpwstr>0</vt:lpwstr>
  </property>
</Properties>
</file>