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fiscaliagovco-my.sharepoint.com/personal/ivan_uribeo_fiscalia_gov_co1/Documents/Documentos/2026 GRUPO LICITACIONES - SUBASTAS/DATACENTER/"/>
    </mc:Choice>
  </mc:AlternateContent>
  <xr:revisionPtr revIDLastSave="0" documentId="8_{7B8FB834-847D-4F91-8D97-37BC6AAEDA01}" xr6:coauthVersionLast="47" xr6:coauthVersionMax="47" xr10:uidLastSave="{00000000-0000-0000-0000-000000000000}"/>
  <bookViews>
    <workbookView xWindow="-28920" yWindow="-120" windowWidth="29040" windowHeight="15720" activeTab="2" xr2:uid="{00000000-000D-0000-FFFF-FFFF00000000}"/>
  </bookViews>
  <sheets>
    <sheet name="ANEXO 1" sheetId="19" r:id="rId1"/>
    <sheet name="ANEXO 2" sheetId="30" r:id="rId2"/>
    <sheet name="ANEXO 3" sheetId="31" r:id="rId3"/>
    <sheet name="Hoja3" sheetId="22" state="hidden" r:id="rId4"/>
  </sheets>
  <definedNames>
    <definedName name="_xlnm._FilterDatabase" localSheetId="0" hidden="1">'ANEXO 1'!#REF!</definedName>
    <definedName name="_xlnm._FilterDatabase" localSheetId="1" hidden="1">'ANEXO 2'!#REF!</definedName>
    <definedName name="_xlnm._FilterDatabase" localSheetId="2" hidden="1">'ANEXO 3'!#REF!</definedName>
    <definedName name="_xlnm.Print_Area" localSheetId="0">'ANEXO 1'!$A$1:$AA$14</definedName>
    <definedName name="_xlnm.Print_Area" localSheetId="1">'ANEXO 2'!$A$1:$N$11</definedName>
    <definedName name="_xlnm.Print_Area" localSheetId="2">'ANEXO 3'!$A$1:$N$11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3" i="19" l="1"/>
  <c r="U13" i="19"/>
  <c r="Y13" i="19" s="1"/>
  <c r="T13" i="19"/>
  <c r="U12" i="19"/>
  <c r="T12" i="19"/>
  <c r="S12" i="19"/>
  <c r="U11" i="19"/>
  <c r="T11" i="19"/>
  <c r="S11" i="19"/>
  <c r="U10" i="19"/>
  <c r="T10" i="19"/>
  <c r="S10" i="19"/>
  <c r="Q14" i="19"/>
  <c r="V10" i="19" l="1"/>
  <c r="Y10" i="19" s="1"/>
  <c r="V12" i="19"/>
  <c r="Y12" i="19" s="1"/>
  <c r="V11" i="19"/>
  <c r="Y11" i="19" s="1"/>
  <c r="O14" i="19"/>
  <c r="M14" i="19"/>
  <c r="K14" i="19"/>
  <c r="I14" i="19"/>
  <c r="G14" i="19"/>
  <c r="W10" i="19" l="1"/>
  <c r="G9" i="31" l="1"/>
  <c r="G9" i="30"/>
  <c r="G8" i="30"/>
  <c r="G8" i="31"/>
  <c r="V13" i="19"/>
  <c r="H9" i="31" l="1"/>
  <c r="I9" i="31" s="1"/>
  <c r="J9" i="31" s="1"/>
  <c r="L9" i="30"/>
  <c r="H9" i="30"/>
  <c r="I9" i="30" s="1"/>
  <c r="J9" i="30" s="1"/>
  <c r="H8" i="31"/>
  <c r="I8" i="31" s="1"/>
  <c r="J8" i="31" s="1"/>
  <c r="H8" i="30"/>
  <c r="I8" i="30" s="1"/>
  <c r="J8" i="30" s="1"/>
  <c r="L8" i="30"/>
  <c r="G10" i="31" l="1"/>
  <c r="G10" i="30"/>
  <c r="L9" i="31"/>
  <c r="M9" i="31" s="1"/>
  <c r="N9" i="31" s="1"/>
  <c r="O9" i="31" s="1"/>
  <c r="M9" i="30"/>
  <c r="N9" i="30" s="1"/>
  <c r="O9" i="30" s="1"/>
  <c r="L8" i="31"/>
  <c r="M8" i="31" s="1"/>
  <c r="N8" i="31" s="1"/>
  <c r="O8" i="31" s="1"/>
  <c r="M8" i="30"/>
  <c r="N8" i="30" s="1"/>
  <c r="O8" i="30" s="1"/>
  <c r="G7" i="31"/>
  <c r="G7" i="30"/>
  <c r="W11" i="19"/>
  <c r="W13" i="19"/>
  <c r="W12" i="19"/>
  <c r="L10" i="30" l="1"/>
  <c r="H10" i="30"/>
  <c r="I10" i="30" s="1"/>
  <c r="J10" i="30" s="1"/>
  <c r="H10" i="31"/>
  <c r="I10" i="31" s="1"/>
  <c r="J10" i="31" s="1"/>
  <c r="H7" i="30"/>
  <c r="I7" i="30" s="1"/>
  <c r="J7" i="30" s="1"/>
  <c r="L7" i="30"/>
  <c r="H7" i="31"/>
  <c r="I7" i="31" s="1"/>
  <c r="J7" i="31" s="1"/>
  <c r="Z12" i="19"/>
  <c r="AA12" i="19" s="1"/>
  <c r="AB12" i="19" s="1"/>
  <c r="Z11" i="19"/>
  <c r="AA11" i="19" s="1"/>
  <c r="AB11" i="19" s="1"/>
  <c r="Z13" i="19"/>
  <c r="AA13" i="19" s="1"/>
  <c r="AB13" i="19" s="1"/>
  <c r="L10" i="31" l="1"/>
  <c r="M10" i="31" s="1"/>
  <c r="N10" i="31" s="1"/>
  <c r="O10" i="31" s="1"/>
  <c r="M10" i="30"/>
  <c r="N10" i="30" s="1"/>
  <c r="O10" i="30" s="1"/>
  <c r="L7" i="31"/>
  <c r="M7" i="31" s="1"/>
  <c r="N7" i="31" s="1"/>
  <c r="O7" i="31" s="1"/>
  <c r="M7" i="30"/>
  <c r="N7" i="30" s="1"/>
  <c r="O7" i="30" s="1"/>
  <c r="F4" i="22"/>
  <c r="H4" i="22"/>
  <c r="G4" i="22"/>
  <c r="O11" i="31" l="1"/>
  <c r="O11" i="30"/>
  <c r="I4" i="22"/>
  <c r="Z10" i="19" l="1"/>
  <c r="AA10" i="19" s="1"/>
  <c r="AB10" i="19" s="1"/>
  <c r="AB14" i="19" s="1"/>
</calcChain>
</file>

<file path=xl/sharedStrings.xml><?xml version="1.0" encoding="utf-8"?>
<sst xmlns="http://schemas.openxmlformats.org/spreadsheetml/2006/main" count="131" uniqueCount="61">
  <si>
    <t>ITEM</t>
  </si>
  <si>
    <t>VALOR UNITARIO SIN IVA</t>
  </si>
  <si>
    <t>IVA UNITARIO</t>
  </si>
  <si>
    <t>VALOR UNITARIO INCLUIDO IVA</t>
  </si>
  <si>
    <t>NOTAS</t>
  </si>
  <si>
    <t>ANÁLISIS DE COTIZACIONES</t>
  </si>
  <si>
    <t>25 % &lt; / &gt;</t>
  </si>
  <si>
    <t>NECESIDAD</t>
  </si>
  <si>
    <t>COTIZACIÓN MÁS BAJA</t>
  </si>
  <si>
    <t>COTIZACIÓN MÁS ALTA</t>
  </si>
  <si>
    <t>PROMEDIO</t>
  </si>
  <si>
    <t>MEDIA ARITMÉTICA BAJA</t>
  </si>
  <si>
    <t>ANÁLISIS DE VARIABLES</t>
  </si>
  <si>
    <t>VALORES SIN IVA</t>
  </si>
  <si>
    <t>PORCENTAJE DIFERENCIAL (PROMEDIO/BAJA)</t>
  </si>
  <si>
    <t xml:space="preserve">UNIDAD DE MEDIDA </t>
  </si>
  <si>
    <t xml:space="preserve">CANTIDAD  </t>
  </si>
  <si>
    <t xml:space="preserve">DESCRIPCIÓN DEL BIEN O SERVICIO </t>
  </si>
  <si>
    <t>MATERIALES ELÉCTRICOS Y DE FERRETERÍA</t>
  </si>
  <si>
    <t>PRESUPUESTO TOTAL ASIGNADO AL PROCESO VIGENCIAS 2026, 2027 Y 2028
24 MESES
(VALORES UNITARIOS)</t>
  </si>
  <si>
    <t>PRESUPUESTO TOTAL ASIGNADO VIGENCIA 2026
 1 MES
(VALORES UNITARIOS)</t>
  </si>
  <si>
    <t>PRESUPUESTO TOTAL ASIGNADO VIGENCIA 2027
12 MESES - 4,4%
(VALORES UNITARIOS)</t>
  </si>
  <si>
    <t>PRESUPUESTO TOTAL ASIGNADO VIGENCIA 2028
 11 MESES -  3%
(VALORES UNITARIOS)</t>
  </si>
  <si>
    <t>GRUPO 1</t>
  </si>
  <si>
    <t>VALOR TOTAL INCLUIDO IVA</t>
  </si>
  <si>
    <t>VALOR SELECCIONADO</t>
  </si>
  <si>
    <t>SUSCRIPCIÓN AL SERVICIO DE SOPORTE TÉCNICO CON MANTENIMIENTO CORRECTIVO, PREVENTIVO PARA LOS SUBSISTEMAS QUE SOPORTAN LOS COMPONENTES DE LOS CENTROS DE DATOS DE LA FISCALÍA GENERAL DE LA NACIÓN.</t>
  </si>
  <si>
    <t xml:space="preserve"> ANEXO 1 - ANÁLISIS DE COTIZACIONES </t>
  </si>
  <si>
    <t>Soporte Técnico con mantenimientos preventivos y correctivos que sean necesarios para los subsistemas: 
- Subsistema de infraestructura de redes eléctricas y estructuradas 
- Subsistema de CCTV y control de acceso
- Subsistema de extinción de incendios
- Subsistema de enfriamiento y de refrigeración
- Subsistema arquitectónico
De acuerdo con anexo de especificaciones técnicas  CENTROS DE DATOS BOGOTÁ CENTRO DE DATOS EDIFICIO GUSTAVO DE GREIFF.
Ficha Técnica No. 1</t>
  </si>
  <si>
    <t>SERVICIO</t>
  </si>
  <si>
    <t>Soporte Técnico con mantenimientos preventivos y correctivos que sean necesarios para los subsistemas: 
- Subsistema de infraestructura de redes eléctricas y estructuradas 
- Subsistema de CCTV y control de acceso
- Subsistema de extinción de incendios
- Subsistema de enfriamiento y de refrigeración
- Subsistema arquitectónico
De acuerdo con anexo de especificaciones técnicas CENTROS DE DATOS BOGOTA CENTRO DE DATOS EDIFICIO H (ZEUS).
Ficha Técnica No. 2</t>
  </si>
  <si>
    <t>Soporte Técnico con mantenimientos preventivos correctivos que sean necesarios para los Subsistemas: 
- Subsistema de infraestructura de redes eléctricas y estructuradas 
- Subsistema de enfriamiento y de refrigeración
- Subsistema de extinción de incendios
- Subsistema arquitectónico
- Subsistema de CCTV y control de acceso
De acuerdo con anexo de especificaciones técnicas CENTROS DE DATOS BOGOTÁ CENTRO DE DATOS INTERCEPTACIONES EDIFICIO L PISO 6 Y AZOTEA. 
Ficha Técnica No. 3</t>
  </si>
  <si>
    <t>Capacitación certificada en Certified Computer Room Designer (CCRD) de ICREA.
(Capacitación para Funcionarios de la Fiscalía)</t>
  </si>
  <si>
    <t xml:space="preserve">CERTIFICACIÓN </t>
  </si>
  <si>
    <t>COTIZACIÓN 1</t>
  </si>
  <si>
    <t>COTIZACIÓN 2</t>
  </si>
  <si>
    <t>COTIZACIÓN 3</t>
  </si>
  <si>
    <t>COTIZACIÓN 4</t>
  </si>
  <si>
    <t>TOTAL</t>
  </si>
  <si>
    <t>ALCALA ARQUITECTURA &amp; COMUNICACIONES SAS</t>
  </si>
  <si>
    <t>COTEL SAS</t>
  </si>
  <si>
    <t>SERVITRONICS SAS</t>
  </si>
  <si>
    <t>SISELCOM S.A.S</t>
  </si>
  <si>
    <t xml:space="preserve"> ANEXO 2 - ANÁLISIS PARA ESTABLECEL EL VALOR FINAL</t>
  </si>
  <si>
    <t xml:space="preserve"> ANEXO 3 - ESTUDIO DEL SECTOR DEFINITIVO</t>
  </si>
  <si>
    <t>COTIZACIÓN 5</t>
  </si>
  <si>
    <t>COMSISTELCO</t>
  </si>
  <si>
    <t>COTIZACIÓN 6</t>
  </si>
  <si>
    <t>INGENIERIA DE SISTEMAS TELEMATICOS S.A. - INISITEL S.A.</t>
  </si>
  <si>
    <t>2) La cotización 4 de INGENIERIA DE SISTEMAS TELEMATICOS S.A. - INISITEL S.A. no se tomó en cuenta ya que, no cumple con lo requerido por la entidad.</t>
  </si>
  <si>
    <t>Fecha de elaboración: 03/09/2026</t>
  </si>
  <si>
    <t>1) La cotización 3 de SERVITRONICS SAS no se tomó en cuenta ya que, el proveedor modifica el formato de cotización incluyendo el ítem 5</t>
  </si>
  <si>
    <t>1) Para establecer los valores definitivos se tomó la variable sobre cotizaciones, aplicando las fórmulas de promedio y media aritmética.</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</si>
  <si>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</si>
  <si>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</si>
  <si>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NOTA</t>
  </si>
  <si>
    <t>3) Los valores de las siguientes cotizaciones no serán considerados dentro del análisis, en la medida en que se identifican como un dato atípico frente al comportamiento del mercado. Lo anterior, por cuanto dicho valor excede los límites inferior y superior establecidos mediante el método del rango intercuartílico, calculado a partir del primer cuartil (25%), lo que evidencia una desviación significativa respecto de los valores de referencia. Esta determinación se adopta en cumplimiento de lo previsto en el numeral 8.3.4 de la Guía para la Elaboración de Estudios de Sector, así:
Cotización 1: ítem 4
Cotización 6: ítem 3</t>
  </si>
  <si>
    <t>5)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</si>
  <si>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Estudio del Sector 422</t>
  </si>
  <si>
    <t>Fecha de modificación: 04/09/2026</t>
  </si>
  <si>
    <t>4) Para determinar los valores sobre cotizaciones se aplica las siguientes fórmulas:
- Media aritmética baja para los ítems 1, 2 y 3
- Promedio para el ítem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</si>
</sst>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0.00_-;\-&quot;$&quot;* #,##0.00_-;_-&quot;$&quot;* &quot;-&quot;??_-;_-@_-"/>
    <numFmt numFmtId="165" formatCode="_-&quot;$&quot;* #,##0_-;\-&quot;$&quot;* #,##0_-;_-&quot;$&quot;* &quot;-&quot;??_-;_-@_-"/>
    <numFmt numFmtId="166" formatCode="&quot;$&quot;\ #,##0.00"/>
    <numFmt numFmtId="167" formatCode="_(&quot;$&quot;\ * #,##0.00_);_(&quot;$&quot;\ * \(#,##0.00\);_(&quot;$&quot;\ * &quot;-&quot;??_);_(@_)"/>
  </numFmts>
  <fonts count="32"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sz val="10"/>
      <name val="Arial"/>
      <family val="2"/>
    </font>
    <font>
      <b/>
      <sz val="11"/>
      <name val="Arial Narrow"/>
      <family val="2"/>
    </font>
    <font>
      <b/>
      <sz val="12"/>
      <name val="Arial Narrow"/>
      <family val="2"/>
    </font>
    <font>
      <sz val="10"/>
      <color rgb="FF000000"/>
      <name val="Times New Roman"/>
      <family val="1"/>
    </font>
    <font>
      <b/>
      <sz val="16"/>
      <color theme="1"/>
      <name val="Arial Narrow"/>
      <family val="2"/>
    </font>
    <font>
      <sz val="16"/>
      <color theme="1"/>
      <name val="Arial Narrow"/>
      <family val="2"/>
    </font>
    <font>
      <b/>
      <sz val="14"/>
      <color theme="1"/>
      <name val="Arial Narrow"/>
      <family val="2"/>
    </font>
    <font>
      <sz val="12"/>
      <name val="Arial Narrow"/>
      <family val="2"/>
    </font>
    <font>
      <sz val="12"/>
      <color theme="1"/>
      <name val="Arial Narrow"/>
      <family val="2"/>
    </font>
    <font>
      <b/>
      <sz val="12"/>
      <color theme="1"/>
      <name val="Arial Narrow"/>
      <family val="2"/>
    </font>
    <font>
      <sz val="14"/>
      <name val="Arial Narrow"/>
      <family val="2"/>
    </font>
    <font>
      <b/>
      <sz val="14"/>
      <name val="Arial Narrow"/>
      <family val="2"/>
    </font>
    <font>
      <sz val="14"/>
      <color theme="1"/>
      <name val="Calibri"/>
      <family val="2"/>
      <scheme val="minor"/>
    </font>
    <font>
      <sz val="12"/>
      <color theme="1"/>
      <name val="Calibri"/>
      <family val="2"/>
      <scheme val="minor"/>
    </font>
    <font>
      <b/>
      <sz val="20"/>
      <color rgb="FFFF0000"/>
      <name val="Arial Narrow"/>
      <family val="2"/>
    </font>
    <font>
      <sz val="11"/>
      <color theme="1"/>
      <name val="Arial Narrow"/>
      <family val="2"/>
    </font>
    <font>
      <b/>
      <sz val="11"/>
      <color theme="1"/>
      <name val="Arial Narrow"/>
      <family val="2"/>
    </font>
    <font>
      <b/>
      <sz val="10"/>
      <color theme="1"/>
      <name val="Arial Narrow"/>
      <family val="2"/>
    </font>
    <font>
      <sz val="8"/>
      <name val="Calibri"/>
      <family val="2"/>
      <scheme val="minor"/>
    </font>
    <font>
      <sz val="10"/>
      <color theme="1"/>
      <name val="Arial Narrow"/>
      <family val="2"/>
    </font>
    <font>
      <sz val="10"/>
      <name val="Arial Narrow"/>
      <family val="2"/>
    </font>
    <font>
      <b/>
      <sz val="10"/>
      <name val="Arial Narrow"/>
      <family val="2"/>
    </font>
    <font>
      <sz val="10"/>
      <color rgb="FFFF0000"/>
      <name val="Arial Narrow"/>
      <family val="2"/>
    </font>
    <font>
      <sz val="10"/>
      <color rgb="FF00B050"/>
      <name val="Arial Narrow"/>
      <family val="2"/>
    </font>
    <font>
      <b/>
      <sz val="10"/>
      <color rgb="FFFF0000"/>
      <name val="Arial Narrow"/>
      <family val="2"/>
    </font>
    <font>
      <b/>
      <sz val="9"/>
      <color theme="1"/>
      <name val="Aptos"/>
      <family val="2"/>
    </font>
    <font>
      <sz val="8"/>
      <name val="Arial Narrow"/>
      <family val="2"/>
    </font>
    <font>
      <sz val="9"/>
      <color theme="1"/>
      <name val="Arial"/>
      <family val="2"/>
    </font>
  </fonts>
  <fills count="9">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indexed="22"/>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right/>
      <top/>
      <bottom style="thin">
        <color auto="1"/>
      </bottom>
      <diagonal/>
    </border>
  </borders>
  <cellStyleXfs count="8">
    <xf numFmtId="0" fontId="0" fillId="0" borderId="0"/>
    <xf numFmtId="164" fontId="1" fillId="0" borderId="0" applyFont="0" applyFill="0" applyBorder="0" applyAlignment="0" applyProtection="0"/>
    <xf numFmtId="164" fontId="1" fillId="0" borderId="0" applyFont="0" applyFill="0" applyBorder="0" applyAlignment="0" applyProtection="0"/>
    <xf numFmtId="0" fontId="7" fillId="0" borderId="0"/>
    <xf numFmtId="0" fontId="4" fillId="0" borderId="0"/>
    <xf numFmtId="9" fontId="1" fillId="0" borderId="0" applyFont="0" applyFill="0" applyBorder="0" applyAlignment="0" applyProtection="0"/>
    <xf numFmtId="0" fontId="17" fillId="0" borderId="0"/>
    <xf numFmtId="0" fontId="4" fillId="0" borderId="0"/>
  </cellStyleXfs>
  <cellXfs count="98">
    <xf numFmtId="0" fontId="0" fillId="0" borderId="0" xfId="0"/>
    <xf numFmtId="0" fontId="2" fillId="0" borderId="0" xfId="0" applyFont="1"/>
    <xf numFmtId="0" fontId="2" fillId="2" borderId="0" xfId="0" applyFont="1" applyFill="1"/>
    <xf numFmtId="0" fontId="3" fillId="0" borderId="0" xfId="0" applyFont="1"/>
    <xf numFmtId="0" fontId="2" fillId="0" borderId="0" xfId="0" applyFont="1" applyAlignment="1">
      <alignment vertical="center"/>
    </xf>
    <xf numFmtId="0" fontId="2" fillId="0" borderId="0" xfId="0" applyFont="1" applyAlignment="1">
      <alignment vertical="center" wrapText="1"/>
    </xf>
    <xf numFmtId="0" fontId="9" fillId="0" borderId="0" xfId="0" applyFont="1"/>
    <xf numFmtId="0" fontId="8" fillId="0" borderId="0" xfId="0" applyFont="1"/>
    <xf numFmtId="0" fontId="11" fillId="0" borderId="0" xfId="0" applyFont="1" applyAlignment="1">
      <alignment vertical="center" wrapText="1"/>
    </xf>
    <xf numFmtId="0" fontId="14" fillId="0" borderId="0" xfId="0" applyFont="1" applyAlignment="1">
      <alignment vertical="center"/>
    </xf>
    <xf numFmtId="0" fontId="16" fillId="0" borderId="0" xfId="0" applyFont="1" applyAlignment="1">
      <alignment vertical="center"/>
    </xf>
    <xf numFmtId="0" fontId="12" fillId="0" borderId="0" xfId="0" applyFont="1" applyAlignment="1">
      <alignment vertical="center" wrapText="1"/>
    </xf>
    <xf numFmtId="0" fontId="15" fillId="0" borderId="0" xfId="0" applyFont="1" applyAlignment="1">
      <alignment horizontal="center" vertical="center" wrapText="1"/>
    </xf>
    <xf numFmtId="0" fontId="14" fillId="0" borderId="0" xfId="0" applyFont="1" applyAlignment="1">
      <alignment horizontal="center" vertical="center"/>
    </xf>
    <xf numFmtId="164" fontId="12" fillId="0" borderId="0" xfId="1" applyFont="1" applyFill="1" applyBorder="1" applyAlignment="1">
      <alignment vertical="center" wrapText="1"/>
    </xf>
    <xf numFmtId="164" fontId="12" fillId="0" borderId="0" xfId="1" applyFont="1" applyFill="1" applyBorder="1" applyAlignment="1">
      <alignment horizontal="center" vertical="center" wrapText="1"/>
    </xf>
    <xf numFmtId="0" fontId="9" fillId="2" borderId="0" xfId="0" applyFont="1" applyFill="1"/>
    <xf numFmtId="165" fontId="12" fillId="2" borderId="0" xfId="1" applyNumberFormat="1" applyFont="1" applyFill="1" applyBorder="1" applyAlignment="1">
      <alignment vertical="center" wrapText="1"/>
    </xf>
    <xf numFmtId="166" fontId="12" fillId="0" borderId="0" xfId="1" applyNumberFormat="1" applyFont="1" applyFill="1" applyBorder="1" applyAlignment="1">
      <alignment horizontal="center" vertical="center" wrapText="1"/>
    </xf>
    <xf numFmtId="166" fontId="8" fillId="0" borderId="0" xfId="1" applyNumberFormat="1" applyFont="1" applyFill="1" applyBorder="1" applyAlignment="1">
      <alignment horizontal="center" vertical="center" wrapText="1"/>
    </xf>
    <xf numFmtId="166" fontId="10" fillId="0" borderId="0" xfId="1" applyNumberFormat="1" applyFont="1" applyFill="1" applyBorder="1" applyAlignment="1">
      <alignment horizontal="center" vertical="center"/>
    </xf>
    <xf numFmtId="0" fontId="19" fillId="0" borderId="0" xfId="0" applyFont="1"/>
    <xf numFmtId="166" fontId="19" fillId="0" borderId="0" xfId="0" applyNumberFormat="1" applyFont="1"/>
    <xf numFmtId="0" fontId="20" fillId="0" borderId="0" xfId="0" applyFont="1" applyAlignment="1">
      <alignment horizontal="left"/>
    </xf>
    <xf numFmtId="166" fontId="19" fillId="0" borderId="0" xfId="1" applyNumberFormat="1" applyFont="1"/>
    <xf numFmtId="166" fontId="19" fillId="0" borderId="0" xfId="1" applyNumberFormat="1" applyFont="1" applyFill="1"/>
    <xf numFmtId="0" fontId="5" fillId="0" borderId="0" xfId="0" applyFont="1" applyAlignment="1">
      <alignment horizontal="left"/>
    </xf>
    <xf numFmtId="0" fontId="11" fillId="0" borderId="0" xfId="0" applyFont="1" applyAlignment="1">
      <alignment vertical="center"/>
    </xf>
    <xf numFmtId="0" fontId="0" fillId="0" borderId="0" xfId="0" applyAlignment="1">
      <alignment wrapText="1"/>
    </xf>
    <xf numFmtId="0" fontId="0" fillId="0" borderId="0" xfId="0" applyAlignment="1">
      <alignment horizontal="center" vertical="center"/>
    </xf>
    <xf numFmtId="0" fontId="23" fillId="0" borderId="1" xfId="0" applyFont="1" applyBorder="1" applyAlignment="1">
      <alignment horizontal="center" vertical="center" wrapText="1"/>
    </xf>
    <xf numFmtId="0" fontId="23" fillId="0" borderId="1" xfId="0" applyFont="1" applyBorder="1" applyAlignment="1">
      <alignment vertical="center" wrapText="1"/>
    </xf>
    <xf numFmtId="0" fontId="23" fillId="0" borderId="2" xfId="0" applyFont="1" applyBorder="1" applyAlignment="1">
      <alignment horizontal="center" vertical="center" wrapText="1"/>
    </xf>
    <xf numFmtId="0" fontId="23" fillId="0" borderId="2" xfId="0" applyFont="1" applyBorder="1" applyAlignment="1">
      <alignment vertical="center" wrapText="1"/>
    </xf>
    <xf numFmtId="166" fontId="23" fillId="2" borderId="2" xfId="1" applyNumberFormat="1" applyFont="1" applyFill="1" applyBorder="1" applyAlignment="1">
      <alignment horizontal="center" vertical="center" wrapText="1"/>
    </xf>
    <xf numFmtId="166" fontId="23" fillId="2" borderId="1" xfId="1" applyNumberFormat="1" applyFont="1" applyFill="1" applyBorder="1" applyAlignment="1">
      <alignment horizontal="center" vertical="center" wrapText="1"/>
    </xf>
    <xf numFmtId="166" fontId="23" fillId="0" borderId="1" xfId="1" applyNumberFormat="1" applyFont="1" applyFill="1" applyBorder="1" applyAlignment="1">
      <alignment horizontal="center" vertical="center" wrapText="1"/>
    </xf>
    <xf numFmtId="0" fontId="6" fillId="2" borderId="0" xfId="0" applyFont="1" applyFill="1" applyAlignment="1">
      <alignment horizontal="center" vertical="center"/>
    </xf>
    <xf numFmtId="0" fontId="13" fillId="2" borderId="0" xfId="0" applyFont="1" applyFill="1" applyAlignment="1">
      <alignment horizontal="center" vertical="center" wrapText="1"/>
    </xf>
    <xf numFmtId="167" fontId="24" fillId="2" borderId="1" xfId="1" applyNumberFormat="1" applyFont="1" applyFill="1" applyBorder="1" applyAlignment="1">
      <alignment vertical="center" wrapText="1"/>
    </xf>
    <xf numFmtId="10" fontId="27" fillId="2" borderId="2" xfId="5" applyNumberFormat="1" applyFont="1" applyFill="1" applyBorder="1" applyAlignment="1">
      <alignment horizontal="center" vertical="center" wrapText="1"/>
    </xf>
    <xf numFmtId="0" fontId="25" fillId="8" borderId="1" xfId="7" applyFont="1" applyFill="1" applyBorder="1" applyAlignment="1">
      <alignment horizontal="center" vertical="center" wrapText="1"/>
    </xf>
    <xf numFmtId="0" fontId="28" fillId="8" borderId="1" xfId="7" applyFont="1" applyFill="1" applyBorder="1" applyAlignment="1">
      <alignment horizontal="center" vertical="center" wrapText="1"/>
    </xf>
    <xf numFmtId="165" fontId="21" fillId="3" borderId="1" xfId="1" applyNumberFormat="1" applyFont="1" applyFill="1" applyBorder="1" applyAlignment="1">
      <alignment horizontal="center" vertical="center" wrapText="1"/>
    </xf>
    <xf numFmtId="166" fontId="23" fillId="0" borderId="0" xfId="1" applyNumberFormat="1" applyFont="1" applyFill="1" applyBorder="1" applyAlignment="1">
      <alignment horizontal="center" vertical="center" wrapText="1"/>
    </xf>
    <xf numFmtId="0" fontId="11" fillId="0" borderId="0" xfId="0" applyFont="1" applyAlignment="1">
      <alignment horizontal="left" vertical="center" wrapText="1"/>
    </xf>
    <xf numFmtId="0" fontId="12" fillId="0" borderId="0" xfId="0" applyFont="1" applyAlignment="1">
      <alignment horizontal="left" vertical="center" wrapText="1"/>
    </xf>
    <xf numFmtId="0" fontId="29" fillId="4" borderId="1" xfId="0" applyFont="1" applyFill="1" applyBorder="1" applyAlignment="1">
      <alignment horizontal="center" vertical="center" wrapText="1"/>
    </xf>
    <xf numFmtId="0" fontId="29" fillId="0" borderId="1" xfId="0" applyFont="1" applyBorder="1" applyAlignment="1">
      <alignment horizontal="center" vertical="center" wrapText="1"/>
    </xf>
    <xf numFmtId="166" fontId="29" fillId="0" borderId="1" xfId="0" applyNumberFormat="1" applyFont="1" applyBorder="1" applyAlignment="1">
      <alignment horizontal="center" vertical="center"/>
    </xf>
    <xf numFmtId="0" fontId="13" fillId="0" borderId="0" xfId="0" applyFont="1" applyAlignment="1">
      <alignment horizontal="center" vertical="center" wrapText="1"/>
    </xf>
    <xf numFmtId="0" fontId="17" fillId="0" borderId="0" xfId="0" applyFont="1" applyAlignment="1">
      <alignment horizontal="center" vertical="center" wrapText="1"/>
    </xf>
    <xf numFmtId="0" fontId="23" fillId="0" borderId="0" xfId="0" applyFont="1" applyAlignment="1">
      <alignment horizontal="center" vertical="center" wrapText="1"/>
    </xf>
    <xf numFmtId="0" fontId="10" fillId="0" borderId="0" xfId="0" applyFont="1" applyAlignment="1">
      <alignment horizontal="center" vertical="center" wrapText="1"/>
    </xf>
    <xf numFmtId="0" fontId="13" fillId="5" borderId="1" xfId="0" applyFont="1" applyFill="1" applyBorder="1" applyAlignment="1">
      <alignment horizontal="center" vertical="center" wrapText="1"/>
    </xf>
    <xf numFmtId="0" fontId="6" fillId="0" borderId="0" xfId="0" applyFont="1" applyAlignment="1">
      <alignment horizontal="center" vertical="center"/>
    </xf>
    <xf numFmtId="0" fontId="24" fillId="0" borderId="0" xfId="0" applyFont="1" applyAlignment="1">
      <alignment horizontal="center" vertical="center" wrapText="1"/>
    </xf>
    <xf numFmtId="166" fontId="12" fillId="2" borderId="0" xfId="1" applyNumberFormat="1" applyFont="1" applyFill="1" applyBorder="1" applyAlignment="1">
      <alignment horizontal="center" vertical="center" wrapText="1"/>
    </xf>
    <xf numFmtId="165" fontId="12" fillId="0" borderId="0" xfId="1" applyNumberFormat="1" applyFont="1" applyFill="1" applyBorder="1" applyAlignment="1">
      <alignment vertical="center" wrapText="1"/>
    </xf>
    <xf numFmtId="165" fontId="21" fillId="3" borderId="2" xfId="1" applyNumberFormat="1" applyFont="1" applyFill="1" applyBorder="1" applyAlignment="1">
      <alignment horizontal="center" vertical="center" wrapText="1"/>
    </xf>
    <xf numFmtId="166" fontId="12" fillId="2" borderId="0" xfId="1" applyNumberFormat="1" applyFont="1" applyFill="1" applyBorder="1" applyAlignment="1">
      <alignment vertical="center" wrapText="1"/>
    </xf>
    <xf numFmtId="166" fontId="20" fillId="7" borderId="1" xfId="1" applyNumberFormat="1" applyFont="1" applyFill="1" applyBorder="1" applyAlignment="1">
      <alignment horizontal="center" vertical="center" wrapText="1"/>
    </xf>
    <xf numFmtId="166" fontId="20" fillId="0" borderId="0" xfId="1" applyNumberFormat="1" applyFont="1" applyFill="1" applyBorder="1" applyAlignment="1">
      <alignment horizontal="center" vertical="center" wrapText="1"/>
    </xf>
    <xf numFmtId="0" fontId="15" fillId="6" borderId="1" xfId="0" applyFont="1" applyFill="1" applyBorder="1" applyAlignment="1">
      <alignment horizontal="center" vertical="center" wrapText="1"/>
    </xf>
    <xf numFmtId="166" fontId="12" fillId="0" borderId="0" xfId="1" applyNumberFormat="1" applyFont="1" applyFill="1" applyBorder="1" applyAlignment="1">
      <alignment vertical="center" wrapText="1"/>
    </xf>
    <xf numFmtId="0" fontId="23" fillId="0" borderId="0" xfId="0" applyFont="1" applyAlignment="1">
      <alignment horizontal="left" vertical="center" wrapText="1"/>
    </xf>
    <xf numFmtId="0" fontId="30" fillId="0" borderId="0" xfId="0" applyFont="1" applyAlignment="1">
      <alignment horizontal="center" vertical="center" wrapText="1"/>
    </xf>
    <xf numFmtId="166" fontId="23" fillId="6" borderId="2" xfId="1" applyNumberFormat="1" applyFont="1" applyFill="1" applyBorder="1" applyAlignment="1">
      <alignment horizontal="center" vertical="center" wrapText="1"/>
    </xf>
    <xf numFmtId="166" fontId="23" fillId="6" borderId="1" xfId="1" applyNumberFormat="1" applyFont="1" applyFill="1" applyBorder="1" applyAlignment="1">
      <alignment horizontal="center" vertical="center" wrapText="1"/>
    </xf>
    <xf numFmtId="165" fontId="21" fillId="5" borderId="2" xfId="1" applyNumberFormat="1" applyFont="1" applyFill="1" applyBorder="1" applyAlignment="1">
      <alignment horizontal="center" vertical="center" wrapText="1"/>
    </xf>
    <xf numFmtId="165" fontId="21" fillId="5" borderId="1" xfId="1" applyNumberFormat="1" applyFont="1" applyFill="1" applyBorder="1" applyAlignment="1">
      <alignment horizontal="center" vertical="center" wrapText="1"/>
    </xf>
    <xf numFmtId="166" fontId="19" fillId="2" borderId="0" xfId="1" applyNumberFormat="1" applyFont="1" applyFill="1" applyBorder="1" applyAlignment="1">
      <alignment horizontal="center" vertical="center" wrapText="1"/>
    </xf>
    <xf numFmtId="167" fontId="24" fillId="2" borderId="2" xfId="1" applyNumberFormat="1" applyFont="1" applyFill="1" applyBorder="1" applyAlignment="1">
      <alignment vertical="center" wrapText="1"/>
    </xf>
    <xf numFmtId="167" fontId="24" fillId="0" borderId="1" xfId="1" applyNumberFormat="1" applyFont="1" applyFill="1" applyBorder="1" applyAlignment="1">
      <alignment vertical="center" wrapText="1"/>
    </xf>
    <xf numFmtId="167" fontId="24" fillId="0" borderId="2" xfId="1" applyNumberFormat="1" applyFont="1" applyFill="1" applyBorder="1" applyAlignment="1">
      <alignment vertical="center" wrapText="1"/>
    </xf>
    <xf numFmtId="10" fontId="26" fillId="2" borderId="2" xfId="5" applyNumberFormat="1" applyFont="1" applyFill="1" applyBorder="1" applyAlignment="1">
      <alignment horizontal="center" vertical="center" wrapText="1"/>
    </xf>
    <xf numFmtId="164" fontId="31" fillId="0" borderId="0" xfId="1" applyFont="1" applyAlignment="1">
      <alignment vertical="center" wrapText="1"/>
    </xf>
    <xf numFmtId="44" fontId="31" fillId="0" borderId="0" xfId="0" applyNumberFormat="1" applyFont="1" applyAlignment="1">
      <alignment vertical="center" wrapText="1"/>
    </xf>
    <xf numFmtId="0" fontId="23" fillId="0" borderId="0" xfId="0" applyFont="1" applyAlignment="1">
      <alignment horizontal="left" vertical="center" wrapText="1"/>
    </xf>
    <xf numFmtId="0" fontId="23" fillId="0" borderId="4" xfId="0" applyFont="1" applyBorder="1" applyAlignment="1">
      <alignment horizontal="left" vertical="center" wrapText="1"/>
    </xf>
    <xf numFmtId="0" fontId="12" fillId="0" borderId="0" xfId="0" applyFont="1" applyAlignment="1">
      <alignment horizontal="left" vertical="center" wrapText="1"/>
    </xf>
    <xf numFmtId="0" fontId="13" fillId="7" borderId="1" xfId="0" applyFont="1" applyFill="1" applyBorder="1" applyAlignment="1">
      <alignment horizontal="center" vertical="center" wrapText="1"/>
    </xf>
    <xf numFmtId="0" fontId="10" fillId="0" borderId="0" xfId="0" applyFont="1" applyAlignment="1">
      <alignment horizontal="left" vertical="center"/>
    </xf>
    <xf numFmtId="0" fontId="0" fillId="0" borderId="0" xfId="0" applyAlignment="1">
      <alignment vertical="center"/>
    </xf>
    <xf numFmtId="0" fontId="11" fillId="0" borderId="0" xfId="0" applyFont="1" applyAlignment="1">
      <alignment horizontal="left" vertical="center" wrapText="1"/>
    </xf>
    <xf numFmtId="0" fontId="0" fillId="0" borderId="0" xfId="0" applyAlignment="1">
      <alignment wrapText="1"/>
    </xf>
    <xf numFmtId="0" fontId="15" fillId="0" borderId="1" xfId="0" applyFont="1" applyBorder="1" applyAlignment="1">
      <alignment horizontal="center" vertical="center"/>
    </xf>
    <xf numFmtId="0" fontId="15" fillId="7" borderId="1" xfId="0" applyFont="1" applyFill="1" applyBorder="1" applyAlignment="1">
      <alignment horizontal="center" vertical="center"/>
    </xf>
    <xf numFmtId="0" fontId="6" fillId="7"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18" fillId="0" borderId="1" xfId="0" applyFont="1" applyBorder="1" applyAlignment="1">
      <alignment horizontal="center" vertical="center"/>
    </xf>
    <xf numFmtId="0" fontId="25" fillId="8" borderId="3" xfId="7" applyFont="1" applyFill="1" applyBorder="1" applyAlignment="1">
      <alignment horizontal="center" vertical="center" wrapText="1"/>
    </xf>
    <xf numFmtId="0" fontId="25" fillId="8" borderId="2" xfId="7" applyFont="1" applyFill="1" applyBorder="1" applyAlignment="1">
      <alignment horizontal="center" vertical="center" wrapText="1"/>
    </xf>
    <xf numFmtId="0" fontId="25" fillId="8" borderId="1" xfId="7" applyFont="1" applyFill="1" applyBorder="1" applyAlignment="1">
      <alignment horizontal="center" vertical="center" wrapText="1"/>
    </xf>
    <xf numFmtId="0" fontId="26" fillId="8" borderId="1" xfId="7" applyFont="1" applyFill="1" applyBorder="1" applyAlignment="1">
      <alignment horizontal="center" vertical="center" wrapText="1"/>
    </xf>
    <xf numFmtId="0" fontId="15" fillId="0" borderId="1" xfId="0" applyFont="1" applyBorder="1" applyAlignment="1">
      <alignment horizontal="center" vertical="center" wrapText="1"/>
    </xf>
    <xf numFmtId="0" fontId="15" fillId="6" borderId="1" xfId="0" applyFont="1" applyFill="1" applyBorder="1" applyAlignment="1">
      <alignment horizontal="center" vertical="center" wrapText="1"/>
    </xf>
    <xf numFmtId="0" fontId="15" fillId="7" borderId="1" xfId="0" applyFont="1" applyFill="1" applyBorder="1" applyAlignment="1">
      <alignment horizontal="center" vertical="center" wrapText="1"/>
    </xf>
  </cellXfs>
  <cellStyles count="8">
    <cellStyle name="Moneda" xfId="1" builtinId="4"/>
    <cellStyle name="Moneda 2" xfId="2" xr:uid="{00000000-0005-0000-0000-000001000000}"/>
    <cellStyle name="Normal" xfId="0" builtinId="0"/>
    <cellStyle name="Normal 2" xfId="3" xr:uid="{00000000-0005-0000-0000-000003000000}"/>
    <cellStyle name="Normal 2 2" xfId="4" xr:uid="{00000000-0005-0000-0000-000004000000}"/>
    <cellStyle name="Normal 5 16" xfId="6" xr:uid="{00000000-0005-0000-0000-000005000000}"/>
    <cellStyle name="Normal_HERRAMIENTAS PARA TRANSPORTE" xfId="7" xr:uid="{00000000-0005-0000-0000-000006000000}"/>
    <cellStyle name="Porcentaje" xfId="5" builtinId="5"/>
  </cellStyles>
  <dxfs count="2">
    <dxf>
      <font>
        <color rgb="FF00B050"/>
      </font>
    </dxf>
    <dxf>
      <font>
        <color rgb="FFFF0000"/>
      </font>
    </dxf>
  </dxfs>
  <tableStyles count="0" defaultTableStyle="TableStyleMedium2" defaultPivotStyle="PivotStyleLight16"/>
  <colors>
    <mruColors>
      <color rgb="FFC0C0C0"/>
      <color rgb="FFFF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988220</xdr:colOff>
      <xdr:row>2</xdr:row>
      <xdr:rowOff>39687</xdr:rowOff>
    </xdr:from>
    <xdr:to>
      <xdr:col>2</xdr:col>
      <xdr:colOff>2893219</xdr:colOff>
      <xdr:row>2</xdr:row>
      <xdr:rowOff>840654</xdr:rowOff>
    </xdr:to>
    <xdr:pic>
      <xdr:nvPicPr>
        <xdr:cNvPr id="3" name="Imagen 2">
          <a:extLst>
            <a:ext uri="{FF2B5EF4-FFF2-40B4-BE49-F238E27FC236}">
              <a16:creationId xmlns:a16="http://schemas.microsoft.com/office/drawing/2014/main" id="{7361153B-5DA3-6E95-FD02-2F8807D3C3BD}"/>
            </a:ext>
          </a:extLst>
        </xdr:cNvPr>
        <xdr:cNvPicPr>
          <a:picLocks noChangeAspect="1"/>
        </xdr:cNvPicPr>
      </xdr:nvPicPr>
      <xdr:blipFill>
        <a:blip xmlns:r="http://schemas.openxmlformats.org/officeDocument/2006/relationships" r:embed="rId1"/>
        <a:stretch>
          <a:fillRect/>
        </a:stretch>
      </xdr:blipFill>
      <xdr:spPr>
        <a:xfrm>
          <a:off x="1797845" y="813593"/>
          <a:ext cx="1904999" cy="800967"/>
        </a:xfrm>
        <a:prstGeom prst="rect">
          <a:avLst/>
        </a:prstGeom>
      </xdr:spPr>
    </xdr:pic>
    <xdr:clientData/>
  </xdr:twoCellAnchor>
  <xdr:twoCellAnchor editAs="oneCell">
    <xdr:from>
      <xdr:col>0</xdr:col>
      <xdr:colOff>154781</xdr:colOff>
      <xdr:row>25</xdr:row>
      <xdr:rowOff>166688</xdr:rowOff>
    </xdr:from>
    <xdr:to>
      <xdr:col>5</xdr:col>
      <xdr:colOff>226218</xdr:colOff>
      <xdr:row>32</xdr:row>
      <xdr:rowOff>76706</xdr:rowOff>
    </xdr:to>
    <xdr:pic>
      <xdr:nvPicPr>
        <xdr:cNvPr id="5" name="Imagen 4">
          <a:extLst>
            <a:ext uri="{FF2B5EF4-FFF2-40B4-BE49-F238E27FC236}">
              <a16:creationId xmlns:a16="http://schemas.microsoft.com/office/drawing/2014/main" id="{7B05E975-D57E-6983-5551-C2BDC65759D8}"/>
            </a:ext>
          </a:extLst>
        </xdr:cNvPr>
        <xdr:cNvPicPr>
          <a:picLocks noChangeAspect="1"/>
        </xdr:cNvPicPr>
      </xdr:nvPicPr>
      <xdr:blipFill>
        <a:blip xmlns:r="http://schemas.openxmlformats.org/officeDocument/2006/relationships" r:embed="rId2"/>
        <a:stretch>
          <a:fillRect/>
        </a:stretch>
      </xdr:blipFill>
      <xdr:spPr>
        <a:xfrm>
          <a:off x="154781" y="22169438"/>
          <a:ext cx="5845968" cy="13268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988220</xdr:colOff>
      <xdr:row>2</xdr:row>
      <xdr:rowOff>39687</xdr:rowOff>
    </xdr:from>
    <xdr:to>
      <xdr:col>2</xdr:col>
      <xdr:colOff>2893219</xdr:colOff>
      <xdr:row>2</xdr:row>
      <xdr:rowOff>840654</xdr:rowOff>
    </xdr:to>
    <xdr:pic>
      <xdr:nvPicPr>
        <xdr:cNvPr id="2" name="Imagen 1">
          <a:extLst>
            <a:ext uri="{FF2B5EF4-FFF2-40B4-BE49-F238E27FC236}">
              <a16:creationId xmlns:a16="http://schemas.microsoft.com/office/drawing/2014/main" id="{99F12495-4932-4051-9837-F6888C0E1A5B}"/>
            </a:ext>
          </a:extLst>
        </xdr:cNvPr>
        <xdr:cNvPicPr>
          <a:picLocks noChangeAspect="1"/>
        </xdr:cNvPicPr>
      </xdr:nvPicPr>
      <xdr:blipFill>
        <a:blip xmlns:r="http://schemas.openxmlformats.org/officeDocument/2006/relationships" r:embed="rId1"/>
        <a:stretch>
          <a:fillRect/>
        </a:stretch>
      </xdr:blipFill>
      <xdr:spPr>
        <a:xfrm>
          <a:off x="1797845" y="811212"/>
          <a:ext cx="1904999" cy="800967"/>
        </a:xfrm>
        <a:prstGeom prst="rect">
          <a:avLst/>
        </a:prstGeom>
      </xdr:spPr>
    </xdr:pic>
    <xdr:clientData/>
  </xdr:twoCellAnchor>
  <xdr:twoCellAnchor editAs="oneCell">
    <xdr:from>
      <xdr:col>1</xdr:col>
      <xdr:colOff>1</xdr:colOff>
      <xdr:row>20</xdr:row>
      <xdr:rowOff>0</xdr:rowOff>
    </xdr:from>
    <xdr:to>
      <xdr:col>4</xdr:col>
      <xdr:colOff>857250</xdr:colOff>
      <xdr:row>26</xdr:row>
      <xdr:rowOff>49512</xdr:rowOff>
    </xdr:to>
    <xdr:pic>
      <xdr:nvPicPr>
        <xdr:cNvPr id="4" name="Imagen 3">
          <a:extLst>
            <a:ext uri="{FF2B5EF4-FFF2-40B4-BE49-F238E27FC236}">
              <a16:creationId xmlns:a16="http://schemas.microsoft.com/office/drawing/2014/main" id="{371A584D-D2E9-3F1A-8444-47501B09AE36}"/>
            </a:ext>
          </a:extLst>
        </xdr:cNvPr>
        <xdr:cNvPicPr>
          <a:picLocks noChangeAspect="1"/>
        </xdr:cNvPicPr>
      </xdr:nvPicPr>
      <xdr:blipFill>
        <a:blip xmlns:r="http://schemas.openxmlformats.org/officeDocument/2006/relationships" r:embed="rId2"/>
        <a:stretch>
          <a:fillRect/>
        </a:stretch>
      </xdr:blipFill>
      <xdr:spPr>
        <a:xfrm>
          <a:off x="178595" y="17252156"/>
          <a:ext cx="5560218" cy="126394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988220</xdr:colOff>
      <xdr:row>2</xdr:row>
      <xdr:rowOff>39687</xdr:rowOff>
    </xdr:from>
    <xdr:to>
      <xdr:col>2</xdr:col>
      <xdr:colOff>2893219</xdr:colOff>
      <xdr:row>2</xdr:row>
      <xdr:rowOff>840654</xdr:rowOff>
    </xdr:to>
    <xdr:pic>
      <xdr:nvPicPr>
        <xdr:cNvPr id="2" name="Imagen 1">
          <a:extLst>
            <a:ext uri="{FF2B5EF4-FFF2-40B4-BE49-F238E27FC236}">
              <a16:creationId xmlns:a16="http://schemas.microsoft.com/office/drawing/2014/main" id="{0DA6494E-1C43-4A81-AFEA-BC3BAB10BFE8}"/>
            </a:ext>
          </a:extLst>
        </xdr:cNvPr>
        <xdr:cNvPicPr>
          <a:picLocks noChangeAspect="1"/>
        </xdr:cNvPicPr>
      </xdr:nvPicPr>
      <xdr:blipFill>
        <a:blip xmlns:r="http://schemas.openxmlformats.org/officeDocument/2006/relationships" r:embed="rId1"/>
        <a:stretch>
          <a:fillRect/>
        </a:stretch>
      </xdr:blipFill>
      <xdr:spPr>
        <a:xfrm>
          <a:off x="1797845" y="811212"/>
          <a:ext cx="1904999" cy="800967"/>
        </a:xfrm>
        <a:prstGeom prst="rect">
          <a:avLst/>
        </a:prstGeom>
      </xdr:spPr>
    </xdr:pic>
    <xdr:clientData/>
  </xdr:twoCellAnchor>
  <xdr:twoCellAnchor editAs="oneCell">
    <xdr:from>
      <xdr:col>1</xdr:col>
      <xdr:colOff>0</xdr:colOff>
      <xdr:row>19</xdr:row>
      <xdr:rowOff>0</xdr:rowOff>
    </xdr:from>
    <xdr:to>
      <xdr:col>6</xdr:col>
      <xdr:colOff>24415</xdr:colOff>
      <xdr:row>25</xdr:row>
      <xdr:rowOff>114605</xdr:rowOff>
    </xdr:to>
    <xdr:pic>
      <xdr:nvPicPr>
        <xdr:cNvPr id="5" name="Imagen 4">
          <a:extLst>
            <a:ext uri="{FF2B5EF4-FFF2-40B4-BE49-F238E27FC236}">
              <a16:creationId xmlns:a16="http://schemas.microsoft.com/office/drawing/2014/main" id="{407B8FBE-5523-D1D5-D099-680CA408A497}"/>
            </a:ext>
          </a:extLst>
        </xdr:cNvPr>
        <xdr:cNvPicPr>
          <a:picLocks noChangeAspect="1"/>
        </xdr:cNvPicPr>
      </xdr:nvPicPr>
      <xdr:blipFill>
        <a:blip xmlns:r="http://schemas.openxmlformats.org/officeDocument/2006/relationships" r:embed="rId2"/>
        <a:stretch>
          <a:fillRect/>
        </a:stretch>
      </xdr:blipFill>
      <xdr:spPr>
        <a:xfrm>
          <a:off x="178594" y="16954500"/>
          <a:ext cx="5846571" cy="132904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N36"/>
  <sheetViews>
    <sheetView showGridLines="0" topLeftCell="A17" zoomScale="80" zoomScaleNormal="80" workbookViewId="0">
      <selection activeCell="B21" sqref="B21:E21"/>
    </sheetView>
  </sheetViews>
  <sheetFormatPr baseColWidth="10" defaultColWidth="11.42578125" defaultRowHeight="15.75" x14ac:dyDescent="0.25"/>
  <cols>
    <col min="1" max="1" width="2.7109375" style="1" customWidth="1"/>
    <col min="2" max="2" width="9.42578125" style="3" customWidth="1"/>
    <col min="3" max="3" width="45.28515625" style="3" customWidth="1"/>
    <col min="4" max="4" width="15.7109375" style="3" customWidth="1"/>
    <col min="5" max="5" width="13.42578125" style="3" customWidth="1"/>
    <col min="6" max="6" width="3.42578125" style="3" customWidth="1"/>
    <col min="7" max="7" width="15.85546875" style="1" customWidth="1"/>
    <col min="8" max="8" width="4" style="2" customWidth="1"/>
    <col min="9" max="9" width="15.85546875" style="1" customWidth="1"/>
    <col min="10" max="10" width="4" style="2" customWidth="1"/>
    <col min="11" max="11" width="15.85546875" style="1" customWidth="1"/>
    <col min="12" max="12" width="4" style="2" customWidth="1"/>
    <col min="13" max="13" width="15.85546875" style="1" customWidth="1"/>
    <col min="14" max="14" width="4" style="2" customWidth="1"/>
    <col min="15" max="15" width="15.85546875" style="1" customWidth="1"/>
    <col min="16" max="16" width="4" style="2" customWidth="1"/>
    <col min="17" max="17" width="15.140625" style="1" customWidth="1"/>
    <col min="18" max="18" width="3.42578125" style="2" customWidth="1"/>
    <col min="19" max="19" width="14.85546875" style="2" customWidth="1"/>
    <col min="20" max="20" width="15.140625" style="2" customWidth="1"/>
    <col min="21" max="21" width="15.42578125" style="2" customWidth="1"/>
    <col min="22" max="22" width="15.140625" style="2" customWidth="1"/>
    <col min="23" max="23" width="18" style="2" customWidth="1"/>
    <col min="24" max="24" width="5.7109375" style="2" customWidth="1"/>
    <col min="25" max="25" width="16.28515625" style="1" customWidth="1"/>
    <col min="26" max="26" width="15" style="1" customWidth="1"/>
    <col min="27" max="27" width="16.7109375" style="1" customWidth="1"/>
    <col min="28" max="28" width="15.7109375" style="1" customWidth="1"/>
    <col min="29" max="29" width="11.42578125" style="1"/>
    <col min="30" max="30" width="18.7109375" style="1" customWidth="1"/>
    <col min="31" max="16384" width="11.42578125" style="1"/>
  </cols>
  <sheetData>
    <row r="1" spans="1:40" ht="20.25" x14ac:dyDescent="0.3">
      <c r="A1" s="6"/>
      <c r="B1" s="7"/>
      <c r="C1" s="7"/>
      <c r="D1" s="7"/>
      <c r="E1" s="7"/>
      <c r="F1" s="7"/>
      <c r="G1" s="6"/>
      <c r="H1" s="16"/>
      <c r="I1" s="6"/>
      <c r="J1" s="16"/>
      <c r="K1" s="6"/>
      <c r="L1" s="16"/>
      <c r="M1" s="6"/>
      <c r="N1" s="16"/>
      <c r="O1" s="6"/>
      <c r="P1" s="16"/>
      <c r="Q1" s="6"/>
      <c r="R1" s="16"/>
      <c r="S1" s="16"/>
      <c r="T1" s="16"/>
      <c r="U1" s="16"/>
      <c r="V1" s="16"/>
      <c r="W1" s="16"/>
      <c r="X1" s="16"/>
      <c r="Y1" s="6"/>
      <c r="Z1" s="6"/>
      <c r="AA1" s="6"/>
      <c r="AB1" s="6"/>
    </row>
    <row r="2" spans="1:40" s="10" customFormat="1" ht="40.5" customHeight="1" x14ac:dyDescent="0.25">
      <c r="A2" s="9"/>
      <c r="B2" s="87" t="s">
        <v>27</v>
      </c>
      <c r="C2" s="87"/>
      <c r="D2" s="87"/>
      <c r="E2" s="87"/>
      <c r="F2" s="87"/>
      <c r="G2" s="87"/>
      <c r="H2" s="87"/>
      <c r="I2" s="87"/>
      <c r="J2" s="87"/>
      <c r="K2" s="87"/>
      <c r="L2" s="87"/>
      <c r="M2" s="87"/>
      <c r="N2" s="87"/>
      <c r="O2" s="87"/>
      <c r="P2" s="87"/>
      <c r="Q2" s="87"/>
      <c r="R2" s="87"/>
      <c r="S2" s="87"/>
      <c r="T2" s="87"/>
      <c r="U2" s="87"/>
      <c r="V2" s="87"/>
      <c r="W2" s="87"/>
      <c r="X2" s="87"/>
      <c r="Y2" s="87"/>
      <c r="Z2" s="87"/>
      <c r="AA2" s="87"/>
      <c r="AB2" s="87"/>
    </row>
    <row r="3" spans="1:40" s="10" customFormat="1" ht="83.25" customHeight="1" x14ac:dyDescent="0.25">
      <c r="A3" s="9"/>
      <c r="B3" s="90"/>
      <c r="C3" s="90"/>
      <c r="D3" s="90"/>
      <c r="E3" s="90"/>
      <c r="F3" s="86" t="s">
        <v>26</v>
      </c>
      <c r="G3" s="86"/>
      <c r="H3" s="86"/>
      <c r="I3" s="86"/>
      <c r="J3" s="86"/>
      <c r="K3" s="86"/>
      <c r="L3" s="86"/>
      <c r="M3" s="86"/>
      <c r="N3" s="86"/>
      <c r="O3" s="86"/>
      <c r="P3" s="86"/>
      <c r="Q3" s="86"/>
      <c r="R3" s="86"/>
      <c r="S3" s="86"/>
      <c r="T3" s="86"/>
      <c r="U3" s="86"/>
      <c r="V3" s="86"/>
      <c r="W3" s="86"/>
      <c r="X3" s="86"/>
      <c r="Y3" s="86"/>
      <c r="Z3" s="86"/>
      <c r="AA3" s="86"/>
      <c r="AB3" s="86"/>
    </row>
    <row r="4" spans="1:40" s="10" customFormat="1" ht="42.75" customHeight="1" x14ac:dyDescent="0.25">
      <c r="A4" s="9"/>
      <c r="B4" s="13"/>
      <c r="C4" s="13"/>
      <c r="D4" s="13"/>
      <c r="E4" s="13"/>
      <c r="F4" s="13"/>
      <c r="G4" s="56"/>
      <c r="H4" s="12"/>
      <c r="I4" s="56"/>
      <c r="J4" s="12"/>
      <c r="K4" s="56"/>
      <c r="L4" s="12"/>
      <c r="M4" s="56"/>
      <c r="N4" s="12"/>
      <c r="O4" s="56"/>
      <c r="P4" s="12"/>
      <c r="Q4" s="56"/>
      <c r="R4" s="12"/>
      <c r="S4" s="12"/>
      <c r="T4" s="12"/>
      <c r="U4" s="12"/>
      <c r="V4" s="12"/>
      <c r="W4" s="12"/>
      <c r="X4" s="12"/>
      <c r="Y4" s="12"/>
      <c r="Z4" s="12"/>
      <c r="AA4" s="12"/>
      <c r="AB4" s="56"/>
    </row>
    <row r="5" spans="1:40" s="10" customFormat="1" ht="51.75" customHeight="1" x14ac:dyDescent="0.25">
      <c r="A5" s="9"/>
      <c r="B5" s="13"/>
      <c r="C5" s="13"/>
      <c r="D5" s="13"/>
      <c r="E5" s="13"/>
      <c r="F5" s="13"/>
      <c r="G5" s="12"/>
      <c r="H5" s="12"/>
      <c r="I5" s="66"/>
      <c r="J5" s="12"/>
      <c r="K5" s="66"/>
      <c r="L5" s="12"/>
      <c r="M5" s="66"/>
      <c r="N5" s="12"/>
      <c r="O5" s="66"/>
      <c r="P5" s="12"/>
      <c r="Q5" s="66"/>
      <c r="R5" s="12"/>
      <c r="S5" s="86" t="s">
        <v>12</v>
      </c>
      <c r="T5" s="86"/>
      <c r="U5" s="86"/>
      <c r="V5" s="86"/>
      <c r="W5" s="86"/>
      <c r="X5" s="12"/>
      <c r="Y5" s="12"/>
      <c r="Z5" s="12"/>
      <c r="AA5" s="12"/>
      <c r="AB5" s="12"/>
    </row>
    <row r="6" spans="1:40" s="10" customFormat="1" ht="32.25" customHeight="1" x14ac:dyDescent="0.25">
      <c r="A6" s="9"/>
      <c r="B6" s="13"/>
      <c r="C6" s="13"/>
      <c r="D6" s="13"/>
      <c r="E6" s="13"/>
      <c r="F6" s="13"/>
      <c r="G6" s="78" t="s">
        <v>39</v>
      </c>
      <c r="H6" s="12"/>
      <c r="I6" s="78" t="s">
        <v>40</v>
      </c>
      <c r="J6" s="12"/>
      <c r="K6" s="78" t="s">
        <v>41</v>
      </c>
      <c r="L6" s="12"/>
      <c r="M6" s="78" t="s">
        <v>48</v>
      </c>
      <c r="N6" s="12"/>
      <c r="O6" s="78" t="s">
        <v>42</v>
      </c>
      <c r="P6" s="12"/>
      <c r="Q6" s="78" t="s">
        <v>46</v>
      </c>
      <c r="R6" s="12"/>
      <c r="S6" s="86" t="s">
        <v>13</v>
      </c>
      <c r="T6" s="86"/>
      <c r="U6" s="86"/>
      <c r="V6" s="86"/>
      <c r="W6" s="86"/>
      <c r="X6" s="12"/>
      <c r="Y6" s="12"/>
      <c r="Z6" s="12"/>
      <c r="AA6" s="12"/>
      <c r="AB6" s="12"/>
    </row>
    <row r="7" spans="1:40" s="4" customFormat="1" ht="48" customHeight="1" x14ac:dyDescent="0.25">
      <c r="A7" s="27"/>
      <c r="B7" s="89" t="s">
        <v>7</v>
      </c>
      <c r="C7" s="89"/>
      <c r="D7" s="89"/>
      <c r="E7" s="89"/>
      <c r="F7" s="50"/>
      <c r="G7" s="79"/>
      <c r="H7" s="55"/>
      <c r="I7" s="79"/>
      <c r="J7" s="55"/>
      <c r="K7" s="79"/>
      <c r="L7" s="55"/>
      <c r="M7" s="79"/>
      <c r="N7" s="55"/>
      <c r="O7" s="79"/>
      <c r="P7" s="55"/>
      <c r="Q7" s="79"/>
      <c r="R7" s="55"/>
      <c r="S7" s="91" t="s">
        <v>1</v>
      </c>
      <c r="T7" s="93" t="s">
        <v>1</v>
      </c>
      <c r="U7" s="93" t="s">
        <v>1</v>
      </c>
      <c r="V7" s="93" t="s">
        <v>1</v>
      </c>
      <c r="W7" s="94" t="s">
        <v>14</v>
      </c>
      <c r="X7" s="37"/>
      <c r="Y7" s="88" t="s">
        <v>25</v>
      </c>
      <c r="Z7" s="88"/>
      <c r="AA7" s="88"/>
      <c r="AB7" s="88"/>
    </row>
    <row r="8" spans="1:40" s="4" customFormat="1" ht="48.75" customHeight="1" x14ac:dyDescent="0.25">
      <c r="A8" s="27"/>
      <c r="B8" s="81" t="s">
        <v>23</v>
      </c>
      <c r="C8" s="81"/>
      <c r="D8" s="81"/>
      <c r="E8" s="81"/>
      <c r="F8" s="51"/>
      <c r="G8" s="63" t="s">
        <v>34</v>
      </c>
      <c r="H8" s="12"/>
      <c r="I8" s="63" t="s">
        <v>35</v>
      </c>
      <c r="J8" s="12"/>
      <c r="K8" s="63" t="s">
        <v>36</v>
      </c>
      <c r="L8" s="12"/>
      <c r="M8" s="63" t="s">
        <v>37</v>
      </c>
      <c r="N8" s="12"/>
      <c r="O8" s="63" t="s">
        <v>45</v>
      </c>
      <c r="P8" s="12"/>
      <c r="Q8" s="63" t="s">
        <v>47</v>
      </c>
      <c r="R8" s="12"/>
      <c r="S8" s="92"/>
      <c r="T8" s="93"/>
      <c r="U8" s="93"/>
      <c r="V8" s="93"/>
      <c r="W8" s="94"/>
      <c r="X8" s="37"/>
      <c r="Y8" s="88" t="s">
        <v>23</v>
      </c>
      <c r="Z8" s="88"/>
      <c r="AA8" s="88"/>
      <c r="AB8" s="88"/>
    </row>
    <row r="9" spans="1:40" s="5" customFormat="1" ht="75" customHeight="1" x14ac:dyDescent="0.25">
      <c r="A9" s="8"/>
      <c r="B9" s="54" t="s">
        <v>0</v>
      </c>
      <c r="C9" s="54" t="s">
        <v>17</v>
      </c>
      <c r="D9" s="54" t="s">
        <v>15</v>
      </c>
      <c r="E9" s="54" t="s">
        <v>16</v>
      </c>
      <c r="F9" s="50"/>
      <c r="G9" s="59" t="s">
        <v>1</v>
      </c>
      <c r="H9" s="38"/>
      <c r="I9" s="59" t="s">
        <v>1</v>
      </c>
      <c r="J9" s="38"/>
      <c r="K9" s="59" t="s">
        <v>1</v>
      </c>
      <c r="L9" s="38"/>
      <c r="M9" s="59" t="s">
        <v>1</v>
      </c>
      <c r="N9" s="38"/>
      <c r="O9" s="59" t="s">
        <v>1</v>
      </c>
      <c r="P9" s="38"/>
      <c r="Q9" s="59" t="s">
        <v>1</v>
      </c>
      <c r="R9" s="38"/>
      <c r="S9" s="41" t="s">
        <v>8</v>
      </c>
      <c r="T9" s="41" t="s">
        <v>9</v>
      </c>
      <c r="U9" s="41" t="s">
        <v>10</v>
      </c>
      <c r="V9" s="41" t="s">
        <v>11</v>
      </c>
      <c r="W9" s="42" t="s">
        <v>6</v>
      </c>
      <c r="X9" s="38"/>
      <c r="Y9" s="43" t="s">
        <v>1</v>
      </c>
      <c r="Z9" s="43" t="s">
        <v>2</v>
      </c>
      <c r="AA9" s="43" t="s">
        <v>3</v>
      </c>
      <c r="AB9" s="43" t="s">
        <v>24</v>
      </c>
    </row>
    <row r="10" spans="1:40" s="5" customFormat="1" ht="219" customHeight="1" x14ac:dyDescent="0.25">
      <c r="A10" s="8"/>
      <c r="B10" s="32">
        <v>1</v>
      </c>
      <c r="C10" s="33" t="s">
        <v>28</v>
      </c>
      <c r="D10" s="32" t="s">
        <v>29</v>
      </c>
      <c r="E10" s="32">
        <v>1</v>
      </c>
      <c r="F10" s="52"/>
      <c r="G10" s="34">
        <v>608363026</v>
      </c>
      <c r="H10" s="17"/>
      <c r="I10" s="34">
        <v>440598837.60000002</v>
      </c>
      <c r="J10" s="17"/>
      <c r="K10" s="67">
        <v>568134000</v>
      </c>
      <c r="L10" s="17"/>
      <c r="M10" s="67">
        <v>62777300</v>
      </c>
      <c r="N10" s="17"/>
      <c r="O10" s="34">
        <v>584201680</v>
      </c>
      <c r="P10" s="17"/>
      <c r="Q10" s="34">
        <v>649219700</v>
      </c>
      <c r="R10" s="17"/>
      <c r="S10" s="39">
        <f>ROUND(MIN(G10,I10,O10,Q10),2)</f>
        <v>440598837.60000002</v>
      </c>
      <c r="T10" s="39">
        <f>ROUND(MAX(G10,I10,O10,Q10),2)</f>
        <v>649219700</v>
      </c>
      <c r="U10" s="73">
        <f>ROUND(AVERAGE(G10,I10,O10,Q10),2)</f>
        <v>570595810.89999998</v>
      </c>
      <c r="V10" s="72">
        <f>ROUND(AVERAGE(S10,U10),2)</f>
        <v>505597324.25</v>
      </c>
      <c r="W10" s="75">
        <f>+(U10/S10)-1</f>
        <v>0.29504611044393725</v>
      </c>
      <c r="X10" s="17"/>
      <c r="Y10" s="36">
        <f>V10</f>
        <v>505597324.25</v>
      </c>
      <c r="Z10" s="35">
        <f>ROUND(Y10*19%,2)</f>
        <v>96063491.609999999</v>
      </c>
      <c r="AA10" s="35">
        <f>ROUND(Y10+Z10,2)</f>
        <v>601660815.86000001</v>
      </c>
      <c r="AB10" s="35">
        <f>ROUND(AA10*E10,2)</f>
        <v>601660815.86000001</v>
      </c>
    </row>
    <row r="11" spans="1:40" s="5" customFormat="1" ht="203.25" customHeight="1" x14ac:dyDescent="0.25">
      <c r="A11" s="8"/>
      <c r="B11" s="30">
        <v>2</v>
      </c>
      <c r="C11" s="31" t="s">
        <v>30</v>
      </c>
      <c r="D11" s="30" t="s">
        <v>29</v>
      </c>
      <c r="E11" s="30">
        <v>1</v>
      </c>
      <c r="F11" s="52"/>
      <c r="G11" s="35">
        <v>752124370</v>
      </c>
      <c r="H11" s="17"/>
      <c r="I11" s="35">
        <v>689663875.20000005</v>
      </c>
      <c r="J11" s="17"/>
      <c r="K11" s="68">
        <v>489441960.00000006</v>
      </c>
      <c r="L11" s="17"/>
      <c r="M11" s="68">
        <v>95242200</v>
      </c>
      <c r="N11" s="17"/>
      <c r="O11" s="35">
        <v>512127440</v>
      </c>
      <c r="P11" s="17"/>
      <c r="Q11" s="35">
        <v>630125000</v>
      </c>
      <c r="R11" s="17"/>
      <c r="S11" s="39">
        <f>ROUND(MIN(G11,I11,O11,Q11),2)</f>
        <v>512127440</v>
      </c>
      <c r="T11" s="39">
        <f>ROUND(MAX(G11,I11,O11,Q11),2)</f>
        <v>752124370</v>
      </c>
      <c r="U11" s="39">
        <f>ROUND(AVERAGE(G11,I11,O11,Q11),2)</f>
        <v>646010171.29999995</v>
      </c>
      <c r="V11" s="74">
        <f>ROUND(AVERAGE(S11,U11),2)</f>
        <v>579068805.64999998</v>
      </c>
      <c r="W11" s="75">
        <f t="shared" ref="W11:W13" si="0">+(U11/S11)-1</f>
        <v>0.26142463934367588</v>
      </c>
      <c r="X11" s="17"/>
      <c r="Y11" s="36">
        <f>V11</f>
        <v>579068805.64999998</v>
      </c>
      <c r="Z11" s="35">
        <f t="shared" ref="Z11:Z13" si="1">ROUND(Y11*19%,2)</f>
        <v>110023073.06999999</v>
      </c>
      <c r="AA11" s="35">
        <f t="shared" ref="AA11:AA13" si="2">ROUND(Y11+Z11,2)</f>
        <v>689091878.72000003</v>
      </c>
      <c r="AB11" s="35">
        <f>ROUND(AA11*E11,2)</f>
        <v>689091878.72000003</v>
      </c>
    </row>
    <row r="12" spans="1:40" s="5" customFormat="1" ht="231" customHeight="1" x14ac:dyDescent="0.25">
      <c r="A12" s="8"/>
      <c r="B12" s="30">
        <v>3</v>
      </c>
      <c r="C12" s="31" t="s">
        <v>31</v>
      </c>
      <c r="D12" s="30" t="s">
        <v>29</v>
      </c>
      <c r="E12" s="30">
        <v>1</v>
      </c>
      <c r="F12" s="52"/>
      <c r="G12" s="35">
        <v>238853782</v>
      </c>
      <c r="H12" s="17"/>
      <c r="I12" s="35">
        <v>159812359.19999999</v>
      </c>
      <c r="J12" s="17"/>
      <c r="K12" s="68">
        <v>428727600</v>
      </c>
      <c r="L12" s="17"/>
      <c r="M12" s="68">
        <v>53821600</v>
      </c>
      <c r="N12" s="17"/>
      <c r="O12" s="36">
        <v>420915616</v>
      </c>
      <c r="P12" s="17"/>
      <c r="Q12" s="68">
        <v>591935600</v>
      </c>
      <c r="R12" s="17"/>
      <c r="S12" s="39">
        <f>ROUND(MIN(G12,I12,O12),2)</f>
        <v>159812359.19999999</v>
      </c>
      <c r="T12" s="39">
        <f>ROUND(MAX(G12,I12,O12),2)</f>
        <v>420915616</v>
      </c>
      <c r="U12" s="39">
        <f>ROUND(AVERAGE(G12,I12,O12),2)</f>
        <v>273193919.06999999</v>
      </c>
      <c r="V12" s="74">
        <f>ROUND(AVERAGE(S12,U12),2)</f>
        <v>216503139.13999999</v>
      </c>
      <c r="W12" s="75">
        <f t="shared" si="0"/>
        <v>0.70946677990096285</v>
      </c>
      <c r="X12" s="17"/>
      <c r="Y12" s="36">
        <f>V12</f>
        <v>216503139.13999999</v>
      </c>
      <c r="Z12" s="35">
        <f t="shared" si="1"/>
        <v>41135596.439999998</v>
      </c>
      <c r="AA12" s="35">
        <f t="shared" si="2"/>
        <v>257638735.58000001</v>
      </c>
      <c r="AB12" s="35">
        <f>ROUND(AA12*E12,2)</f>
        <v>257638735.58000001</v>
      </c>
    </row>
    <row r="13" spans="1:40" s="5" customFormat="1" ht="86.25" customHeight="1" x14ac:dyDescent="0.25">
      <c r="A13" s="8"/>
      <c r="B13" s="30">
        <v>4</v>
      </c>
      <c r="C13" s="31" t="s">
        <v>32</v>
      </c>
      <c r="D13" s="30" t="s">
        <v>33</v>
      </c>
      <c r="E13" s="30">
        <v>3</v>
      </c>
      <c r="F13" s="52"/>
      <c r="G13" s="68">
        <v>20000000</v>
      </c>
      <c r="H13" s="17"/>
      <c r="I13" s="35">
        <v>14757858.109999999</v>
      </c>
      <c r="J13" s="17"/>
      <c r="K13" s="68">
        <v>12379500</v>
      </c>
      <c r="L13" s="17"/>
      <c r="M13" s="68">
        <v>14795200</v>
      </c>
      <c r="N13" s="17"/>
      <c r="O13" s="35">
        <v>13846153</v>
      </c>
      <c r="P13" s="17"/>
      <c r="Q13" s="35">
        <v>13000000</v>
      </c>
      <c r="R13" s="17"/>
      <c r="S13" s="39">
        <f>ROUND(MIN(I13,O13,Q13),2)</f>
        <v>13000000</v>
      </c>
      <c r="T13" s="39">
        <f>ROUND(MAX(I13,O13,Q13),2)</f>
        <v>14757858.109999999</v>
      </c>
      <c r="U13" s="73">
        <f>ROUND(AVERAGE(I13,O13,Q13),2)</f>
        <v>13868003.699999999</v>
      </c>
      <c r="V13" s="72">
        <f t="shared" ref="V13" si="3">ROUND(AVERAGE(S13,U13),2)</f>
        <v>13434001.85</v>
      </c>
      <c r="W13" s="40">
        <f t="shared" si="0"/>
        <v>6.6769515384615286E-2</v>
      </c>
      <c r="X13" s="17"/>
      <c r="Y13" s="36">
        <f>U13</f>
        <v>13868003.699999999</v>
      </c>
      <c r="Z13" s="35">
        <f t="shared" si="1"/>
        <v>2634920.7000000002</v>
      </c>
      <c r="AA13" s="35">
        <f t="shared" si="2"/>
        <v>16502924.4</v>
      </c>
      <c r="AB13" s="35">
        <f>ROUND(AA13*E13,2)</f>
        <v>49508773.200000003</v>
      </c>
    </row>
    <row r="14" spans="1:40" s="5" customFormat="1" ht="34.5" customHeight="1" x14ac:dyDescent="0.25">
      <c r="A14" s="8"/>
      <c r="B14" s="81" t="s">
        <v>38</v>
      </c>
      <c r="C14" s="81"/>
      <c r="D14" s="81"/>
      <c r="E14" s="81"/>
      <c r="F14" s="53"/>
      <c r="G14" s="71">
        <f>SUM(G10:G13)</f>
        <v>1619341178</v>
      </c>
      <c r="H14" s="17"/>
      <c r="I14" s="71">
        <f>SUM(I10:I13)</f>
        <v>1304832930.1100001</v>
      </c>
      <c r="J14" s="17"/>
      <c r="K14" s="71">
        <f>SUM(K10:K13)</f>
        <v>1498683060</v>
      </c>
      <c r="L14" s="17"/>
      <c r="M14" s="71">
        <f>SUM(M10:M13)</f>
        <v>226636300</v>
      </c>
      <c r="N14" s="17"/>
      <c r="O14" s="71">
        <f>SUM(O10:O13)</f>
        <v>1531090889</v>
      </c>
      <c r="P14" s="17"/>
      <c r="Q14" s="71">
        <f>SUM(Q10:Q13)</f>
        <v>1884280300</v>
      </c>
      <c r="R14" s="17"/>
      <c r="S14" s="17"/>
      <c r="T14" s="17"/>
      <c r="U14" s="17"/>
      <c r="V14" s="17"/>
      <c r="W14" s="17"/>
      <c r="X14" s="17"/>
      <c r="Y14" s="60"/>
      <c r="Z14" s="60"/>
      <c r="AA14" s="44"/>
      <c r="AB14" s="61">
        <f>ROUND(SUM(AB10:AB13),2)</f>
        <v>1597900203.3599999</v>
      </c>
      <c r="AD14" s="76"/>
    </row>
    <row r="15" spans="1:40" s="5" customFormat="1" ht="34.5" customHeight="1" x14ac:dyDescent="0.25">
      <c r="A15" s="8"/>
      <c r="B15" s="50"/>
      <c r="C15" s="50"/>
      <c r="D15" s="50"/>
      <c r="E15" s="50"/>
      <c r="F15" s="53"/>
      <c r="G15" s="18"/>
      <c r="H15" s="58"/>
      <c r="I15" s="18"/>
      <c r="J15" s="58"/>
      <c r="K15" s="18"/>
      <c r="L15" s="58"/>
      <c r="M15" s="18"/>
      <c r="N15" s="58"/>
      <c r="O15" s="18"/>
      <c r="P15" s="58"/>
      <c r="Q15" s="18"/>
      <c r="R15" s="58"/>
      <c r="S15" s="58"/>
      <c r="T15" s="58"/>
      <c r="U15" s="58"/>
      <c r="V15" s="58"/>
      <c r="W15" s="58"/>
      <c r="X15" s="58"/>
      <c r="Y15" s="64"/>
      <c r="Z15" s="64"/>
      <c r="AA15" s="44"/>
      <c r="AB15" s="62"/>
      <c r="AD15" s="77"/>
    </row>
    <row r="16" spans="1:40" s="5" customFormat="1" ht="44.25" customHeight="1" x14ac:dyDescent="0.25">
      <c r="A16" s="8"/>
      <c r="B16" s="82" t="s">
        <v>4</v>
      </c>
      <c r="C16" s="83"/>
      <c r="D16" s="14"/>
      <c r="E16" s="14"/>
      <c r="F16" s="14"/>
      <c r="G16" s="14"/>
      <c r="H16" s="19"/>
      <c r="I16" s="14"/>
      <c r="J16" s="19"/>
      <c r="K16" s="14"/>
      <c r="L16" s="19"/>
      <c r="M16" s="14"/>
      <c r="N16" s="19"/>
      <c r="O16" s="14"/>
      <c r="P16" s="19"/>
      <c r="Q16" s="14"/>
      <c r="R16" s="19"/>
      <c r="S16" s="19"/>
      <c r="T16" s="19"/>
      <c r="U16" s="19"/>
      <c r="V16" s="19"/>
      <c r="W16" s="19"/>
      <c r="X16" s="19"/>
      <c r="Y16" s="14"/>
      <c r="Z16" s="14"/>
      <c r="AA16" s="14"/>
      <c r="AB16" s="14"/>
      <c r="AC16" s="14"/>
      <c r="AD16" s="14"/>
      <c r="AE16" s="14"/>
      <c r="AF16" s="14"/>
      <c r="AG16" s="19"/>
      <c r="AH16" s="11"/>
      <c r="AI16" s="15"/>
      <c r="AJ16" s="15"/>
      <c r="AK16" s="15"/>
      <c r="AL16" s="19"/>
      <c r="AM16" s="11"/>
      <c r="AN16" s="20"/>
    </row>
    <row r="17" spans="1:40" s="5" customFormat="1" ht="44.25" customHeight="1" x14ac:dyDescent="0.25">
      <c r="A17" s="8"/>
      <c r="B17" s="84" t="s">
        <v>51</v>
      </c>
      <c r="C17" s="84"/>
      <c r="D17" s="84"/>
      <c r="E17" s="84"/>
      <c r="F17" s="14"/>
      <c r="G17" s="14"/>
      <c r="H17" s="19"/>
      <c r="I17" s="14"/>
      <c r="J17" s="19"/>
      <c r="K17" s="14"/>
      <c r="L17" s="19"/>
      <c r="M17" s="14"/>
      <c r="N17" s="19"/>
      <c r="O17" s="14"/>
      <c r="P17" s="19"/>
      <c r="Q17" s="14"/>
      <c r="R17" s="19"/>
      <c r="S17" s="19"/>
      <c r="T17" s="19"/>
      <c r="U17" s="19"/>
      <c r="V17" s="19"/>
      <c r="W17" s="19"/>
      <c r="X17" s="19"/>
      <c r="Y17" s="14"/>
      <c r="Z17" s="14"/>
      <c r="AA17" s="14"/>
      <c r="AB17" s="14"/>
      <c r="AC17" s="14"/>
      <c r="AD17" s="14"/>
      <c r="AE17" s="14"/>
      <c r="AF17" s="14"/>
      <c r="AG17" s="19"/>
      <c r="AH17" s="11"/>
      <c r="AI17" s="15"/>
      <c r="AJ17" s="15"/>
      <c r="AK17" s="15"/>
      <c r="AL17" s="19"/>
      <c r="AM17" s="11"/>
      <c r="AN17" s="20"/>
    </row>
    <row r="18" spans="1:40" s="21" customFormat="1" ht="38.25" customHeight="1" x14ac:dyDescent="0.3">
      <c r="B18" s="84" t="s">
        <v>49</v>
      </c>
      <c r="C18" s="84"/>
      <c r="D18" s="84"/>
      <c r="E18" s="84"/>
      <c r="F18" s="45"/>
      <c r="G18" s="22"/>
      <c r="H18" s="22"/>
      <c r="I18" s="22"/>
      <c r="J18" s="22"/>
      <c r="K18" s="22"/>
      <c r="L18" s="22"/>
      <c r="M18" s="22"/>
      <c r="N18" s="22"/>
      <c r="O18" s="22"/>
      <c r="P18" s="22"/>
      <c r="Q18" s="22"/>
      <c r="R18" s="22"/>
      <c r="S18" s="22"/>
      <c r="T18" s="22"/>
      <c r="U18" s="22"/>
      <c r="V18" s="22"/>
      <c r="W18" s="22"/>
      <c r="X18" s="22"/>
      <c r="Y18" s="22"/>
    </row>
    <row r="19" spans="1:40" s="21" customFormat="1" ht="157.5" customHeight="1" x14ac:dyDescent="0.3">
      <c r="B19" s="84" t="s">
        <v>56</v>
      </c>
      <c r="C19" s="84"/>
      <c r="D19" s="84"/>
      <c r="E19" s="84"/>
      <c r="F19" s="45"/>
      <c r="G19" s="22"/>
      <c r="J19" s="22"/>
      <c r="K19" s="22"/>
      <c r="N19" s="22"/>
      <c r="O19" s="22"/>
      <c r="S19" s="22"/>
      <c r="W19" s="22"/>
      <c r="X19" s="22"/>
      <c r="Y19" s="22"/>
      <c r="Z19" s="22"/>
      <c r="AA19" s="22"/>
      <c r="AB19" s="22"/>
      <c r="AC19" s="22"/>
      <c r="AK19" s="22"/>
    </row>
    <row r="20" spans="1:40" s="21" customFormat="1" ht="53.25" customHeight="1" x14ac:dyDescent="0.3">
      <c r="B20" s="84" t="s">
        <v>60</v>
      </c>
      <c r="C20" s="84"/>
      <c r="D20" s="85"/>
      <c r="E20" s="85"/>
      <c r="F20" s="28"/>
      <c r="G20" s="22"/>
      <c r="H20" s="22"/>
      <c r="I20" s="22"/>
      <c r="J20" s="22"/>
      <c r="K20" s="22"/>
      <c r="L20" s="22"/>
      <c r="M20" s="22"/>
      <c r="N20" s="22"/>
      <c r="O20" s="22"/>
      <c r="P20" s="22"/>
      <c r="Q20" s="22"/>
      <c r="R20" s="22"/>
      <c r="S20" s="22"/>
      <c r="T20" s="22"/>
      <c r="U20" s="22"/>
      <c r="V20" s="22"/>
      <c r="W20" s="22"/>
      <c r="X20" s="22"/>
      <c r="Y20" s="22"/>
    </row>
    <row r="21" spans="1:40" s="21" customFormat="1" ht="77.25" customHeight="1" x14ac:dyDescent="0.3">
      <c r="B21" s="80" t="s">
        <v>57</v>
      </c>
      <c r="C21" s="80"/>
      <c r="D21" s="80"/>
      <c r="E21" s="80"/>
      <c r="F21" s="46"/>
      <c r="G21" s="22"/>
      <c r="H21" s="22"/>
      <c r="I21" s="22"/>
      <c r="J21" s="22"/>
      <c r="K21" s="22"/>
      <c r="L21" s="22"/>
      <c r="M21" s="22"/>
      <c r="N21" s="22"/>
      <c r="O21" s="22"/>
      <c r="P21" s="22"/>
      <c r="Q21" s="22"/>
      <c r="R21" s="22"/>
      <c r="S21" s="22"/>
      <c r="T21" s="22"/>
      <c r="U21" s="22"/>
      <c r="V21" s="22"/>
      <c r="W21" s="22"/>
      <c r="X21" s="22"/>
      <c r="Y21" s="22"/>
    </row>
    <row r="22" spans="1:40" x14ac:dyDescent="0.25">
      <c r="D22" s="1"/>
      <c r="E22" s="1"/>
      <c r="F22" s="1"/>
      <c r="H22" s="1"/>
      <c r="J22" s="1"/>
      <c r="L22" s="1"/>
      <c r="N22" s="1"/>
      <c r="P22" s="1"/>
      <c r="R22" s="1"/>
      <c r="S22" s="1"/>
      <c r="T22" s="1"/>
      <c r="U22" s="1"/>
      <c r="V22" s="1"/>
      <c r="W22" s="1"/>
      <c r="X22" s="1"/>
    </row>
    <row r="23" spans="1:40" s="21" customFormat="1" ht="17.25" customHeight="1" x14ac:dyDescent="0.3">
      <c r="B23" s="23" t="s">
        <v>58</v>
      </c>
      <c r="C23" s="23"/>
      <c r="D23" s="24"/>
      <c r="E23" s="22"/>
      <c r="F23" s="22"/>
      <c r="G23" s="22"/>
      <c r="H23" s="22"/>
      <c r="I23" s="22"/>
      <c r="J23" s="22"/>
      <c r="K23" s="22"/>
      <c r="L23" s="22"/>
      <c r="M23" s="22"/>
      <c r="N23" s="22"/>
      <c r="O23" s="22"/>
      <c r="P23" s="22"/>
      <c r="Q23" s="22"/>
      <c r="R23" s="22"/>
      <c r="S23" s="22"/>
      <c r="T23" s="22"/>
      <c r="U23" s="22"/>
      <c r="V23" s="22"/>
      <c r="W23" s="22"/>
      <c r="X23" s="22"/>
      <c r="Y23" s="22"/>
    </row>
    <row r="24" spans="1:40" s="21" customFormat="1" ht="16.5" x14ac:dyDescent="0.3">
      <c r="B24" s="26" t="s">
        <v>50</v>
      </c>
      <c r="C24" s="23"/>
      <c r="D24" s="25"/>
      <c r="E24" s="22"/>
      <c r="F24" s="22"/>
      <c r="G24" s="22"/>
      <c r="H24" s="22"/>
      <c r="I24" s="22"/>
      <c r="J24" s="22"/>
      <c r="K24" s="22"/>
      <c r="L24" s="22"/>
      <c r="M24" s="22"/>
      <c r="N24" s="22"/>
      <c r="O24" s="22"/>
      <c r="P24" s="22"/>
      <c r="Q24" s="22"/>
      <c r="R24" s="22"/>
      <c r="S24" s="22"/>
      <c r="T24" s="22"/>
      <c r="U24" s="22"/>
      <c r="V24" s="22"/>
      <c r="W24" s="22"/>
      <c r="X24" s="22"/>
      <c r="Y24" s="22"/>
    </row>
    <row r="25" spans="1:40" ht="16.5" x14ac:dyDescent="0.3">
      <c r="B25" s="26" t="s">
        <v>59</v>
      </c>
      <c r="D25" s="1"/>
      <c r="E25" s="1"/>
      <c r="F25" s="1"/>
      <c r="H25" s="1"/>
      <c r="J25" s="1"/>
      <c r="L25" s="1"/>
      <c r="N25" s="1"/>
      <c r="P25" s="1"/>
      <c r="R25" s="1"/>
      <c r="S25" s="1"/>
      <c r="T25" s="1"/>
      <c r="U25" s="1"/>
      <c r="V25" s="1"/>
      <c r="W25" s="1"/>
      <c r="X25" s="1"/>
    </row>
    <row r="26" spans="1:40" x14ac:dyDescent="0.25">
      <c r="D26" s="1"/>
      <c r="E26" s="1"/>
      <c r="F26" s="1"/>
      <c r="H26" s="1"/>
      <c r="J26" s="1"/>
      <c r="L26" s="1"/>
      <c r="N26" s="1"/>
      <c r="P26" s="1"/>
      <c r="R26" s="1"/>
      <c r="S26" s="1"/>
      <c r="T26" s="1"/>
      <c r="U26" s="1"/>
      <c r="V26" s="1"/>
      <c r="W26" s="1"/>
      <c r="X26" s="1"/>
    </row>
    <row r="27" spans="1:40" x14ac:dyDescent="0.25">
      <c r="D27" s="1"/>
      <c r="E27" s="1"/>
      <c r="F27" s="1"/>
      <c r="H27" s="1"/>
      <c r="J27" s="1"/>
      <c r="L27" s="1"/>
      <c r="N27" s="1"/>
      <c r="P27" s="1"/>
      <c r="R27" s="1"/>
      <c r="S27" s="1"/>
      <c r="T27" s="1"/>
      <c r="U27" s="1"/>
      <c r="V27" s="1"/>
      <c r="W27" s="1"/>
      <c r="X27" s="1"/>
    </row>
    <row r="28" spans="1:40" x14ac:dyDescent="0.25">
      <c r="D28" s="1"/>
      <c r="E28" s="1"/>
      <c r="F28" s="1"/>
      <c r="H28" s="1"/>
      <c r="J28" s="1"/>
      <c r="L28" s="1"/>
      <c r="N28" s="1"/>
      <c r="P28" s="1"/>
      <c r="R28" s="1"/>
      <c r="S28" s="1"/>
      <c r="T28" s="1"/>
      <c r="U28" s="1"/>
      <c r="V28" s="1"/>
      <c r="W28" s="1"/>
      <c r="X28" s="1"/>
    </row>
    <row r="29" spans="1:40" x14ac:dyDescent="0.25">
      <c r="D29" s="1"/>
      <c r="E29" s="1"/>
      <c r="F29" s="1"/>
      <c r="H29" s="1"/>
      <c r="J29" s="1"/>
      <c r="L29" s="1"/>
      <c r="N29" s="1"/>
      <c r="P29" s="1"/>
      <c r="R29" s="1"/>
      <c r="S29" s="1"/>
      <c r="T29" s="1"/>
      <c r="U29" s="1"/>
      <c r="V29" s="1"/>
      <c r="W29" s="1"/>
      <c r="X29" s="1"/>
    </row>
    <row r="30" spans="1:40" x14ac:dyDescent="0.25">
      <c r="D30" s="1"/>
      <c r="E30" s="1"/>
      <c r="F30" s="1"/>
      <c r="H30" s="1"/>
      <c r="J30" s="1"/>
      <c r="L30" s="1"/>
      <c r="N30" s="1"/>
      <c r="P30" s="1"/>
      <c r="R30" s="1"/>
      <c r="S30" s="1"/>
      <c r="T30" s="1"/>
      <c r="U30" s="1"/>
      <c r="V30" s="1"/>
      <c r="W30" s="1"/>
      <c r="X30" s="1"/>
    </row>
    <row r="31" spans="1:40" x14ac:dyDescent="0.25">
      <c r="D31" s="1"/>
      <c r="E31" s="1"/>
      <c r="F31" s="1"/>
      <c r="H31" s="1"/>
      <c r="J31" s="1"/>
      <c r="L31" s="1"/>
      <c r="N31" s="1"/>
      <c r="P31" s="1"/>
      <c r="R31" s="1"/>
      <c r="S31" s="1"/>
      <c r="T31" s="1"/>
      <c r="U31" s="1"/>
      <c r="V31" s="1"/>
      <c r="W31" s="1"/>
      <c r="X31" s="1"/>
    </row>
    <row r="32" spans="1:40" x14ac:dyDescent="0.25">
      <c r="D32" s="1"/>
      <c r="E32" s="1"/>
      <c r="F32" s="1"/>
      <c r="H32" s="1"/>
      <c r="J32" s="1"/>
      <c r="L32" s="1"/>
      <c r="N32" s="1"/>
      <c r="P32" s="1"/>
      <c r="R32" s="1"/>
      <c r="S32" s="1"/>
      <c r="T32" s="1"/>
      <c r="U32" s="1"/>
      <c r="V32" s="1"/>
      <c r="W32" s="1"/>
      <c r="X32" s="1"/>
    </row>
    <row r="33" spans="4:24" x14ac:dyDescent="0.25">
      <c r="D33" s="1"/>
      <c r="E33" s="1"/>
      <c r="F33" s="1"/>
      <c r="H33" s="1"/>
      <c r="J33" s="1"/>
      <c r="L33" s="1"/>
      <c r="N33" s="1"/>
      <c r="P33" s="1"/>
      <c r="R33" s="1"/>
      <c r="S33" s="1"/>
      <c r="T33" s="1"/>
      <c r="U33" s="1"/>
      <c r="V33" s="1"/>
      <c r="W33" s="1"/>
      <c r="X33" s="1"/>
    </row>
    <row r="34" spans="4:24" x14ac:dyDescent="0.25">
      <c r="D34" s="1"/>
      <c r="E34" s="1"/>
      <c r="F34" s="1"/>
      <c r="H34" s="1"/>
      <c r="J34" s="1"/>
      <c r="L34" s="1"/>
      <c r="N34" s="1"/>
      <c r="P34" s="1"/>
      <c r="R34" s="1"/>
      <c r="S34" s="1"/>
      <c r="T34" s="1"/>
      <c r="U34" s="1"/>
      <c r="V34" s="1"/>
      <c r="W34" s="1"/>
      <c r="X34" s="1"/>
    </row>
    <row r="35" spans="4:24" x14ac:dyDescent="0.25">
      <c r="D35" s="1"/>
      <c r="E35" s="1"/>
      <c r="F35" s="1"/>
      <c r="H35" s="1"/>
      <c r="J35" s="1"/>
      <c r="L35" s="1"/>
      <c r="N35" s="1"/>
      <c r="P35" s="1"/>
      <c r="R35" s="1"/>
      <c r="S35" s="1"/>
      <c r="T35" s="1"/>
      <c r="U35" s="1"/>
      <c r="V35" s="1"/>
      <c r="W35" s="1"/>
      <c r="X35" s="1"/>
    </row>
    <row r="36" spans="4:24" x14ac:dyDescent="0.25">
      <c r="D36" s="1"/>
      <c r="E36" s="1"/>
      <c r="F36" s="1"/>
      <c r="H36" s="1"/>
      <c r="J36" s="1"/>
      <c r="L36" s="1"/>
      <c r="N36" s="1"/>
      <c r="P36" s="1"/>
      <c r="R36" s="1"/>
      <c r="S36" s="1"/>
      <c r="T36" s="1"/>
      <c r="U36" s="1"/>
      <c r="V36" s="1"/>
      <c r="W36" s="1"/>
      <c r="X36" s="1"/>
    </row>
  </sheetData>
  <mergeCells count="27">
    <mergeCell ref="F3:AB3"/>
    <mergeCell ref="B2:AB2"/>
    <mergeCell ref="Y7:AB7"/>
    <mergeCell ref="Y8:AB8"/>
    <mergeCell ref="B7:E7"/>
    <mergeCell ref="B8:E8"/>
    <mergeCell ref="B3:E3"/>
    <mergeCell ref="S5:W5"/>
    <mergeCell ref="S6:W6"/>
    <mergeCell ref="S7:S8"/>
    <mergeCell ref="T7:T8"/>
    <mergeCell ref="U7:U8"/>
    <mergeCell ref="V7:V8"/>
    <mergeCell ref="W7:W8"/>
    <mergeCell ref="G6:G7"/>
    <mergeCell ref="I6:I7"/>
    <mergeCell ref="Q6:Q7"/>
    <mergeCell ref="K6:K7"/>
    <mergeCell ref="M6:M7"/>
    <mergeCell ref="B21:E21"/>
    <mergeCell ref="B14:E14"/>
    <mergeCell ref="B16:C16"/>
    <mergeCell ref="B18:E18"/>
    <mergeCell ref="B20:E20"/>
    <mergeCell ref="O6:O7"/>
    <mergeCell ref="B17:E17"/>
    <mergeCell ref="B19:E19"/>
  </mergeCells>
  <phoneticPr fontId="22" type="noConversion"/>
  <conditionalFormatting sqref="W10:W13">
    <cfRule type="expression" dxfId="1" priority="9">
      <formula>#REF!&gt;=25%</formula>
    </cfRule>
    <cfRule type="expression" dxfId="0" priority="10">
      <formula>#REF!&lt;24.99%</formula>
    </cfRule>
  </conditionalFormatting>
  <pageMargins left="0.7" right="0.7" top="0.75" bottom="0.75" header="0.3" footer="0.3"/>
  <pageSetup paperSize="5" scale="54" orientation="landscape" horizontalDpi="4294967293"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9E5E2-E9CF-4C6C-9D1D-61D23ACA4AF3}">
  <sheetPr>
    <pageSetUpPr fitToPage="1"/>
  </sheetPr>
  <dimension ref="A1:AA30"/>
  <sheetViews>
    <sheetView showGridLines="0" topLeftCell="A10" zoomScale="80" zoomScaleNormal="80" workbookViewId="0">
      <selection activeCell="A19" sqref="A19:XFD19"/>
    </sheetView>
  </sheetViews>
  <sheetFormatPr baseColWidth="10" defaultColWidth="11.42578125" defaultRowHeight="15.75" x14ac:dyDescent="0.25"/>
  <cols>
    <col min="1" max="1" width="2.7109375" style="1" customWidth="1"/>
    <col min="2" max="2" width="9.42578125" style="3" customWidth="1"/>
    <col min="3" max="3" width="45.28515625" style="3" customWidth="1"/>
    <col min="4" max="4" width="15.7109375" style="3" customWidth="1"/>
    <col min="5" max="5" width="13.42578125" style="3" customWidth="1"/>
    <col min="6" max="6" width="3.42578125" style="3" customWidth="1"/>
    <col min="7" max="7" width="15.85546875" style="1" customWidth="1"/>
    <col min="8" max="8" width="16" style="2" customWidth="1"/>
    <col min="9" max="9" width="18.140625" style="2" customWidth="1"/>
    <col min="10" max="10" width="15.42578125" style="2" customWidth="1"/>
    <col min="11" max="11" width="4" style="2" customWidth="1"/>
    <col min="12" max="12" width="16.28515625" style="1" customWidth="1"/>
    <col min="13" max="13" width="15" style="1" customWidth="1"/>
    <col min="14" max="14" width="16.7109375" style="1" customWidth="1"/>
    <col min="15" max="15" width="15.7109375" style="1" customWidth="1"/>
    <col min="16" max="16384" width="11.42578125" style="1"/>
  </cols>
  <sheetData>
    <row r="1" spans="1:27" ht="20.25" x14ac:dyDescent="0.3">
      <c r="A1" s="6"/>
      <c r="B1" s="7"/>
      <c r="C1" s="7"/>
      <c r="D1" s="7"/>
      <c r="E1" s="7"/>
      <c r="F1" s="7"/>
      <c r="G1" s="6"/>
      <c r="H1" s="16"/>
      <c r="I1" s="16"/>
      <c r="J1" s="16"/>
      <c r="K1" s="16"/>
      <c r="L1" s="6"/>
      <c r="M1" s="6"/>
      <c r="N1" s="6"/>
      <c r="O1" s="6"/>
    </row>
    <row r="2" spans="1:27" s="10" customFormat="1" ht="40.5" customHeight="1" x14ac:dyDescent="0.25">
      <c r="A2" s="9"/>
      <c r="B2" s="87" t="s">
        <v>43</v>
      </c>
      <c r="C2" s="87"/>
      <c r="D2" s="87"/>
      <c r="E2" s="87"/>
      <c r="F2" s="87"/>
      <c r="G2" s="87"/>
      <c r="H2" s="87"/>
      <c r="I2" s="87"/>
      <c r="J2" s="87"/>
      <c r="K2" s="87"/>
      <c r="L2" s="87"/>
      <c r="M2" s="87"/>
      <c r="N2" s="87"/>
      <c r="O2" s="87"/>
    </row>
    <row r="3" spans="1:27" s="10" customFormat="1" ht="83.25" customHeight="1" x14ac:dyDescent="0.25">
      <c r="A3" s="9"/>
      <c r="B3" s="90"/>
      <c r="C3" s="90"/>
      <c r="D3" s="90"/>
      <c r="E3" s="90"/>
      <c r="F3" s="95" t="s">
        <v>26</v>
      </c>
      <c r="G3" s="95"/>
      <c r="H3" s="95"/>
      <c r="I3" s="95"/>
      <c r="J3" s="95"/>
      <c r="K3" s="95"/>
      <c r="L3" s="95"/>
      <c r="M3" s="95"/>
      <c r="N3" s="95"/>
      <c r="O3" s="95"/>
    </row>
    <row r="4" spans="1:27" s="10" customFormat="1" ht="32.25" customHeight="1" x14ac:dyDescent="0.25">
      <c r="A4" s="9"/>
      <c r="B4" s="13"/>
      <c r="C4" s="13"/>
      <c r="D4" s="13"/>
      <c r="E4" s="13"/>
      <c r="F4" s="13"/>
      <c r="G4" s="65"/>
      <c r="H4" s="12"/>
      <c r="I4" s="12"/>
      <c r="J4" s="12"/>
      <c r="K4" s="12"/>
      <c r="L4" s="12"/>
      <c r="M4" s="12"/>
      <c r="N4" s="12"/>
      <c r="O4" s="12"/>
    </row>
    <row r="5" spans="1:27" s="4" customFormat="1" ht="48.75" customHeight="1" x14ac:dyDescent="0.25">
      <c r="A5" s="27"/>
      <c r="B5" s="89" t="s">
        <v>7</v>
      </c>
      <c r="C5" s="89"/>
      <c r="D5" s="89"/>
      <c r="E5" s="89"/>
      <c r="F5" s="51"/>
      <c r="G5" s="96" t="s">
        <v>5</v>
      </c>
      <c r="H5" s="96"/>
      <c r="I5" s="96"/>
      <c r="J5" s="96"/>
      <c r="K5" s="12"/>
      <c r="L5" s="88" t="s">
        <v>25</v>
      </c>
      <c r="M5" s="88"/>
      <c r="N5" s="88"/>
      <c r="O5" s="88"/>
    </row>
    <row r="6" spans="1:27" s="5" customFormat="1" ht="75" customHeight="1" x14ac:dyDescent="0.25">
      <c r="A6" s="8"/>
      <c r="B6" s="54" t="s">
        <v>0</v>
      </c>
      <c r="C6" s="54" t="s">
        <v>17</v>
      </c>
      <c r="D6" s="54" t="s">
        <v>15</v>
      </c>
      <c r="E6" s="54" t="s">
        <v>16</v>
      </c>
      <c r="F6" s="50"/>
      <c r="G6" s="69" t="s">
        <v>1</v>
      </c>
      <c r="H6" s="69" t="s">
        <v>2</v>
      </c>
      <c r="I6" s="69" t="s">
        <v>3</v>
      </c>
      <c r="J6" s="69" t="s">
        <v>24</v>
      </c>
      <c r="K6" s="38"/>
      <c r="L6" s="70" t="s">
        <v>1</v>
      </c>
      <c r="M6" s="70" t="s">
        <v>2</v>
      </c>
      <c r="N6" s="70" t="s">
        <v>3</v>
      </c>
      <c r="O6" s="70" t="s">
        <v>24</v>
      </c>
    </row>
    <row r="7" spans="1:27" s="5" customFormat="1" ht="219" customHeight="1" x14ac:dyDescent="0.25">
      <c r="A7" s="8"/>
      <c r="B7" s="32">
        <v>1</v>
      </c>
      <c r="C7" s="33" t="s">
        <v>28</v>
      </c>
      <c r="D7" s="32" t="s">
        <v>29</v>
      </c>
      <c r="E7" s="32">
        <v>1</v>
      </c>
      <c r="F7" s="52"/>
      <c r="G7" s="34">
        <f>'ANEXO 1'!Y10</f>
        <v>505597324.25</v>
      </c>
      <c r="H7" s="34">
        <f>ROUND(G7*19%,2)</f>
        <v>96063491.609999999</v>
      </c>
      <c r="I7" s="34">
        <f>ROUND(G7+H7,2)</f>
        <v>601660815.86000001</v>
      </c>
      <c r="J7" s="35">
        <f>ROUND(I7*E7,2)</f>
        <v>601660815.86000001</v>
      </c>
      <c r="K7" s="17"/>
      <c r="L7" s="36">
        <f>G7</f>
        <v>505597324.25</v>
      </c>
      <c r="M7" s="35">
        <f>ROUND(L7*19%,2)</f>
        <v>96063491.609999999</v>
      </c>
      <c r="N7" s="35">
        <f>ROUND(L7+M7,2)</f>
        <v>601660815.86000001</v>
      </c>
      <c r="O7" s="35">
        <f>ROUND(N7*E7,2)</f>
        <v>601660815.86000001</v>
      </c>
    </row>
    <row r="8" spans="1:27" s="5" customFormat="1" ht="203.25" customHeight="1" x14ac:dyDescent="0.25">
      <c r="A8" s="8"/>
      <c r="B8" s="30">
        <v>2</v>
      </c>
      <c r="C8" s="31" t="s">
        <v>30</v>
      </c>
      <c r="D8" s="30" t="s">
        <v>29</v>
      </c>
      <c r="E8" s="30">
        <v>1</v>
      </c>
      <c r="F8" s="52"/>
      <c r="G8" s="34">
        <f>'ANEXO 1'!Y11</f>
        <v>579068805.64999998</v>
      </c>
      <c r="H8" s="34">
        <f t="shared" ref="H8:H10" si="0">ROUND(G8*19%,2)</f>
        <v>110023073.06999999</v>
      </c>
      <c r="I8" s="34">
        <f t="shared" ref="I8:I10" si="1">ROUND(G8+H8,2)</f>
        <v>689091878.72000003</v>
      </c>
      <c r="J8" s="35">
        <f t="shared" ref="J8:J10" si="2">ROUND(I8*E8,2)</f>
        <v>689091878.72000003</v>
      </c>
      <c r="K8" s="17"/>
      <c r="L8" s="36">
        <f t="shared" ref="L8:L10" si="3">G8</f>
        <v>579068805.64999998</v>
      </c>
      <c r="M8" s="35">
        <f t="shared" ref="M8:M10" si="4">ROUND(L8*19%,2)</f>
        <v>110023073.06999999</v>
      </c>
      <c r="N8" s="35">
        <f t="shared" ref="N8:N10" si="5">ROUND(L8+M8,2)</f>
        <v>689091878.72000003</v>
      </c>
      <c r="O8" s="35">
        <f>ROUND(N8*E8,2)</f>
        <v>689091878.72000003</v>
      </c>
    </row>
    <row r="9" spans="1:27" s="5" customFormat="1" ht="231" customHeight="1" x14ac:dyDescent="0.25">
      <c r="A9" s="8"/>
      <c r="B9" s="30">
        <v>3</v>
      </c>
      <c r="C9" s="31" t="s">
        <v>31</v>
      </c>
      <c r="D9" s="30" t="s">
        <v>29</v>
      </c>
      <c r="E9" s="30">
        <v>1</v>
      </c>
      <c r="F9" s="52"/>
      <c r="G9" s="34">
        <f>'ANEXO 1'!Y12</f>
        <v>216503139.13999999</v>
      </c>
      <c r="H9" s="34">
        <f t="shared" si="0"/>
        <v>41135596.439999998</v>
      </c>
      <c r="I9" s="34">
        <f t="shared" si="1"/>
        <v>257638735.58000001</v>
      </c>
      <c r="J9" s="35">
        <f t="shared" si="2"/>
        <v>257638735.58000001</v>
      </c>
      <c r="K9" s="17"/>
      <c r="L9" s="36">
        <f t="shared" si="3"/>
        <v>216503139.13999999</v>
      </c>
      <c r="M9" s="35">
        <f t="shared" si="4"/>
        <v>41135596.439999998</v>
      </c>
      <c r="N9" s="35">
        <f t="shared" si="5"/>
        <v>257638735.58000001</v>
      </c>
      <c r="O9" s="35">
        <f>ROUND(N9*E9,2)</f>
        <v>257638735.58000001</v>
      </c>
    </row>
    <row r="10" spans="1:27" s="5" customFormat="1" ht="86.25" customHeight="1" x14ac:dyDescent="0.25">
      <c r="A10" s="8"/>
      <c r="B10" s="30">
        <v>4</v>
      </c>
      <c r="C10" s="31" t="s">
        <v>32</v>
      </c>
      <c r="D10" s="30" t="s">
        <v>33</v>
      </c>
      <c r="E10" s="30">
        <v>3</v>
      </c>
      <c r="F10" s="52"/>
      <c r="G10" s="34">
        <f>'ANEXO 1'!Y13</f>
        <v>13868003.699999999</v>
      </c>
      <c r="H10" s="34">
        <f t="shared" si="0"/>
        <v>2634920.7000000002</v>
      </c>
      <c r="I10" s="34">
        <f t="shared" si="1"/>
        <v>16502924.4</v>
      </c>
      <c r="J10" s="35">
        <f t="shared" si="2"/>
        <v>49508773.200000003</v>
      </c>
      <c r="K10" s="17"/>
      <c r="L10" s="36">
        <f t="shared" si="3"/>
        <v>13868003.699999999</v>
      </c>
      <c r="M10" s="35">
        <f t="shared" si="4"/>
        <v>2634920.7000000002</v>
      </c>
      <c r="N10" s="35">
        <f t="shared" si="5"/>
        <v>16502924.4</v>
      </c>
      <c r="O10" s="35">
        <f>ROUND(N10*E10,2)</f>
        <v>49508773.200000003</v>
      </c>
    </row>
    <row r="11" spans="1:27" s="5" customFormat="1" ht="34.5" customHeight="1" x14ac:dyDescent="0.25">
      <c r="A11" s="8"/>
      <c r="B11" s="81" t="s">
        <v>38</v>
      </c>
      <c r="C11" s="81"/>
      <c r="D11" s="81"/>
      <c r="E11" s="81"/>
      <c r="F11" s="53"/>
      <c r="G11" s="57"/>
      <c r="H11" s="17"/>
      <c r="I11" s="17"/>
      <c r="J11" s="17"/>
      <c r="K11" s="17"/>
      <c r="L11" s="60"/>
      <c r="M11" s="60"/>
      <c r="N11" s="44"/>
      <c r="O11" s="61">
        <f>ROUND(SUM(O7:O10),2)</f>
        <v>1597900203.3599999</v>
      </c>
    </row>
    <row r="12" spans="1:27" s="5" customFormat="1" ht="34.5" customHeight="1" x14ac:dyDescent="0.25">
      <c r="A12" s="8"/>
      <c r="B12" s="50"/>
      <c r="C12" s="50"/>
      <c r="D12" s="50"/>
      <c r="E12" s="50"/>
      <c r="F12" s="53"/>
      <c r="G12" s="18"/>
      <c r="H12" s="58"/>
      <c r="I12" s="58"/>
      <c r="J12" s="58"/>
      <c r="K12" s="58"/>
      <c r="L12" s="64"/>
      <c r="M12" s="64"/>
      <c r="N12" s="44"/>
      <c r="O12" s="62"/>
    </row>
    <row r="13" spans="1:27" s="5" customFormat="1" ht="44.25" customHeight="1" x14ac:dyDescent="0.25">
      <c r="A13" s="8"/>
      <c r="B13" s="82" t="s">
        <v>4</v>
      </c>
      <c r="C13" s="83"/>
      <c r="D13" s="14"/>
      <c r="E13" s="14"/>
      <c r="F13" s="14"/>
      <c r="G13" s="14"/>
      <c r="H13" s="19"/>
      <c r="I13" s="19"/>
      <c r="J13" s="19"/>
      <c r="K13" s="19"/>
      <c r="L13" s="14"/>
      <c r="M13" s="14"/>
      <c r="N13" s="14"/>
      <c r="O13" s="14"/>
      <c r="P13" s="14"/>
      <c r="Q13" s="14"/>
      <c r="R13" s="14"/>
      <c r="S13" s="14"/>
      <c r="T13" s="19"/>
      <c r="U13" s="11"/>
      <c r="V13" s="15"/>
      <c r="W13" s="15"/>
      <c r="X13" s="15"/>
      <c r="Y13" s="19"/>
      <c r="Z13" s="11"/>
      <c r="AA13" s="20"/>
    </row>
    <row r="14" spans="1:27" s="21" customFormat="1" ht="38.25" customHeight="1" x14ac:dyDescent="0.3">
      <c r="B14" s="84" t="s">
        <v>52</v>
      </c>
      <c r="C14" s="84"/>
      <c r="D14" s="84"/>
      <c r="E14" s="84"/>
      <c r="F14" s="45"/>
      <c r="G14" s="22"/>
      <c r="H14" s="22"/>
      <c r="I14" s="22"/>
      <c r="J14" s="22"/>
      <c r="K14" s="22"/>
      <c r="L14" s="22"/>
    </row>
    <row r="15" spans="1:27" s="21" customFormat="1" ht="85.5" customHeight="1" x14ac:dyDescent="0.3">
      <c r="B15" s="80" t="s">
        <v>53</v>
      </c>
      <c r="C15" s="80"/>
      <c r="D15" s="80"/>
      <c r="E15" s="80"/>
      <c r="F15" s="46"/>
      <c r="G15" s="22"/>
      <c r="H15" s="22"/>
      <c r="I15" s="22"/>
      <c r="J15" s="22"/>
      <c r="K15" s="22"/>
      <c r="L15" s="22"/>
    </row>
    <row r="16" spans="1:27" x14ac:dyDescent="0.25">
      <c r="D16" s="1"/>
      <c r="E16" s="1"/>
      <c r="F16" s="1"/>
      <c r="H16" s="1"/>
      <c r="I16" s="1"/>
      <c r="J16" s="1"/>
      <c r="K16" s="1"/>
    </row>
    <row r="17" spans="2:12" s="21" customFormat="1" ht="17.25" customHeight="1" x14ac:dyDescent="0.3">
      <c r="B17" s="23" t="s">
        <v>58</v>
      </c>
      <c r="C17" s="23"/>
      <c r="D17" s="24"/>
      <c r="E17" s="22"/>
      <c r="F17" s="22"/>
      <c r="G17" s="22"/>
      <c r="H17" s="22"/>
      <c r="I17" s="22"/>
      <c r="J17" s="22"/>
      <c r="K17" s="22"/>
      <c r="L17" s="22"/>
    </row>
    <row r="18" spans="2:12" s="21" customFormat="1" ht="16.5" x14ac:dyDescent="0.3">
      <c r="B18" s="26" t="s">
        <v>50</v>
      </c>
      <c r="C18" s="23"/>
      <c r="D18" s="25"/>
      <c r="E18" s="22"/>
      <c r="F18" s="22"/>
      <c r="G18" s="22"/>
      <c r="H18" s="22"/>
      <c r="I18" s="22"/>
      <c r="J18" s="22"/>
      <c r="K18" s="22"/>
      <c r="L18" s="22"/>
    </row>
    <row r="19" spans="2:12" ht="16.5" x14ac:dyDescent="0.3">
      <c r="B19" s="26" t="s">
        <v>59</v>
      </c>
      <c r="D19" s="1"/>
      <c r="E19" s="1"/>
      <c r="F19" s="1"/>
      <c r="H19" s="1"/>
      <c r="I19" s="1"/>
      <c r="J19" s="1"/>
      <c r="K19" s="1"/>
    </row>
    <row r="20" spans="2:12" x14ac:dyDescent="0.25">
      <c r="D20" s="1"/>
      <c r="E20" s="1"/>
      <c r="F20" s="1"/>
      <c r="H20" s="1"/>
      <c r="I20" s="1"/>
      <c r="J20" s="1"/>
      <c r="K20" s="1"/>
    </row>
    <row r="21" spans="2:12" x14ac:dyDescent="0.25">
      <c r="D21" s="1"/>
      <c r="E21" s="1"/>
      <c r="F21" s="1"/>
      <c r="H21" s="1"/>
      <c r="I21" s="1"/>
      <c r="J21" s="1"/>
      <c r="K21" s="1"/>
    </row>
    <row r="22" spans="2:12" x14ac:dyDescent="0.25">
      <c r="D22" s="1"/>
      <c r="E22" s="1"/>
      <c r="F22" s="1"/>
      <c r="H22" s="1"/>
      <c r="I22" s="1"/>
      <c r="J22" s="1"/>
      <c r="K22" s="1"/>
    </row>
    <row r="23" spans="2:12" x14ac:dyDescent="0.25">
      <c r="D23" s="1"/>
      <c r="E23" s="1"/>
      <c r="F23" s="1"/>
      <c r="H23" s="1"/>
      <c r="I23" s="1"/>
      <c r="J23" s="1"/>
      <c r="K23" s="1"/>
    </row>
    <row r="24" spans="2:12" x14ac:dyDescent="0.25">
      <c r="D24" s="1"/>
      <c r="E24" s="1"/>
      <c r="F24" s="1"/>
      <c r="H24" s="1"/>
      <c r="I24" s="1"/>
      <c r="J24" s="1"/>
      <c r="K24" s="1"/>
    </row>
    <row r="25" spans="2:12" x14ac:dyDescent="0.25">
      <c r="D25" s="1"/>
      <c r="E25" s="1"/>
      <c r="F25" s="1"/>
      <c r="H25" s="1"/>
      <c r="I25" s="1"/>
      <c r="J25" s="1"/>
      <c r="K25" s="1"/>
    </row>
    <row r="26" spans="2:12" x14ac:dyDescent="0.25">
      <c r="D26" s="1"/>
      <c r="E26" s="1"/>
      <c r="F26" s="1"/>
      <c r="H26" s="1"/>
      <c r="I26" s="1"/>
      <c r="J26" s="1"/>
      <c r="K26" s="1"/>
    </row>
    <row r="27" spans="2:12" x14ac:dyDescent="0.25">
      <c r="D27" s="1"/>
      <c r="E27" s="1"/>
      <c r="F27" s="1"/>
      <c r="H27" s="1"/>
      <c r="I27" s="1"/>
      <c r="J27" s="1"/>
      <c r="K27" s="1"/>
    </row>
    <row r="28" spans="2:12" x14ac:dyDescent="0.25">
      <c r="D28" s="1"/>
      <c r="E28" s="1"/>
      <c r="F28" s="1"/>
      <c r="H28" s="1"/>
      <c r="I28" s="1"/>
      <c r="J28" s="1"/>
      <c r="K28" s="1"/>
    </row>
    <row r="29" spans="2:12" x14ac:dyDescent="0.25">
      <c r="D29" s="1"/>
      <c r="E29" s="1"/>
      <c r="F29" s="1"/>
      <c r="H29" s="1"/>
      <c r="I29" s="1"/>
      <c r="J29" s="1"/>
      <c r="K29" s="1"/>
    </row>
    <row r="30" spans="2:12" x14ac:dyDescent="0.25">
      <c r="D30" s="1"/>
      <c r="E30" s="1"/>
      <c r="F30" s="1"/>
      <c r="H30" s="1"/>
      <c r="I30" s="1"/>
      <c r="J30" s="1"/>
      <c r="K30" s="1"/>
    </row>
  </sheetData>
  <mergeCells count="10">
    <mergeCell ref="B2:O2"/>
    <mergeCell ref="B3:E3"/>
    <mergeCell ref="F3:O3"/>
    <mergeCell ref="B15:E15"/>
    <mergeCell ref="G5:J5"/>
    <mergeCell ref="B5:E5"/>
    <mergeCell ref="L5:O5"/>
    <mergeCell ref="B11:E11"/>
    <mergeCell ref="B13:C13"/>
    <mergeCell ref="B14:E14"/>
  </mergeCells>
  <pageMargins left="0.7" right="0.7" top="0.75" bottom="0.75" header="0.3" footer="0.3"/>
  <pageSetup paperSize="5" scale="54" orientation="landscape" horizontalDpi="4294967293"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BDA0B-7096-431E-99A9-C22EF4C63CD7}">
  <sheetPr>
    <pageSetUpPr fitToPage="1"/>
  </sheetPr>
  <dimension ref="A1:AA29"/>
  <sheetViews>
    <sheetView showGridLines="0" tabSelected="1" topLeftCell="A3" zoomScale="80" zoomScaleNormal="80" workbookViewId="0">
      <selection activeCell="O11" sqref="O11"/>
    </sheetView>
  </sheetViews>
  <sheetFormatPr baseColWidth="10" defaultColWidth="11.42578125" defaultRowHeight="15.75" x14ac:dyDescent="0.25"/>
  <cols>
    <col min="1" max="1" width="2.7109375" style="1" customWidth="1"/>
    <col min="2" max="2" width="9.42578125" style="3" customWidth="1"/>
    <col min="3" max="3" width="45.28515625" style="3" customWidth="1"/>
    <col min="4" max="4" width="15.7109375" style="3" customWidth="1"/>
    <col min="5" max="5" width="13.42578125" style="3" customWidth="1"/>
    <col min="6" max="6" width="3.42578125" style="3" customWidth="1"/>
    <col min="7" max="7" width="15.85546875" style="1" customWidth="1"/>
    <col min="8" max="8" width="16" style="2" customWidth="1"/>
    <col min="9" max="9" width="18.140625" style="2" customWidth="1"/>
    <col min="10" max="10" width="15.42578125" style="2" customWidth="1"/>
    <col min="11" max="11" width="4" style="2" customWidth="1"/>
    <col min="12" max="12" width="16.28515625" style="1" customWidth="1"/>
    <col min="13" max="13" width="15" style="1" customWidth="1"/>
    <col min="14" max="14" width="16.7109375" style="1" customWidth="1"/>
    <col min="15" max="15" width="15.7109375" style="1" customWidth="1"/>
    <col min="16" max="16384" width="11.42578125" style="1"/>
  </cols>
  <sheetData>
    <row r="1" spans="1:27" ht="20.25" x14ac:dyDescent="0.3">
      <c r="A1" s="6"/>
      <c r="B1" s="7"/>
      <c r="C1" s="7"/>
      <c r="D1" s="7"/>
      <c r="E1" s="7"/>
      <c r="F1" s="7"/>
      <c r="G1" s="6"/>
      <c r="H1" s="16"/>
      <c r="I1" s="16"/>
      <c r="J1" s="16"/>
      <c r="K1" s="16"/>
      <c r="L1" s="6"/>
      <c r="M1" s="6"/>
      <c r="N1" s="6"/>
      <c r="O1" s="6"/>
    </row>
    <row r="2" spans="1:27" s="10" customFormat="1" ht="40.5" customHeight="1" x14ac:dyDescent="0.25">
      <c r="A2" s="9"/>
      <c r="B2" s="87" t="s">
        <v>44</v>
      </c>
      <c r="C2" s="87"/>
      <c r="D2" s="87"/>
      <c r="E2" s="87"/>
      <c r="F2" s="87"/>
      <c r="G2" s="87"/>
      <c r="H2" s="87"/>
      <c r="I2" s="87"/>
      <c r="J2" s="87"/>
      <c r="K2" s="87"/>
      <c r="L2" s="87"/>
      <c r="M2" s="87"/>
      <c r="N2" s="87"/>
      <c r="O2" s="87"/>
    </row>
    <row r="3" spans="1:27" s="10" customFormat="1" ht="83.25" customHeight="1" x14ac:dyDescent="0.25">
      <c r="A3" s="9"/>
      <c r="B3" s="90"/>
      <c r="C3" s="90"/>
      <c r="D3" s="90"/>
      <c r="E3" s="90"/>
      <c r="F3" s="95" t="s">
        <v>26</v>
      </c>
      <c r="G3" s="95"/>
      <c r="H3" s="95"/>
      <c r="I3" s="95"/>
      <c r="J3" s="95"/>
      <c r="K3" s="95"/>
      <c r="L3" s="95"/>
      <c r="M3" s="95"/>
      <c r="N3" s="95"/>
      <c r="O3" s="95"/>
    </row>
    <row r="4" spans="1:27" s="10" customFormat="1" ht="32.25" customHeight="1" x14ac:dyDescent="0.25">
      <c r="A4" s="9"/>
      <c r="B4" s="13"/>
      <c r="C4" s="13"/>
      <c r="D4" s="13"/>
      <c r="E4" s="13"/>
      <c r="F4" s="13"/>
      <c r="G4" s="65"/>
      <c r="H4" s="12"/>
      <c r="I4" s="12"/>
      <c r="J4" s="12"/>
      <c r="K4" s="12"/>
      <c r="L4" s="12"/>
      <c r="M4" s="12"/>
      <c r="N4" s="12"/>
      <c r="O4" s="12"/>
    </row>
    <row r="5" spans="1:27" s="4" customFormat="1" ht="48.75" customHeight="1" x14ac:dyDescent="0.25">
      <c r="A5" s="27"/>
      <c r="B5" s="89" t="s">
        <v>7</v>
      </c>
      <c r="C5" s="89"/>
      <c r="D5" s="89"/>
      <c r="E5" s="89"/>
      <c r="F5" s="51"/>
      <c r="G5" s="95" t="s">
        <v>5</v>
      </c>
      <c r="H5" s="95"/>
      <c r="I5" s="95"/>
      <c r="J5" s="95"/>
      <c r="K5" s="12"/>
      <c r="L5" s="97" t="s">
        <v>25</v>
      </c>
      <c r="M5" s="97"/>
      <c r="N5" s="97"/>
      <c r="O5" s="97"/>
    </row>
    <row r="6" spans="1:27" s="5" customFormat="1" ht="75" customHeight="1" x14ac:dyDescent="0.25">
      <c r="A6" s="8"/>
      <c r="B6" s="54" t="s">
        <v>0</v>
      </c>
      <c r="C6" s="54" t="s">
        <v>17</v>
      </c>
      <c r="D6" s="54" t="s">
        <v>15</v>
      </c>
      <c r="E6" s="54" t="s">
        <v>16</v>
      </c>
      <c r="F6" s="50"/>
      <c r="G6" s="59" t="s">
        <v>1</v>
      </c>
      <c r="H6" s="59" t="s">
        <v>2</v>
      </c>
      <c r="I6" s="59" t="s">
        <v>3</v>
      </c>
      <c r="J6" s="59" t="s">
        <v>24</v>
      </c>
      <c r="K6" s="38"/>
      <c r="L6" s="43" t="s">
        <v>1</v>
      </c>
      <c r="M6" s="43" t="s">
        <v>2</v>
      </c>
      <c r="N6" s="43" t="s">
        <v>3</v>
      </c>
      <c r="O6" s="43" t="s">
        <v>24</v>
      </c>
    </row>
    <row r="7" spans="1:27" s="5" customFormat="1" ht="219" customHeight="1" x14ac:dyDescent="0.25">
      <c r="A7" s="8"/>
      <c r="B7" s="32">
        <v>1</v>
      </c>
      <c r="C7" s="33" t="s">
        <v>28</v>
      </c>
      <c r="D7" s="32" t="s">
        <v>29</v>
      </c>
      <c r="E7" s="32">
        <v>1</v>
      </c>
      <c r="F7" s="52"/>
      <c r="G7" s="34">
        <f>'ANEXO 1'!Y10</f>
        <v>505597324.25</v>
      </c>
      <c r="H7" s="34">
        <f>ROUND(G7*19%,2)</f>
        <v>96063491.609999999</v>
      </c>
      <c r="I7" s="34">
        <f>ROUND(G7+H7,2)</f>
        <v>601660815.86000001</v>
      </c>
      <c r="J7" s="35">
        <f>ROUND(I7*E7,2)</f>
        <v>601660815.86000001</v>
      </c>
      <c r="K7" s="17"/>
      <c r="L7" s="36">
        <f>'ANEXO 2'!L7</f>
        <v>505597324.25</v>
      </c>
      <c r="M7" s="35">
        <f>ROUND(L7*19%,2)</f>
        <v>96063491.609999999</v>
      </c>
      <c r="N7" s="35">
        <f>ROUND(L7+M7,2)</f>
        <v>601660815.86000001</v>
      </c>
      <c r="O7" s="35">
        <f>ROUND(N7*E7,2)</f>
        <v>601660815.86000001</v>
      </c>
    </row>
    <row r="8" spans="1:27" s="5" customFormat="1" ht="203.25" customHeight="1" x14ac:dyDescent="0.25">
      <c r="A8" s="8"/>
      <c r="B8" s="30">
        <v>2</v>
      </c>
      <c r="C8" s="31" t="s">
        <v>30</v>
      </c>
      <c r="D8" s="30" t="s">
        <v>29</v>
      </c>
      <c r="E8" s="30">
        <v>1</v>
      </c>
      <c r="F8" s="52"/>
      <c r="G8" s="34">
        <f>'ANEXO 1'!Y11</f>
        <v>579068805.64999998</v>
      </c>
      <c r="H8" s="34">
        <f t="shared" ref="H8:H10" si="0">ROUND(G8*19%,2)</f>
        <v>110023073.06999999</v>
      </c>
      <c r="I8" s="34">
        <f t="shared" ref="I8:I10" si="1">ROUND(G8+H8,2)</f>
        <v>689091878.72000003</v>
      </c>
      <c r="J8" s="35">
        <f t="shared" ref="J8:J10" si="2">ROUND(I8*E8,2)</f>
        <v>689091878.72000003</v>
      </c>
      <c r="K8" s="17"/>
      <c r="L8" s="36">
        <f>'ANEXO 2'!L8</f>
        <v>579068805.64999998</v>
      </c>
      <c r="M8" s="35">
        <f t="shared" ref="M8:M10" si="3">ROUND(L8*19%,2)</f>
        <v>110023073.06999999</v>
      </c>
      <c r="N8" s="35">
        <f t="shared" ref="N8:N10" si="4">ROUND(L8+M8,2)</f>
        <v>689091878.72000003</v>
      </c>
      <c r="O8" s="35">
        <f>ROUND(N8*E8,2)</f>
        <v>689091878.72000003</v>
      </c>
    </row>
    <row r="9" spans="1:27" s="5" customFormat="1" ht="231" customHeight="1" x14ac:dyDescent="0.25">
      <c r="A9" s="8"/>
      <c r="B9" s="30">
        <v>3</v>
      </c>
      <c r="C9" s="31" t="s">
        <v>31</v>
      </c>
      <c r="D9" s="30" t="s">
        <v>29</v>
      </c>
      <c r="E9" s="30">
        <v>1</v>
      </c>
      <c r="F9" s="52"/>
      <c r="G9" s="34">
        <f>'ANEXO 1'!Y12</f>
        <v>216503139.13999999</v>
      </c>
      <c r="H9" s="34">
        <f t="shared" si="0"/>
        <v>41135596.439999998</v>
      </c>
      <c r="I9" s="34">
        <f t="shared" si="1"/>
        <v>257638735.58000001</v>
      </c>
      <c r="J9" s="35">
        <f t="shared" si="2"/>
        <v>257638735.58000001</v>
      </c>
      <c r="K9" s="17"/>
      <c r="L9" s="36">
        <f>'ANEXO 2'!L9</f>
        <v>216503139.13999999</v>
      </c>
      <c r="M9" s="35">
        <f t="shared" si="3"/>
        <v>41135596.439999998</v>
      </c>
      <c r="N9" s="35">
        <f t="shared" si="4"/>
        <v>257638735.58000001</v>
      </c>
      <c r="O9" s="35">
        <f>ROUND(N9*E9,2)</f>
        <v>257638735.58000001</v>
      </c>
    </row>
    <row r="10" spans="1:27" s="5" customFormat="1" ht="86.25" customHeight="1" x14ac:dyDescent="0.25">
      <c r="A10" s="8"/>
      <c r="B10" s="30">
        <v>4</v>
      </c>
      <c r="C10" s="31" t="s">
        <v>32</v>
      </c>
      <c r="D10" s="30" t="s">
        <v>33</v>
      </c>
      <c r="E10" s="30">
        <v>3</v>
      </c>
      <c r="F10" s="52"/>
      <c r="G10" s="34">
        <f>'ANEXO 1'!Y13</f>
        <v>13868003.699999999</v>
      </c>
      <c r="H10" s="34">
        <f t="shared" si="0"/>
        <v>2634920.7000000002</v>
      </c>
      <c r="I10" s="34">
        <f t="shared" si="1"/>
        <v>16502924.4</v>
      </c>
      <c r="J10" s="35">
        <f t="shared" si="2"/>
        <v>49508773.200000003</v>
      </c>
      <c r="K10" s="17"/>
      <c r="L10" s="36">
        <f>'ANEXO 2'!L10</f>
        <v>13868003.699999999</v>
      </c>
      <c r="M10" s="35">
        <f t="shared" si="3"/>
        <v>2634920.7000000002</v>
      </c>
      <c r="N10" s="35">
        <f t="shared" si="4"/>
        <v>16502924.4</v>
      </c>
      <c r="O10" s="35">
        <f>ROUND(N10*E10,2)</f>
        <v>49508773.200000003</v>
      </c>
    </row>
    <row r="11" spans="1:27" s="5" customFormat="1" ht="34.5" customHeight="1" x14ac:dyDescent="0.25">
      <c r="A11" s="8"/>
      <c r="B11" s="81" t="s">
        <v>38</v>
      </c>
      <c r="C11" s="81"/>
      <c r="D11" s="81"/>
      <c r="E11" s="81"/>
      <c r="F11" s="53"/>
      <c r="G11" s="57"/>
      <c r="H11" s="17"/>
      <c r="I11" s="17"/>
      <c r="J11" s="17"/>
      <c r="K11" s="17"/>
      <c r="L11" s="60"/>
      <c r="M11" s="60"/>
      <c r="N11" s="44"/>
      <c r="O11" s="61">
        <f>ROUND(SUM(O7:O10),2)</f>
        <v>1597900203.3599999</v>
      </c>
    </row>
    <row r="12" spans="1:27" s="5" customFormat="1" ht="34.5" customHeight="1" x14ac:dyDescent="0.25">
      <c r="A12" s="8"/>
      <c r="B12" s="50"/>
      <c r="C12" s="50"/>
      <c r="D12" s="50"/>
      <c r="E12" s="50"/>
      <c r="F12" s="53"/>
      <c r="G12" s="18"/>
      <c r="H12" s="58"/>
      <c r="I12" s="58"/>
      <c r="J12" s="58"/>
      <c r="K12" s="58"/>
      <c r="L12" s="64"/>
      <c r="M12" s="64"/>
      <c r="N12" s="44"/>
      <c r="O12" s="62"/>
    </row>
    <row r="13" spans="1:27" s="5" customFormat="1" ht="44.25" customHeight="1" x14ac:dyDescent="0.25">
      <c r="A13" s="8"/>
      <c r="B13" s="82" t="s">
        <v>55</v>
      </c>
      <c r="C13" s="83"/>
      <c r="D13" s="14"/>
      <c r="E13" s="14"/>
      <c r="F13" s="14"/>
      <c r="G13" s="14"/>
      <c r="H13" s="19"/>
      <c r="I13" s="19"/>
      <c r="J13" s="19"/>
      <c r="K13" s="19"/>
      <c r="L13" s="14"/>
      <c r="M13" s="14"/>
      <c r="N13" s="14"/>
      <c r="O13" s="14"/>
      <c r="P13" s="14"/>
      <c r="Q13" s="14"/>
      <c r="R13" s="14"/>
      <c r="S13" s="14"/>
      <c r="T13" s="19"/>
      <c r="U13" s="11"/>
      <c r="V13" s="15"/>
      <c r="W13" s="15"/>
      <c r="X13" s="15"/>
      <c r="Y13" s="19"/>
      <c r="Z13" s="11"/>
      <c r="AA13" s="20"/>
    </row>
    <row r="14" spans="1:27" s="21" customFormat="1" ht="100.5" customHeight="1" x14ac:dyDescent="0.3">
      <c r="B14" s="80" t="s">
        <v>54</v>
      </c>
      <c r="C14" s="80"/>
      <c r="D14" s="80"/>
      <c r="E14" s="80"/>
      <c r="F14" s="46"/>
      <c r="G14" s="22"/>
      <c r="H14" s="22"/>
      <c r="I14" s="22"/>
      <c r="J14" s="22"/>
      <c r="K14" s="22"/>
      <c r="L14" s="22"/>
    </row>
    <row r="15" spans="1:27" x14ac:dyDescent="0.25">
      <c r="D15" s="1"/>
      <c r="E15" s="1"/>
      <c r="F15" s="1"/>
      <c r="H15" s="1"/>
      <c r="I15" s="1"/>
      <c r="J15" s="1"/>
      <c r="K15" s="1"/>
    </row>
    <row r="16" spans="1:27" s="21" customFormat="1" ht="17.25" customHeight="1" x14ac:dyDescent="0.3">
      <c r="B16" s="23" t="s">
        <v>58</v>
      </c>
      <c r="C16" s="23"/>
      <c r="D16" s="24"/>
      <c r="E16" s="22"/>
      <c r="F16" s="22"/>
      <c r="G16" s="22"/>
      <c r="H16" s="22"/>
      <c r="I16" s="22"/>
      <c r="J16" s="22"/>
      <c r="K16" s="22"/>
      <c r="L16" s="22"/>
    </row>
    <row r="17" spans="2:12" s="21" customFormat="1" ht="16.5" x14ac:dyDescent="0.3">
      <c r="B17" s="26" t="s">
        <v>50</v>
      </c>
      <c r="C17" s="23"/>
      <c r="D17" s="25"/>
      <c r="E17" s="22"/>
      <c r="F17" s="22"/>
      <c r="G17" s="22"/>
      <c r="H17" s="22"/>
      <c r="I17" s="22"/>
      <c r="J17" s="22"/>
      <c r="K17" s="22"/>
      <c r="L17" s="22"/>
    </row>
    <row r="18" spans="2:12" ht="16.5" x14ac:dyDescent="0.3">
      <c r="B18" s="26" t="s">
        <v>59</v>
      </c>
      <c r="D18" s="1"/>
      <c r="E18" s="1"/>
      <c r="F18" s="1"/>
      <c r="H18" s="1"/>
      <c r="I18" s="1"/>
      <c r="J18" s="1"/>
      <c r="K18" s="1"/>
    </row>
    <row r="19" spans="2:12" x14ac:dyDescent="0.25">
      <c r="D19" s="1"/>
      <c r="E19" s="1"/>
      <c r="F19" s="1"/>
      <c r="H19" s="1"/>
      <c r="I19" s="1"/>
      <c r="J19" s="1"/>
      <c r="K19" s="1"/>
    </row>
    <row r="20" spans="2:12" x14ac:dyDescent="0.25">
      <c r="D20" s="1"/>
      <c r="E20" s="1"/>
      <c r="F20" s="1"/>
      <c r="H20" s="1"/>
      <c r="I20" s="1"/>
      <c r="J20" s="1"/>
      <c r="K20" s="1"/>
    </row>
    <row r="21" spans="2:12" x14ac:dyDescent="0.25">
      <c r="D21" s="1"/>
      <c r="E21" s="1"/>
      <c r="F21" s="1"/>
      <c r="H21" s="1"/>
      <c r="I21" s="1"/>
      <c r="J21" s="1"/>
      <c r="K21" s="1"/>
    </row>
    <row r="22" spans="2:12" x14ac:dyDescent="0.25">
      <c r="D22" s="1"/>
      <c r="E22" s="1"/>
      <c r="F22" s="1"/>
      <c r="H22" s="1"/>
      <c r="I22" s="1"/>
      <c r="J22" s="1"/>
      <c r="K22" s="1"/>
    </row>
    <row r="23" spans="2:12" x14ac:dyDescent="0.25">
      <c r="D23" s="1"/>
      <c r="E23" s="1"/>
      <c r="F23" s="1"/>
      <c r="H23" s="1"/>
      <c r="I23" s="1"/>
      <c r="J23" s="1"/>
      <c r="K23" s="1"/>
    </row>
    <row r="24" spans="2:12" x14ac:dyDescent="0.25">
      <c r="D24" s="1"/>
      <c r="E24" s="1"/>
      <c r="F24" s="1"/>
      <c r="H24" s="1"/>
      <c r="I24" s="1"/>
      <c r="J24" s="1"/>
      <c r="K24" s="1"/>
    </row>
    <row r="25" spans="2:12" x14ac:dyDescent="0.25">
      <c r="D25" s="1"/>
      <c r="E25" s="1"/>
      <c r="F25" s="1"/>
      <c r="H25" s="1"/>
      <c r="I25" s="1"/>
      <c r="J25" s="1"/>
      <c r="K25" s="1"/>
    </row>
    <row r="26" spans="2:12" x14ac:dyDescent="0.25">
      <c r="D26" s="1"/>
      <c r="E26" s="1"/>
      <c r="F26" s="1"/>
      <c r="H26" s="1"/>
      <c r="I26" s="1"/>
      <c r="J26" s="1"/>
      <c r="K26" s="1"/>
    </row>
    <row r="27" spans="2:12" x14ac:dyDescent="0.25">
      <c r="D27" s="1"/>
      <c r="E27" s="1"/>
      <c r="F27" s="1"/>
      <c r="H27" s="1"/>
      <c r="I27" s="1"/>
      <c r="J27" s="1"/>
      <c r="K27" s="1"/>
    </row>
    <row r="28" spans="2:12" x14ac:dyDescent="0.25">
      <c r="D28" s="1"/>
      <c r="E28" s="1"/>
      <c r="F28" s="1"/>
      <c r="H28" s="1"/>
      <c r="I28" s="1"/>
      <c r="J28" s="1"/>
      <c r="K28" s="1"/>
    </row>
    <row r="29" spans="2:12" x14ac:dyDescent="0.25">
      <c r="D29" s="1"/>
      <c r="E29" s="1"/>
      <c r="F29" s="1"/>
      <c r="H29" s="1"/>
      <c r="I29" s="1"/>
      <c r="J29" s="1"/>
      <c r="K29" s="1"/>
    </row>
  </sheetData>
  <mergeCells count="9">
    <mergeCell ref="B11:E11"/>
    <mergeCell ref="B13:C13"/>
    <mergeCell ref="B14:E14"/>
    <mergeCell ref="B2:O2"/>
    <mergeCell ref="B3:E3"/>
    <mergeCell ref="F3:O3"/>
    <mergeCell ref="B5:E5"/>
    <mergeCell ref="G5:J5"/>
    <mergeCell ref="L5:O5"/>
  </mergeCells>
  <pageMargins left="0.7" right="0.7" top="0.75" bottom="0.75" header="0.3" footer="0.3"/>
  <pageSetup paperSize="5" scale="54" orientation="landscape" horizontalDpi="4294967293"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E3:I4"/>
  <sheetViews>
    <sheetView showGridLines="0" workbookViewId="0">
      <selection activeCell="F13" sqref="F13"/>
    </sheetView>
  </sheetViews>
  <sheetFormatPr baseColWidth="10" defaultRowHeight="15" x14ac:dyDescent="0.25"/>
  <cols>
    <col min="5" max="5" width="23.140625" style="28" customWidth="1"/>
    <col min="6" max="6" width="21.140625" style="28" customWidth="1"/>
    <col min="7" max="7" width="20" style="28" customWidth="1"/>
    <col min="8" max="8" width="20.28515625" style="28" customWidth="1"/>
    <col min="9" max="9" width="20.7109375" style="28" customWidth="1"/>
  </cols>
  <sheetData>
    <row r="3" spans="5:9" s="29" customFormat="1" ht="100.5" customHeight="1" x14ac:dyDescent="0.25">
      <c r="E3" s="47" t="s">
        <v>7</v>
      </c>
      <c r="F3" s="47" t="s">
        <v>20</v>
      </c>
      <c r="G3" s="47" t="s">
        <v>21</v>
      </c>
      <c r="H3" s="47" t="s">
        <v>22</v>
      </c>
      <c r="I3" s="47" t="s">
        <v>19</v>
      </c>
    </row>
    <row r="4" spans="5:9" ht="46.5" customHeight="1" x14ac:dyDescent="0.25">
      <c r="E4" s="48" t="s">
        <v>18</v>
      </c>
      <c r="F4" s="49" t="e">
        <f>#REF!</f>
        <v>#REF!</v>
      </c>
      <c r="G4" s="49" t="e">
        <f>#REF!</f>
        <v>#REF!</v>
      </c>
      <c r="H4" s="49" t="e">
        <f>#REF!</f>
        <v>#REF!</v>
      </c>
      <c r="I4" s="49" t="e">
        <f>F4+G4+H4</f>
        <v>#REF!</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ANEXO 1</vt:lpstr>
      <vt:lpstr>ANEXO 2</vt:lpstr>
      <vt:lpstr>ANEXO 3</vt:lpstr>
      <vt:lpstr>Hoja3</vt:lpstr>
      <vt:lpstr>'ANEXO 1'!Área_de_impresión</vt:lpstr>
      <vt:lpstr>'ANEXO 2'!Área_de_impresión</vt:lpstr>
      <vt:lpstr>'ANEXO 3'!Área_de_impresión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Ivan Felipe Uribe Ospina</cp:lastModifiedBy>
  <cp:lastPrinted>2024-09-26T14:26:24Z</cp:lastPrinted>
  <dcterms:created xsi:type="dcterms:W3CDTF">2017-01-13T15:55:25Z</dcterms:created>
  <dcterms:modified xsi:type="dcterms:W3CDTF">2026-09-18T17:17:50Z</dcterms:modified>
</cp:coreProperties>
</file>