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0"/>
  <workbookPr filterPrivacy="1"/>
  <xr:revisionPtr revIDLastSave="0" documentId="8_{96543875-0ABD-4E6C-AB51-961ADEAE0047}" xr6:coauthVersionLast="36" xr6:coauthVersionMax="36" xr10:uidLastSave="{00000000-0000-0000-0000-000000000000}"/>
  <bookViews>
    <workbookView xWindow="0" yWindow="0" windowWidth="22260" windowHeight="12645" activeTab="1" xr2:uid="{00000000-000D-0000-FFFF-FFFF00000000}"/>
  </bookViews>
  <sheets>
    <sheet name="ICONYP" sheetId="1" r:id="rId1"/>
    <sheet name="IRVING " sheetId="2" r:id="rId2"/>
    <sheet name="YOHANY " sheetId="3" r:id="rId3"/>
    <sheet name="ESTUDIO DE MERCADO 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6" i="4" l="1"/>
  <c r="N45" i="4"/>
  <c r="N44" i="4"/>
  <c r="N43" i="4"/>
  <c r="N42" i="4"/>
  <c r="M46" i="4"/>
  <c r="M45" i="4"/>
  <c r="M44" i="4"/>
  <c r="M43" i="4"/>
  <c r="M42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8" i="4"/>
  <c r="M9" i="4"/>
  <c r="M10" i="4"/>
  <c r="M11" i="4"/>
  <c r="M12" i="4"/>
  <c r="M13" i="4"/>
  <c r="M14" i="4"/>
  <c r="M15" i="4"/>
  <c r="M7" i="4"/>
  <c r="K46" i="4"/>
  <c r="K45" i="4"/>
  <c r="K44" i="4"/>
  <c r="K43" i="4"/>
  <c r="I46" i="4"/>
  <c r="I45" i="4"/>
  <c r="I44" i="4"/>
  <c r="I43" i="4"/>
  <c r="G46" i="4"/>
  <c r="G45" i="4"/>
  <c r="G44" i="4"/>
  <c r="G43" i="4"/>
  <c r="K42" i="4"/>
  <c r="I42" i="4"/>
  <c r="G42" i="4"/>
  <c r="K30" i="4"/>
  <c r="K31" i="4"/>
  <c r="K32" i="4"/>
  <c r="K33" i="4"/>
  <c r="K34" i="4"/>
  <c r="K35" i="4"/>
  <c r="K36" i="4"/>
  <c r="K37" i="4"/>
  <c r="K38" i="4"/>
  <c r="K39" i="4"/>
  <c r="K40" i="4"/>
  <c r="K41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8" i="4"/>
  <c r="K9" i="4"/>
  <c r="K7" i="4"/>
  <c r="I38" i="4" l="1"/>
  <c r="I39" i="4"/>
  <c r="I40" i="4"/>
  <c r="I41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8" i="4"/>
  <c r="I9" i="4"/>
  <c r="I10" i="4"/>
  <c r="I11" i="4"/>
  <c r="I12" i="4"/>
  <c r="I13" i="4"/>
  <c r="I14" i="4"/>
  <c r="I15" i="4"/>
  <c r="I16" i="4"/>
  <c r="I17" i="4"/>
  <c r="I7" i="4"/>
  <c r="G38" i="4"/>
  <c r="G39" i="4"/>
  <c r="G40" i="4"/>
  <c r="G41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10" i="4"/>
  <c r="G11" i="4"/>
  <c r="G12" i="4"/>
  <c r="G13" i="4"/>
  <c r="G14" i="4"/>
  <c r="G15" i="4"/>
  <c r="G16" i="4"/>
  <c r="G17" i="4"/>
  <c r="G18" i="4"/>
  <c r="G19" i="4"/>
  <c r="G20" i="4"/>
  <c r="G8" i="4"/>
  <c r="G9" i="4"/>
  <c r="G7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7" i="4"/>
  <c r="E21" i="4"/>
  <c r="G45" i="1"/>
  <c r="G44" i="1"/>
  <c r="G41" i="2"/>
  <c r="G40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E21" i="2"/>
  <c r="G21" i="2" s="1"/>
  <c r="G20" i="2"/>
  <c r="G19" i="2"/>
  <c r="G17" i="2"/>
  <c r="G16" i="2"/>
  <c r="G15" i="2"/>
  <c r="G14" i="2"/>
  <c r="G13" i="2"/>
  <c r="G12" i="2"/>
  <c r="G11" i="2"/>
  <c r="G8" i="2"/>
  <c r="G7" i="2"/>
  <c r="G6" i="2"/>
  <c r="G48" i="3"/>
  <c r="G47" i="3"/>
  <c r="G46" i="3"/>
  <c r="G45" i="3"/>
  <c r="G44" i="3"/>
  <c r="G43" i="3"/>
  <c r="G42" i="3"/>
  <c r="G41" i="3" s="1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E23" i="3"/>
  <c r="G23" i="3" s="1"/>
  <c r="G22" i="3"/>
  <c r="G21" i="3"/>
  <c r="G17" i="3"/>
  <c r="G16" i="3"/>
  <c r="G15" i="3"/>
  <c r="G14" i="3"/>
  <c r="G13" i="3"/>
  <c r="G12" i="3"/>
  <c r="G11" i="3"/>
  <c r="G8" i="3"/>
  <c r="G7" i="3"/>
  <c r="G6" i="3"/>
  <c r="G5" i="3"/>
  <c r="G41" i="1"/>
  <c r="G40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E21" i="1"/>
  <c r="G21" i="1" s="1"/>
  <c r="G20" i="1"/>
  <c r="G19" i="1"/>
  <c r="G17" i="1"/>
  <c r="G16" i="1"/>
  <c r="G15" i="1"/>
  <c r="G14" i="1"/>
  <c r="G13" i="1"/>
  <c r="G12" i="1"/>
  <c r="G11" i="1"/>
  <c r="G9" i="1"/>
  <c r="G8" i="1"/>
  <c r="G7" i="1"/>
  <c r="G6" i="1" s="1"/>
  <c r="G39" i="2" l="1"/>
  <c r="G5" i="2"/>
  <c r="G18" i="2"/>
  <c r="G10" i="2"/>
  <c r="G20" i="3"/>
  <c r="G10" i="3"/>
  <c r="G39" i="1"/>
  <c r="G18" i="1"/>
  <c r="G10" i="1"/>
  <c r="G42" i="2" l="1"/>
  <c r="G45" i="2" s="1"/>
  <c r="G42" i="1"/>
  <c r="G43" i="2" l="1"/>
  <c r="G44" i="2"/>
  <c r="G43" i="1"/>
  <c r="G46" i="2" l="1"/>
  <c r="G46" i="1"/>
</calcChain>
</file>

<file path=xl/sharedStrings.xml><?xml version="1.0" encoding="utf-8"?>
<sst xmlns="http://schemas.openxmlformats.org/spreadsheetml/2006/main" count="331" uniqueCount="69">
  <si>
    <t>ITEM</t>
  </si>
  <si>
    <t>DESCRIPCION</t>
  </si>
  <si>
    <t>UND</t>
  </si>
  <si>
    <t>CANT.</t>
  </si>
  <si>
    <t>V/UNIT</t>
  </si>
  <si>
    <t>V/PARCIAL</t>
  </si>
  <si>
    <t>PRELIMINARES</t>
  </si>
  <si>
    <t>Cerramientos en lona y madera</t>
  </si>
  <si>
    <t>M2</t>
  </si>
  <si>
    <t>Adecuaciones puestos de trabajo</t>
  </si>
  <si>
    <t>JL</t>
  </si>
  <si>
    <t>Desmonte instalaciones elèctricas y canaletas</t>
  </si>
  <si>
    <t>ML</t>
  </si>
  <si>
    <t>DEMOLICIONES Y DESMONTE</t>
  </si>
  <si>
    <t>Demoliciones muros de acabados rustico</t>
  </si>
  <si>
    <t>Demoliciones muros en ladrillo limpio en altura</t>
  </si>
  <si>
    <t>Demolicones vigas y columnas en en cocreto</t>
  </si>
  <si>
    <t>Ml</t>
  </si>
  <si>
    <t>Trasiego interno de material al sitio de cargue</t>
  </si>
  <si>
    <t>M3</t>
  </si>
  <si>
    <t>Retiro de escombro a lugar autorizado</t>
  </si>
  <si>
    <t>Desmonte y montaje de ventaneria en aluminio</t>
  </si>
  <si>
    <t>Desmonte dinteles prefabricados</t>
  </si>
  <si>
    <t>ACABADO DE MUROS Y COLUMNAS</t>
  </si>
  <si>
    <t>Frizado y plomado</t>
  </si>
  <si>
    <t xml:space="preserve">pintura  sobre muros a tres manos color blanco </t>
  </si>
  <si>
    <t>Pintura tipo exterior</t>
  </si>
  <si>
    <t>Filos y dilataciones en Estuco y pintura 3 manos</t>
  </si>
  <si>
    <t xml:space="preserve">Reparaciòn con mortero de reparaciòn y anclajes de acero </t>
  </si>
  <si>
    <t>Remate muro en ladrillo limpio tipo santa fe</t>
  </si>
  <si>
    <t>Desmonte e inst. Aire acondicionado de 9000 BTU</t>
  </si>
  <si>
    <t xml:space="preserve">UND </t>
  </si>
  <si>
    <t>Lamparas de incrustar en muros</t>
  </si>
  <si>
    <t>Puerta en aluminio y vidrio</t>
  </si>
  <si>
    <t>Alfajìas en concreto de acabado</t>
  </si>
  <si>
    <t xml:space="preserve">Muros en bloque de concreto e=12 cms </t>
  </si>
  <si>
    <t xml:space="preserve">Columnetas tipo Grouting </t>
  </si>
  <si>
    <t>Acero de refuerzo</t>
  </si>
  <si>
    <t>Kg</t>
  </si>
  <si>
    <t>Viguetas de E= 12x12 cms  concreto de 3000 psi</t>
  </si>
  <si>
    <t>Construcciòn dinteles en Drywall</t>
  </si>
  <si>
    <t xml:space="preserve">Anclajes con epòxico </t>
  </si>
  <si>
    <t xml:space="preserve">Pañetes en mortero </t>
  </si>
  <si>
    <t>Traslado puntos elèctricos</t>
  </si>
  <si>
    <t>Suspensión puntos elèctricos</t>
  </si>
  <si>
    <t xml:space="preserve"> </t>
  </si>
  <si>
    <t xml:space="preserve">SEDE LERIDA TOLIMA </t>
  </si>
  <si>
    <t>ACOPIO DE MADERA TRANSITORIO</t>
  </si>
  <si>
    <t xml:space="preserve">Estructura en guadua de refuerzo para Cubierta </t>
  </si>
  <si>
    <t xml:space="preserve">m2 </t>
  </si>
  <si>
    <t>Cubierta para estructura en guadua existete en  Teja Arquitectonica Tj 1.01x6m Cal 31 0.25mm</t>
  </si>
  <si>
    <t>SUB TOTAL</t>
  </si>
  <si>
    <t>ADMINISTRACION 25%</t>
  </si>
  <si>
    <t>IMPREVISTOS 1%</t>
  </si>
  <si>
    <t>UTILIDAD 5%</t>
  </si>
  <si>
    <t>DETALLE</t>
  </si>
  <si>
    <t>TOTAL</t>
  </si>
  <si>
    <t>GRAN TOTAL</t>
  </si>
  <si>
    <t xml:space="preserve">TOTAL OBRA CIVIL </t>
  </si>
  <si>
    <t>ICONYP</t>
  </si>
  <si>
    <t xml:space="preserve">IRVING </t>
  </si>
  <si>
    <t>YOHANY</t>
  </si>
  <si>
    <t>TOTAL V/UNITARIO PROMEDIO</t>
  </si>
  <si>
    <t>VALOR TOTAL</t>
  </si>
  <si>
    <t xml:space="preserve">VALOR TOTAL </t>
  </si>
  <si>
    <t>VALOR TOTAL PROMEDIO</t>
  </si>
  <si>
    <t>ADMINISTRACION</t>
  </si>
  <si>
    <t>IMPREVISTOS</t>
  </si>
  <si>
    <t xml:space="preserve">UTILIDAD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</si>
</sst>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gency FB"/>
      <family val="2"/>
    </font>
    <font>
      <sz val="12"/>
      <color theme="1"/>
      <name val="Agency FB"/>
      <family val="2"/>
    </font>
    <font>
      <b/>
      <sz val="12"/>
      <color theme="1"/>
      <name val="Arial Nova"/>
      <family val="2"/>
    </font>
    <font>
      <sz val="12"/>
      <color theme="1"/>
      <name val="Arial Nova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1">
    <xf numFmtId="0" fontId="0" fillId="0" borderId="0" xfId="0"/>
    <xf numFmtId="0" fontId="0" fillId="0" borderId="1" xfId="0" applyBorder="1"/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44" fontId="3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44" fontId="3" fillId="0" borderId="1" xfId="1" applyFont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/>
    </xf>
    <xf numFmtId="44" fontId="3" fillId="0" borderId="1" xfId="1" applyFont="1" applyFill="1" applyBorder="1"/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/>
    </xf>
    <xf numFmtId="44" fontId="3" fillId="2" borderId="1" xfId="1" applyFont="1" applyFill="1" applyBorder="1"/>
    <xf numFmtId="164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44" fontId="5" fillId="0" borderId="1" xfId="0" applyNumberFormat="1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44" fontId="5" fillId="0" borderId="1" xfId="1" applyFont="1" applyBorder="1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/>
    </xf>
    <xf numFmtId="44" fontId="5" fillId="0" borderId="1" xfId="1" applyFont="1" applyFill="1" applyBorder="1"/>
    <xf numFmtId="0" fontId="5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/>
    </xf>
    <xf numFmtId="44" fontId="5" fillId="2" borderId="1" xfId="1" applyFont="1" applyFill="1" applyBorder="1"/>
    <xf numFmtId="44" fontId="5" fillId="2" borderId="1" xfId="1" applyNumberFormat="1" applyFont="1" applyFill="1" applyBorder="1"/>
    <xf numFmtId="0" fontId="4" fillId="0" borderId="1" xfId="0" applyFont="1" applyBorder="1" applyAlignment="1">
      <alignment wrapText="1"/>
    </xf>
    <xf numFmtId="44" fontId="4" fillId="0" borderId="1" xfId="1" applyNumberFormat="1" applyFont="1" applyBorder="1"/>
    <xf numFmtId="44" fontId="5" fillId="0" borderId="1" xfId="1" applyNumberFormat="1" applyFont="1" applyBorder="1"/>
    <xf numFmtId="44" fontId="4" fillId="0" borderId="1" xfId="0" applyNumberFormat="1" applyFont="1" applyBorder="1"/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/>
    <xf numFmtId="44" fontId="7" fillId="0" borderId="1" xfId="0" applyNumberFormat="1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wrapText="1"/>
    </xf>
    <xf numFmtId="44" fontId="7" fillId="0" borderId="1" xfId="1" applyFont="1" applyBorder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wrapText="1"/>
    </xf>
    <xf numFmtId="0" fontId="7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horizontal="center"/>
    </xf>
    <xf numFmtId="44" fontId="7" fillId="0" borderId="1" xfId="1" applyFont="1" applyFill="1" applyBorder="1"/>
    <xf numFmtId="0" fontId="7" fillId="0" borderId="1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/>
    </xf>
    <xf numFmtId="44" fontId="7" fillId="2" borderId="1" xfId="1" applyFont="1" applyFill="1" applyBorder="1"/>
    <xf numFmtId="44" fontId="7" fillId="2" borderId="1" xfId="1" applyNumberFormat="1" applyFont="1" applyFill="1" applyBorder="1"/>
    <xf numFmtId="44" fontId="7" fillId="0" borderId="1" xfId="1" applyNumberFormat="1" applyFont="1" applyBorder="1"/>
    <xf numFmtId="44" fontId="3" fillId="0" borderId="1" xfId="1" applyNumberFormat="1" applyFont="1" applyBorder="1"/>
    <xf numFmtId="44" fontId="0" fillId="0" borderId="0" xfId="0" applyNumberFormat="1"/>
    <xf numFmtId="164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44" fontId="3" fillId="0" borderId="1" xfId="1" applyFont="1" applyBorder="1" applyAlignment="1">
      <alignment wrapText="1"/>
    </xf>
    <xf numFmtId="0" fontId="3" fillId="2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44" fontId="3" fillId="0" borderId="1" xfId="1" applyFont="1" applyFill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wrapText="1"/>
    </xf>
    <xf numFmtId="44" fontId="3" fillId="2" borderId="1" xfId="1" applyFont="1" applyFill="1" applyBorder="1" applyAlignment="1">
      <alignment wrapText="1"/>
    </xf>
    <xf numFmtId="0" fontId="5" fillId="0" borderId="2" xfId="0" applyFont="1" applyBorder="1"/>
    <xf numFmtId="44" fontId="5" fillId="0" borderId="2" xfId="1" applyFont="1" applyBorder="1"/>
    <xf numFmtId="44" fontId="5" fillId="0" borderId="2" xfId="1" applyFont="1" applyFill="1" applyBorder="1"/>
    <xf numFmtId="0" fontId="0" fillId="0" borderId="2" xfId="0" applyBorder="1"/>
    <xf numFmtId="44" fontId="5" fillId="2" borderId="2" xfId="1" applyFont="1" applyFill="1" applyBorder="1"/>
    <xf numFmtId="44" fontId="0" fillId="0" borderId="1" xfId="0" applyNumberFormat="1" applyBorder="1"/>
    <xf numFmtId="0" fontId="7" fillId="0" borderId="2" xfId="0" applyFont="1" applyBorder="1"/>
    <xf numFmtId="44" fontId="7" fillId="0" borderId="2" xfId="1" applyFont="1" applyBorder="1"/>
    <xf numFmtId="44" fontId="5" fillId="2" borderId="0" xfId="1" applyFont="1" applyFill="1" applyBorder="1"/>
    <xf numFmtId="9" fontId="0" fillId="0" borderId="0" xfId="0" applyNumberFormat="1" applyAlignment="1">
      <alignment horizontal="center"/>
    </xf>
    <xf numFmtId="0" fontId="2" fillId="0" borderId="0" xfId="0" applyFont="1"/>
    <xf numFmtId="44" fontId="2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H53"/>
  <sheetViews>
    <sheetView topLeftCell="A37" workbookViewId="0">
      <selection activeCell="J16" sqref="J16"/>
    </sheetView>
  </sheetViews>
  <sheetFormatPr baseColWidth="10" defaultColWidth="9.140625" defaultRowHeight="15" x14ac:dyDescent="0.25"/>
  <cols>
    <col min="1" max="2" width="9.140625" customWidth="1"/>
    <col min="3" max="3" width="36.28515625" customWidth="1"/>
    <col min="4" max="4" width="7.5703125" customWidth="1"/>
    <col min="6" max="6" width="18.28515625" customWidth="1"/>
    <col min="7" max="7" width="19.5703125" customWidth="1"/>
    <col min="8" max="8" width="16.7109375" bestFit="1" customWidth="1"/>
  </cols>
  <sheetData>
    <row r="4" spans="2:7" x14ac:dyDescent="0.25">
      <c r="B4" s="74" t="s">
        <v>0</v>
      </c>
      <c r="C4" s="74" t="s">
        <v>1</v>
      </c>
      <c r="D4" s="74" t="s">
        <v>2</v>
      </c>
      <c r="E4" s="74" t="s">
        <v>3</v>
      </c>
      <c r="F4" s="74" t="s">
        <v>4</v>
      </c>
      <c r="G4" s="74" t="s">
        <v>5</v>
      </c>
    </row>
    <row r="5" spans="2:7" x14ac:dyDescent="0.25">
      <c r="B5" s="74"/>
      <c r="C5" s="74"/>
      <c r="D5" s="74"/>
      <c r="E5" s="74"/>
      <c r="F5" s="74"/>
      <c r="G5" s="74"/>
    </row>
    <row r="6" spans="2:7" x14ac:dyDescent="0.25">
      <c r="B6" s="2">
        <v>1</v>
      </c>
      <c r="C6" s="3" t="s">
        <v>6</v>
      </c>
      <c r="D6" s="3"/>
      <c r="E6" s="3"/>
      <c r="F6" s="3"/>
      <c r="G6" s="4">
        <f>SUM(G7:G9)</f>
        <v>14210000</v>
      </c>
    </row>
    <row r="7" spans="2:7" x14ac:dyDescent="0.25">
      <c r="B7" s="5">
        <v>1.1000000000000001</v>
      </c>
      <c r="C7" s="6" t="s">
        <v>7</v>
      </c>
      <c r="D7" s="5" t="s">
        <v>8</v>
      </c>
      <c r="E7" s="5">
        <v>150</v>
      </c>
      <c r="F7" s="7">
        <v>15600</v>
      </c>
      <c r="G7" s="7">
        <f>+F7*E7</f>
        <v>2340000</v>
      </c>
    </row>
    <row r="8" spans="2:7" x14ac:dyDescent="0.25">
      <c r="B8" s="5">
        <v>1.2</v>
      </c>
      <c r="C8" s="6" t="s">
        <v>9</v>
      </c>
      <c r="D8" s="5" t="s">
        <v>10</v>
      </c>
      <c r="E8" s="5">
        <v>100</v>
      </c>
      <c r="F8" s="7">
        <v>103475</v>
      </c>
      <c r="G8" s="7">
        <f>+F8*E8</f>
        <v>10347500</v>
      </c>
    </row>
    <row r="9" spans="2:7" ht="26.25" x14ac:dyDescent="0.25">
      <c r="B9" s="5">
        <v>1.3</v>
      </c>
      <c r="C9" s="6" t="s">
        <v>11</v>
      </c>
      <c r="D9" s="5" t="s">
        <v>12</v>
      </c>
      <c r="E9" s="5">
        <v>42</v>
      </c>
      <c r="F9" s="7">
        <v>36250</v>
      </c>
      <c r="G9" s="7">
        <f>+F9*E9</f>
        <v>1522500</v>
      </c>
    </row>
    <row r="10" spans="2:7" x14ac:dyDescent="0.25">
      <c r="B10" s="2">
        <v>2</v>
      </c>
      <c r="C10" s="6" t="s">
        <v>13</v>
      </c>
      <c r="D10" s="5"/>
      <c r="E10" s="5"/>
      <c r="F10" s="7"/>
      <c r="G10" s="7">
        <f>SUM(G11:G17)</f>
        <v>55343589</v>
      </c>
    </row>
    <row r="11" spans="2:7" x14ac:dyDescent="0.25">
      <c r="B11" s="5">
        <v>2.1</v>
      </c>
      <c r="C11" s="6" t="s">
        <v>14</v>
      </c>
      <c r="D11" s="5" t="s">
        <v>8</v>
      </c>
      <c r="E11" s="5">
        <v>935.72</v>
      </c>
      <c r="F11" s="7">
        <v>16300</v>
      </c>
      <c r="G11" s="7">
        <f t="shared" ref="G11:G17" si="0">+F11*E11</f>
        <v>15252236</v>
      </c>
    </row>
    <row r="12" spans="2:7" ht="26.25" x14ac:dyDescent="0.25">
      <c r="B12" s="5">
        <v>2.2000000000000002</v>
      </c>
      <c r="C12" s="6" t="s">
        <v>15</v>
      </c>
      <c r="D12" s="5" t="s">
        <v>8</v>
      </c>
      <c r="E12" s="5">
        <v>524.91999999999996</v>
      </c>
      <c r="F12" s="7">
        <v>26500</v>
      </c>
      <c r="G12" s="7">
        <f t="shared" si="0"/>
        <v>13910379.999999998</v>
      </c>
    </row>
    <row r="13" spans="2:7" ht="26.25" x14ac:dyDescent="0.25">
      <c r="B13" s="5">
        <v>2.2999999999999998</v>
      </c>
      <c r="C13" s="6" t="s">
        <v>16</v>
      </c>
      <c r="D13" s="5" t="s">
        <v>17</v>
      </c>
      <c r="E13" s="5">
        <v>194.5</v>
      </c>
      <c r="F13" s="7">
        <v>36000</v>
      </c>
      <c r="G13" s="7">
        <f t="shared" si="0"/>
        <v>7002000</v>
      </c>
    </row>
    <row r="14" spans="2:7" ht="26.25" x14ac:dyDescent="0.25">
      <c r="B14" s="5">
        <v>2.4</v>
      </c>
      <c r="C14" s="6" t="s">
        <v>18</v>
      </c>
      <c r="D14" s="5" t="s">
        <v>19</v>
      </c>
      <c r="E14" s="5">
        <v>172.29</v>
      </c>
      <c r="F14" s="7">
        <v>13500</v>
      </c>
      <c r="G14" s="7">
        <f t="shared" si="0"/>
        <v>2325915</v>
      </c>
    </row>
    <row r="15" spans="2:7" x14ac:dyDescent="0.25">
      <c r="B15" s="5">
        <v>2.4</v>
      </c>
      <c r="C15" s="6" t="s">
        <v>20</v>
      </c>
      <c r="D15" s="5" t="s">
        <v>19</v>
      </c>
      <c r="E15" s="5">
        <v>172.29</v>
      </c>
      <c r="F15" s="7">
        <v>53000</v>
      </c>
      <c r="G15" s="7">
        <f t="shared" si="0"/>
        <v>9131370</v>
      </c>
    </row>
    <row r="16" spans="2:7" ht="26.25" x14ac:dyDescent="0.25">
      <c r="B16" s="5">
        <v>2.5</v>
      </c>
      <c r="C16" s="6" t="s">
        <v>21</v>
      </c>
      <c r="D16" s="5" t="s">
        <v>8</v>
      </c>
      <c r="E16" s="5">
        <v>62.1</v>
      </c>
      <c r="F16" s="7">
        <v>66000</v>
      </c>
      <c r="G16" s="7">
        <f t="shared" si="0"/>
        <v>4098600</v>
      </c>
    </row>
    <row r="17" spans="2:7" x14ac:dyDescent="0.25">
      <c r="B17" s="5">
        <v>2.6</v>
      </c>
      <c r="C17" s="6" t="s">
        <v>22</v>
      </c>
      <c r="D17" s="5" t="s">
        <v>12</v>
      </c>
      <c r="E17" s="5">
        <v>215.66</v>
      </c>
      <c r="F17" s="7">
        <v>16800</v>
      </c>
      <c r="G17" s="7">
        <f t="shared" si="0"/>
        <v>3623088</v>
      </c>
    </row>
    <row r="18" spans="2:7" x14ac:dyDescent="0.25">
      <c r="B18" s="2">
        <v>3</v>
      </c>
      <c r="C18" s="3" t="s">
        <v>23</v>
      </c>
      <c r="D18" s="5"/>
      <c r="E18" s="5"/>
      <c r="F18" s="7"/>
      <c r="G18" s="7">
        <f>SUM(G19:G37)</f>
        <v>160886479.80000001</v>
      </c>
    </row>
    <row r="19" spans="2:7" x14ac:dyDescent="0.25">
      <c r="B19" s="8">
        <v>3.1</v>
      </c>
      <c r="C19" s="9" t="s">
        <v>24</v>
      </c>
      <c r="D19" s="5" t="s">
        <v>8</v>
      </c>
      <c r="E19" s="5">
        <v>935.72</v>
      </c>
      <c r="F19" s="7">
        <v>19900</v>
      </c>
      <c r="G19" s="7">
        <f>+F19*E19</f>
        <v>18620828</v>
      </c>
    </row>
    <row r="20" spans="2:7" ht="33" customHeight="1" x14ac:dyDescent="0.25">
      <c r="B20" s="5">
        <v>3.2</v>
      </c>
      <c r="C20" s="10" t="s">
        <v>25</v>
      </c>
      <c r="D20" s="11" t="s">
        <v>8</v>
      </c>
      <c r="E20" s="11">
        <v>935.72</v>
      </c>
      <c r="F20" s="12">
        <v>74940</v>
      </c>
      <c r="G20" s="7">
        <f t="shared" ref="G20:G37" si="1">+F20*E20</f>
        <v>70122856.799999997</v>
      </c>
    </row>
    <row r="21" spans="2:7" x14ac:dyDescent="0.25">
      <c r="B21" s="5">
        <v>3.3</v>
      </c>
      <c r="C21" s="6" t="s">
        <v>26</v>
      </c>
      <c r="D21" s="5" t="s">
        <v>8</v>
      </c>
      <c r="E21" s="5">
        <f>35*1.2</f>
        <v>42</v>
      </c>
      <c r="F21" s="7">
        <v>39500</v>
      </c>
      <c r="G21" s="7">
        <f t="shared" si="1"/>
        <v>1659000</v>
      </c>
    </row>
    <row r="22" spans="2:7" ht="26.25" x14ac:dyDescent="0.25">
      <c r="B22" s="5">
        <v>3.4</v>
      </c>
      <c r="C22" s="6" t="s">
        <v>27</v>
      </c>
      <c r="D22" s="5" t="s">
        <v>12</v>
      </c>
      <c r="E22" s="5">
        <v>95</v>
      </c>
      <c r="F22" s="7">
        <v>26000</v>
      </c>
      <c r="G22" s="7">
        <f t="shared" si="1"/>
        <v>2470000</v>
      </c>
    </row>
    <row r="23" spans="2:7" ht="33" customHeight="1" x14ac:dyDescent="0.25">
      <c r="B23" s="13">
        <v>3.5</v>
      </c>
      <c r="C23" s="6" t="s">
        <v>28</v>
      </c>
      <c r="D23" s="5" t="s">
        <v>12</v>
      </c>
      <c r="E23" s="5">
        <v>15.89</v>
      </c>
      <c r="F23" s="7">
        <v>33500</v>
      </c>
      <c r="G23" s="7">
        <f t="shared" si="1"/>
        <v>532315</v>
      </c>
    </row>
    <row r="24" spans="2:7" ht="26.25" x14ac:dyDescent="0.25">
      <c r="B24" s="5">
        <v>3.6</v>
      </c>
      <c r="C24" s="6" t="s">
        <v>29</v>
      </c>
      <c r="D24" s="5" t="s">
        <v>12</v>
      </c>
      <c r="E24" s="5">
        <v>35</v>
      </c>
      <c r="F24" s="7">
        <v>166000</v>
      </c>
      <c r="G24" s="7">
        <f t="shared" si="1"/>
        <v>5810000</v>
      </c>
    </row>
    <row r="25" spans="2:7" ht="26.25" x14ac:dyDescent="0.25">
      <c r="B25" s="5">
        <v>3.7</v>
      </c>
      <c r="C25" s="6" t="s">
        <v>30</v>
      </c>
      <c r="D25" s="5" t="s">
        <v>31</v>
      </c>
      <c r="E25" s="5">
        <v>1</v>
      </c>
      <c r="F25" s="7">
        <v>3510000</v>
      </c>
      <c r="G25" s="7">
        <f t="shared" si="1"/>
        <v>3510000</v>
      </c>
    </row>
    <row r="26" spans="2:7" x14ac:dyDescent="0.25">
      <c r="B26" s="5">
        <v>3.8</v>
      </c>
      <c r="C26" s="6" t="s">
        <v>32</v>
      </c>
      <c r="D26" s="5" t="s">
        <v>31</v>
      </c>
      <c r="E26" s="5">
        <v>12</v>
      </c>
      <c r="F26" s="7">
        <v>110500</v>
      </c>
      <c r="G26" s="7">
        <f t="shared" si="1"/>
        <v>1326000</v>
      </c>
    </row>
    <row r="27" spans="2:7" x14ac:dyDescent="0.25">
      <c r="B27" s="5">
        <v>3.9</v>
      </c>
      <c r="C27" s="6" t="s">
        <v>33</v>
      </c>
      <c r="D27" s="5" t="s">
        <v>8</v>
      </c>
      <c r="E27" s="5">
        <v>4.0199999999999996</v>
      </c>
      <c r="F27" s="7">
        <v>491000</v>
      </c>
      <c r="G27" s="7">
        <f t="shared" si="1"/>
        <v>1973819.9999999998</v>
      </c>
    </row>
    <row r="28" spans="2:7" x14ac:dyDescent="0.25">
      <c r="B28" s="14">
        <v>3.1</v>
      </c>
      <c r="C28" s="6" t="s">
        <v>34</v>
      </c>
      <c r="D28" s="5" t="s">
        <v>12</v>
      </c>
      <c r="E28" s="5">
        <v>36</v>
      </c>
      <c r="F28" s="7">
        <v>66000</v>
      </c>
      <c r="G28" s="7">
        <f t="shared" si="1"/>
        <v>2376000</v>
      </c>
    </row>
    <row r="29" spans="2:7" x14ac:dyDescent="0.25">
      <c r="B29" s="5">
        <v>3.11</v>
      </c>
      <c r="C29" s="6" t="s">
        <v>35</v>
      </c>
      <c r="D29" s="5" t="s">
        <v>8</v>
      </c>
      <c r="E29" s="5">
        <v>68</v>
      </c>
      <c r="F29" s="7">
        <v>90000</v>
      </c>
      <c r="G29" s="7">
        <f t="shared" si="1"/>
        <v>6120000</v>
      </c>
    </row>
    <row r="30" spans="2:7" x14ac:dyDescent="0.25">
      <c r="B30" s="5">
        <v>3.12</v>
      </c>
      <c r="C30" s="6" t="s">
        <v>36</v>
      </c>
      <c r="D30" s="5" t="s">
        <v>12</v>
      </c>
      <c r="E30" s="5">
        <v>18</v>
      </c>
      <c r="F30" s="7">
        <v>79100</v>
      </c>
      <c r="G30" s="7">
        <f t="shared" si="1"/>
        <v>1423800</v>
      </c>
    </row>
    <row r="31" spans="2:7" x14ac:dyDescent="0.25">
      <c r="B31" s="5">
        <v>3.13</v>
      </c>
      <c r="C31" s="6" t="s">
        <v>37</v>
      </c>
      <c r="D31" s="5" t="s">
        <v>38</v>
      </c>
      <c r="E31" s="5">
        <v>250</v>
      </c>
      <c r="F31" s="7">
        <v>10800</v>
      </c>
      <c r="G31" s="7">
        <f t="shared" si="1"/>
        <v>2700000</v>
      </c>
    </row>
    <row r="32" spans="2:7" ht="26.25" x14ac:dyDescent="0.25">
      <c r="B32" s="5">
        <v>3.14</v>
      </c>
      <c r="C32" s="6" t="s">
        <v>39</v>
      </c>
      <c r="D32" s="5" t="s">
        <v>12</v>
      </c>
      <c r="E32" s="5">
        <v>37</v>
      </c>
      <c r="F32" s="7">
        <v>87780</v>
      </c>
      <c r="G32" s="7">
        <f t="shared" si="1"/>
        <v>3247860</v>
      </c>
    </row>
    <row r="33" spans="2:7" x14ac:dyDescent="0.25">
      <c r="B33" s="5">
        <v>3.15</v>
      </c>
      <c r="C33" s="6" t="s">
        <v>40</v>
      </c>
      <c r="D33" s="5" t="s">
        <v>12</v>
      </c>
      <c r="E33" s="5">
        <v>215</v>
      </c>
      <c r="F33" s="7">
        <v>116000</v>
      </c>
      <c r="G33" s="7">
        <f t="shared" si="1"/>
        <v>24940000</v>
      </c>
    </row>
    <row r="34" spans="2:7" x14ac:dyDescent="0.25">
      <c r="B34" s="5">
        <v>3.16</v>
      </c>
      <c r="C34" s="6" t="s">
        <v>41</v>
      </c>
      <c r="D34" s="5" t="s">
        <v>31</v>
      </c>
      <c r="E34" s="5">
        <v>48</v>
      </c>
      <c r="F34" s="7">
        <v>59000</v>
      </c>
      <c r="G34" s="7">
        <f t="shared" si="1"/>
        <v>2832000</v>
      </c>
    </row>
    <row r="35" spans="2:7" x14ac:dyDescent="0.25">
      <c r="B35" s="5">
        <v>3.17</v>
      </c>
      <c r="C35" s="6" t="s">
        <v>42</v>
      </c>
      <c r="D35" s="5" t="s">
        <v>8</v>
      </c>
      <c r="E35" s="5">
        <v>40</v>
      </c>
      <c r="F35" s="7">
        <v>42350</v>
      </c>
      <c r="G35" s="7">
        <f t="shared" si="1"/>
        <v>1694000</v>
      </c>
    </row>
    <row r="36" spans="2:7" x14ac:dyDescent="0.25">
      <c r="B36" s="5">
        <v>3.18</v>
      </c>
      <c r="C36" s="6" t="s">
        <v>43</v>
      </c>
      <c r="D36" s="5" t="s">
        <v>31</v>
      </c>
      <c r="E36" s="5">
        <v>24</v>
      </c>
      <c r="F36" s="7">
        <v>306000</v>
      </c>
      <c r="G36" s="7">
        <f t="shared" si="1"/>
        <v>7344000</v>
      </c>
    </row>
    <row r="37" spans="2:7" x14ac:dyDescent="0.25">
      <c r="B37" s="5">
        <v>3.19</v>
      </c>
      <c r="C37" s="6" t="s">
        <v>44</v>
      </c>
      <c r="D37" s="5" t="s">
        <v>31</v>
      </c>
      <c r="E37" s="5">
        <v>24</v>
      </c>
      <c r="F37" s="7">
        <v>91000</v>
      </c>
      <c r="G37" s="7">
        <f t="shared" si="1"/>
        <v>2184000</v>
      </c>
    </row>
    <row r="38" spans="2:7" ht="17.25" customHeight="1" x14ac:dyDescent="0.25">
      <c r="B38" s="8" t="s">
        <v>45</v>
      </c>
      <c r="C38" s="9" t="s">
        <v>46</v>
      </c>
      <c r="D38" s="8"/>
      <c r="E38" s="8"/>
      <c r="F38" s="15">
        <v>0</v>
      </c>
      <c r="G38" s="15" t="s">
        <v>45</v>
      </c>
    </row>
    <row r="39" spans="2:7" ht="23.25" customHeight="1" x14ac:dyDescent="0.25">
      <c r="B39" s="8">
        <v>4</v>
      </c>
      <c r="C39" s="9" t="s">
        <v>47</v>
      </c>
      <c r="D39" s="8"/>
      <c r="E39" s="8"/>
      <c r="F39" s="15">
        <v>0</v>
      </c>
      <c r="G39" s="15">
        <f>SUM(G40:G41)</f>
        <v>79363616.640000001</v>
      </c>
    </row>
    <row r="40" spans="2:7" ht="40.5" customHeight="1" x14ac:dyDescent="0.25">
      <c r="B40" s="8">
        <v>4.0999999999999996</v>
      </c>
      <c r="C40" s="9" t="s">
        <v>48</v>
      </c>
      <c r="D40" s="8" t="s">
        <v>49</v>
      </c>
      <c r="E40" s="8">
        <v>209</v>
      </c>
      <c r="F40" s="15">
        <v>130058.56</v>
      </c>
      <c r="G40" s="15">
        <f>F40*E40</f>
        <v>27182239.039999999</v>
      </c>
    </row>
    <row r="41" spans="2:7" ht="42.75" customHeight="1" x14ac:dyDescent="0.25">
      <c r="B41" s="8">
        <v>4.2</v>
      </c>
      <c r="C41" s="9" t="s">
        <v>50</v>
      </c>
      <c r="D41" s="8" t="s">
        <v>49</v>
      </c>
      <c r="E41" s="8">
        <v>289</v>
      </c>
      <c r="F41" s="15">
        <v>180558.4</v>
      </c>
      <c r="G41" s="15">
        <f t="shared" ref="G41" si="2">F41*E41</f>
        <v>52181377.600000001</v>
      </c>
    </row>
    <row r="42" spans="2:7" x14ac:dyDescent="0.25">
      <c r="B42" s="3"/>
      <c r="C42" s="6" t="s">
        <v>51</v>
      </c>
      <c r="D42" s="5"/>
      <c r="E42" s="5"/>
      <c r="F42" s="7"/>
      <c r="G42" s="51">
        <f>G39+G18+G10+G6</f>
        <v>309803685.44</v>
      </c>
    </row>
    <row r="43" spans="2:7" x14ac:dyDescent="0.25">
      <c r="B43" s="3"/>
      <c r="C43" s="6" t="s">
        <v>52</v>
      </c>
      <c r="D43" s="5"/>
      <c r="E43" s="3" t="s">
        <v>45</v>
      </c>
      <c r="F43" s="3"/>
      <c r="G43" s="51">
        <f>+G42*0.25</f>
        <v>77450921.359999999</v>
      </c>
    </row>
    <row r="44" spans="2:7" x14ac:dyDescent="0.25">
      <c r="B44" s="3"/>
      <c r="C44" s="6" t="s">
        <v>53</v>
      </c>
      <c r="D44" s="5"/>
      <c r="E44" s="3"/>
      <c r="F44" s="3" t="s">
        <v>45</v>
      </c>
      <c r="G44" s="51">
        <f>ROUND((+G42*0.01),2)</f>
        <v>3098036.85</v>
      </c>
    </row>
    <row r="45" spans="2:7" x14ac:dyDescent="0.25">
      <c r="B45" s="3"/>
      <c r="C45" s="6" t="s">
        <v>54</v>
      </c>
      <c r="D45" s="5"/>
      <c r="E45" s="3"/>
      <c r="F45" s="3"/>
      <c r="G45" s="7">
        <f>ROUND((+G42*0.05),2)</f>
        <v>15490184.27</v>
      </c>
    </row>
    <row r="46" spans="2:7" x14ac:dyDescent="0.25">
      <c r="B46" s="3"/>
      <c r="C46" s="6" t="s">
        <v>57</v>
      </c>
      <c r="D46" s="3"/>
      <c r="E46" s="3"/>
      <c r="F46" s="3"/>
      <c r="G46" s="4">
        <f>SUM(G42:G45)</f>
        <v>405842827.92000002</v>
      </c>
    </row>
    <row r="49" spans="7:8" x14ac:dyDescent="0.25">
      <c r="G49" s="52"/>
    </row>
    <row r="50" spans="7:8" x14ac:dyDescent="0.25">
      <c r="G50" s="52"/>
    </row>
    <row r="51" spans="7:8" x14ac:dyDescent="0.25">
      <c r="G51" s="52"/>
    </row>
    <row r="52" spans="7:8" x14ac:dyDescent="0.25">
      <c r="G52" s="52"/>
      <c r="H52" s="52"/>
    </row>
    <row r="53" spans="7:8" x14ac:dyDescent="0.25">
      <c r="H53" s="52"/>
    </row>
  </sheetData>
  <mergeCells count="6">
    <mergeCell ref="G4:G5"/>
    <mergeCell ref="B4:B5"/>
    <mergeCell ref="C4:C5"/>
    <mergeCell ref="D4:D5"/>
    <mergeCell ref="E4:E5"/>
    <mergeCell ref="F4:F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283D8-0B95-4E40-9C8B-CB49DE0A51D4}">
  <dimension ref="B3:G46"/>
  <sheetViews>
    <sheetView tabSelected="1" zoomScale="80" zoomScaleNormal="80" workbookViewId="0">
      <selection activeCell="N18" sqref="N18"/>
    </sheetView>
  </sheetViews>
  <sheetFormatPr baseColWidth="10" defaultRowHeight="15" x14ac:dyDescent="0.25"/>
  <cols>
    <col min="2" max="2" width="9" customWidth="1"/>
    <col min="3" max="3" width="38" customWidth="1"/>
    <col min="5" max="5" width="10.7109375" customWidth="1"/>
    <col min="6" max="6" width="18" customWidth="1"/>
    <col min="7" max="7" width="22" customWidth="1"/>
  </cols>
  <sheetData>
    <row r="3" spans="2:7" x14ac:dyDescent="0.25">
      <c r="B3" s="75" t="s">
        <v>0</v>
      </c>
      <c r="C3" s="75" t="s">
        <v>55</v>
      </c>
      <c r="D3" s="75" t="s">
        <v>2</v>
      </c>
      <c r="E3" s="75" t="s">
        <v>3</v>
      </c>
      <c r="F3" s="75" t="s">
        <v>4</v>
      </c>
      <c r="G3" s="75" t="s">
        <v>5</v>
      </c>
    </row>
    <row r="4" spans="2:7" x14ac:dyDescent="0.25">
      <c r="B4" s="75"/>
      <c r="C4" s="75"/>
      <c r="D4" s="75"/>
      <c r="E4" s="75"/>
      <c r="F4" s="75"/>
      <c r="G4" s="75"/>
    </row>
    <row r="5" spans="2:7" ht="15.75" x14ac:dyDescent="0.25">
      <c r="B5" s="35">
        <v>1</v>
      </c>
      <c r="C5" s="36" t="s">
        <v>6</v>
      </c>
      <c r="D5" s="36"/>
      <c r="E5" s="36"/>
      <c r="F5" s="36"/>
      <c r="G5" s="37">
        <f>SUM(G6:G8)</f>
        <v>13626000</v>
      </c>
    </row>
    <row r="6" spans="2:7" ht="15.75" x14ac:dyDescent="0.25">
      <c r="B6" s="38">
        <v>1.1000000000000001</v>
      </c>
      <c r="C6" s="39" t="s">
        <v>7</v>
      </c>
      <c r="D6" s="38" t="s">
        <v>8</v>
      </c>
      <c r="E6" s="38">
        <v>150</v>
      </c>
      <c r="F6" s="40">
        <v>13600</v>
      </c>
      <c r="G6" s="40">
        <f>+F6*E6</f>
        <v>2040000</v>
      </c>
    </row>
    <row r="7" spans="2:7" ht="15.75" x14ac:dyDescent="0.25">
      <c r="B7" s="38">
        <v>1.2</v>
      </c>
      <c r="C7" s="39" t="s">
        <v>9</v>
      </c>
      <c r="D7" s="38" t="s">
        <v>10</v>
      </c>
      <c r="E7" s="38">
        <v>100</v>
      </c>
      <c r="F7" s="40">
        <v>101475</v>
      </c>
      <c r="G7" s="40">
        <f>+F7*E7</f>
        <v>10147500</v>
      </c>
    </row>
    <row r="8" spans="2:7" ht="31.5" x14ac:dyDescent="0.25">
      <c r="B8" s="38">
        <v>1.3</v>
      </c>
      <c r="C8" s="39" t="s">
        <v>11</v>
      </c>
      <c r="D8" s="38" t="s">
        <v>12</v>
      </c>
      <c r="E8" s="38">
        <v>42</v>
      </c>
      <c r="F8" s="40">
        <v>34250</v>
      </c>
      <c r="G8" s="40">
        <f>+F8*E8</f>
        <v>1438500</v>
      </c>
    </row>
    <row r="9" spans="2:7" ht="15.75" x14ac:dyDescent="0.25">
      <c r="B9" s="38"/>
      <c r="C9" s="39"/>
      <c r="D9" s="38"/>
      <c r="E9" s="38"/>
      <c r="F9" s="69"/>
      <c r="G9" s="40"/>
    </row>
    <row r="10" spans="2:7" ht="15.75" x14ac:dyDescent="0.25">
      <c r="B10" s="35">
        <v>2</v>
      </c>
      <c r="C10" s="39" t="s">
        <v>13</v>
      </c>
      <c r="D10" s="38"/>
      <c r="E10" s="38"/>
      <c r="F10" s="69"/>
      <c r="G10" s="40">
        <f>SUM(G11:G17)</f>
        <v>50788629</v>
      </c>
    </row>
    <row r="11" spans="2:7" ht="31.5" x14ac:dyDescent="0.25">
      <c r="B11" s="38">
        <v>2.1</v>
      </c>
      <c r="C11" s="39" t="s">
        <v>14</v>
      </c>
      <c r="D11" s="38" t="s">
        <v>8</v>
      </c>
      <c r="E11" s="38">
        <v>935.72</v>
      </c>
      <c r="F11" s="40">
        <v>14300</v>
      </c>
      <c r="G11" s="40">
        <f t="shared" ref="G11:G17" si="0">+F11*E11</f>
        <v>13380796</v>
      </c>
    </row>
    <row r="12" spans="2:7" ht="31.5" x14ac:dyDescent="0.25">
      <c r="B12" s="38">
        <v>2.2000000000000002</v>
      </c>
      <c r="C12" s="39" t="s">
        <v>15</v>
      </c>
      <c r="D12" s="38" t="s">
        <v>8</v>
      </c>
      <c r="E12" s="38">
        <v>524.91999999999996</v>
      </c>
      <c r="F12" s="40">
        <v>24500</v>
      </c>
      <c r="G12" s="40">
        <f t="shared" si="0"/>
        <v>12860539.999999998</v>
      </c>
    </row>
    <row r="13" spans="2:7" ht="31.5" x14ac:dyDescent="0.25">
      <c r="B13" s="38">
        <v>2.2999999999999998</v>
      </c>
      <c r="C13" s="39" t="s">
        <v>16</v>
      </c>
      <c r="D13" s="38" t="s">
        <v>17</v>
      </c>
      <c r="E13" s="38">
        <v>194.5</v>
      </c>
      <c r="F13" s="40">
        <v>34000</v>
      </c>
      <c r="G13" s="40">
        <f t="shared" si="0"/>
        <v>6613000</v>
      </c>
    </row>
    <row r="14" spans="2:7" ht="31.5" x14ac:dyDescent="0.25">
      <c r="B14" s="38">
        <v>2.4</v>
      </c>
      <c r="C14" s="39" t="s">
        <v>18</v>
      </c>
      <c r="D14" s="38" t="s">
        <v>19</v>
      </c>
      <c r="E14" s="38">
        <v>172.29</v>
      </c>
      <c r="F14" s="40">
        <v>11500</v>
      </c>
      <c r="G14" s="40">
        <f t="shared" si="0"/>
        <v>1981335</v>
      </c>
    </row>
    <row r="15" spans="2:7" ht="31.5" x14ac:dyDescent="0.25">
      <c r="B15" s="38">
        <v>2.4</v>
      </c>
      <c r="C15" s="39" t="s">
        <v>20</v>
      </c>
      <c r="D15" s="38" t="s">
        <v>19</v>
      </c>
      <c r="E15" s="38">
        <v>172.29</v>
      </c>
      <c r="F15" s="40">
        <v>51000</v>
      </c>
      <c r="G15" s="40">
        <f t="shared" si="0"/>
        <v>8786790</v>
      </c>
    </row>
    <row r="16" spans="2:7" ht="31.5" x14ac:dyDescent="0.25">
      <c r="B16" s="38">
        <v>2.5</v>
      </c>
      <c r="C16" s="39" t="s">
        <v>21</v>
      </c>
      <c r="D16" s="38" t="s">
        <v>8</v>
      </c>
      <c r="E16" s="38">
        <v>62.1</v>
      </c>
      <c r="F16" s="40">
        <v>64000</v>
      </c>
      <c r="G16" s="40">
        <f t="shared" si="0"/>
        <v>3974400</v>
      </c>
    </row>
    <row r="17" spans="2:7" ht="15.75" x14ac:dyDescent="0.25">
      <c r="B17" s="38">
        <v>2.6</v>
      </c>
      <c r="C17" s="39" t="s">
        <v>22</v>
      </c>
      <c r="D17" s="38" t="s">
        <v>12</v>
      </c>
      <c r="E17" s="38">
        <v>215.66</v>
      </c>
      <c r="F17" s="40">
        <v>14800</v>
      </c>
      <c r="G17" s="40">
        <f t="shared" si="0"/>
        <v>3191768</v>
      </c>
    </row>
    <row r="18" spans="2:7" ht="31.5" x14ac:dyDescent="0.25">
      <c r="B18" s="35">
        <v>3</v>
      </c>
      <c r="C18" s="39" t="s">
        <v>23</v>
      </c>
      <c r="D18" s="38"/>
      <c r="E18" s="38"/>
      <c r="F18" s="69"/>
      <c r="G18" s="40">
        <f>SUM(G19:G37)</f>
        <v>155195779.80000001</v>
      </c>
    </row>
    <row r="19" spans="2:7" ht="15.75" x14ac:dyDescent="0.25">
      <c r="B19" s="41">
        <v>3.1</v>
      </c>
      <c r="C19" s="42" t="s">
        <v>24</v>
      </c>
      <c r="D19" s="38" t="s">
        <v>8</v>
      </c>
      <c r="E19" s="38">
        <v>935.72</v>
      </c>
      <c r="F19" s="40">
        <v>17900</v>
      </c>
      <c r="G19" s="40">
        <f>+F19*E19</f>
        <v>16749388</v>
      </c>
    </row>
    <row r="20" spans="2:7" ht="31.5" x14ac:dyDescent="0.25">
      <c r="B20" s="38">
        <v>3.2</v>
      </c>
      <c r="C20" s="43" t="s">
        <v>25</v>
      </c>
      <c r="D20" s="44" t="s">
        <v>8</v>
      </c>
      <c r="E20" s="44">
        <v>935.72</v>
      </c>
      <c r="F20" s="45">
        <v>72940</v>
      </c>
      <c r="G20" s="40">
        <f t="shared" ref="G20:G37" si="1">+F20*E20</f>
        <v>68251416.799999997</v>
      </c>
    </row>
    <row r="21" spans="2:7" ht="15.75" x14ac:dyDescent="0.25">
      <c r="B21" s="38">
        <v>3.3</v>
      </c>
      <c r="C21" s="39" t="s">
        <v>26</v>
      </c>
      <c r="D21" s="38" t="s">
        <v>8</v>
      </c>
      <c r="E21" s="38">
        <f>35*1.2</f>
        <v>42</v>
      </c>
      <c r="F21" s="40">
        <v>37500</v>
      </c>
      <c r="G21" s="40">
        <f t="shared" si="1"/>
        <v>1575000</v>
      </c>
    </row>
    <row r="22" spans="2:7" ht="31.5" x14ac:dyDescent="0.25">
      <c r="B22" s="38">
        <v>3.4</v>
      </c>
      <c r="C22" s="39" t="s">
        <v>27</v>
      </c>
      <c r="D22" s="38" t="s">
        <v>12</v>
      </c>
      <c r="E22" s="38">
        <v>95</v>
      </c>
      <c r="F22" s="40">
        <v>24000</v>
      </c>
      <c r="G22" s="40">
        <f t="shared" si="1"/>
        <v>2280000</v>
      </c>
    </row>
    <row r="23" spans="2:7" ht="31.5" x14ac:dyDescent="0.25">
      <c r="B23" s="46">
        <v>3.5</v>
      </c>
      <c r="C23" s="39" t="s">
        <v>28</v>
      </c>
      <c r="D23" s="38" t="s">
        <v>12</v>
      </c>
      <c r="E23" s="38">
        <v>15.89</v>
      </c>
      <c r="F23" s="40">
        <v>31500</v>
      </c>
      <c r="G23" s="40">
        <f t="shared" si="1"/>
        <v>500535</v>
      </c>
    </row>
    <row r="24" spans="2:7" ht="31.5" x14ac:dyDescent="0.25">
      <c r="B24" s="38">
        <v>3.6</v>
      </c>
      <c r="C24" s="39" t="s">
        <v>29</v>
      </c>
      <c r="D24" s="38" t="s">
        <v>12</v>
      </c>
      <c r="E24" s="38">
        <v>35</v>
      </c>
      <c r="F24" s="40">
        <v>164000</v>
      </c>
      <c r="G24" s="40">
        <f t="shared" si="1"/>
        <v>5740000</v>
      </c>
    </row>
    <row r="25" spans="2:7" ht="31.5" x14ac:dyDescent="0.25">
      <c r="B25" s="38">
        <v>3.7</v>
      </c>
      <c r="C25" s="39" t="s">
        <v>30</v>
      </c>
      <c r="D25" s="38" t="s">
        <v>31</v>
      </c>
      <c r="E25" s="38">
        <v>1</v>
      </c>
      <c r="F25" s="40">
        <v>3490000</v>
      </c>
      <c r="G25" s="40">
        <f t="shared" si="1"/>
        <v>3490000</v>
      </c>
    </row>
    <row r="26" spans="2:7" ht="15.75" x14ac:dyDescent="0.25">
      <c r="B26" s="38">
        <v>3.8</v>
      </c>
      <c r="C26" s="39" t="s">
        <v>32</v>
      </c>
      <c r="D26" s="38" t="s">
        <v>31</v>
      </c>
      <c r="E26" s="38">
        <v>12</v>
      </c>
      <c r="F26" s="40">
        <v>108500</v>
      </c>
      <c r="G26" s="40">
        <f t="shared" si="1"/>
        <v>1302000</v>
      </c>
    </row>
    <row r="27" spans="2:7" ht="15.75" x14ac:dyDescent="0.25">
      <c r="B27" s="38">
        <v>3.9</v>
      </c>
      <c r="C27" s="39" t="s">
        <v>33</v>
      </c>
      <c r="D27" s="38" t="s">
        <v>8</v>
      </c>
      <c r="E27" s="38">
        <v>4.0199999999999996</v>
      </c>
      <c r="F27" s="40">
        <v>489000</v>
      </c>
      <c r="G27" s="40">
        <f t="shared" si="1"/>
        <v>1965779.9999999998</v>
      </c>
    </row>
    <row r="28" spans="2:7" ht="15.75" x14ac:dyDescent="0.25">
      <c r="B28" s="47">
        <v>3.1</v>
      </c>
      <c r="C28" s="39" t="s">
        <v>34</v>
      </c>
      <c r="D28" s="38" t="s">
        <v>12</v>
      </c>
      <c r="E28" s="38">
        <v>36</v>
      </c>
      <c r="F28" s="40">
        <v>64000</v>
      </c>
      <c r="G28" s="40">
        <f t="shared" si="1"/>
        <v>2304000</v>
      </c>
    </row>
    <row r="29" spans="2:7" ht="31.5" x14ac:dyDescent="0.25">
      <c r="B29" s="38">
        <v>3.11</v>
      </c>
      <c r="C29" s="39" t="s">
        <v>35</v>
      </c>
      <c r="D29" s="38" t="s">
        <v>8</v>
      </c>
      <c r="E29" s="38">
        <v>68</v>
      </c>
      <c r="F29" s="40">
        <v>88000</v>
      </c>
      <c r="G29" s="40">
        <f t="shared" si="1"/>
        <v>5984000</v>
      </c>
    </row>
    <row r="30" spans="2:7" ht="15.75" x14ac:dyDescent="0.25">
      <c r="B30" s="38">
        <v>3.12</v>
      </c>
      <c r="C30" s="39" t="s">
        <v>36</v>
      </c>
      <c r="D30" s="38" t="s">
        <v>12</v>
      </c>
      <c r="E30" s="38">
        <v>18</v>
      </c>
      <c r="F30" s="40">
        <v>77100</v>
      </c>
      <c r="G30" s="40">
        <f t="shared" si="1"/>
        <v>1387800</v>
      </c>
    </row>
    <row r="31" spans="2:7" ht="15.75" x14ac:dyDescent="0.25">
      <c r="B31" s="38">
        <v>3.13</v>
      </c>
      <c r="C31" s="39" t="s">
        <v>37</v>
      </c>
      <c r="D31" s="38" t="s">
        <v>38</v>
      </c>
      <c r="E31" s="38">
        <v>250</v>
      </c>
      <c r="F31" s="40">
        <v>8800</v>
      </c>
      <c r="G31" s="40">
        <f t="shared" si="1"/>
        <v>2200000</v>
      </c>
    </row>
    <row r="32" spans="2:7" ht="31.5" x14ac:dyDescent="0.25">
      <c r="B32" s="38">
        <v>3.14</v>
      </c>
      <c r="C32" s="39" t="s">
        <v>39</v>
      </c>
      <c r="D32" s="38" t="s">
        <v>12</v>
      </c>
      <c r="E32" s="38">
        <v>37</v>
      </c>
      <c r="F32" s="40">
        <v>85780</v>
      </c>
      <c r="G32" s="40">
        <f t="shared" si="1"/>
        <v>3173860</v>
      </c>
    </row>
    <row r="33" spans="2:7" ht="15.75" x14ac:dyDescent="0.25">
      <c r="B33" s="38">
        <v>3.15</v>
      </c>
      <c r="C33" s="39" t="s">
        <v>40</v>
      </c>
      <c r="D33" s="38" t="s">
        <v>12</v>
      </c>
      <c r="E33" s="38">
        <v>215</v>
      </c>
      <c r="F33" s="40">
        <v>114000</v>
      </c>
      <c r="G33" s="40">
        <f t="shared" si="1"/>
        <v>24510000</v>
      </c>
    </row>
    <row r="34" spans="2:7" ht="15.75" x14ac:dyDescent="0.25">
      <c r="B34" s="38">
        <v>3.16</v>
      </c>
      <c r="C34" s="39" t="s">
        <v>41</v>
      </c>
      <c r="D34" s="38" t="s">
        <v>31</v>
      </c>
      <c r="E34" s="38">
        <v>48</v>
      </c>
      <c r="F34" s="40">
        <v>57000</v>
      </c>
      <c r="G34" s="40">
        <f t="shared" si="1"/>
        <v>2736000</v>
      </c>
    </row>
    <row r="35" spans="2:7" ht="15.75" x14ac:dyDescent="0.25">
      <c r="B35" s="38">
        <v>3.17</v>
      </c>
      <c r="C35" s="39" t="s">
        <v>42</v>
      </c>
      <c r="D35" s="38" t="s">
        <v>8</v>
      </c>
      <c r="E35" s="38">
        <v>40</v>
      </c>
      <c r="F35" s="40">
        <v>40350</v>
      </c>
      <c r="G35" s="40">
        <f t="shared" si="1"/>
        <v>1614000</v>
      </c>
    </row>
    <row r="36" spans="2:7" ht="15.75" x14ac:dyDescent="0.25">
      <c r="B36" s="38">
        <v>3.18</v>
      </c>
      <c r="C36" s="39" t="s">
        <v>43</v>
      </c>
      <c r="D36" s="38" t="s">
        <v>31</v>
      </c>
      <c r="E36" s="38">
        <v>24</v>
      </c>
      <c r="F36" s="40">
        <v>304000</v>
      </c>
      <c r="G36" s="40">
        <f t="shared" si="1"/>
        <v>7296000</v>
      </c>
    </row>
    <row r="37" spans="2:7" ht="15.75" x14ac:dyDescent="0.25">
      <c r="B37" s="38">
        <v>3.19</v>
      </c>
      <c r="C37" s="39" t="s">
        <v>44</v>
      </c>
      <c r="D37" s="38" t="s">
        <v>31</v>
      </c>
      <c r="E37" s="38">
        <v>24</v>
      </c>
      <c r="F37" s="40">
        <v>89000</v>
      </c>
      <c r="G37" s="40">
        <f t="shared" si="1"/>
        <v>2136000</v>
      </c>
    </row>
    <row r="38" spans="2:7" ht="15.75" x14ac:dyDescent="0.25">
      <c r="B38" s="41" t="s">
        <v>45</v>
      </c>
      <c r="C38" s="42" t="s">
        <v>46</v>
      </c>
      <c r="D38" s="41"/>
      <c r="E38" s="41"/>
      <c r="F38" s="69"/>
      <c r="G38" s="48" t="s">
        <v>45</v>
      </c>
    </row>
    <row r="39" spans="2:7" ht="31.5" x14ac:dyDescent="0.25">
      <c r="B39" s="41">
        <v>4</v>
      </c>
      <c r="C39" s="42" t="s">
        <v>47</v>
      </c>
      <c r="D39" s="41"/>
      <c r="E39" s="41"/>
      <c r="F39" s="69"/>
      <c r="G39" s="49">
        <f>SUM(G40:G41)</f>
        <v>78367616.640000001</v>
      </c>
    </row>
    <row r="40" spans="2:7" ht="31.5" x14ac:dyDescent="0.25">
      <c r="B40" s="41">
        <v>4.0999999999999996</v>
      </c>
      <c r="C40" s="42" t="s">
        <v>48</v>
      </c>
      <c r="D40" s="41" t="s">
        <v>49</v>
      </c>
      <c r="E40" s="41">
        <v>209</v>
      </c>
      <c r="F40" s="48">
        <v>128058.56</v>
      </c>
      <c r="G40" s="48">
        <f>F40*E40</f>
        <v>26764239.039999999</v>
      </c>
    </row>
    <row r="41" spans="2:7" ht="47.25" x14ac:dyDescent="0.25">
      <c r="B41" s="41">
        <v>4.2</v>
      </c>
      <c r="C41" s="42" t="s">
        <v>50</v>
      </c>
      <c r="D41" s="41" t="s">
        <v>49</v>
      </c>
      <c r="E41" s="41">
        <v>289</v>
      </c>
      <c r="F41" s="48">
        <v>178558.4</v>
      </c>
      <c r="G41" s="48">
        <f t="shared" ref="G41" si="2">F41*E41</f>
        <v>51603377.600000001</v>
      </c>
    </row>
    <row r="42" spans="2:7" ht="15.75" x14ac:dyDescent="0.25">
      <c r="B42" s="36"/>
      <c r="C42" s="39" t="s">
        <v>51</v>
      </c>
      <c r="D42" s="38"/>
      <c r="E42" s="38"/>
      <c r="F42" s="40"/>
      <c r="G42" s="50">
        <f>G39+G18+G10+G5</f>
        <v>297978025.44</v>
      </c>
    </row>
    <row r="43" spans="2:7" ht="15.75" x14ac:dyDescent="0.25">
      <c r="B43" s="36"/>
      <c r="C43" s="39" t="s">
        <v>52</v>
      </c>
      <c r="D43" s="38"/>
      <c r="E43" s="36" t="s">
        <v>45</v>
      </c>
      <c r="F43" s="36"/>
      <c r="G43" s="40">
        <f>ROUND((+G42*0.25),2)</f>
        <v>74494506.359999999</v>
      </c>
    </row>
    <row r="44" spans="2:7" ht="15.75" x14ac:dyDescent="0.25">
      <c r="B44" s="36"/>
      <c r="C44" s="39" t="s">
        <v>53</v>
      </c>
      <c r="D44" s="38"/>
      <c r="E44" s="36"/>
      <c r="F44" s="36" t="s">
        <v>45</v>
      </c>
      <c r="G44" s="50">
        <f>ROUND((+G42*0.01),2)</f>
        <v>2979780.25</v>
      </c>
    </row>
    <row r="45" spans="2:7" ht="15.75" x14ac:dyDescent="0.25">
      <c r="B45" s="36"/>
      <c r="C45" s="39" t="s">
        <v>54</v>
      </c>
      <c r="D45" s="38"/>
      <c r="E45" s="36"/>
      <c r="F45" s="36"/>
      <c r="G45" s="40">
        <f>ROUND((+G42*0.05),2)</f>
        <v>14898901.27</v>
      </c>
    </row>
    <row r="46" spans="2:7" ht="15.75" x14ac:dyDescent="0.25">
      <c r="B46" s="36"/>
      <c r="C46" s="39" t="s">
        <v>56</v>
      </c>
      <c r="D46" s="36"/>
      <c r="E46" s="36"/>
      <c r="F46" s="36"/>
      <c r="G46" s="37">
        <f>ROUND((SUM(G42:G45)),2)</f>
        <v>390351213.31999999</v>
      </c>
    </row>
  </sheetData>
  <mergeCells count="6">
    <mergeCell ref="G3:G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ED489-86F0-42B5-99D7-CDD7AED8C9A3}">
  <dimension ref="B3:G48"/>
  <sheetViews>
    <sheetView topLeftCell="A25" workbookViewId="0">
      <selection activeCell="J20" sqref="J20"/>
    </sheetView>
  </sheetViews>
  <sheetFormatPr baseColWidth="10" defaultRowHeight="15" x14ac:dyDescent="0.25"/>
  <cols>
    <col min="2" max="2" width="9" customWidth="1"/>
    <col min="3" max="3" width="38" customWidth="1"/>
    <col min="5" max="5" width="10.7109375" customWidth="1"/>
    <col min="6" max="6" width="14.7109375" customWidth="1"/>
    <col min="7" max="7" width="18.42578125" customWidth="1"/>
  </cols>
  <sheetData>
    <row r="3" spans="2:7" x14ac:dyDescent="0.25">
      <c r="B3" s="76" t="s">
        <v>0</v>
      </c>
      <c r="C3" s="76" t="s">
        <v>55</v>
      </c>
      <c r="D3" s="76" t="s">
        <v>2</v>
      </c>
      <c r="E3" s="76" t="s">
        <v>3</v>
      </c>
      <c r="F3" s="76" t="s">
        <v>4</v>
      </c>
      <c r="G3" s="76" t="s">
        <v>5</v>
      </c>
    </row>
    <row r="4" spans="2:7" x14ac:dyDescent="0.25">
      <c r="B4" s="76"/>
      <c r="C4" s="76"/>
      <c r="D4" s="76"/>
      <c r="E4" s="76"/>
      <c r="F4" s="76"/>
      <c r="G4" s="76"/>
    </row>
    <row r="5" spans="2:7" ht="15.75" x14ac:dyDescent="0.25">
      <c r="B5" s="16">
        <v>1</v>
      </c>
      <c r="C5" s="17" t="s">
        <v>6</v>
      </c>
      <c r="D5" s="17"/>
      <c r="E5" s="17"/>
      <c r="F5" s="17"/>
      <c r="G5" s="18">
        <f>SUM(G6:G8)</f>
        <v>13918000</v>
      </c>
    </row>
    <row r="6" spans="2:7" ht="15.75" x14ac:dyDescent="0.25">
      <c r="B6" s="19">
        <v>1.1000000000000001</v>
      </c>
      <c r="C6" s="20" t="s">
        <v>7</v>
      </c>
      <c r="D6" s="19" t="s">
        <v>8</v>
      </c>
      <c r="E6" s="19">
        <v>150</v>
      </c>
      <c r="F6" s="21">
        <v>14600</v>
      </c>
      <c r="G6" s="21">
        <f>+F6*E6</f>
        <v>2190000</v>
      </c>
    </row>
    <row r="7" spans="2:7" ht="15.75" x14ac:dyDescent="0.25">
      <c r="B7" s="19">
        <v>1.2</v>
      </c>
      <c r="C7" s="20" t="s">
        <v>9</v>
      </c>
      <c r="D7" s="19" t="s">
        <v>10</v>
      </c>
      <c r="E7" s="19">
        <v>100</v>
      </c>
      <c r="F7" s="21">
        <v>102475</v>
      </c>
      <c r="G7" s="21">
        <f>+F7*E7</f>
        <v>10247500</v>
      </c>
    </row>
    <row r="8" spans="2:7" ht="15.75" x14ac:dyDescent="0.25">
      <c r="B8" s="19">
        <v>1.3</v>
      </c>
      <c r="C8" s="20" t="s">
        <v>11</v>
      </c>
      <c r="D8" s="19" t="s">
        <v>12</v>
      </c>
      <c r="E8" s="19">
        <v>42</v>
      </c>
      <c r="F8" s="21">
        <v>35250</v>
      </c>
      <c r="G8" s="21">
        <f>+F8*E8</f>
        <v>1480500</v>
      </c>
    </row>
    <row r="9" spans="2:7" ht="15.75" x14ac:dyDescent="0.25">
      <c r="B9" s="19"/>
      <c r="C9" s="20"/>
      <c r="D9" s="19"/>
      <c r="E9" s="19"/>
      <c r="F9" s="21"/>
      <c r="G9" s="21"/>
    </row>
    <row r="10" spans="2:7" ht="15.75" x14ac:dyDescent="0.25">
      <c r="B10" s="16">
        <v>2</v>
      </c>
      <c r="C10" s="20" t="s">
        <v>13</v>
      </c>
      <c r="D10" s="19"/>
      <c r="E10" s="19"/>
      <c r="F10" s="21"/>
      <c r="G10" s="21">
        <f>SUM(G11:G17)</f>
        <v>53066109</v>
      </c>
    </row>
    <row r="11" spans="2:7" ht="15.75" x14ac:dyDescent="0.25">
      <c r="B11" s="19">
        <v>2.1</v>
      </c>
      <c r="C11" s="20" t="s">
        <v>14</v>
      </c>
      <c r="D11" s="19" t="s">
        <v>8</v>
      </c>
      <c r="E11" s="19">
        <v>935.72</v>
      </c>
      <c r="F11" s="21">
        <v>15300</v>
      </c>
      <c r="G11" s="21">
        <f t="shared" ref="G11:G17" si="0">+F11*E11</f>
        <v>14316516</v>
      </c>
    </row>
    <row r="12" spans="2:7" ht="15.75" x14ac:dyDescent="0.25">
      <c r="B12" s="19">
        <v>2.2000000000000002</v>
      </c>
      <c r="C12" s="20" t="s">
        <v>15</v>
      </c>
      <c r="D12" s="19" t="s">
        <v>8</v>
      </c>
      <c r="E12" s="19">
        <v>524.91999999999996</v>
      </c>
      <c r="F12" s="21">
        <v>25500</v>
      </c>
      <c r="G12" s="21">
        <f t="shared" si="0"/>
        <v>13385459.999999998</v>
      </c>
    </row>
    <row r="13" spans="2:7" ht="15.75" x14ac:dyDescent="0.25">
      <c r="B13" s="19">
        <v>2.2999999999999998</v>
      </c>
      <c r="C13" s="20" t="s">
        <v>16</v>
      </c>
      <c r="D13" s="19" t="s">
        <v>17</v>
      </c>
      <c r="E13" s="19">
        <v>194.5</v>
      </c>
      <c r="F13" s="21">
        <v>35000</v>
      </c>
      <c r="G13" s="21">
        <f t="shared" si="0"/>
        <v>6807500</v>
      </c>
    </row>
    <row r="14" spans="2:7" ht="15.75" x14ac:dyDescent="0.25">
      <c r="B14" s="19">
        <v>2.4</v>
      </c>
      <c r="C14" s="20" t="s">
        <v>18</v>
      </c>
      <c r="D14" s="19" t="s">
        <v>19</v>
      </c>
      <c r="E14" s="19">
        <v>172.29</v>
      </c>
      <c r="F14" s="21">
        <v>12500</v>
      </c>
      <c r="G14" s="21">
        <f t="shared" si="0"/>
        <v>2153625</v>
      </c>
    </row>
    <row r="15" spans="2:7" ht="15.75" x14ac:dyDescent="0.25">
      <c r="B15" s="19">
        <v>2.4</v>
      </c>
      <c r="C15" s="20" t="s">
        <v>20</v>
      </c>
      <c r="D15" s="19" t="s">
        <v>19</v>
      </c>
      <c r="E15" s="19">
        <v>172.29</v>
      </c>
      <c r="F15" s="21">
        <v>52000</v>
      </c>
      <c r="G15" s="21">
        <f t="shared" si="0"/>
        <v>8959080</v>
      </c>
    </row>
    <row r="16" spans="2:7" ht="15.75" x14ac:dyDescent="0.25">
      <c r="B16" s="19">
        <v>2.5</v>
      </c>
      <c r="C16" s="20" t="s">
        <v>21</v>
      </c>
      <c r="D16" s="19" t="s">
        <v>8</v>
      </c>
      <c r="E16" s="19">
        <v>62.1</v>
      </c>
      <c r="F16" s="21">
        <v>65000</v>
      </c>
      <c r="G16" s="21">
        <f t="shared" si="0"/>
        <v>4036500</v>
      </c>
    </row>
    <row r="17" spans="2:7" ht="15.75" x14ac:dyDescent="0.25">
      <c r="B17" s="19">
        <v>2.6</v>
      </c>
      <c r="C17" s="20" t="s">
        <v>22</v>
      </c>
      <c r="D17" s="19" t="s">
        <v>12</v>
      </c>
      <c r="E17" s="19">
        <v>215.66</v>
      </c>
      <c r="F17" s="21">
        <v>15800</v>
      </c>
      <c r="G17" s="21">
        <f t="shared" si="0"/>
        <v>3407428</v>
      </c>
    </row>
    <row r="18" spans="2:7" ht="15.75" x14ac:dyDescent="0.25">
      <c r="B18" s="19"/>
      <c r="C18" s="20"/>
      <c r="D18" s="19"/>
      <c r="E18" s="19"/>
      <c r="F18" s="21"/>
      <c r="G18" s="21"/>
    </row>
    <row r="19" spans="2:7" ht="15.75" x14ac:dyDescent="0.25">
      <c r="B19" s="19"/>
      <c r="C19" s="20"/>
      <c r="D19" s="19"/>
      <c r="E19" s="19"/>
      <c r="F19" s="21"/>
      <c r="G19" s="21"/>
    </row>
    <row r="20" spans="2:7" ht="15.75" x14ac:dyDescent="0.25">
      <c r="B20" s="16">
        <v>3</v>
      </c>
      <c r="C20" s="20" t="s">
        <v>23</v>
      </c>
      <c r="D20" s="19"/>
      <c r="E20" s="19"/>
      <c r="F20" s="21"/>
      <c r="G20" s="21">
        <f>SUM(G21:G39)</f>
        <v>158041129.80000001</v>
      </c>
    </row>
    <row r="21" spans="2:7" ht="15.75" x14ac:dyDescent="0.25">
      <c r="B21" s="22">
        <v>3.1</v>
      </c>
      <c r="C21" s="23" t="s">
        <v>24</v>
      </c>
      <c r="D21" s="19" t="s">
        <v>8</v>
      </c>
      <c r="E21" s="19">
        <v>935.72</v>
      </c>
      <c r="F21" s="21">
        <v>18900</v>
      </c>
      <c r="G21" s="21">
        <f>+F21*E21</f>
        <v>17685108</v>
      </c>
    </row>
    <row r="22" spans="2:7" ht="15.75" x14ac:dyDescent="0.25">
      <c r="B22" s="19">
        <v>3.2</v>
      </c>
      <c r="C22" s="24" t="s">
        <v>25</v>
      </c>
      <c r="D22" s="25" t="s">
        <v>8</v>
      </c>
      <c r="E22" s="25">
        <v>935.72</v>
      </c>
      <c r="F22" s="26">
        <v>73940</v>
      </c>
      <c r="G22" s="21">
        <f t="shared" ref="G22:G39" si="1">+F22*E22</f>
        <v>69187136.799999997</v>
      </c>
    </row>
    <row r="23" spans="2:7" ht="15.75" x14ac:dyDescent="0.25">
      <c r="B23" s="19">
        <v>3.3</v>
      </c>
      <c r="C23" s="20" t="s">
        <v>26</v>
      </c>
      <c r="D23" s="19" t="s">
        <v>8</v>
      </c>
      <c r="E23" s="19">
        <f>35*1.2</f>
        <v>42</v>
      </c>
      <c r="F23" s="21">
        <v>38500</v>
      </c>
      <c r="G23" s="21">
        <f t="shared" si="1"/>
        <v>1617000</v>
      </c>
    </row>
    <row r="24" spans="2:7" ht="15.75" x14ac:dyDescent="0.25">
      <c r="B24" s="19">
        <v>3.4</v>
      </c>
      <c r="C24" s="20" t="s">
        <v>27</v>
      </c>
      <c r="D24" s="19" t="s">
        <v>12</v>
      </c>
      <c r="E24" s="19">
        <v>95</v>
      </c>
      <c r="F24" s="21">
        <v>25000</v>
      </c>
      <c r="G24" s="21">
        <f t="shared" si="1"/>
        <v>2375000</v>
      </c>
    </row>
    <row r="25" spans="2:7" ht="31.5" x14ac:dyDescent="0.25">
      <c r="B25" s="27">
        <v>3.5</v>
      </c>
      <c r="C25" s="20" t="s">
        <v>28</v>
      </c>
      <c r="D25" s="19" t="s">
        <v>12</v>
      </c>
      <c r="E25" s="19">
        <v>15.89</v>
      </c>
      <c r="F25" s="21">
        <v>32500</v>
      </c>
      <c r="G25" s="21">
        <f t="shared" si="1"/>
        <v>516425</v>
      </c>
    </row>
    <row r="26" spans="2:7" ht="15.75" x14ac:dyDescent="0.25">
      <c r="B26" s="19">
        <v>3.6</v>
      </c>
      <c r="C26" s="20" t="s">
        <v>29</v>
      </c>
      <c r="D26" s="19" t="s">
        <v>12</v>
      </c>
      <c r="E26" s="19">
        <v>35</v>
      </c>
      <c r="F26" s="21">
        <v>165000</v>
      </c>
      <c r="G26" s="21">
        <f t="shared" si="1"/>
        <v>5775000</v>
      </c>
    </row>
    <row r="27" spans="2:7" ht="15.75" x14ac:dyDescent="0.25">
      <c r="B27" s="19">
        <v>3.7</v>
      </c>
      <c r="C27" s="20" t="s">
        <v>30</v>
      </c>
      <c r="D27" s="19" t="s">
        <v>31</v>
      </c>
      <c r="E27" s="19">
        <v>1</v>
      </c>
      <c r="F27" s="21">
        <v>3500000</v>
      </c>
      <c r="G27" s="21">
        <f t="shared" si="1"/>
        <v>3500000</v>
      </c>
    </row>
    <row r="28" spans="2:7" ht="15.75" x14ac:dyDescent="0.25">
      <c r="B28" s="19">
        <v>3.8</v>
      </c>
      <c r="C28" s="20" t="s">
        <v>32</v>
      </c>
      <c r="D28" s="19" t="s">
        <v>31</v>
      </c>
      <c r="E28" s="19">
        <v>12</v>
      </c>
      <c r="F28" s="21">
        <v>109500</v>
      </c>
      <c r="G28" s="21">
        <f t="shared" si="1"/>
        <v>1314000</v>
      </c>
    </row>
    <row r="29" spans="2:7" ht="15.75" x14ac:dyDescent="0.25">
      <c r="B29" s="19">
        <v>3.9</v>
      </c>
      <c r="C29" s="20" t="s">
        <v>33</v>
      </c>
      <c r="D29" s="19" t="s">
        <v>8</v>
      </c>
      <c r="E29" s="19">
        <v>4.0199999999999996</v>
      </c>
      <c r="F29" s="21">
        <v>490000</v>
      </c>
      <c r="G29" s="21">
        <f t="shared" si="1"/>
        <v>1969799.9999999998</v>
      </c>
    </row>
    <row r="30" spans="2:7" ht="15.75" x14ac:dyDescent="0.25">
      <c r="B30" s="28">
        <v>3.1</v>
      </c>
      <c r="C30" s="20" t="s">
        <v>34</v>
      </c>
      <c r="D30" s="19" t="s">
        <v>12</v>
      </c>
      <c r="E30" s="19">
        <v>36</v>
      </c>
      <c r="F30" s="21">
        <v>65000</v>
      </c>
      <c r="G30" s="21">
        <f t="shared" si="1"/>
        <v>2340000</v>
      </c>
    </row>
    <row r="31" spans="2:7" ht="15.75" x14ac:dyDescent="0.25">
      <c r="B31" s="19">
        <v>3.11</v>
      </c>
      <c r="C31" s="20" t="s">
        <v>35</v>
      </c>
      <c r="D31" s="19" t="s">
        <v>8</v>
      </c>
      <c r="E31" s="19">
        <v>68</v>
      </c>
      <c r="F31" s="21">
        <v>89000</v>
      </c>
      <c r="G31" s="21">
        <f t="shared" si="1"/>
        <v>6052000</v>
      </c>
    </row>
    <row r="32" spans="2:7" ht="15.75" x14ac:dyDescent="0.25">
      <c r="B32" s="19">
        <v>3.12</v>
      </c>
      <c r="C32" s="20" t="s">
        <v>36</v>
      </c>
      <c r="D32" s="19" t="s">
        <v>12</v>
      </c>
      <c r="E32" s="19">
        <v>18</v>
      </c>
      <c r="F32" s="21">
        <v>78100</v>
      </c>
      <c r="G32" s="21">
        <f t="shared" si="1"/>
        <v>1405800</v>
      </c>
    </row>
    <row r="33" spans="2:7" ht="15.75" x14ac:dyDescent="0.25">
      <c r="B33" s="19">
        <v>3.13</v>
      </c>
      <c r="C33" s="20" t="s">
        <v>37</v>
      </c>
      <c r="D33" s="19" t="s">
        <v>38</v>
      </c>
      <c r="E33" s="19">
        <v>250</v>
      </c>
      <c r="F33" s="21">
        <v>9800</v>
      </c>
      <c r="G33" s="21">
        <f t="shared" si="1"/>
        <v>2450000</v>
      </c>
    </row>
    <row r="34" spans="2:7" ht="15.75" x14ac:dyDescent="0.25">
      <c r="B34" s="19">
        <v>3.14</v>
      </c>
      <c r="C34" s="20" t="s">
        <v>39</v>
      </c>
      <c r="D34" s="19" t="s">
        <v>12</v>
      </c>
      <c r="E34" s="19">
        <v>37</v>
      </c>
      <c r="F34" s="21">
        <v>86780</v>
      </c>
      <c r="G34" s="21">
        <f t="shared" si="1"/>
        <v>3210860</v>
      </c>
    </row>
    <row r="35" spans="2:7" ht="15.75" x14ac:dyDescent="0.25">
      <c r="B35" s="19">
        <v>3.15</v>
      </c>
      <c r="C35" s="20" t="s">
        <v>40</v>
      </c>
      <c r="D35" s="19" t="s">
        <v>12</v>
      </c>
      <c r="E35" s="19">
        <v>215</v>
      </c>
      <c r="F35" s="21">
        <v>115000</v>
      </c>
      <c r="G35" s="21">
        <f t="shared" si="1"/>
        <v>24725000</v>
      </c>
    </row>
    <row r="36" spans="2:7" ht="15.75" x14ac:dyDescent="0.25">
      <c r="B36" s="19">
        <v>3.16</v>
      </c>
      <c r="C36" s="20" t="s">
        <v>41</v>
      </c>
      <c r="D36" s="19" t="s">
        <v>31</v>
      </c>
      <c r="E36" s="19">
        <v>48</v>
      </c>
      <c r="F36" s="21">
        <v>58000</v>
      </c>
      <c r="G36" s="21">
        <f t="shared" si="1"/>
        <v>2784000</v>
      </c>
    </row>
    <row r="37" spans="2:7" ht="15.75" x14ac:dyDescent="0.25">
      <c r="B37" s="19">
        <v>3.17</v>
      </c>
      <c r="C37" s="20" t="s">
        <v>42</v>
      </c>
      <c r="D37" s="19" t="s">
        <v>8</v>
      </c>
      <c r="E37" s="19">
        <v>40</v>
      </c>
      <c r="F37" s="21">
        <v>41350</v>
      </c>
      <c r="G37" s="21">
        <f t="shared" si="1"/>
        <v>1654000</v>
      </c>
    </row>
    <row r="38" spans="2:7" ht="15.75" x14ac:dyDescent="0.25">
      <c r="B38" s="19">
        <v>3.18</v>
      </c>
      <c r="C38" s="20" t="s">
        <v>43</v>
      </c>
      <c r="D38" s="19" t="s">
        <v>31</v>
      </c>
      <c r="E38" s="19">
        <v>24</v>
      </c>
      <c r="F38" s="21">
        <v>305000</v>
      </c>
      <c r="G38" s="21">
        <f t="shared" si="1"/>
        <v>7320000</v>
      </c>
    </row>
    <row r="39" spans="2:7" ht="15.75" x14ac:dyDescent="0.25">
      <c r="B39" s="19">
        <v>3.19</v>
      </c>
      <c r="C39" s="20" t="s">
        <v>44</v>
      </c>
      <c r="D39" s="19" t="s">
        <v>31</v>
      </c>
      <c r="E39" s="19">
        <v>24</v>
      </c>
      <c r="F39" s="21">
        <v>90000</v>
      </c>
      <c r="G39" s="21">
        <f t="shared" si="1"/>
        <v>2160000</v>
      </c>
    </row>
    <row r="40" spans="2:7" ht="15.75" x14ac:dyDescent="0.25">
      <c r="B40" s="22" t="s">
        <v>45</v>
      </c>
      <c r="C40" s="23" t="s">
        <v>46</v>
      </c>
      <c r="D40" s="22"/>
      <c r="E40" s="22"/>
      <c r="F40" s="29">
        <v>0</v>
      </c>
      <c r="G40" s="29" t="s">
        <v>45</v>
      </c>
    </row>
    <row r="41" spans="2:7" ht="15.75" x14ac:dyDescent="0.25">
      <c r="B41" s="22">
        <v>4</v>
      </c>
      <c r="C41" s="23" t="s">
        <v>47</v>
      </c>
      <c r="D41" s="22"/>
      <c r="E41" s="22"/>
      <c r="F41" s="29">
        <v>0</v>
      </c>
      <c r="G41" s="30">
        <f>SUM(G42:G43)</f>
        <v>78865616.640000001</v>
      </c>
    </row>
    <row r="42" spans="2:7" ht="15.75" x14ac:dyDescent="0.25">
      <c r="B42" s="22">
        <v>4.0999999999999996</v>
      </c>
      <c r="C42" s="23" t="s">
        <v>48</v>
      </c>
      <c r="D42" s="22" t="s">
        <v>49</v>
      </c>
      <c r="E42" s="22">
        <v>209</v>
      </c>
      <c r="F42" s="29">
        <v>129058.56</v>
      </c>
      <c r="G42" s="29">
        <f>F42*E42</f>
        <v>26973239.039999999</v>
      </c>
    </row>
    <row r="43" spans="2:7" ht="31.5" x14ac:dyDescent="0.25">
      <c r="B43" s="22">
        <v>4.2</v>
      </c>
      <c r="C43" s="23" t="s">
        <v>50</v>
      </c>
      <c r="D43" s="22" t="s">
        <v>49</v>
      </c>
      <c r="E43" s="22">
        <v>289</v>
      </c>
      <c r="F43" s="29">
        <v>179558.39999999999</v>
      </c>
      <c r="G43" s="29">
        <f t="shared" ref="G43" si="2">F43*E43</f>
        <v>51892377.600000001</v>
      </c>
    </row>
    <row r="44" spans="2:7" ht="15.75" x14ac:dyDescent="0.25">
      <c r="B44" s="17"/>
      <c r="C44" s="31" t="s">
        <v>51</v>
      </c>
      <c r="D44" s="19"/>
      <c r="E44" s="19"/>
      <c r="F44" s="21"/>
      <c r="G44" s="32">
        <f>G41+G20+G10+G5</f>
        <v>303890855.44</v>
      </c>
    </row>
    <row r="45" spans="2:7" ht="15.75" x14ac:dyDescent="0.25">
      <c r="B45" s="17"/>
      <c r="C45" s="20" t="s">
        <v>52</v>
      </c>
      <c r="D45" s="19"/>
      <c r="E45" s="17" t="s">
        <v>45</v>
      </c>
      <c r="F45" s="17"/>
      <c r="G45" s="21">
        <f>ROUND((+G44*0.25),2)</f>
        <v>75972713.859999999</v>
      </c>
    </row>
    <row r="46" spans="2:7" ht="15.75" x14ac:dyDescent="0.25">
      <c r="B46" s="17"/>
      <c r="C46" s="20" t="s">
        <v>53</v>
      </c>
      <c r="D46" s="19"/>
      <c r="E46" s="17"/>
      <c r="F46" s="17" t="s">
        <v>45</v>
      </c>
      <c r="G46" s="33">
        <f>ROUND((+G44*0.01),2)</f>
        <v>3038908.55</v>
      </c>
    </row>
    <row r="47" spans="2:7" ht="15.75" x14ac:dyDescent="0.25">
      <c r="B47" s="17"/>
      <c r="C47" s="20" t="s">
        <v>54</v>
      </c>
      <c r="D47" s="19"/>
      <c r="E47" s="17"/>
      <c r="F47" s="17"/>
      <c r="G47" s="21">
        <f>ROUND((+G44*0.05),2)</f>
        <v>15194542.77</v>
      </c>
    </row>
    <row r="48" spans="2:7" ht="15.75" x14ac:dyDescent="0.25">
      <c r="B48" s="17"/>
      <c r="C48" s="31" t="s">
        <v>58</v>
      </c>
      <c r="D48" s="17"/>
      <c r="E48" s="17"/>
      <c r="F48" s="17"/>
      <c r="G48" s="34">
        <f>ROUND((SUM(G44:G47)),2)</f>
        <v>398097020.62</v>
      </c>
    </row>
  </sheetData>
  <mergeCells count="6">
    <mergeCell ref="G3:G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E348F-F94C-4582-9BD2-9A57C2FC2E2E}">
  <dimension ref="B4:N46"/>
  <sheetViews>
    <sheetView topLeftCell="A34" zoomScale="70" zoomScaleNormal="70" workbookViewId="0">
      <selection activeCell="H40" sqref="H40:H41"/>
    </sheetView>
  </sheetViews>
  <sheetFormatPr baseColWidth="10" defaultRowHeight="15" x14ac:dyDescent="0.25"/>
  <cols>
    <col min="3" max="3" width="27.42578125" customWidth="1"/>
    <col min="6" max="6" width="21.7109375" customWidth="1"/>
    <col min="7" max="7" width="27.42578125" customWidth="1"/>
    <col min="8" max="8" width="18.140625" customWidth="1"/>
    <col min="9" max="9" width="25.28515625" customWidth="1"/>
    <col min="10" max="11" width="24.28515625" customWidth="1"/>
    <col min="12" max="12" width="18.7109375" customWidth="1"/>
    <col min="13" max="13" width="25" customWidth="1"/>
    <col min="14" max="14" width="25.42578125" customWidth="1"/>
  </cols>
  <sheetData>
    <row r="4" spans="2:13" ht="15" customHeight="1" x14ac:dyDescent="0.25">
      <c r="B4" s="90" t="s">
        <v>0</v>
      </c>
      <c r="C4" s="90" t="s">
        <v>1</v>
      </c>
      <c r="D4" s="90" t="s">
        <v>2</v>
      </c>
      <c r="E4" s="90" t="s">
        <v>3</v>
      </c>
      <c r="F4" s="90" t="s">
        <v>59</v>
      </c>
      <c r="G4" s="83" t="s">
        <v>63</v>
      </c>
      <c r="H4" s="75" t="s">
        <v>60</v>
      </c>
      <c r="I4" s="85" t="s">
        <v>63</v>
      </c>
      <c r="J4" s="81" t="s">
        <v>61</v>
      </c>
      <c r="K4" s="87" t="s">
        <v>64</v>
      </c>
      <c r="L4" s="82" t="s">
        <v>62</v>
      </c>
      <c r="M4" s="89" t="s">
        <v>65</v>
      </c>
    </row>
    <row r="5" spans="2:13" ht="15" customHeight="1" x14ac:dyDescent="0.25">
      <c r="B5" s="90"/>
      <c r="C5" s="90"/>
      <c r="D5" s="90"/>
      <c r="E5" s="90"/>
      <c r="F5" s="90"/>
      <c r="G5" s="84"/>
      <c r="H5" s="75"/>
      <c r="I5" s="86"/>
      <c r="J5" s="81"/>
      <c r="K5" s="88"/>
      <c r="L5" s="82"/>
      <c r="M5" s="89"/>
    </row>
    <row r="6" spans="2:13" ht="15.75" x14ac:dyDescent="0.25">
      <c r="B6" s="53">
        <v>1</v>
      </c>
      <c r="C6" s="6" t="s">
        <v>6</v>
      </c>
      <c r="D6" s="6"/>
      <c r="E6" s="6"/>
      <c r="F6" s="6"/>
      <c r="G6" s="6"/>
      <c r="H6" s="36"/>
      <c r="I6" s="68"/>
      <c r="J6" s="62"/>
      <c r="K6" s="62"/>
      <c r="L6" s="1"/>
      <c r="M6" s="1"/>
    </row>
    <row r="7" spans="2:13" ht="15.75" x14ac:dyDescent="0.25">
      <c r="B7" s="54">
        <v>1.1000000000000001</v>
      </c>
      <c r="C7" s="6" t="s">
        <v>7</v>
      </c>
      <c r="D7" s="54" t="s">
        <v>8</v>
      </c>
      <c r="E7" s="54">
        <v>150</v>
      </c>
      <c r="F7" s="55">
        <v>15600</v>
      </c>
      <c r="G7" s="55">
        <f>E7*F7</f>
        <v>2340000</v>
      </c>
      <c r="H7" s="40">
        <v>13600</v>
      </c>
      <c r="I7" s="69">
        <f>H7*E7</f>
        <v>2040000</v>
      </c>
      <c r="J7" s="63">
        <v>14600</v>
      </c>
      <c r="K7" s="63">
        <f>J7*E7</f>
        <v>2190000</v>
      </c>
      <c r="L7" s="67">
        <f>(F7+H7+J7)/3</f>
        <v>14600</v>
      </c>
      <c r="M7" s="67">
        <f>(G7+I7+K7)/3</f>
        <v>2190000</v>
      </c>
    </row>
    <row r="8" spans="2:13" ht="26.25" x14ac:dyDescent="0.25">
      <c r="B8" s="54">
        <v>1.2</v>
      </c>
      <c r="C8" s="6" t="s">
        <v>9</v>
      </c>
      <c r="D8" s="54" t="s">
        <v>10</v>
      </c>
      <c r="E8" s="54">
        <v>100</v>
      </c>
      <c r="F8" s="55">
        <v>103475</v>
      </c>
      <c r="G8" s="55">
        <f t="shared" ref="G8:G41" si="0">E8*F8</f>
        <v>10347500</v>
      </c>
      <c r="H8" s="40">
        <v>101475</v>
      </c>
      <c r="I8" s="69">
        <f t="shared" ref="I8:I41" si="1">H8*E8</f>
        <v>10147500</v>
      </c>
      <c r="J8" s="63">
        <v>102475</v>
      </c>
      <c r="K8" s="63">
        <f t="shared" ref="K8:K41" si="2">J8*E8</f>
        <v>10247500</v>
      </c>
      <c r="L8" s="67">
        <f t="shared" ref="L8:L41" si="3">(F8+H8+J8)/3</f>
        <v>102475</v>
      </c>
      <c r="M8" s="67">
        <f t="shared" ref="M8:M41" si="4">(G8+I8+K8)/3</f>
        <v>10247500</v>
      </c>
    </row>
    <row r="9" spans="2:13" ht="26.25" x14ac:dyDescent="0.25">
      <c r="B9" s="54">
        <v>1.3</v>
      </c>
      <c r="C9" s="6" t="s">
        <v>11</v>
      </c>
      <c r="D9" s="54" t="s">
        <v>12</v>
      </c>
      <c r="E9" s="54">
        <v>42</v>
      </c>
      <c r="F9" s="55">
        <v>36250</v>
      </c>
      <c r="G9" s="55">
        <f t="shared" si="0"/>
        <v>1522500</v>
      </c>
      <c r="H9" s="40">
        <v>34250</v>
      </c>
      <c r="I9" s="69">
        <f t="shared" si="1"/>
        <v>1438500</v>
      </c>
      <c r="J9" s="63">
        <v>35250</v>
      </c>
      <c r="K9" s="63">
        <f t="shared" si="2"/>
        <v>1480500</v>
      </c>
      <c r="L9" s="67">
        <f t="shared" si="3"/>
        <v>35250</v>
      </c>
      <c r="M9" s="67">
        <f t="shared" si="4"/>
        <v>1480500</v>
      </c>
    </row>
    <row r="10" spans="2:13" ht="26.25" x14ac:dyDescent="0.25">
      <c r="B10" s="53">
        <v>2</v>
      </c>
      <c r="C10" s="6" t="s">
        <v>13</v>
      </c>
      <c r="D10" s="54"/>
      <c r="E10" s="54"/>
      <c r="F10" s="55"/>
      <c r="G10" s="55">
        <f t="shared" si="0"/>
        <v>0</v>
      </c>
      <c r="H10" s="40"/>
      <c r="I10" s="69">
        <f t="shared" si="1"/>
        <v>0</v>
      </c>
      <c r="J10" s="63"/>
      <c r="K10" s="63">
        <f t="shared" si="2"/>
        <v>0</v>
      </c>
      <c r="L10" s="67">
        <f t="shared" si="3"/>
        <v>0</v>
      </c>
      <c r="M10" s="67">
        <f t="shared" si="4"/>
        <v>0</v>
      </c>
    </row>
    <row r="11" spans="2:13" ht="26.25" x14ac:dyDescent="0.25">
      <c r="B11" s="54">
        <v>2.1</v>
      </c>
      <c r="C11" s="6" t="s">
        <v>14</v>
      </c>
      <c r="D11" s="54" t="s">
        <v>8</v>
      </c>
      <c r="E11" s="54">
        <v>935.72</v>
      </c>
      <c r="F11" s="55">
        <v>16300</v>
      </c>
      <c r="G11" s="55">
        <f t="shared" si="0"/>
        <v>15252236</v>
      </c>
      <c r="H11" s="40">
        <v>14300</v>
      </c>
      <c r="I11" s="69">
        <f t="shared" si="1"/>
        <v>13380796</v>
      </c>
      <c r="J11" s="63">
        <v>15300</v>
      </c>
      <c r="K11" s="63">
        <f t="shared" si="2"/>
        <v>14316516</v>
      </c>
      <c r="L11" s="67">
        <f t="shared" si="3"/>
        <v>15300</v>
      </c>
      <c r="M11" s="67">
        <f t="shared" si="4"/>
        <v>14316516</v>
      </c>
    </row>
    <row r="12" spans="2:13" ht="26.25" x14ac:dyDescent="0.25">
      <c r="B12" s="54">
        <v>2.2000000000000002</v>
      </c>
      <c r="C12" s="6" t="s">
        <v>15</v>
      </c>
      <c r="D12" s="54" t="s">
        <v>8</v>
      </c>
      <c r="E12" s="54">
        <v>524.91999999999996</v>
      </c>
      <c r="F12" s="55">
        <v>26500</v>
      </c>
      <c r="G12" s="55">
        <f t="shared" si="0"/>
        <v>13910379.999999998</v>
      </c>
      <c r="H12" s="40">
        <v>24500</v>
      </c>
      <c r="I12" s="69">
        <f t="shared" si="1"/>
        <v>12860539.999999998</v>
      </c>
      <c r="J12" s="63">
        <v>25500</v>
      </c>
      <c r="K12" s="63">
        <f t="shared" si="2"/>
        <v>13385459.999999998</v>
      </c>
      <c r="L12" s="67">
        <f t="shared" si="3"/>
        <v>25500</v>
      </c>
      <c r="M12" s="67">
        <f t="shared" si="4"/>
        <v>13385459.999999998</v>
      </c>
    </row>
    <row r="13" spans="2:13" ht="26.25" x14ac:dyDescent="0.25">
      <c r="B13" s="54">
        <v>2.2999999999999998</v>
      </c>
      <c r="C13" s="6" t="s">
        <v>16</v>
      </c>
      <c r="D13" s="54" t="s">
        <v>17</v>
      </c>
      <c r="E13" s="54">
        <v>194.5</v>
      </c>
      <c r="F13" s="55">
        <v>36000</v>
      </c>
      <c r="G13" s="55">
        <f t="shared" si="0"/>
        <v>7002000</v>
      </c>
      <c r="H13" s="40">
        <v>34000</v>
      </c>
      <c r="I13" s="69">
        <f t="shared" si="1"/>
        <v>6613000</v>
      </c>
      <c r="J13" s="63">
        <v>35000</v>
      </c>
      <c r="K13" s="63">
        <f t="shared" si="2"/>
        <v>6807500</v>
      </c>
      <c r="L13" s="67">
        <f t="shared" si="3"/>
        <v>35000</v>
      </c>
      <c r="M13" s="67">
        <f t="shared" si="4"/>
        <v>6807500</v>
      </c>
    </row>
    <row r="14" spans="2:13" ht="26.25" x14ac:dyDescent="0.25">
      <c r="B14" s="54">
        <v>2.4</v>
      </c>
      <c r="C14" s="6" t="s">
        <v>18</v>
      </c>
      <c r="D14" s="54" t="s">
        <v>19</v>
      </c>
      <c r="E14" s="54">
        <v>172.29</v>
      </c>
      <c r="F14" s="55">
        <v>13500</v>
      </c>
      <c r="G14" s="55">
        <f t="shared" si="0"/>
        <v>2325915</v>
      </c>
      <c r="H14" s="40">
        <v>11500</v>
      </c>
      <c r="I14" s="69">
        <f t="shared" si="1"/>
        <v>1981335</v>
      </c>
      <c r="J14" s="63">
        <v>12500</v>
      </c>
      <c r="K14" s="63">
        <f t="shared" si="2"/>
        <v>2153625</v>
      </c>
      <c r="L14" s="67">
        <f t="shared" si="3"/>
        <v>12500</v>
      </c>
      <c r="M14" s="67">
        <f t="shared" si="4"/>
        <v>2153625</v>
      </c>
    </row>
    <row r="15" spans="2:13" ht="26.25" x14ac:dyDescent="0.25">
      <c r="B15" s="54">
        <v>2.4</v>
      </c>
      <c r="C15" s="6" t="s">
        <v>20</v>
      </c>
      <c r="D15" s="54" t="s">
        <v>19</v>
      </c>
      <c r="E15" s="54">
        <v>172.29</v>
      </c>
      <c r="F15" s="55">
        <v>53000</v>
      </c>
      <c r="G15" s="55">
        <f t="shared" si="0"/>
        <v>9131370</v>
      </c>
      <c r="H15" s="40">
        <v>51000</v>
      </c>
      <c r="I15" s="69">
        <f t="shared" si="1"/>
        <v>8786790</v>
      </c>
      <c r="J15" s="63">
        <v>52000</v>
      </c>
      <c r="K15" s="63">
        <f t="shared" si="2"/>
        <v>8959080</v>
      </c>
      <c r="L15" s="67">
        <f t="shared" si="3"/>
        <v>52000</v>
      </c>
      <c r="M15" s="67">
        <f t="shared" si="4"/>
        <v>8959080</v>
      </c>
    </row>
    <row r="16" spans="2:13" ht="26.25" x14ac:dyDescent="0.25">
      <c r="B16" s="54">
        <v>2.5</v>
      </c>
      <c r="C16" s="6" t="s">
        <v>21</v>
      </c>
      <c r="D16" s="54" t="s">
        <v>8</v>
      </c>
      <c r="E16" s="54">
        <v>62.1</v>
      </c>
      <c r="F16" s="55">
        <v>66000</v>
      </c>
      <c r="G16" s="55">
        <f t="shared" si="0"/>
        <v>4098600</v>
      </c>
      <c r="H16" s="40">
        <v>64000</v>
      </c>
      <c r="I16" s="69">
        <f t="shared" si="1"/>
        <v>3974400</v>
      </c>
      <c r="J16" s="63">
        <v>65000</v>
      </c>
      <c r="K16" s="63">
        <f t="shared" si="2"/>
        <v>4036500</v>
      </c>
      <c r="L16" s="67">
        <f t="shared" si="3"/>
        <v>65000</v>
      </c>
      <c r="M16" s="67">
        <f t="shared" si="4"/>
        <v>4036500</v>
      </c>
    </row>
    <row r="17" spans="2:13" ht="26.25" x14ac:dyDescent="0.25">
      <c r="B17" s="54">
        <v>2.6</v>
      </c>
      <c r="C17" s="6" t="s">
        <v>22</v>
      </c>
      <c r="D17" s="54" t="s">
        <v>12</v>
      </c>
      <c r="E17" s="54">
        <v>215.66</v>
      </c>
      <c r="F17" s="55">
        <v>16800</v>
      </c>
      <c r="G17" s="55">
        <f t="shared" si="0"/>
        <v>3623088</v>
      </c>
      <c r="H17" s="40">
        <v>14800</v>
      </c>
      <c r="I17" s="69">
        <f t="shared" si="1"/>
        <v>3191768</v>
      </c>
      <c r="J17" s="63">
        <v>15800</v>
      </c>
      <c r="K17" s="63">
        <f t="shared" si="2"/>
        <v>3407428</v>
      </c>
      <c r="L17" s="67">
        <f t="shared" si="3"/>
        <v>15800</v>
      </c>
      <c r="M17" s="67">
        <f t="shared" si="4"/>
        <v>3407428</v>
      </c>
    </row>
    <row r="18" spans="2:13" ht="26.25" x14ac:dyDescent="0.25">
      <c r="B18" s="53">
        <v>3</v>
      </c>
      <c r="C18" s="6" t="s">
        <v>23</v>
      </c>
      <c r="D18" s="54"/>
      <c r="E18" s="54"/>
      <c r="F18" s="55"/>
      <c r="G18" s="55">
        <f t="shared" si="0"/>
        <v>0</v>
      </c>
      <c r="I18" s="69">
        <f t="shared" si="1"/>
        <v>0</v>
      </c>
      <c r="K18" s="63">
        <f t="shared" si="2"/>
        <v>0</v>
      </c>
      <c r="L18" s="67">
        <f t="shared" si="3"/>
        <v>0</v>
      </c>
      <c r="M18" s="67">
        <f t="shared" si="4"/>
        <v>0</v>
      </c>
    </row>
    <row r="19" spans="2:13" ht="15.75" x14ac:dyDescent="0.25">
      <c r="B19" s="56">
        <v>3.1</v>
      </c>
      <c r="C19" s="9" t="s">
        <v>24</v>
      </c>
      <c r="D19" s="54" t="s">
        <v>8</v>
      </c>
      <c r="E19" s="54">
        <v>935.72</v>
      </c>
      <c r="F19" s="55">
        <v>19900</v>
      </c>
      <c r="G19" s="55">
        <f t="shared" si="0"/>
        <v>18620828</v>
      </c>
      <c r="H19" s="40">
        <v>17900</v>
      </c>
      <c r="I19" s="69">
        <f t="shared" si="1"/>
        <v>16749388</v>
      </c>
      <c r="J19" s="63">
        <v>18900</v>
      </c>
      <c r="K19" s="63">
        <f t="shared" si="2"/>
        <v>17685108</v>
      </c>
      <c r="L19" s="67">
        <f t="shared" si="3"/>
        <v>18900</v>
      </c>
      <c r="M19" s="67">
        <f t="shared" si="4"/>
        <v>17685108</v>
      </c>
    </row>
    <row r="20" spans="2:13" ht="26.25" x14ac:dyDescent="0.25">
      <c r="B20" s="54">
        <v>3.2</v>
      </c>
      <c r="C20" s="10" t="s">
        <v>25</v>
      </c>
      <c r="D20" s="57" t="s">
        <v>8</v>
      </c>
      <c r="E20" s="57">
        <v>935.72</v>
      </c>
      <c r="F20" s="58">
        <v>74940</v>
      </c>
      <c r="G20" s="55">
        <f t="shared" si="0"/>
        <v>70122856.799999997</v>
      </c>
      <c r="H20" s="45">
        <v>72940</v>
      </c>
      <c r="I20" s="69">
        <f t="shared" si="1"/>
        <v>68251416.799999997</v>
      </c>
      <c r="J20" s="64">
        <v>73940</v>
      </c>
      <c r="K20" s="63">
        <f t="shared" si="2"/>
        <v>69187136.799999997</v>
      </c>
      <c r="L20" s="67">
        <f t="shared" si="3"/>
        <v>73940</v>
      </c>
      <c r="M20" s="67">
        <f t="shared" si="4"/>
        <v>69187136.799999997</v>
      </c>
    </row>
    <row r="21" spans="2:13" ht="15.75" x14ac:dyDescent="0.25">
      <c r="B21" s="54">
        <v>3.3</v>
      </c>
      <c r="C21" s="6" t="s">
        <v>26</v>
      </c>
      <c r="D21" s="54" t="s">
        <v>8</v>
      </c>
      <c r="E21" s="54">
        <f>35*1.2</f>
        <v>42</v>
      </c>
      <c r="F21" s="55">
        <v>39500</v>
      </c>
      <c r="G21" s="55">
        <f t="shared" si="0"/>
        <v>1659000</v>
      </c>
      <c r="H21" s="40">
        <v>37500</v>
      </c>
      <c r="I21" s="69">
        <f t="shared" si="1"/>
        <v>1575000</v>
      </c>
      <c r="J21" s="63">
        <v>38500</v>
      </c>
      <c r="K21" s="63">
        <f t="shared" si="2"/>
        <v>1617000</v>
      </c>
      <c r="L21" s="67">
        <f t="shared" si="3"/>
        <v>38500</v>
      </c>
      <c r="M21" s="67">
        <f t="shared" si="4"/>
        <v>1617000</v>
      </c>
    </row>
    <row r="22" spans="2:13" ht="26.25" x14ac:dyDescent="0.25">
      <c r="B22" s="54">
        <v>3.4</v>
      </c>
      <c r="C22" s="6" t="s">
        <v>27</v>
      </c>
      <c r="D22" s="54" t="s">
        <v>12</v>
      </c>
      <c r="E22" s="54">
        <v>95</v>
      </c>
      <c r="F22" s="55">
        <v>26000</v>
      </c>
      <c r="G22" s="55">
        <f t="shared" si="0"/>
        <v>2470000</v>
      </c>
      <c r="H22" s="40">
        <v>24000</v>
      </c>
      <c r="I22" s="69">
        <f t="shared" si="1"/>
        <v>2280000</v>
      </c>
      <c r="J22" s="63">
        <v>25000</v>
      </c>
      <c r="K22" s="63">
        <f t="shared" si="2"/>
        <v>2375000</v>
      </c>
      <c r="L22" s="67">
        <f t="shared" si="3"/>
        <v>25000</v>
      </c>
      <c r="M22" s="67">
        <f t="shared" si="4"/>
        <v>2375000</v>
      </c>
    </row>
    <row r="23" spans="2:13" ht="26.25" x14ac:dyDescent="0.25">
      <c r="B23" s="59">
        <v>3.5</v>
      </c>
      <c r="C23" s="6" t="s">
        <v>28</v>
      </c>
      <c r="D23" s="54" t="s">
        <v>12</v>
      </c>
      <c r="E23" s="54">
        <v>15.89</v>
      </c>
      <c r="F23" s="55">
        <v>33500</v>
      </c>
      <c r="G23" s="55">
        <f t="shared" si="0"/>
        <v>532315</v>
      </c>
      <c r="H23" s="40">
        <v>31500</v>
      </c>
      <c r="I23" s="69">
        <f t="shared" si="1"/>
        <v>500535</v>
      </c>
      <c r="J23" s="63">
        <v>32500</v>
      </c>
      <c r="K23" s="63">
        <f t="shared" si="2"/>
        <v>516425</v>
      </c>
      <c r="L23" s="67">
        <f t="shared" si="3"/>
        <v>32500</v>
      </c>
      <c r="M23" s="67">
        <f t="shared" si="4"/>
        <v>516425</v>
      </c>
    </row>
    <row r="24" spans="2:13" ht="26.25" x14ac:dyDescent="0.25">
      <c r="B24" s="54">
        <v>3.6</v>
      </c>
      <c r="C24" s="6" t="s">
        <v>29</v>
      </c>
      <c r="D24" s="54" t="s">
        <v>12</v>
      </c>
      <c r="E24" s="54">
        <v>35</v>
      </c>
      <c r="F24" s="55">
        <v>166000</v>
      </c>
      <c r="G24" s="55">
        <f t="shared" si="0"/>
        <v>5810000</v>
      </c>
      <c r="H24" s="40">
        <v>164000</v>
      </c>
      <c r="I24" s="69">
        <f t="shared" si="1"/>
        <v>5740000</v>
      </c>
      <c r="J24" s="63">
        <v>165000</v>
      </c>
      <c r="K24" s="63">
        <f t="shared" si="2"/>
        <v>5775000</v>
      </c>
      <c r="L24" s="67">
        <f t="shared" si="3"/>
        <v>165000</v>
      </c>
      <c r="M24" s="67">
        <f t="shared" si="4"/>
        <v>5775000</v>
      </c>
    </row>
    <row r="25" spans="2:13" ht="26.25" x14ac:dyDescent="0.25">
      <c r="B25" s="54">
        <v>3.7</v>
      </c>
      <c r="C25" s="6" t="s">
        <v>30</v>
      </c>
      <c r="D25" s="54" t="s">
        <v>31</v>
      </c>
      <c r="E25" s="54">
        <v>1</v>
      </c>
      <c r="F25" s="55">
        <v>3510000</v>
      </c>
      <c r="G25" s="55">
        <f t="shared" si="0"/>
        <v>3510000</v>
      </c>
      <c r="H25" s="40">
        <v>3490000</v>
      </c>
      <c r="I25" s="69">
        <f t="shared" si="1"/>
        <v>3490000</v>
      </c>
      <c r="J25" s="63">
        <v>3500000</v>
      </c>
      <c r="K25" s="63">
        <f t="shared" si="2"/>
        <v>3500000</v>
      </c>
      <c r="L25" s="67">
        <f t="shared" si="3"/>
        <v>3500000</v>
      </c>
      <c r="M25" s="67">
        <f t="shared" si="4"/>
        <v>3500000</v>
      </c>
    </row>
    <row r="26" spans="2:13" ht="26.25" x14ac:dyDescent="0.25">
      <c r="B26" s="54">
        <v>3.8</v>
      </c>
      <c r="C26" s="6" t="s">
        <v>32</v>
      </c>
      <c r="D26" s="54" t="s">
        <v>31</v>
      </c>
      <c r="E26" s="54">
        <v>12</v>
      </c>
      <c r="F26" s="55">
        <v>110500</v>
      </c>
      <c r="G26" s="55">
        <f t="shared" si="0"/>
        <v>1326000</v>
      </c>
      <c r="H26" s="40">
        <v>108500</v>
      </c>
      <c r="I26" s="69">
        <f t="shared" si="1"/>
        <v>1302000</v>
      </c>
      <c r="J26" s="63">
        <v>109500</v>
      </c>
      <c r="K26" s="63">
        <f t="shared" si="2"/>
        <v>1314000</v>
      </c>
      <c r="L26" s="67">
        <f t="shared" si="3"/>
        <v>109500</v>
      </c>
      <c r="M26" s="67">
        <f t="shared" si="4"/>
        <v>1314000</v>
      </c>
    </row>
    <row r="27" spans="2:13" ht="15.75" x14ac:dyDescent="0.25">
      <c r="B27" s="54">
        <v>3.9</v>
      </c>
      <c r="C27" s="6" t="s">
        <v>33</v>
      </c>
      <c r="D27" s="54" t="s">
        <v>8</v>
      </c>
      <c r="E27" s="54">
        <v>4.0199999999999996</v>
      </c>
      <c r="F27" s="55">
        <v>491000</v>
      </c>
      <c r="G27" s="55">
        <f t="shared" si="0"/>
        <v>1973819.9999999998</v>
      </c>
      <c r="H27" s="40">
        <v>489000</v>
      </c>
      <c r="I27" s="69">
        <f t="shared" si="1"/>
        <v>1965779.9999999998</v>
      </c>
      <c r="J27" s="63">
        <v>490000</v>
      </c>
      <c r="K27" s="63">
        <f t="shared" si="2"/>
        <v>1969799.9999999998</v>
      </c>
      <c r="L27" s="67">
        <f t="shared" si="3"/>
        <v>490000</v>
      </c>
      <c r="M27" s="67">
        <f t="shared" si="4"/>
        <v>1969799.9999999998</v>
      </c>
    </row>
    <row r="28" spans="2:13" ht="26.25" x14ac:dyDescent="0.25">
      <c r="B28" s="60">
        <v>3.1</v>
      </c>
      <c r="C28" s="6" t="s">
        <v>34</v>
      </c>
      <c r="D28" s="54" t="s">
        <v>12</v>
      </c>
      <c r="E28" s="54">
        <v>36</v>
      </c>
      <c r="F28" s="55">
        <v>66000</v>
      </c>
      <c r="G28" s="55">
        <f t="shared" si="0"/>
        <v>2376000</v>
      </c>
      <c r="H28" s="40">
        <v>64000</v>
      </c>
      <c r="I28" s="69">
        <f t="shared" si="1"/>
        <v>2304000</v>
      </c>
      <c r="J28" s="63">
        <v>65000</v>
      </c>
      <c r="K28" s="63">
        <f t="shared" si="2"/>
        <v>2340000</v>
      </c>
      <c r="L28" s="67">
        <f t="shared" si="3"/>
        <v>65000</v>
      </c>
      <c r="M28" s="67">
        <f t="shared" si="4"/>
        <v>2340000</v>
      </c>
    </row>
    <row r="29" spans="2:13" ht="26.25" x14ac:dyDescent="0.25">
      <c r="B29" s="54">
        <v>3.11</v>
      </c>
      <c r="C29" s="6" t="s">
        <v>35</v>
      </c>
      <c r="D29" s="54" t="s">
        <v>8</v>
      </c>
      <c r="E29" s="54">
        <v>68</v>
      </c>
      <c r="F29" s="55">
        <v>90000</v>
      </c>
      <c r="G29" s="55">
        <f t="shared" si="0"/>
        <v>6120000</v>
      </c>
      <c r="H29" s="40">
        <v>88000</v>
      </c>
      <c r="I29" s="69">
        <f t="shared" si="1"/>
        <v>5984000</v>
      </c>
      <c r="J29" s="63">
        <v>89000</v>
      </c>
      <c r="K29" s="63">
        <f t="shared" si="2"/>
        <v>6052000</v>
      </c>
      <c r="L29" s="67">
        <f t="shared" si="3"/>
        <v>89000</v>
      </c>
      <c r="M29" s="67">
        <f t="shared" si="4"/>
        <v>6052000</v>
      </c>
    </row>
    <row r="30" spans="2:13" ht="15.75" x14ac:dyDescent="0.25">
      <c r="B30" s="54">
        <v>3.12</v>
      </c>
      <c r="C30" s="6" t="s">
        <v>36</v>
      </c>
      <c r="D30" s="54" t="s">
        <v>12</v>
      </c>
      <c r="E30" s="54">
        <v>18</v>
      </c>
      <c r="F30" s="55">
        <v>79100</v>
      </c>
      <c r="G30" s="55">
        <f t="shared" si="0"/>
        <v>1423800</v>
      </c>
      <c r="H30" s="40">
        <v>77100</v>
      </c>
      <c r="I30" s="69">
        <f t="shared" si="1"/>
        <v>1387800</v>
      </c>
      <c r="J30" s="63">
        <v>78100</v>
      </c>
      <c r="K30" s="63">
        <f t="shared" si="2"/>
        <v>1405800</v>
      </c>
      <c r="L30" s="67">
        <f t="shared" si="3"/>
        <v>78100</v>
      </c>
      <c r="M30" s="67">
        <f t="shared" si="4"/>
        <v>1405800</v>
      </c>
    </row>
    <row r="31" spans="2:13" ht="15.75" x14ac:dyDescent="0.25">
      <c r="B31" s="54">
        <v>3.13</v>
      </c>
      <c r="C31" s="6" t="s">
        <v>37</v>
      </c>
      <c r="D31" s="54" t="s">
        <v>38</v>
      </c>
      <c r="E31" s="54">
        <v>250</v>
      </c>
      <c r="F31" s="55">
        <v>10800</v>
      </c>
      <c r="G31" s="55">
        <f t="shared" si="0"/>
        <v>2700000</v>
      </c>
      <c r="H31" s="40">
        <v>8800</v>
      </c>
      <c r="I31" s="69">
        <f t="shared" si="1"/>
        <v>2200000</v>
      </c>
      <c r="J31" s="63">
        <v>9800</v>
      </c>
      <c r="K31" s="63">
        <f t="shared" si="2"/>
        <v>2450000</v>
      </c>
      <c r="L31" s="67">
        <f t="shared" si="3"/>
        <v>9800</v>
      </c>
      <c r="M31" s="67">
        <f t="shared" si="4"/>
        <v>2450000</v>
      </c>
    </row>
    <row r="32" spans="2:13" ht="26.25" x14ac:dyDescent="0.25">
      <c r="B32" s="54">
        <v>3.14</v>
      </c>
      <c r="C32" s="6" t="s">
        <v>39</v>
      </c>
      <c r="D32" s="54" t="s">
        <v>12</v>
      </c>
      <c r="E32" s="54">
        <v>37</v>
      </c>
      <c r="F32" s="55">
        <v>87780</v>
      </c>
      <c r="G32" s="55">
        <f t="shared" si="0"/>
        <v>3247860</v>
      </c>
      <c r="H32" s="40">
        <v>85780</v>
      </c>
      <c r="I32" s="69">
        <f t="shared" si="1"/>
        <v>3173860</v>
      </c>
      <c r="J32" s="63">
        <v>86780</v>
      </c>
      <c r="K32" s="63">
        <f t="shared" si="2"/>
        <v>3210860</v>
      </c>
      <c r="L32" s="67">
        <f t="shared" si="3"/>
        <v>86780</v>
      </c>
      <c r="M32" s="67">
        <f t="shared" si="4"/>
        <v>3210860</v>
      </c>
    </row>
    <row r="33" spans="2:14" ht="26.25" x14ac:dyDescent="0.25">
      <c r="B33" s="54">
        <v>3.15</v>
      </c>
      <c r="C33" s="6" t="s">
        <v>40</v>
      </c>
      <c r="D33" s="54" t="s">
        <v>12</v>
      </c>
      <c r="E33" s="54">
        <v>215</v>
      </c>
      <c r="F33" s="55">
        <v>116000</v>
      </c>
      <c r="G33" s="55">
        <f t="shared" si="0"/>
        <v>24940000</v>
      </c>
      <c r="H33" s="40">
        <v>114000</v>
      </c>
      <c r="I33" s="69">
        <f t="shared" si="1"/>
        <v>24510000</v>
      </c>
      <c r="J33" s="63">
        <v>115000</v>
      </c>
      <c r="K33" s="63">
        <f t="shared" si="2"/>
        <v>24725000</v>
      </c>
      <c r="L33" s="67">
        <f t="shared" si="3"/>
        <v>115000</v>
      </c>
      <c r="M33" s="67">
        <f t="shared" si="4"/>
        <v>24725000</v>
      </c>
    </row>
    <row r="34" spans="2:14" ht="15.75" x14ac:dyDescent="0.25">
      <c r="B34" s="54">
        <v>3.16</v>
      </c>
      <c r="C34" s="6" t="s">
        <v>41</v>
      </c>
      <c r="D34" s="54" t="s">
        <v>31</v>
      </c>
      <c r="E34" s="54">
        <v>48</v>
      </c>
      <c r="F34" s="55">
        <v>59000</v>
      </c>
      <c r="G34" s="55">
        <f t="shared" si="0"/>
        <v>2832000</v>
      </c>
      <c r="H34" s="40">
        <v>57000</v>
      </c>
      <c r="I34" s="69">
        <f t="shared" si="1"/>
        <v>2736000</v>
      </c>
      <c r="J34" s="63">
        <v>58000</v>
      </c>
      <c r="K34" s="63">
        <f t="shared" si="2"/>
        <v>2784000</v>
      </c>
      <c r="L34" s="67">
        <f t="shared" si="3"/>
        <v>58000</v>
      </c>
      <c r="M34" s="67">
        <f t="shared" si="4"/>
        <v>2784000</v>
      </c>
    </row>
    <row r="35" spans="2:14" ht="15.75" x14ac:dyDescent="0.25">
      <c r="B35" s="54">
        <v>3.17</v>
      </c>
      <c r="C35" s="6" t="s">
        <v>42</v>
      </c>
      <c r="D35" s="54" t="s">
        <v>8</v>
      </c>
      <c r="E35" s="54">
        <v>40</v>
      </c>
      <c r="F35" s="55">
        <v>42350</v>
      </c>
      <c r="G35" s="55">
        <f t="shared" si="0"/>
        <v>1694000</v>
      </c>
      <c r="H35" s="40">
        <v>40350</v>
      </c>
      <c r="I35" s="69">
        <f t="shared" si="1"/>
        <v>1614000</v>
      </c>
      <c r="J35" s="63">
        <v>41350</v>
      </c>
      <c r="K35" s="63">
        <f t="shared" si="2"/>
        <v>1654000</v>
      </c>
      <c r="L35" s="67">
        <f t="shared" si="3"/>
        <v>41350</v>
      </c>
      <c r="M35" s="67">
        <f t="shared" si="4"/>
        <v>1654000</v>
      </c>
    </row>
    <row r="36" spans="2:14" ht="15.75" x14ac:dyDescent="0.25">
      <c r="B36" s="54">
        <v>3.18</v>
      </c>
      <c r="C36" s="6" t="s">
        <v>43</v>
      </c>
      <c r="D36" s="54" t="s">
        <v>31</v>
      </c>
      <c r="E36" s="54">
        <v>24</v>
      </c>
      <c r="F36" s="55">
        <v>306000</v>
      </c>
      <c r="G36" s="55">
        <f t="shared" si="0"/>
        <v>7344000</v>
      </c>
      <c r="H36" s="40">
        <v>304000</v>
      </c>
      <c r="I36" s="69">
        <f t="shared" si="1"/>
        <v>7296000</v>
      </c>
      <c r="J36" s="63">
        <v>305000</v>
      </c>
      <c r="K36" s="63">
        <f t="shared" si="2"/>
        <v>7320000</v>
      </c>
      <c r="L36" s="67">
        <f t="shared" si="3"/>
        <v>305000</v>
      </c>
      <c r="M36" s="67">
        <f t="shared" si="4"/>
        <v>7320000</v>
      </c>
    </row>
    <row r="37" spans="2:14" ht="15.75" x14ac:dyDescent="0.25">
      <c r="B37" s="54">
        <v>3.19</v>
      </c>
      <c r="C37" s="6" t="s">
        <v>44</v>
      </c>
      <c r="D37" s="54" t="s">
        <v>31</v>
      </c>
      <c r="E37" s="54">
        <v>24</v>
      </c>
      <c r="F37" s="55">
        <v>91000</v>
      </c>
      <c r="G37" s="55">
        <f t="shared" si="0"/>
        <v>2184000</v>
      </c>
      <c r="H37" s="40">
        <v>89000</v>
      </c>
      <c r="I37" s="69">
        <f t="shared" si="1"/>
        <v>2136000</v>
      </c>
      <c r="J37" s="63">
        <v>90000</v>
      </c>
      <c r="K37" s="63">
        <f t="shared" si="2"/>
        <v>2160000</v>
      </c>
      <c r="L37" s="67">
        <f t="shared" si="3"/>
        <v>90000</v>
      </c>
      <c r="M37" s="67">
        <f t="shared" si="4"/>
        <v>2160000</v>
      </c>
    </row>
    <row r="38" spans="2:14" ht="15.75" x14ac:dyDescent="0.25">
      <c r="B38" s="56" t="s">
        <v>45</v>
      </c>
      <c r="C38" s="9" t="s">
        <v>46</v>
      </c>
      <c r="D38" s="56"/>
      <c r="E38" s="56"/>
      <c r="F38" s="61">
        <v>0</v>
      </c>
      <c r="G38" s="55">
        <f t="shared" si="0"/>
        <v>0</v>
      </c>
      <c r="H38" s="1"/>
      <c r="I38" s="69">
        <f t="shared" si="1"/>
        <v>0</v>
      </c>
      <c r="J38" s="65"/>
      <c r="K38" s="63">
        <f t="shared" si="2"/>
        <v>0</v>
      </c>
      <c r="L38" s="67">
        <f t="shared" si="3"/>
        <v>0</v>
      </c>
      <c r="M38" s="67">
        <f t="shared" si="4"/>
        <v>0</v>
      </c>
    </row>
    <row r="39" spans="2:14" ht="26.25" x14ac:dyDescent="0.25">
      <c r="B39" s="56">
        <v>4</v>
      </c>
      <c r="C39" s="9" t="s">
        <v>47</v>
      </c>
      <c r="D39" s="56"/>
      <c r="E39" s="56"/>
      <c r="F39" s="61">
        <v>0</v>
      </c>
      <c r="G39" s="55">
        <f t="shared" si="0"/>
        <v>0</v>
      </c>
      <c r="H39" s="48">
        <v>0</v>
      </c>
      <c r="I39" s="69">
        <f t="shared" si="1"/>
        <v>0</v>
      </c>
      <c r="J39" s="65"/>
      <c r="K39" s="63">
        <f t="shared" si="2"/>
        <v>0</v>
      </c>
      <c r="L39" s="67">
        <f t="shared" si="3"/>
        <v>0</v>
      </c>
      <c r="M39" s="67">
        <f t="shared" si="4"/>
        <v>0</v>
      </c>
    </row>
    <row r="40" spans="2:14" ht="26.25" x14ac:dyDescent="0.25">
      <c r="B40" s="56">
        <v>4.0999999999999996</v>
      </c>
      <c r="C40" s="9" t="s">
        <v>48</v>
      </c>
      <c r="D40" s="56" t="s">
        <v>49</v>
      </c>
      <c r="E40" s="56">
        <v>209</v>
      </c>
      <c r="F40" s="61">
        <v>130058.56</v>
      </c>
      <c r="G40" s="55">
        <f t="shared" si="0"/>
        <v>27182239.039999999</v>
      </c>
      <c r="H40" s="48">
        <v>128058.56</v>
      </c>
      <c r="I40" s="69">
        <f t="shared" si="1"/>
        <v>26764239.039999999</v>
      </c>
      <c r="J40" s="66">
        <v>129058.56</v>
      </c>
      <c r="K40" s="63">
        <f t="shared" si="2"/>
        <v>26973239.039999999</v>
      </c>
      <c r="L40" s="67">
        <f t="shared" si="3"/>
        <v>129058.56</v>
      </c>
      <c r="M40" s="67">
        <f t="shared" si="4"/>
        <v>26973239.040000003</v>
      </c>
    </row>
    <row r="41" spans="2:14" ht="51.75" x14ac:dyDescent="0.25">
      <c r="B41" s="56">
        <v>4.2</v>
      </c>
      <c r="C41" s="9" t="s">
        <v>50</v>
      </c>
      <c r="D41" s="56" t="s">
        <v>49</v>
      </c>
      <c r="E41" s="56">
        <v>289</v>
      </c>
      <c r="F41" s="61">
        <v>180558.4</v>
      </c>
      <c r="G41" s="55">
        <f t="shared" si="0"/>
        <v>52181377.600000001</v>
      </c>
      <c r="H41" s="48">
        <v>178558.4</v>
      </c>
      <c r="I41" s="69">
        <f t="shared" si="1"/>
        <v>51603377.600000001</v>
      </c>
      <c r="J41" s="29">
        <v>179558.39999999999</v>
      </c>
      <c r="K41" s="63">
        <f t="shared" si="2"/>
        <v>51892377.600000001</v>
      </c>
      <c r="L41" s="67">
        <f t="shared" si="3"/>
        <v>179558.39999999999</v>
      </c>
      <c r="M41" s="67">
        <f t="shared" si="4"/>
        <v>51892377.600000001</v>
      </c>
    </row>
    <row r="42" spans="2:14" ht="15.75" x14ac:dyDescent="0.25">
      <c r="C42" s="77" t="s">
        <v>51</v>
      </c>
      <c r="D42" s="78"/>
      <c r="E42" s="78"/>
      <c r="F42" s="52"/>
      <c r="G42" s="52">
        <f>SUM(G7:G41)</f>
        <v>309803685.44</v>
      </c>
      <c r="I42" s="52">
        <f>SUM(I7:I41)</f>
        <v>297978025.44</v>
      </c>
      <c r="J42" s="70"/>
      <c r="K42" s="70">
        <f>SUM(K7:K41)</f>
        <v>303890855.44</v>
      </c>
      <c r="L42" s="52"/>
      <c r="M42" s="52">
        <f>SUM(M7:M41)</f>
        <v>303890855.44</v>
      </c>
      <c r="N42" s="52">
        <f>(G42+I42+K42)/3</f>
        <v>303890855.44</v>
      </c>
    </row>
    <row r="43" spans="2:14" x14ac:dyDescent="0.25">
      <c r="C43" s="79" t="s">
        <v>66</v>
      </c>
      <c r="D43" s="79"/>
      <c r="E43" s="79"/>
      <c r="F43" s="71">
        <v>0.25</v>
      </c>
      <c r="G43" s="52">
        <f>G42*F43</f>
        <v>77450921.359999999</v>
      </c>
      <c r="I43" s="52">
        <f>I42*F43</f>
        <v>74494506.359999999</v>
      </c>
      <c r="K43" s="52">
        <f>K42*F43</f>
        <v>75972713.859999999</v>
      </c>
      <c r="M43" s="52">
        <f>M42*F43</f>
        <v>75972713.859999999</v>
      </c>
      <c r="N43" s="52">
        <f>(G43+I43+K43)/3</f>
        <v>75972713.859999999</v>
      </c>
    </row>
    <row r="44" spans="2:14" x14ac:dyDescent="0.25">
      <c r="C44" s="79" t="s">
        <v>67</v>
      </c>
      <c r="D44" s="79"/>
      <c r="E44" s="79"/>
      <c r="F44" s="71">
        <v>0.01</v>
      </c>
      <c r="G44" s="52">
        <f>G42*F44</f>
        <v>3098036.8544000001</v>
      </c>
      <c r="I44" s="52">
        <f>I42*F44</f>
        <v>2979780.2544</v>
      </c>
      <c r="K44" s="52">
        <f>K42*F44</f>
        <v>3038908.5544000003</v>
      </c>
      <c r="M44" s="52">
        <f>M42*F44</f>
        <v>3038908.5544000003</v>
      </c>
      <c r="N44" s="52">
        <f>(G44+I44+K44)/3</f>
        <v>3038908.5544000003</v>
      </c>
    </row>
    <row r="45" spans="2:14" x14ac:dyDescent="0.25">
      <c r="C45" s="79" t="s">
        <v>68</v>
      </c>
      <c r="D45" s="79"/>
      <c r="E45" s="79"/>
      <c r="F45" s="71">
        <v>0.05</v>
      </c>
      <c r="G45" s="52">
        <f>G42*F45</f>
        <v>15490184.272</v>
      </c>
      <c r="I45" s="52">
        <f>I42*F45</f>
        <v>14898901.272</v>
      </c>
      <c r="K45" s="52">
        <f>K42*F45</f>
        <v>15194542.772</v>
      </c>
      <c r="M45" s="52">
        <f>M42*F45</f>
        <v>15194542.772</v>
      </c>
      <c r="N45" s="52">
        <f>(G45+I45+K45)/3</f>
        <v>15194542.772</v>
      </c>
    </row>
    <row r="46" spans="2:14" x14ac:dyDescent="0.25">
      <c r="C46" s="80" t="s">
        <v>58</v>
      </c>
      <c r="D46" s="80"/>
      <c r="E46" s="80"/>
      <c r="F46" s="72"/>
      <c r="G46" s="73">
        <f>G42+G43+G44+G45</f>
        <v>405842827.92640001</v>
      </c>
      <c r="H46" s="72"/>
      <c r="I46" s="73">
        <f>I42+I43+I44+I45</f>
        <v>390351213.32640004</v>
      </c>
      <c r="J46" s="72"/>
      <c r="K46" s="73">
        <f>K42+K43+K44+K45</f>
        <v>398097020.62640005</v>
      </c>
      <c r="L46" s="72"/>
      <c r="M46" s="73">
        <f>M42+M43+M44+M45</f>
        <v>398097020.62640005</v>
      </c>
      <c r="N46" s="73">
        <f>N42+N43+N44+N45</f>
        <v>398097020.62640005</v>
      </c>
    </row>
  </sheetData>
  <mergeCells count="17">
    <mergeCell ref="M4:M5"/>
    <mergeCell ref="B4:B5"/>
    <mergeCell ref="C4:C5"/>
    <mergeCell ref="D4:D5"/>
    <mergeCell ref="E4:E5"/>
    <mergeCell ref="F4:F5"/>
    <mergeCell ref="H4:H5"/>
    <mergeCell ref="J4:J5"/>
    <mergeCell ref="L4:L5"/>
    <mergeCell ref="G4:G5"/>
    <mergeCell ref="I4:I5"/>
    <mergeCell ref="K4:K5"/>
    <mergeCell ref="C42:E42"/>
    <mergeCell ref="C43:E43"/>
    <mergeCell ref="C44:E44"/>
    <mergeCell ref="C45:E45"/>
    <mergeCell ref="C46:E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ICONYP</vt:lpstr>
      <vt:lpstr>IRVING </vt:lpstr>
      <vt:lpstr>YOHANY </vt:lpstr>
      <vt:lpstr>ESTUDIO DE MERCADO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2026-10-07T19:35:12Z</dcterms:modified>
</cp:coreProperties>
</file>