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ers\PC\Downloads\EM Y SECTOR\"/>
    </mc:Choice>
  </mc:AlternateContent>
  <bookViews>
    <workbookView xWindow="-120" yWindow="-120" windowWidth="29040" windowHeight="15720" tabRatio="500"/>
  </bookViews>
  <sheets>
    <sheet name="EM" sheetId="1" r:id="rId1"/>
    <sheet name="Resumen" sheetId="2" r:id="rId2"/>
    <sheet name="Cotizantes"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7" i="1" l="1"/>
  <c r="Q46" i="1"/>
  <c r="Q45" i="1"/>
  <c r="Q44" i="1"/>
  <c r="G7" i="2" l="1"/>
  <c r="F7" i="2"/>
  <c r="L43" i="1"/>
  <c r="K43" i="1"/>
  <c r="M43" i="1" s="1"/>
  <c r="N43" i="1" s="1"/>
  <c r="L42" i="1"/>
  <c r="K42" i="1"/>
  <c r="L41" i="1"/>
  <c r="K41" i="1"/>
  <c r="M41" i="1" s="1"/>
  <c r="N41" i="1" s="1"/>
  <c r="L40" i="1"/>
  <c r="K40" i="1"/>
  <c r="L39" i="1"/>
  <c r="K39" i="1"/>
  <c r="M39" i="1" s="1"/>
  <c r="N39" i="1" s="1"/>
  <c r="L38" i="1"/>
  <c r="K38" i="1"/>
  <c r="L37" i="1"/>
  <c r="K37" i="1"/>
  <c r="J35" i="1"/>
  <c r="I35" i="1"/>
  <c r="L34" i="1"/>
  <c r="K34" i="1"/>
  <c r="L33" i="1"/>
  <c r="K33" i="1"/>
  <c r="M33" i="1" s="1"/>
  <c r="N33" i="1" s="1"/>
  <c r="L32" i="1"/>
  <c r="K32" i="1"/>
  <c r="L31" i="1"/>
  <c r="K31" i="1"/>
  <c r="L30" i="1"/>
  <c r="K30" i="1"/>
  <c r="L29" i="1"/>
  <c r="K29" i="1"/>
  <c r="L28" i="1"/>
  <c r="K28" i="1"/>
  <c r="L27" i="1"/>
  <c r="K27" i="1"/>
  <c r="L26" i="1"/>
  <c r="K26" i="1"/>
  <c r="L25" i="1"/>
  <c r="K25" i="1"/>
  <c r="L24" i="1"/>
  <c r="K24" i="1"/>
  <c r="L23" i="1"/>
  <c r="K23" i="1"/>
  <c r="L22" i="1"/>
  <c r="K22" i="1"/>
  <c r="L21" i="1"/>
  <c r="K21" i="1"/>
  <c r="M21" i="1" s="1"/>
  <c r="N21" i="1" s="1"/>
  <c r="L20" i="1"/>
  <c r="K20" i="1"/>
  <c r="L19" i="1"/>
  <c r="K19" i="1"/>
  <c r="L18" i="1"/>
  <c r="K18" i="1"/>
  <c r="L17" i="1"/>
  <c r="K17" i="1"/>
  <c r="M17" i="1" s="1"/>
  <c r="N17" i="1" s="1"/>
  <c r="L16" i="1"/>
  <c r="M16" i="1" s="1"/>
  <c r="N16" i="1" s="1"/>
  <c r="K16" i="1"/>
  <c r="L15" i="1"/>
  <c r="K15" i="1"/>
  <c r="L14" i="1"/>
  <c r="K14" i="1"/>
  <c r="L13" i="1"/>
  <c r="K13" i="1"/>
  <c r="L12" i="1"/>
  <c r="K12" i="1"/>
  <c r="L11" i="1"/>
  <c r="K11" i="1"/>
  <c r="L10" i="1"/>
  <c r="K10" i="1"/>
  <c r="L9" i="1"/>
  <c r="K9" i="1"/>
  <c r="M9" i="1" s="1"/>
  <c r="N9" i="1" s="1"/>
  <c r="L8" i="1"/>
  <c r="K8" i="1"/>
  <c r="L7" i="1"/>
  <c r="K7" i="1"/>
  <c r="M37" i="1" l="1"/>
  <c r="N37" i="1" s="1"/>
  <c r="M42" i="1"/>
  <c r="N42" i="1" s="1"/>
  <c r="M38" i="1"/>
  <c r="N38" i="1" s="1"/>
  <c r="M22" i="1"/>
  <c r="N22" i="1" s="1"/>
  <c r="M40" i="1"/>
  <c r="N40" i="1" s="1"/>
  <c r="M31" i="1"/>
  <c r="N31" i="1" s="1"/>
  <c r="M32" i="1"/>
  <c r="N32" i="1" s="1"/>
  <c r="M11" i="1"/>
  <c r="N11" i="1" s="1"/>
  <c r="M18" i="1"/>
  <c r="N18" i="1" s="1"/>
  <c r="M34" i="1"/>
  <c r="N34" i="1" s="1"/>
  <c r="M19" i="1"/>
  <c r="N19" i="1" s="1"/>
  <c r="O19" i="1" s="1"/>
  <c r="Q19" i="1" s="1"/>
  <c r="M20" i="1"/>
  <c r="N20" i="1" s="1"/>
  <c r="P20" i="1" s="1"/>
  <c r="M7" i="1"/>
  <c r="N7" i="1" s="1"/>
  <c r="M8" i="1"/>
  <c r="N8" i="1" s="1"/>
  <c r="P8" i="1" s="1"/>
  <c r="M23" i="1"/>
  <c r="N23" i="1" s="1"/>
  <c r="O23" i="1" s="1"/>
  <c r="Q23" i="1" s="1"/>
  <c r="M10" i="1"/>
  <c r="N10" i="1" s="1"/>
  <c r="P10" i="1" s="1"/>
  <c r="M24" i="1"/>
  <c r="N24" i="1" s="1"/>
  <c r="O24" i="1" s="1"/>
  <c r="Q24" i="1" s="1"/>
  <c r="M25" i="1"/>
  <c r="N25" i="1" s="1"/>
  <c r="O25" i="1" s="1"/>
  <c r="Q25" i="1" s="1"/>
  <c r="M12" i="1"/>
  <c r="N12" i="1" s="1"/>
  <c r="O12" i="1" s="1"/>
  <c r="Q12" i="1" s="1"/>
  <c r="M26" i="1"/>
  <c r="N26" i="1" s="1"/>
  <c r="O26" i="1" s="1"/>
  <c r="Q26" i="1" s="1"/>
  <c r="M13" i="1"/>
  <c r="N13" i="1" s="1"/>
  <c r="O13" i="1" s="1"/>
  <c r="Q13" i="1" s="1"/>
  <c r="M27" i="1"/>
  <c r="N27" i="1" s="1"/>
  <c r="O27" i="1" s="1"/>
  <c r="Q27" i="1" s="1"/>
  <c r="M14" i="1"/>
  <c r="N14" i="1" s="1"/>
  <c r="P14" i="1" s="1"/>
  <c r="M28" i="1"/>
  <c r="N28" i="1" s="1"/>
  <c r="O28" i="1" s="1"/>
  <c r="Q28" i="1" s="1"/>
  <c r="M15" i="1"/>
  <c r="N15" i="1" s="1"/>
  <c r="P15" i="1" s="1"/>
  <c r="M29" i="1"/>
  <c r="N29" i="1" s="1"/>
  <c r="O29" i="1" s="1"/>
  <c r="Q29" i="1" s="1"/>
  <c r="M30" i="1"/>
  <c r="N30" i="1" s="1"/>
  <c r="P30" i="1" s="1"/>
  <c r="C14" i="2"/>
  <c r="C17" i="2"/>
  <c r="C16" i="2"/>
  <c r="C11" i="2"/>
  <c r="C9" i="2"/>
  <c r="G8" i="3"/>
  <c r="D6" i="2"/>
  <c r="G7" i="3"/>
  <c r="C6" i="2"/>
  <c r="P43" i="1"/>
  <c r="O43" i="1"/>
  <c r="Q43" i="1" s="1"/>
  <c r="O42" i="1"/>
  <c r="Q42" i="1" s="1"/>
  <c r="P42" i="1"/>
  <c r="O41" i="1"/>
  <c r="Q41" i="1" s="1"/>
  <c r="P41" i="1"/>
  <c r="O40" i="1"/>
  <c r="Q40" i="1" s="1"/>
  <c r="P40" i="1"/>
  <c r="P39" i="1"/>
  <c r="O39" i="1"/>
  <c r="Q39" i="1" s="1"/>
  <c r="P38" i="1"/>
  <c r="O38" i="1"/>
  <c r="Q38" i="1" s="1"/>
  <c r="O37" i="1"/>
  <c r="Q37" i="1" s="1"/>
  <c r="P37" i="1"/>
  <c r="G6" i="3"/>
  <c r="D5" i="2"/>
  <c r="G5" i="3"/>
  <c r="C5" i="2"/>
  <c r="O34" i="1"/>
  <c r="Q34" i="1" s="1"/>
  <c r="P34" i="1"/>
  <c r="P33" i="1"/>
  <c r="O33" i="1"/>
  <c r="Q33" i="1" s="1"/>
  <c r="P32" i="1"/>
  <c r="O32" i="1"/>
  <c r="Q32" i="1" s="1"/>
  <c r="O31" i="1"/>
  <c r="Q31" i="1" s="1"/>
  <c r="P31" i="1"/>
  <c r="O22" i="1"/>
  <c r="Q22" i="1" s="1"/>
  <c r="P22" i="1"/>
  <c r="O21" i="1"/>
  <c r="Q21" i="1" s="1"/>
  <c r="P21" i="1"/>
  <c r="P19" i="1"/>
  <c r="O18" i="1"/>
  <c r="Q18" i="1" s="1"/>
  <c r="P18" i="1"/>
  <c r="O17" i="1"/>
  <c r="Q17" i="1" s="1"/>
  <c r="P17" i="1"/>
  <c r="O16" i="1"/>
  <c r="Q16" i="1" s="1"/>
  <c r="P16" i="1"/>
  <c r="O11" i="1"/>
  <c r="Q11" i="1" s="1"/>
  <c r="P11" i="1"/>
  <c r="P9" i="1"/>
  <c r="O9" i="1"/>
  <c r="Q9" i="1" s="1"/>
  <c r="O7" i="1"/>
  <c r="Q7" i="1" s="1"/>
  <c r="P7" i="1"/>
  <c r="P13" i="1" l="1"/>
  <c r="O14" i="1"/>
  <c r="Q14" i="1" s="1"/>
  <c r="P29" i="1"/>
  <c r="P12" i="1"/>
  <c r="O30" i="1"/>
  <c r="Q30" i="1" s="1"/>
  <c r="P28" i="1"/>
  <c r="D7" i="2"/>
  <c r="C7" i="2"/>
  <c r="O15" i="1"/>
  <c r="Q15" i="1" s="1"/>
  <c r="O20" i="1"/>
  <c r="Q20" i="1" s="1"/>
  <c r="P23" i="1"/>
  <c r="P24" i="1"/>
  <c r="O8" i="1"/>
  <c r="Q8" i="1" s="1"/>
  <c r="Q35" i="1" s="1"/>
  <c r="P26" i="1"/>
  <c r="P27" i="1"/>
  <c r="P25" i="1"/>
  <c r="O10" i="1"/>
  <c r="Q10" i="1" s="1"/>
  <c r="E6" i="2"/>
  <c r="E5" i="2" l="1"/>
  <c r="E7" i="2" s="1"/>
</calcChain>
</file>

<file path=xl/sharedStrings.xml><?xml version="1.0" encoding="utf-8"?>
<sst xmlns="http://schemas.openxmlformats.org/spreadsheetml/2006/main" count="225" uniqueCount="154">
  <si>
    <t>ESTUDIO DE MERCADO – ADQUISICIÓN A MONTO AGOTABLE DE MOBILIARIO Y ENSERES PARA LA ESCUELA DE TURISMO Y GASTRONOMÍA Y PARA LA ESTRATEGIA DE CAFETERÍAS COMO AMBIENTES DE FORMACIÓN – CENTRO DE COMERCIO Y TURISMO, SENA REGIONAL QUINDÍO</t>
  </si>
  <si>
    <t>Precios unitarios IVA incluido, tomados de las cotizaciones recibidas el 28 y 29 de septiembre de 2026; incluyen transporte, descargue e instalación. Cantidad de referencia: una (1) unidad por ítem (las cantidades reales se definen por pedido, a monto agotable).</t>
  </si>
  <si>
    <t>ITEM</t>
  </si>
  <si>
    <t>CÓDIGO UNSPSC</t>
  </si>
  <si>
    <t>CÓDIGO ORIONS / SACB</t>
  </si>
  <si>
    <t>ELEMENTO</t>
  </si>
  <si>
    <t>DESCRIPCIÓN</t>
  </si>
  <si>
    <t>UND MEDIDA</t>
  </si>
  <si>
    <t>CANT DE REFERENCIA</t>
  </si>
  <si>
    <t>COTIZACIÓN 1</t>
  </si>
  <si>
    <t>COTIZACIÓN 2</t>
  </si>
  <si>
    <t>PROMEDIO</t>
  </si>
  <si>
    <t>MEDIA GEOMÉTRICA</t>
  </si>
  <si>
    <t>DESVIACIÓN</t>
  </si>
  <si>
    <t>% DISPERSIÓN</t>
  </si>
  <si>
    <t>CRITERIO</t>
  </si>
  <si>
    <t>TOTAL CRITERIO * CANT</t>
  </si>
  <si>
    <t>56101519</t>
  </si>
  <si>
    <t>Mesa de trabajo de pared con piso y entrepaño de 315 cm – gama 700</t>
  </si>
  <si>
    <t>Dimensiones: 315 cm de frente × 70 cm de fondo × 90 cm de alto. Fabricación en acero inoxidable AISI 304 con acabado satinado. Mesón en lámina calibre 18 reforzado con omegas estructurales; frontal del mesón de 5 cm. Entrepaño intermedio y piso inferior en lámina calibre 20 con refuerzos tipo omega. Patas en tubo cuadrado de acero inoxidable de 1½" × 1½" con niveladores ajustables.</t>
  </si>
  <si>
    <t>Unidad</t>
  </si>
  <si>
    <t>56101518</t>
  </si>
  <si>
    <t>Repisa doble de sobreponer de 315 cm</t>
  </si>
  <si>
    <t>Dimensiones: 315 cm de frente × 35 cm de fondo × 70 cm de alto. Repisa doble de sobreponer (dos niveles de almacenamiento) con entrepaños en acero inoxidable AISI 304 calibre 20, acabado satinado. Seis (6) parales en tubo de acero inoxidable de 1" × 1"; pestañas inferiores para anclaje sobre la superficie de trabajo.</t>
  </si>
  <si>
    <t>56101701</t>
  </si>
  <si>
    <t>Estantería acanalada en acero inoxidable de 120 cm</t>
  </si>
  <si>
    <t>Dimensiones: 120 cm de frente × 60 cm de fondo × 180 cm de alto. Estantería de uso profesional con estructura en acero inoxidable AISI 304 calibre 18 y entrepaños acanalados en acero inoxidable AISI 304 calibre 20, que favorecen la ventilación y el drenaje. Diseño abierto; niveladores ajustables; fabricación robusta para trabajo continuo.</t>
  </si>
  <si>
    <t>Mesa de trabajo central tipo isla de 130 cm</t>
  </si>
  <si>
    <t>Dimensiones: 130 cm de frente × 70 cm de fondo × 90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304; patas en tubería de acero inoxidable de 1½" × 1½" con bases niveladoras en acero inoxidable.</t>
  </si>
  <si>
    <t>Lavaplatos (mesa de lavado) de 1 pozuelo de 175 cm</t>
  </si>
  <si>
    <t>Dimensiones: 175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</si>
  <si>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Base para horno combinado de 6 bandejas GN 1/1</t>
  </si>
  <si>
    <t>Dimensiones: 85 cm de frente × 84,2 cm de fondo × 70 cm de alto; diseñada a la medida de la huella del horno combinado de 6 bandejas GN 1/1 de la Entidad (referencia de la huella: Rational iCombi Pro 6-1/1 o equivalente). Fabricada en acero inoxidable AISI 304 con acabado satinado; incluye escabiladero inferior para bandejas GN 1/1. Patas en tubo cuadrado de 1½" calibre 18 con niveladores; opción de ruedas industriales con freno, a elección del supervisor.</t>
  </si>
  <si>
    <t>Mesa soporte para equipo multifunción de cocción de 2 cubas</t>
  </si>
  <si>
    <t>Dimensiones: 110 cm × 71,7 cm × 59,5 cm; diseñada para soportar el equipo multifunción de cocción de 2 cubas de la Entidad (referencia: Rational iVario 2-XS o equivalente). Equipada con dos (2) bases extraíbles y seis (6) pares de rieles de apoyo para recipientes GN 1/1 (32,5 × 53 cm). Paneles laterales y cubierta cerrada, sin panel posterior; cuatro (4) patas ajustables; fabricada en acero inoxidable.</t>
  </si>
  <si>
    <t>Lavaplatos (mesa de lavado) de 1 pozuelo de 170 cm</t>
  </si>
  <si>
    <t>Dimensiones: 170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</si>
  <si>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Mesa de trabajo central tipo isla con ruedas de 100 cm</t>
  </si>
  <si>
    <t>Dimensiones: 100 cm de frente × 80 cm de fondo × 60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304; patas en tubería de acero inoxidable de 1½" × 1½". Movilidad: ruedas industriales (con freno en al menos dos de ellas).</t>
  </si>
  <si>
    <t>Mesa de trabajo de pared con piso y entrepaño de 110 cm – gama 800</t>
  </si>
  <si>
    <t>Dimensiones: 110 cm de frente × 80 cm de fondo × 90 cm de alto. Fabricación en acero inoxidable AISI 304 con acabado satinado. Mesón en lámina calibre 18 con refuerzos tipo omega; diseño de pared con frontal de 5 cm. Piso y entrepaño en acero inoxidable AISI 304 calibre 20, reforzados. Patas en tubo cuadrado de acero inoxidable de 1½" × 1½" con niveladores ajustables.</t>
  </si>
  <si>
    <t>Lavaplatos (mesa de lavado) de 1 pozuelo de 220 cm</t>
  </si>
  <si>
    <t>Dimensiones: 220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</si>
  <si>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Repisa sencilla de pared de 165 cm</t>
  </si>
  <si>
    <t>Dimensiones: 165 cm de frente × 35 cm de fondo. Repisa de pared en acero inoxidable AISI 304 con acabado satinado, con salpicadero posterior. Soportes tipo pie de amigo para fijación a pared; incluye elementos de anclaje.</t>
  </si>
  <si>
    <t>Mesa con poceta sencilla de 80 cm</t>
  </si>
  <si>
    <t>Dimensiones: 80 cm de frente × 70 cm de fondo × 90 cm de alto. Fabricada en acero inoxidable AISI 304, con una (1) poceta profunda de 50 × 50 × 30 cm para lavado industrial y salpicadero posterior de 10 cm. Entrepaño inferior reforzado para almacenamiento; patas en tubo cuadrado de acero inoxidable con niveladores ajustables.</t>
  </si>
  <si>
    <t>Mesa de trabajo central tipo isla de 170 cm</t>
  </si>
  <si>
    <t>Dimensiones: 170 cm de frente × 70 cm de fondo × 90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304; patas en tubería de acero inoxidable de 1½" × 1½" con bases niveladoras en acero inoxidable.</t>
  </si>
  <si>
    <t>Repisa doble de sobreponer de 170 cm</t>
  </si>
  <si>
    <t>Dimensiones: 170 cm de frente × 35 cm de fondo × 70 cm de alto. Repisa doble de sobreponer (dos niveles de almacenamiento) con entrepaños en acero inoxidable AISI 304 calibre 20, acabado satinado. Parales en tubo de acero inoxidable de 1" × 1" calibre 18; pestañas inferiores para anclaje sobre la superficie de trabajo.</t>
  </si>
  <si>
    <t>Mesa de trabajo de pared con piso y entrepaño de 250 cm – gama 700</t>
  </si>
  <si>
    <t>Dimensiones: 250 cm de frente × 70 cm de fondo × 90 cm de alto. Fabricación en acero inoxidable AISI 304 con acabado satinado. Mesón en lámina calibre 18 reforzado con omegas estructurales; frontal del mesón de 5 cm. Entrepaño intermedio y piso inferior en lámina calibre 20 con refuerzos tipo omega. Patas en tubo cuadrado de acero inoxidable de 1½" × 1½" con niveladores ajustables.</t>
  </si>
  <si>
    <t>Repisa doble de sobreponer de 250 cm</t>
  </si>
  <si>
    <t>Dimensiones: 250 cm de frente × 35 cm de fondo × 70 cm de alto. Repisa de doble nivel fabricada en acero inoxidable AISI 304, calibres 18 y 20, con acabado satinado. Parales en tubo de acero inoxidable de 1" × 1" calibre 18; pestañas inferiores para anclaje sobre la superficie de trabajo.</t>
  </si>
  <si>
    <t>Base para empacadora al vacío de 110 cm</t>
  </si>
  <si>
    <t>Dimensiones: 110 cm de frente × 70 cm de fondo × 65 cm de alto. Fabricada en acero inoxidable, con estructura reforzada para soportar la empacadora al vacío de la Entidad. Entrepaño inferior en acero inoxidable; patas en tubo cuadrado con cuatro (4) niveladores ajustables.</t>
  </si>
  <si>
    <t>Lavaplatos (mesa de lavado) de 1 pozuelo de 200 cm</t>
  </si>
  <si>
    <t>Dimensiones: 200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</si>
  <si>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Repisa doble de sobreponer de 220 cm</t>
  </si>
  <si>
    <t>Dimensiones: 220 cm de frente × 35 cm de fondo × 70 cm de alto. Repisa de doble nivel fabricada en acero inoxidable AISI 304, calibres 18 y 20, con acabado satinado. Parales en tubo de acero inoxidable de 1" × 1" calibre 18; pestañas inferiores para anclaje sobre la superficie de trabajo.</t>
  </si>
  <si>
    <t>30181504</t>
  </si>
  <si>
    <t>Lavamanos de pedal en acero inoxidable</t>
  </si>
  <si>
    <t>Dimensiones generales: 43,2 cm de largo × 38,1 cm de ancho × 106,7 cm de alto total; pozuelo de 35,6 × 25 × 15,2 cm de profundidad. Lavamanos profesional en acero inoxidable con acabado satinado, de accionamiento por doble pedal mecánico (sin contacto manual). Panel frontal desmontable para acceso a las conexiones; montaje con soporte de pared tipo Z-clip y base de apoyo al piso; se entrega armado.</t>
  </si>
  <si>
    <t>Mesa con poceta grande (lavaollas) de 190 cm</t>
  </si>
  <si>
    <t>Dimensiones: 190 cm de frente × 70 cm de fondo × 90 cm de alto. Lavaplatos industrial en acero inoxidable con acabado satinado, de tanque único de aproximadamente 40 cm de profundidad y salpicadero posterior integrado. Estructura tubular reforzada con travesaños inferiores; patas con niveladores; diseño sanitario.</t>
  </si>
  <si>
    <t>Estantería acanalada en acero inoxidable de 60 cm</t>
  </si>
  <si>
    <t>Dimensiones: 60 cm de frente × 60 cm de fondo × 180 cm de alto. Estantería de uso profesional con estructura en acero inoxidable AISI 304 calibre 18 y entrepaños acanalados en acero inoxidable AISI 304 calibre 20, que favorecen la ventilación y el drenaje. Diseño abierto; niveladores ajustables; fabricación robusta para trabajo continuo.</t>
  </si>
  <si>
    <t>Estantería acanalada en acero inoxidable de 90 cm</t>
  </si>
  <si>
    <t>Dimensiones: 90 cm de frente × 60 cm de fondo × 180 cm de alto. Estantería de uso profesional con estructura en acero inoxidable AISI 304 calibre 18 y entrepaños acanalados en acero inoxidable AISI 304 calibre 20, que favorecen la ventilación y el drenaje. Diseño abierto; niveladores ajustables; fabricación robusta para trabajo continuo.</t>
  </si>
  <si>
    <t>56112101</t>
  </si>
  <si>
    <t>Silla para auditorio con apoyabrazos, tapizada, de anclaje a piso</t>
  </si>
  <si>
    <t>Dimensiones: ancho de 54 a 58 cm; altura de espaldar 95 cm; instalación recta o curva, en tándem de 2 a 14 sillas, con anclaje a piso (concreto, cerámica, mármol, alfombra o sintético) y niveles de inclinación según la obra civil (0 %, 4 %, 6 % u 8 %). Espaldar y asiento con estructura en tubería cuadrada de ¾" calibre 16, inyectados a molde en poliuretano (densidad 50 kg/m³ en espaldar y 55 kg/m³ en asiento, ASTM D-3574), de 10 cm de espesor; tapa del espaldar en MDF de 9 mm forrada en tela vinílica. Tapizado en tela para alto tráfico, 100 % polipropileno, peso mínimo 500 g/ml, retardante al fuego (California TB 117), de alta resistencia a la luz y fácil limpieza, color carbón. Laterales en tubo cuadrado de 1½" en acero calibre 16; sistema de soporte y rotación del asiento en acero estructural HR 3/16" con ejes en acero 1045 y corte láser; platina de apoyabrazos de 3/16" y platina base de ¼". Apoyabrazos en madera tinturada y lacada o en elastómero de alto impacto color negro, a elección del supervisor.</t>
  </si>
  <si>
    <t>48102001</t>
  </si>
  <si>
    <t>Silla metálica apilable estilo industrial para restaurante</t>
  </si>
  <si>
    <t>Dimensiones aproximadas: 86 cm de alto × 36 cm de ancho × 35 cm de fondo (± 5 %); capacidad de carga mínima de 100 kg. Asiento y espaldar en lámina de acero cold rolled con pintura electrostática en polvo, color negro u otro que defina el supervisor. Apilable, sin brazos, para uso interior de alto tráfico; regatones o protectores en las patas.</t>
  </si>
  <si>
    <t>Mesa plegable rectangular tipo banquetera de 180 cm, color negro</t>
  </si>
  <si>
    <t>Dimensiones: 180 cm de largo × 72 cm de ancho × 73 cm de alto (± 3 %); capacidad de 6 a 8 personas; resistencia de hasta 110 kg de carga distribuida. Tablero en polipropileno de alta resistencia, liso e impermeable, color negro; estructura y patas en acero con pintura electrostática y regatones. Plegado central tipo maletín con manija de transporte y seguro de bloqueo en las patas.</t>
  </si>
  <si>
    <t>56101603</t>
  </si>
  <si>
    <t>Set de comedor exterior de 8 puestos con parasol, en madera teca (10 piezas)</t>
  </si>
  <si>
    <t>Composición: una (1) mesa rectangular de 200 × 100 cm y 77 cm de alto, ocho (8) sillas individuales y un (1) parasol redondo de 3,0 m de diámetro con estructura en madera teca. Fabricado en madera teca maciza proveniente de plantaciones forestales comerciales, con acabado para exterior color natural miel. Parasol en tela para exterior de alto tráfico, resistente a la radiación UV y a la humedad, color verde bosque; se entrega totalmente ensamblado.</t>
  </si>
  <si>
    <t>SUBTOTAL GRUPO A – sumatoria de precios unitarios (IVA incluido)</t>
  </si>
  <si>
    <t>Mesa de trabajo en acero inoxidable con piso de 210 cm</t>
  </si>
  <si>
    <t>Dimensiones: 210 cm de largo × 80 cm de fondo × 90 cm de alto. Fabricada en acero inoxidable AISI 304; mesón liso calibre 18 con salpicadero posterior y refuerzos tipo omega. Piso inferior reforzado en acero inoxidable calibre 20; estructura con seis (6) patas en tubo cuadrado de 1½" calibre 18 y niveladores ajustables en plástico reforzado.</t>
  </si>
  <si>
    <t>Mesa de trabajo central tipo isla de 167 cm</t>
  </si>
  <si>
    <t>Dimensiones: 167 cm de frente × 80 cm de fondo × 90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430 calibre 20; patas en tubería de acero inoxidable de 1½" × 1½" con bases niveladoras en acero inoxidable.</t>
  </si>
  <si>
    <t>Repisa doble de sobreponer de 210 cm</t>
  </si>
  <si>
    <t>Dimensiones: 210 cm de frente × 35 cm de fondo × 70 cm de alto. Repisa doble de sobreponer (dos niveles de almacenamiento) con entrepaños en acero inoxidable AISI 304 calibre 20, acabado satinado. Parales en tubo de acero inoxidable de 1" × 1"; pestañas inferiores para anclaje sobre la superficie de trabajo.</t>
  </si>
  <si>
    <t>Repisa doble de sobreponer de 167 cm</t>
  </si>
  <si>
    <t>Dimensiones: 167 cm de frente × 35 cm de fondo × 70 cm de alto. Repisa doble de sobreponer (dos niveles de almacenamiento) con entrepaños en acero inoxidable AISI 304 calibre 20, acabado satinado. Parales en tubo de acero inoxidable de 1" × 1"; pestañas inferiores para anclaje sobre la superficie de trabajo.</t>
  </si>
  <si>
    <t>Mesa de lavado con dos pocetas de 167 cm</t>
  </si>
  <si>
    <t>Dimensiones: 167 cm de frente × 80 cm de fondo × 90 cm de alto. Fabricada en acero inoxidable, con dos (2) pocetas centrales de 50 × 50 × 30 cm cada una y salpicadero posterior de 10 cm. Entrepaño inferior para almacenamiento; patas en acero inoxidable con niveladores ajustables.</t>
  </si>
  <si>
    <t>Mesa de lavado con una poceta de 245 cm</t>
  </si>
  <si>
    <t>Dimensiones: 245 cm de frente × 70 cm de fondo × 90 cm de alto. Fabricada en acero inoxidable AISI 304, mesón calibre 18, con una (1) poceta de 50 × 50 × 30 cm y salpicadero posterior de 10 cm. Entrepaño inferior en acero inoxidable calibre 20 para almacenamiento; patas en acero inoxidable con niveladores ajustables.</t>
  </si>
  <si>
    <t>Repisa sencilla de pared de 245 cm</t>
  </si>
  <si>
    <t>Dimensiones: 245 cm de frente × 35 cm de fondo. Repisa sencilla de pared en acero inoxidable AISI 304 con acabado satinado, con salpicadero posterior. Soportes tipo pie de amigo para fijación a pared; incluye elementos de anclaje.</t>
  </si>
  <si>
    <t>PRESUPUESTO OFICIAL – valor del contrato a monto agotable (CDP No. 9326 del 30/09/2026)</t>
  </si>
  <si>
    <t>NOTAS:</t>
  </si>
  <si>
    <t>1. Cotización 1: Enetech (Medellín), 28/09/2026 (grupo A) y 29/09/2026 (grupo B). Cotización 2: Proeje Inndex S.A.S. BIC, NIT 901679016-0 (Armenia), 28/09/2026 (grupo A) y 29/09/2026 (grupo B). Valores en azul: datos tomados de las cotizaciones.</t>
  </si>
  <si>
    <t>2. Todos los precios cotizados incluyen IVA, transporte, descargue (con montacargas o personal de apoyo), accesorios e instalación en las sedes del Centro en Armenia.</t>
  </si>
  <si>
    <t>3. Metodología del formato de estudio de mercado del Centro: si el porcentaje de dispersión es inferior al 15 % se toma el promedio aritmético de las dos cotizaciones; en caso contrario, la media geométrica. Valores redondeados al peso.</t>
  </si>
  <si>
    <t>4. El valor de referencia unitario de cada ítem es el precio máximo que puede ofertarse por ese ítem. La sumatoria de los valores de referencia (una unidad de cada ítem) es la base para comparar las ofertas y no es el valor del contrato.</t>
  </si>
  <si>
    <t>5. El contrato es a monto agotable: su valor es el presupuesto oficial ($234.220.000) y se ejecuta por pedidos del supervisor a los precios unitarios ofertados. Los saldos indicativos muestran el valor disponible por fuente para pedir unidades adicionales de cualquier ítem del grupo.</t>
  </si>
  <si>
    <t>6. Las especificaciones técnicas completas y las condiciones de entrega e instalación están en el anexo técnico del estudio previo (GCCON-F-046). La columna “Código ORIONS / SACB” se diligencia con el formato GIL-F-073 que expida el almacén.</t>
  </si>
  <si>
    <t>7. Las cotizaciones del grupo A fueron actualizadas por los dos proveedores el 1 de octubre de 2026 (conservan la fecha del 28/09/2026) para corregir las medidas de los lavaplatos de un pozuelo: ítem 5, 175 cm; ítem 8, 170 cm; ítem 11, 220 cm; ítem 19, 200 cm. Los precios unitarios no variaron. Las cotizaciones del grupo B no tuvieron cambios.</t>
  </si>
  <si>
    <t>Elaboró: ________________________  (componente financiero / unidad de contratación)</t>
  </si>
  <si>
    <t>Revisó: ________________________  (componente técnico)</t>
  </si>
  <si>
    <t>Fecha: 1 de octubre de 2026</t>
  </si>
  <si>
    <t>RESUMEN DEL ESTUDIO DE MERCADO Y DE LA CUANTÍA (IVA INCLUIDO)</t>
  </si>
  <si>
    <t>Grupo</t>
  </si>
  <si>
    <t>Cotización 1 (sumatoria de precios unitarios)</t>
  </si>
  <si>
    <t>Cotización 2 (sumatoria de precios unitarios)</t>
  </si>
  <si>
    <t>Sumatoria de valores de referencia</t>
  </si>
  <si>
    <t>N.° ítems</t>
  </si>
  <si>
    <t>Valor de la fuente (monto agotable)</t>
  </si>
  <si>
    <t>Grupo A – Mobiliario en acero inoxidable, sillas, mesas y comedor exterior</t>
  </si>
  <si>
    <t>Grupo B – Mobiliario complementario en acero inoxidable</t>
  </si>
  <si>
    <t>TOTAL</t>
  </si>
  <si>
    <t>Presupuesto oficial (valor del contrato, monto agotable):</t>
  </si>
  <si>
    <t>Presupuesto oficial en letras:</t>
  </si>
  <si>
    <t>DOSCIENTOS TREINTA Y CUATRO MILLONES DOSCIENTOS VEINTE MIL PESOS M/CTE</t>
  </si>
  <si>
    <t>Equivalencia del presupuesto oficial en SMMLV 2026 ($1.750.905):</t>
  </si>
  <si>
    <t>Mínima cuantía del SENA 2026 (100 SMMLV):</t>
  </si>
  <si>
    <t>Menor cuantía del SENA 2026 (1.000 SMMLV):</t>
  </si>
  <si>
    <t>Comité de Contratación (cuantía superior a 250 SMMLV):</t>
  </si>
  <si>
    <t>Umbral Mipyme 2026 (USD 125.000 – MinCIT):</t>
  </si>
  <si>
    <t>¿Procede limitar a Mipyme? (presupuesto inferior al umbral):</t>
  </si>
  <si>
    <t>Modalidad de selección resultante por cuantía:</t>
  </si>
  <si>
    <t>COTIZACIONES RECIBIDAS – SOPORTES DEL ESTUDIO DE MERCADO</t>
  </si>
  <si>
    <t>N.°</t>
  </si>
  <si>
    <t>Cotizante</t>
  </si>
  <si>
    <t>Ciudad</t>
  </si>
  <si>
    <t>Fecha</t>
  </si>
  <si>
    <t>Grupo de bienes cotizado</t>
  </si>
  <si>
    <t>Sumatoria de precios unitarios (IVA incl.)</t>
  </si>
  <si>
    <t>Archivo soporte</t>
  </si>
  <si>
    <t>Enetech – Gerente Comercial</t>
  </si>
  <si>
    <t>Medellín, Antioquia</t>
  </si>
  <si>
    <t>28/09/2026</t>
  </si>
  <si>
    <t>Grupo A (28 ítems)</t>
  </si>
  <si>
    <t>Cotización Elementos -ENETECH MOBIL 200.pdf</t>
  </si>
  <si>
    <t>Proeje Inndex S.A.S. BIC – NIT 901679016-0 – Juan Alejandro Correa González, representante legal</t>
  </si>
  <si>
    <t>Armenia, Quindío</t>
  </si>
  <si>
    <t>Propuesta economica MOBIL. 200.pdf</t>
  </si>
  <si>
    <t>29/09/2026</t>
  </si>
  <si>
    <t>Grupo B (7 ítems)</t>
  </si>
  <si>
    <t>Cotización Elementos -ENETECH MOBIL 34.pdf</t>
  </si>
  <si>
    <t>Propuesta economica MOBIL. 34.pdf</t>
  </si>
  <si>
    <t>Las cotizaciones se solicitaron con el requerimiento técnico del Centro y relacionan el precio unitario de cada ítem con IVA incluido, transporte e instalación.</t>
  </si>
  <si>
    <t>GRUPO A – MOBILIARIO EN ACERO INOXIDABLE, SILLAS, MESAS Y COMEDOR EXTERIOR (ítems 1 a 28) – fuente Nación, recurso 10 presupuesto $200.000.000</t>
  </si>
  <si>
    <t>GRUPO B – MOBILIARIO COMPLEMENTARIO EN ACERO INOXIDABLE (ítems 29 a 35) – fuente recursos propios, recurso 27 presupuesto $34.220.000</t>
  </si>
  <si>
    <t>VALOR DE REFERENCIA UNITARIO</t>
  </si>
  <si>
    <t>IVA 19%</t>
  </si>
  <si>
    <t>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</si>
</sst>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7" x14ac:knownFonts="1">
    <font>
      <sz val="11"/>
      <color theme="1"/>
      <name val="Calibri"/>
      <family val="2"/>
      <charset val="1"/>
    </font>
    <font>
      <b/>
      <sz val="12"/>
      <name val="Arial"/>
      <family val="2"/>
    </font>
    <font>
      <i/>
      <sz val="9"/>
      <name val="Arial"/>
      <family val="2"/>
    </font>
    <font>
      <b/>
      <sz val="9"/>
      <name val="Arial"/>
      <family val="2"/>
    </font>
    <font>
      <sz val="9"/>
      <name val="Arial"/>
      <family val="2"/>
    </font>
    <font>
      <b/>
      <sz val="10"/>
      <name val="Arial"/>
      <family val="2"/>
    </font>
    <font>
      <sz val="10"/>
      <color theme="1"/>
      <name val="Calibri"/>
      <family val="2"/>
      <charset val="1"/>
    </font>
  </fonts>
  <fills count="6">
    <fill>
      <patternFill patternType="none"/>
    </fill>
    <fill>
      <patternFill patternType="gray125"/>
    </fill>
    <fill>
      <patternFill patternType="solid">
        <fgColor rgb="FFD9E2F3"/>
        <bgColor rgb="FFE2EFDA"/>
      </patternFill>
    </fill>
    <fill>
      <patternFill patternType="solid">
        <fgColor rgb="FFE2EFDA"/>
        <bgColor rgb="FFEDEDED"/>
      </patternFill>
    </fill>
    <fill>
      <patternFill patternType="solid">
        <fgColor rgb="FFEDEDED"/>
        <bgColor rgb="FFE2EFDA"/>
      </patternFill>
    </fill>
    <fill>
      <patternFill patternType="solid">
        <fgColor rgb="FFFFF2CC"/>
        <bgColor rgb="FFEDEDED"/>
      </patternFill>
    </fill>
  </fills>
  <borders count="5">
    <border>
      <left/>
      <right/>
      <top/>
      <bottom/>
      <diagonal/>
    </border>
    <border>
      <left style="thin">
        <color rgb="FF7F7F7F"/>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s>
  <cellStyleXfs count="1">
    <xf numFmtId="0" fontId="0" fillId="0" borderId="0"/>
  </cellStyleXfs>
  <cellXfs count="42">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vertical="center" wrapText="1"/>
    </xf>
    <xf numFmtId="0" fontId="3" fillId="3"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64" fontId="4" fillId="0" borderId="1" xfId="0" applyNumberFormat="1" applyFont="1" applyBorder="1" applyAlignment="1">
      <alignment horizontal="right" vertical="center"/>
    </xf>
    <xf numFmtId="10" fontId="4" fillId="0" borderId="1" xfId="0" applyNumberFormat="1" applyFont="1" applyBorder="1" applyAlignment="1">
      <alignment horizontal="center" vertical="center" wrapText="1"/>
    </xf>
    <xf numFmtId="0" fontId="3" fillId="4" borderId="1" xfId="0" applyFont="1" applyFill="1" applyBorder="1"/>
    <xf numFmtId="164" fontId="3" fillId="4" borderId="1" xfId="0" applyNumberFormat="1" applyFont="1" applyFill="1" applyBorder="1" applyAlignment="1">
      <alignment horizontal="right"/>
    </xf>
    <xf numFmtId="164" fontId="5" fillId="2" borderId="1" xfId="0" applyNumberFormat="1" applyFont="1" applyFill="1" applyBorder="1" applyAlignment="1">
      <alignment horizontal="right"/>
    </xf>
    <xf numFmtId="0" fontId="4" fillId="0" borderId="0" xfId="0" applyFont="1"/>
    <xf numFmtId="164" fontId="4" fillId="0" borderId="1" xfId="0" applyNumberFormat="1" applyFont="1" applyBorder="1" applyAlignment="1">
      <alignment horizontal="right" vertical="center" wrapText="1"/>
    </xf>
    <xf numFmtId="0" fontId="4" fillId="0" borderId="1" xfId="0" applyFont="1" applyBorder="1" applyAlignment="1">
      <alignment horizontal="right" vertical="center" wrapText="1"/>
    </xf>
    <xf numFmtId="0" fontId="3" fillId="4" borderId="1" xfId="0" applyFont="1" applyFill="1" applyBorder="1" applyAlignment="1">
      <alignment horizontal="left" vertical="center" wrapText="1"/>
    </xf>
    <xf numFmtId="164" fontId="3" fillId="4" borderId="1" xfId="0" applyNumberFormat="1" applyFont="1" applyFill="1" applyBorder="1" applyAlignment="1">
      <alignment horizontal="right" vertical="center" wrapText="1"/>
    </xf>
    <xf numFmtId="0" fontId="3" fillId="4" borderId="1" xfId="0" applyFont="1" applyFill="1" applyBorder="1" applyAlignment="1">
      <alignment horizontal="right" vertical="center" wrapText="1"/>
    </xf>
    <xf numFmtId="0" fontId="3" fillId="0" borderId="0" xfId="0" applyFont="1" applyAlignment="1">
      <alignment vertical="center" wrapText="1"/>
    </xf>
    <xf numFmtId="0" fontId="4" fillId="0" borderId="1" xfId="0" applyFont="1" applyBorder="1" applyAlignment="1">
      <alignment vertical="center" wrapText="1"/>
    </xf>
    <xf numFmtId="164" fontId="4" fillId="0" borderId="1" xfId="0" applyNumberFormat="1" applyFont="1" applyBorder="1" applyAlignment="1">
      <alignment vertical="center" wrapText="1"/>
    </xf>
    <xf numFmtId="0" fontId="0" fillId="0" borderId="0" xfId="0"/>
    <xf numFmtId="0" fontId="3" fillId="3" borderId="1" xfId="0" applyFont="1" applyFill="1" applyBorder="1" applyAlignment="1">
      <alignment vertical="center" wrapText="1"/>
    </xf>
    <xf numFmtId="0" fontId="0" fillId="0" borderId="2" xfId="0" applyBorder="1"/>
    <xf numFmtId="0" fontId="0" fillId="0" borderId="3" xfId="0" applyBorder="1"/>
    <xf numFmtId="0" fontId="4" fillId="0" borderId="0" xfId="0" applyFont="1" applyAlignment="1">
      <alignment vertical="top" wrapText="1"/>
    </xf>
    <xf numFmtId="0" fontId="0" fillId="0" borderId="0" xfId="0"/>
    <xf numFmtId="0" fontId="3" fillId="4" borderId="1" xfId="0" applyFont="1" applyFill="1" applyBorder="1"/>
    <xf numFmtId="0" fontId="3" fillId="0" borderId="0" xfId="0" applyFont="1" applyAlignment="1">
      <alignment vertical="top" wrapText="1"/>
    </xf>
    <xf numFmtId="164" fontId="4" fillId="0" borderId="0" xfId="0" applyNumberFormat="1" applyFont="1" applyAlignment="1">
      <alignment horizontal="left" vertical="center" wrapText="1"/>
    </xf>
    <xf numFmtId="0" fontId="4" fillId="0" borderId="0" xfId="0" applyFont="1" applyAlignment="1">
      <alignment horizontal="left" vertical="center" wrapText="1"/>
    </xf>
    <xf numFmtId="2" fontId="4" fillId="0" borderId="0" xfId="0" applyNumberFormat="1" applyFont="1" applyAlignment="1">
      <alignment horizontal="left" vertical="center" wrapText="1"/>
    </xf>
    <xf numFmtId="0" fontId="3" fillId="4" borderId="4" xfId="0" applyFont="1" applyFill="1" applyBorder="1" applyAlignment="1">
      <alignment horizontal="right"/>
    </xf>
    <xf numFmtId="0" fontId="3" fillId="4" borderId="2" xfId="0" applyFont="1" applyFill="1" applyBorder="1" applyAlignment="1">
      <alignment horizontal="right"/>
    </xf>
    <xf numFmtId="0" fontId="3" fillId="4" borderId="3" xfId="0" applyFont="1" applyFill="1" applyBorder="1" applyAlignment="1">
      <alignment horizontal="right"/>
    </xf>
    <xf numFmtId="0" fontId="5" fillId="2" borderId="4" xfId="0" applyFont="1" applyFill="1" applyBorder="1" applyAlignment="1">
      <alignment horizontal="right"/>
    </xf>
    <xf numFmtId="0" fontId="5" fillId="2" borderId="2" xfId="0" applyFont="1" applyFill="1" applyBorder="1" applyAlignment="1">
      <alignment horizontal="right"/>
    </xf>
    <xf numFmtId="0" fontId="5" fillId="2" borderId="3" xfId="0" applyFont="1" applyFill="1" applyBorder="1" applyAlignment="1">
      <alignment horizontal="right"/>
    </xf>
    <xf numFmtId="0" fontId="5" fillId="5" borderId="1" xfId="0" applyFont="1" applyFill="1" applyBorder="1"/>
    <xf numFmtId="0" fontId="6" fillId="0" borderId="2" xfId="0" applyFont="1" applyBorder="1"/>
    <xf numFmtId="0" fontId="6" fillId="0" borderId="3" xfId="0" applyFont="1" applyBorder="1"/>
    <xf numFmtId="164" fontId="5" fillId="5" borderId="1" xfId="0" applyNumberFormat="1" applyFont="1" applyFill="1" applyBorder="1" applyAlignment="1">
      <alignment horizontal="right"/>
    </xf>
  </cellXfs>
  <cellStyles count="1">
    <cellStyle name="Normal" xfId="0" builtinId="0"/>
  </cellStyles>
  <dxfs count="0"/>
  <tableStyles count="0" defaultTableStyle="TableStyleMedium2" defaultPivotStyle="PivotStyleLight16"/>
  <colors>
    <indexedColors>
      <rgbColor rgb="FF000000"/>
      <rgbColor rgb="FFEDEDED"/>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FF2CC"/>
      <rgbColor rgb="FFCCFFFF"/>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59"/>
  <sheetViews>
    <sheetView tabSelected="1" zoomScaleNormal="100" workbookViewId="0">
      <pane xSplit="5" ySplit="5" topLeftCell="G6" activePane="bottomRight" state="frozen"/>
      <selection pane="topRight" activeCell="F1" sqref="F1"/>
      <selection pane="bottomLeft" activeCell="A6" sqref="A6"/>
      <selection pane="bottomRight" activeCell="B51" sqref="B51:Q51"/>
    </sheetView>
  </sheetViews>
  <sheetFormatPr baseColWidth="10" defaultColWidth="8.7109375" defaultRowHeight="15" x14ac:dyDescent="0.25"/>
  <cols>
    <col min="1" max="1" width="2" customWidth="1"/>
    <col min="2" max="2" width="7" customWidth="1"/>
    <col min="3" max="4" width="12" customWidth="1"/>
    <col min="5" max="5" width="34" customWidth="1"/>
    <col min="6" max="6" width="70" customWidth="1"/>
    <col min="7" max="7" width="10" customWidth="1"/>
    <col min="8" max="8" width="11" customWidth="1"/>
    <col min="9" max="10" width="16" customWidth="1"/>
    <col min="11" max="12" width="15" customWidth="1"/>
    <col min="13" max="13" width="12" customWidth="1"/>
    <col min="14" max="14" width="11" customWidth="1"/>
    <col min="15" max="15" width="18" customWidth="1"/>
    <col min="16" max="16" width="12" customWidth="1"/>
    <col min="17" max="17" width="18" customWidth="1"/>
  </cols>
  <sheetData>
    <row r="2" spans="2:17" ht="15" customHeight="1" x14ac:dyDescent="0.25">
      <c r="B2" s="1" t="s">
        <v>0</v>
      </c>
    </row>
    <row r="3" spans="2:17" ht="15" customHeight="1" x14ac:dyDescent="0.25">
      <c r="B3" s="2" t="s">
        <v>1</v>
      </c>
    </row>
    <row r="5" spans="2:17" ht="43.5" customHeight="1" x14ac:dyDescent="0.25">
      <c r="B5" s="3" t="s">
        <v>2</v>
      </c>
      <c r="C5" s="3" t="s">
        <v>3</v>
      </c>
      <c r="D5" s="3" t="s">
        <v>4</v>
      </c>
      <c r="E5" s="3" t="s">
        <v>5</v>
      </c>
      <c r="F5" s="3" t="s">
        <v>6</v>
      </c>
      <c r="G5" s="3" t="s">
        <v>7</v>
      </c>
      <c r="H5" s="3" t="s">
        <v>8</v>
      </c>
      <c r="I5" s="3" t="s">
        <v>9</v>
      </c>
      <c r="J5" s="3" t="s">
        <v>10</v>
      </c>
      <c r="K5" s="3" t="s">
        <v>11</v>
      </c>
      <c r="L5" s="3" t="s">
        <v>12</v>
      </c>
      <c r="M5" s="3" t="s">
        <v>13</v>
      </c>
      <c r="N5" s="3" t="s">
        <v>14</v>
      </c>
      <c r="O5" s="3" t="s">
        <v>151</v>
      </c>
      <c r="P5" s="3" t="s">
        <v>15</v>
      </c>
      <c r="Q5" s="3" t="s">
        <v>16</v>
      </c>
    </row>
    <row r="6" spans="2:17" ht="39" customHeight="1" x14ac:dyDescent="0.25">
      <c r="B6" s="22" t="s">
        <v>149</v>
      </c>
      <c r="C6" s="23"/>
      <c r="D6" s="23"/>
      <c r="E6" s="23"/>
      <c r="F6" s="23"/>
      <c r="G6" s="23"/>
      <c r="H6" s="24"/>
      <c r="I6" s="4"/>
      <c r="J6" s="4"/>
      <c r="K6" s="4"/>
      <c r="L6" s="4"/>
      <c r="M6" s="4"/>
      <c r="N6" s="4"/>
      <c r="O6" s="4"/>
      <c r="P6" s="4"/>
      <c r="Q6" s="4"/>
    </row>
    <row r="7" spans="2:17" ht="60" customHeight="1" x14ac:dyDescent="0.25">
      <c r="B7" s="5">
        <v>1</v>
      </c>
      <c r="C7" s="5" t="s">
        <v>17</v>
      </c>
      <c r="D7" s="5">
        <v>247371</v>
      </c>
      <c r="E7" s="6" t="s">
        <v>18</v>
      </c>
      <c r="F7" s="6" t="s">
        <v>19</v>
      </c>
      <c r="G7" s="5" t="s">
        <v>20</v>
      </c>
      <c r="H7" s="5">
        <v>1</v>
      </c>
      <c r="I7" s="7">
        <v>4729412.6050420171</v>
      </c>
      <c r="J7" s="7">
        <v>4335294.9579831939</v>
      </c>
      <c r="K7" s="7">
        <f t="shared" ref="K7:K34" si="0">AVERAGE(I7:J7)</f>
        <v>4532353.781512605</v>
      </c>
      <c r="L7" s="7">
        <f t="shared" ref="L7:L34" si="1">GEOMEAN(I7:J7)</f>
        <v>4528067.8684026832</v>
      </c>
      <c r="M7" s="7">
        <f t="shared" ref="M7:M34" si="2">STDEVA(K7,L7)</f>
        <v>3030.598223602065</v>
      </c>
      <c r="N7" s="8">
        <f t="shared" ref="N7:N34" si="3">M7/K7</f>
        <v>6.6865879622279801E-4</v>
      </c>
      <c r="O7" s="7">
        <f t="shared" ref="O7:O34" si="4">ROUND(IF(N7&lt;15%,K7,L7),0)</f>
        <v>4532354</v>
      </c>
      <c r="P7" s="5" t="str">
        <f t="shared" ref="P7:P34" si="5">IF(N7&lt;15%,"PROMEDIO","MEDIA GEO")</f>
        <v>PROMEDIO</v>
      </c>
      <c r="Q7" s="7">
        <f t="shared" ref="Q7:Q34" si="6">ROUND(O7*H7,0)</f>
        <v>4532354</v>
      </c>
    </row>
    <row r="8" spans="2:17" ht="60" customHeight="1" x14ac:dyDescent="0.25">
      <c r="B8" s="5">
        <v>2</v>
      </c>
      <c r="C8" s="5" t="s">
        <v>21</v>
      </c>
      <c r="D8" s="5">
        <v>247372</v>
      </c>
      <c r="E8" s="6" t="s">
        <v>22</v>
      </c>
      <c r="F8" s="6" t="s">
        <v>23</v>
      </c>
      <c r="G8" s="5" t="s">
        <v>20</v>
      </c>
      <c r="H8" s="5">
        <v>1</v>
      </c>
      <c r="I8" s="7">
        <v>3015126.0504201683</v>
      </c>
      <c r="J8" s="7">
        <v>2763865.5462184874</v>
      </c>
      <c r="K8" s="7">
        <f t="shared" si="0"/>
        <v>2889495.7983193276</v>
      </c>
      <c r="L8" s="7">
        <f t="shared" si="1"/>
        <v>2886763.4139745724</v>
      </c>
      <c r="M8" s="7">
        <f t="shared" si="2"/>
        <v>1932.0874989843676</v>
      </c>
      <c r="N8" s="8">
        <f t="shared" si="3"/>
        <v>6.6865904429006765E-4</v>
      </c>
      <c r="O8" s="7">
        <f t="shared" si="4"/>
        <v>2889496</v>
      </c>
      <c r="P8" s="5" t="str">
        <f t="shared" si="5"/>
        <v>PROMEDIO</v>
      </c>
      <c r="Q8" s="7">
        <f t="shared" si="6"/>
        <v>2889496</v>
      </c>
    </row>
    <row r="9" spans="2:17" ht="60" customHeight="1" x14ac:dyDescent="0.25">
      <c r="B9" s="5">
        <v>3</v>
      </c>
      <c r="C9" s="5" t="s">
        <v>24</v>
      </c>
      <c r="D9" s="5">
        <v>240913</v>
      </c>
      <c r="E9" s="6" t="s">
        <v>25</v>
      </c>
      <c r="F9" s="6" t="s">
        <v>26</v>
      </c>
      <c r="G9" s="5" t="s">
        <v>20</v>
      </c>
      <c r="H9" s="5">
        <v>1</v>
      </c>
      <c r="I9" s="7">
        <v>2510924.3697478995</v>
      </c>
      <c r="J9" s="7">
        <v>2301680.6722689075</v>
      </c>
      <c r="K9" s="7">
        <f t="shared" si="0"/>
        <v>2406302.5210084035</v>
      </c>
      <c r="L9" s="7">
        <f t="shared" si="1"/>
        <v>2404027.0571226375</v>
      </c>
      <c r="M9" s="7">
        <f t="shared" si="2"/>
        <v>1608.9959439702218</v>
      </c>
      <c r="N9" s="8">
        <f t="shared" si="3"/>
        <v>6.6865904429005193E-4</v>
      </c>
      <c r="O9" s="7">
        <f t="shared" si="4"/>
        <v>2406303</v>
      </c>
      <c r="P9" s="5" t="str">
        <f t="shared" si="5"/>
        <v>PROMEDIO</v>
      </c>
      <c r="Q9" s="7">
        <f t="shared" si="6"/>
        <v>2406303</v>
      </c>
    </row>
    <row r="10" spans="2:17" ht="60" customHeight="1" x14ac:dyDescent="0.25">
      <c r="B10" s="5">
        <v>4</v>
      </c>
      <c r="C10" s="5" t="s">
        <v>17</v>
      </c>
      <c r="D10" s="5">
        <v>247371</v>
      </c>
      <c r="E10" s="6" t="s">
        <v>27</v>
      </c>
      <c r="F10" s="6" t="s">
        <v>28</v>
      </c>
      <c r="G10" s="5" t="s">
        <v>20</v>
      </c>
      <c r="H10" s="5">
        <v>1</v>
      </c>
      <c r="I10" s="7">
        <v>2006722.6890756304</v>
      </c>
      <c r="J10" s="7">
        <v>1839495.7983193279</v>
      </c>
      <c r="K10" s="7">
        <f t="shared" si="0"/>
        <v>1923109.2436974791</v>
      </c>
      <c r="L10" s="7">
        <f t="shared" si="1"/>
        <v>1921290.7002707021</v>
      </c>
      <c r="M10" s="7">
        <f t="shared" si="2"/>
        <v>1285.9043889562408</v>
      </c>
      <c r="N10" s="8">
        <f t="shared" si="3"/>
        <v>6.6865904429011427E-4</v>
      </c>
      <c r="O10" s="7">
        <f t="shared" si="4"/>
        <v>1923109</v>
      </c>
      <c r="P10" s="5" t="str">
        <f t="shared" si="5"/>
        <v>PROMEDIO</v>
      </c>
      <c r="Q10" s="7">
        <f t="shared" si="6"/>
        <v>1923109</v>
      </c>
    </row>
    <row r="11" spans="2:17" ht="60" customHeight="1" x14ac:dyDescent="0.25">
      <c r="B11" s="5">
        <v>5</v>
      </c>
      <c r="C11" s="5" t="s">
        <v>17</v>
      </c>
      <c r="D11" s="5">
        <v>283010</v>
      </c>
      <c r="E11" s="6" t="s">
        <v>29</v>
      </c>
      <c r="F11" s="6" t="s">
        <v>30</v>
      </c>
      <c r="G11" s="5" t="s">
        <v>20</v>
      </c>
      <c r="H11" s="5">
        <v>1</v>
      </c>
      <c r="I11" s="7">
        <v>3126050.4201680673</v>
      </c>
      <c r="J11" s="7">
        <v>2865546.218487395</v>
      </c>
      <c r="K11" s="7">
        <f t="shared" si="0"/>
        <v>2995798.3193277312</v>
      </c>
      <c r="L11" s="7">
        <f t="shared" si="1"/>
        <v>2992965.4124819981</v>
      </c>
      <c r="M11" s="7">
        <f t="shared" si="2"/>
        <v>2003.1676410876378</v>
      </c>
      <c r="N11" s="8">
        <f t="shared" si="3"/>
        <v>6.6865904429012316E-4</v>
      </c>
      <c r="O11" s="7">
        <f t="shared" si="4"/>
        <v>2995798</v>
      </c>
      <c r="P11" s="5" t="str">
        <f t="shared" si="5"/>
        <v>PROMEDIO</v>
      </c>
      <c r="Q11" s="7">
        <f t="shared" si="6"/>
        <v>2995798</v>
      </c>
    </row>
    <row r="12" spans="2:17" ht="60" customHeight="1" x14ac:dyDescent="0.25">
      <c r="B12" s="5">
        <v>6</v>
      </c>
      <c r="C12" s="5" t="s">
        <v>17</v>
      </c>
      <c r="D12" s="5">
        <v>284397</v>
      </c>
      <c r="E12" s="6" t="s">
        <v>31</v>
      </c>
      <c r="F12" s="6" t="s">
        <v>32</v>
      </c>
      <c r="G12" s="5" t="s">
        <v>20</v>
      </c>
      <c r="H12" s="5">
        <v>1</v>
      </c>
      <c r="I12" s="7">
        <v>1905882.3529411766</v>
      </c>
      <c r="J12" s="7">
        <v>1747058.8235294118</v>
      </c>
      <c r="K12" s="7">
        <f t="shared" si="0"/>
        <v>1826470.5882352942</v>
      </c>
      <c r="L12" s="7">
        <f t="shared" si="1"/>
        <v>1824743.428900315</v>
      </c>
      <c r="M12" s="7">
        <f t="shared" si="2"/>
        <v>1221.2860779534776</v>
      </c>
      <c r="N12" s="8">
        <f t="shared" si="3"/>
        <v>6.6865904429014875E-4</v>
      </c>
      <c r="O12" s="7">
        <f t="shared" si="4"/>
        <v>1826471</v>
      </c>
      <c r="P12" s="5" t="str">
        <f t="shared" si="5"/>
        <v>PROMEDIO</v>
      </c>
      <c r="Q12" s="7">
        <f t="shared" si="6"/>
        <v>1826471</v>
      </c>
    </row>
    <row r="13" spans="2:17" ht="60" customHeight="1" x14ac:dyDescent="0.25">
      <c r="B13" s="5">
        <v>7</v>
      </c>
      <c r="C13" s="5" t="s">
        <v>17</v>
      </c>
      <c r="D13" s="5">
        <v>284397</v>
      </c>
      <c r="E13" s="6" t="s">
        <v>33</v>
      </c>
      <c r="F13" s="6" t="s">
        <v>34</v>
      </c>
      <c r="G13" s="5" t="s">
        <v>20</v>
      </c>
      <c r="H13" s="5">
        <v>1</v>
      </c>
      <c r="I13" s="7">
        <v>5546218.4873949578</v>
      </c>
      <c r="J13" s="7">
        <v>5084033.6134453788</v>
      </c>
      <c r="K13" s="7">
        <f t="shared" si="0"/>
        <v>5315126.0504201688</v>
      </c>
      <c r="L13" s="7">
        <f t="shared" si="1"/>
        <v>5310099.9253712874</v>
      </c>
      <c r="M13" s="7">
        <f t="shared" si="2"/>
        <v>3554.0071051556033</v>
      </c>
      <c r="N13" s="8">
        <f t="shared" si="3"/>
        <v>6.6865904429014506E-4</v>
      </c>
      <c r="O13" s="7">
        <f t="shared" si="4"/>
        <v>5315126</v>
      </c>
      <c r="P13" s="5" t="str">
        <f t="shared" si="5"/>
        <v>PROMEDIO</v>
      </c>
      <c r="Q13" s="7">
        <f t="shared" si="6"/>
        <v>5315126</v>
      </c>
    </row>
    <row r="14" spans="2:17" ht="60" customHeight="1" x14ac:dyDescent="0.25">
      <c r="B14" s="5">
        <v>8</v>
      </c>
      <c r="C14" s="5" t="s">
        <v>17</v>
      </c>
      <c r="D14" s="5">
        <v>283010</v>
      </c>
      <c r="E14" s="6" t="s">
        <v>35</v>
      </c>
      <c r="F14" s="6" t="s">
        <v>36</v>
      </c>
      <c r="G14" s="5" t="s">
        <v>20</v>
      </c>
      <c r="H14" s="5">
        <v>1</v>
      </c>
      <c r="I14" s="7">
        <v>3015126.0504201683</v>
      </c>
      <c r="J14" s="7">
        <v>2763865.5462184874</v>
      </c>
      <c r="K14" s="7">
        <f t="shared" si="0"/>
        <v>2889495.7983193276</v>
      </c>
      <c r="L14" s="7">
        <f t="shared" si="1"/>
        <v>2886763.4139745724</v>
      </c>
      <c r="M14" s="7">
        <f t="shared" si="2"/>
        <v>1932.0874989843676</v>
      </c>
      <c r="N14" s="8">
        <f t="shared" si="3"/>
        <v>6.6865904429006765E-4</v>
      </c>
      <c r="O14" s="7">
        <f t="shared" si="4"/>
        <v>2889496</v>
      </c>
      <c r="P14" s="5" t="str">
        <f t="shared" si="5"/>
        <v>PROMEDIO</v>
      </c>
      <c r="Q14" s="7">
        <f t="shared" si="6"/>
        <v>2889496</v>
      </c>
    </row>
    <row r="15" spans="2:17" ht="60" customHeight="1" x14ac:dyDescent="0.25">
      <c r="B15" s="5">
        <v>9</v>
      </c>
      <c r="C15" s="5" t="s">
        <v>17</v>
      </c>
      <c r="D15" s="5">
        <v>247371</v>
      </c>
      <c r="E15" s="6" t="s">
        <v>37</v>
      </c>
      <c r="F15" s="6" t="s">
        <v>38</v>
      </c>
      <c r="G15" s="5" t="s">
        <v>20</v>
      </c>
      <c r="H15" s="5">
        <v>1</v>
      </c>
      <c r="I15" s="7">
        <v>2006722.6890756304</v>
      </c>
      <c r="J15" s="7">
        <v>1839495.7983193279</v>
      </c>
      <c r="K15" s="7">
        <f t="shared" si="0"/>
        <v>1923109.2436974791</v>
      </c>
      <c r="L15" s="7">
        <f t="shared" si="1"/>
        <v>1921290.7002707021</v>
      </c>
      <c r="M15" s="7">
        <f t="shared" si="2"/>
        <v>1285.9043889562408</v>
      </c>
      <c r="N15" s="8">
        <f t="shared" si="3"/>
        <v>6.6865904429011427E-4</v>
      </c>
      <c r="O15" s="7">
        <f t="shared" si="4"/>
        <v>1923109</v>
      </c>
      <c r="P15" s="5" t="str">
        <f t="shared" si="5"/>
        <v>PROMEDIO</v>
      </c>
      <c r="Q15" s="7">
        <f t="shared" si="6"/>
        <v>1923109</v>
      </c>
    </row>
    <row r="16" spans="2:17" ht="60" customHeight="1" x14ac:dyDescent="0.25">
      <c r="B16" s="5">
        <v>10</v>
      </c>
      <c r="C16" s="5" t="s">
        <v>17</v>
      </c>
      <c r="D16" s="5">
        <v>247371</v>
      </c>
      <c r="E16" s="6" t="s">
        <v>39</v>
      </c>
      <c r="F16" s="6" t="s">
        <v>40</v>
      </c>
      <c r="G16" s="5" t="s">
        <v>20</v>
      </c>
      <c r="H16" s="5">
        <v>1</v>
      </c>
      <c r="I16" s="7">
        <v>2208403.3613445377</v>
      </c>
      <c r="J16" s="7">
        <v>2024369.7478991598</v>
      </c>
      <c r="K16" s="7">
        <f t="shared" si="0"/>
        <v>2116386.5546218487</v>
      </c>
      <c r="L16" s="7">
        <f t="shared" si="1"/>
        <v>2114385.243011476</v>
      </c>
      <c r="M16" s="7">
        <f t="shared" si="2"/>
        <v>1415.1410109619321</v>
      </c>
      <c r="N16" s="8">
        <f t="shared" si="3"/>
        <v>6.686590442901327E-4</v>
      </c>
      <c r="O16" s="7">
        <f t="shared" si="4"/>
        <v>2116387</v>
      </c>
      <c r="P16" s="5" t="str">
        <f t="shared" si="5"/>
        <v>PROMEDIO</v>
      </c>
      <c r="Q16" s="7">
        <f t="shared" si="6"/>
        <v>2116387</v>
      </c>
    </row>
    <row r="17" spans="2:17" ht="60" customHeight="1" x14ac:dyDescent="0.25">
      <c r="B17" s="5">
        <v>11</v>
      </c>
      <c r="C17" s="5" t="s">
        <v>17</v>
      </c>
      <c r="D17" s="5">
        <v>283010</v>
      </c>
      <c r="E17" s="6" t="s">
        <v>41</v>
      </c>
      <c r="F17" s="6" t="s">
        <v>42</v>
      </c>
      <c r="G17" s="5" t="s">
        <v>20</v>
      </c>
      <c r="H17" s="5">
        <v>1</v>
      </c>
      <c r="I17" s="7">
        <v>3821848.7394957985</v>
      </c>
      <c r="J17" s="7">
        <v>3503361.3445378151</v>
      </c>
      <c r="K17" s="7">
        <f t="shared" si="0"/>
        <v>3662605.042016807</v>
      </c>
      <c r="L17" s="7">
        <f t="shared" si="1"/>
        <v>3659141.5849376689</v>
      </c>
      <c r="M17" s="7">
        <f t="shared" si="2"/>
        <v>2449.0339870071325</v>
      </c>
      <c r="N17" s="8">
        <f t="shared" si="3"/>
        <v>6.6865904429011991E-4</v>
      </c>
      <c r="O17" s="7">
        <f t="shared" si="4"/>
        <v>3662605</v>
      </c>
      <c r="P17" s="5" t="str">
        <f t="shared" si="5"/>
        <v>PROMEDIO</v>
      </c>
      <c r="Q17" s="7">
        <f t="shared" si="6"/>
        <v>3662605</v>
      </c>
    </row>
    <row r="18" spans="2:17" ht="60" customHeight="1" x14ac:dyDescent="0.25">
      <c r="B18" s="5">
        <v>12</v>
      </c>
      <c r="C18" s="5" t="s">
        <v>21</v>
      </c>
      <c r="D18" s="5">
        <v>247372</v>
      </c>
      <c r="E18" s="6" t="s">
        <v>43</v>
      </c>
      <c r="F18" s="6" t="s">
        <v>44</v>
      </c>
      <c r="G18" s="5" t="s">
        <v>20</v>
      </c>
      <c r="H18" s="5">
        <v>1</v>
      </c>
      <c r="I18" s="7">
        <v>1502521.0084033613</v>
      </c>
      <c r="J18" s="7">
        <v>1377310.924369748</v>
      </c>
      <c r="K18" s="7">
        <f t="shared" si="0"/>
        <v>1439915.9663865548</v>
      </c>
      <c r="L18" s="7">
        <f t="shared" si="1"/>
        <v>1438554.3434187667</v>
      </c>
      <c r="M18" s="7">
        <f t="shared" si="2"/>
        <v>962.81283394225966</v>
      </c>
      <c r="N18" s="8">
        <f t="shared" si="3"/>
        <v>6.6865904429021824E-4</v>
      </c>
      <c r="O18" s="7">
        <f t="shared" si="4"/>
        <v>1439916</v>
      </c>
      <c r="P18" s="5" t="str">
        <f t="shared" si="5"/>
        <v>PROMEDIO</v>
      </c>
      <c r="Q18" s="7">
        <f t="shared" si="6"/>
        <v>1439916</v>
      </c>
    </row>
    <row r="19" spans="2:17" ht="60" customHeight="1" x14ac:dyDescent="0.25">
      <c r="B19" s="5">
        <v>13</v>
      </c>
      <c r="C19" s="5" t="s">
        <v>17</v>
      </c>
      <c r="D19" s="5">
        <v>302042</v>
      </c>
      <c r="E19" s="6" t="s">
        <v>45</v>
      </c>
      <c r="F19" s="6" t="s">
        <v>46</v>
      </c>
      <c r="G19" s="5" t="s">
        <v>20</v>
      </c>
      <c r="H19" s="5">
        <v>1</v>
      </c>
      <c r="I19" s="7">
        <v>2319328.5714285714</v>
      </c>
      <c r="J19" s="7">
        <v>2126051.260504202</v>
      </c>
      <c r="K19" s="7">
        <f t="shared" si="0"/>
        <v>2222689.9159663869</v>
      </c>
      <c r="L19" s="7">
        <f t="shared" si="1"/>
        <v>2220588.0826504324</v>
      </c>
      <c r="M19" s="7">
        <f t="shared" si="2"/>
        <v>1486.2205906352651</v>
      </c>
      <c r="N19" s="8">
        <f t="shared" si="3"/>
        <v>6.6865853844893261E-4</v>
      </c>
      <c r="O19" s="7">
        <f t="shared" si="4"/>
        <v>2222690</v>
      </c>
      <c r="P19" s="5" t="str">
        <f t="shared" si="5"/>
        <v>PROMEDIO</v>
      </c>
      <c r="Q19" s="7">
        <f t="shared" si="6"/>
        <v>2222690</v>
      </c>
    </row>
    <row r="20" spans="2:17" ht="60" customHeight="1" x14ac:dyDescent="0.25">
      <c r="B20" s="5">
        <v>14</v>
      </c>
      <c r="C20" s="5" t="s">
        <v>17</v>
      </c>
      <c r="D20" s="5">
        <v>247371</v>
      </c>
      <c r="E20" s="6" t="s">
        <v>47</v>
      </c>
      <c r="F20" s="6" t="s">
        <v>48</v>
      </c>
      <c r="G20" s="5" t="s">
        <v>20</v>
      </c>
      <c r="H20" s="5">
        <v>1</v>
      </c>
      <c r="I20" s="7">
        <v>2611764.7058823532</v>
      </c>
      <c r="J20" s="7">
        <v>2394117.6470588236</v>
      </c>
      <c r="K20" s="7">
        <f t="shared" si="0"/>
        <v>2502941.1764705884</v>
      </c>
      <c r="L20" s="7">
        <f t="shared" si="1"/>
        <v>2500574.3284930242</v>
      </c>
      <c r="M20" s="7">
        <f t="shared" si="2"/>
        <v>1673.6142549733145</v>
      </c>
      <c r="N20" s="8">
        <f t="shared" si="3"/>
        <v>6.6865904429016089E-4</v>
      </c>
      <c r="O20" s="7">
        <f t="shared" si="4"/>
        <v>2502941</v>
      </c>
      <c r="P20" s="5" t="str">
        <f t="shared" si="5"/>
        <v>PROMEDIO</v>
      </c>
      <c r="Q20" s="7">
        <f t="shared" si="6"/>
        <v>2502941</v>
      </c>
    </row>
    <row r="21" spans="2:17" ht="60" customHeight="1" x14ac:dyDescent="0.25">
      <c r="B21" s="5">
        <v>15</v>
      </c>
      <c r="C21" s="5" t="s">
        <v>21</v>
      </c>
      <c r="D21" s="5">
        <v>247372</v>
      </c>
      <c r="E21" s="6" t="s">
        <v>49</v>
      </c>
      <c r="F21" s="6" t="s">
        <v>50</v>
      </c>
      <c r="G21" s="5" t="s">
        <v>20</v>
      </c>
      <c r="H21" s="5">
        <v>1</v>
      </c>
      <c r="I21" s="7">
        <v>1532773.1092436975</v>
      </c>
      <c r="J21" s="7">
        <v>1405042.0168067229</v>
      </c>
      <c r="K21" s="7">
        <f t="shared" si="0"/>
        <v>1468907.5630252101</v>
      </c>
      <c r="L21" s="7">
        <f t="shared" si="1"/>
        <v>1467518.5248298829</v>
      </c>
      <c r="M21" s="7">
        <f t="shared" si="2"/>
        <v>982.19832724295702</v>
      </c>
      <c r="N21" s="8">
        <f t="shared" si="3"/>
        <v>6.6865904429011373E-4</v>
      </c>
      <c r="O21" s="7">
        <f t="shared" si="4"/>
        <v>1468908</v>
      </c>
      <c r="P21" s="5" t="str">
        <f t="shared" si="5"/>
        <v>PROMEDIO</v>
      </c>
      <c r="Q21" s="7">
        <f t="shared" si="6"/>
        <v>1468908</v>
      </c>
    </row>
    <row r="22" spans="2:17" ht="60" customHeight="1" x14ac:dyDescent="0.25">
      <c r="B22" s="5">
        <v>16</v>
      </c>
      <c r="C22" s="5" t="s">
        <v>17</v>
      </c>
      <c r="D22" s="5">
        <v>247371</v>
      </c>
      <c r="E22" s="6" t="s">
        <v>51</v>
      </c>
      <c r="F22" s="6" t="s">
        <v>52</v>
      </c>
      <c r="G22" s="5" t="s">
        <v>20</v>
      </c>
      <c r="H22" s="5">
        <v>1</v>
      </c>
      <c r="I22" s="7">
        <v>3821848.7394957985</v>
      </c>
      <c r="J22" s="7">
        <v>3503361.3445378151</v>
      </c>
      <c r="K22" s="7">
        <f t="shared" si="0"/>
        <v>3662605.042016807</v>
      </c>
      <c r="L22" s="7">
        <f t="shared" si="1"/>
        <v>3659141.5849376689</v>
      </c>
      <c r="M22" s="7">
        <f t="shared" si="2"/>
        <v>2449.0339870071325</v>
      </c>
      <c r="N22" s="8">
        <f t="shared" si="3"/>
        <v>6.6865904429011991E-4</v>
      </c>
      <c r="O22" s="7">
        <f t="shared" si="4"/>
        <v>3662605</v>
      </c>
      <c r="P22" s="5" t="str">
        <f t="shared" si="5"/>
        <v>PROMEDIO</v>
      </c>
      <c r="Q22" s="7">
        <f t="shared" si="6"/>
        <v>3662605</v>
      </c>
    </row>
    <row r="23" spans="2:17" ht="60" customHeight="1" x14ac:dyDescent="0.25">
      <c r="B23" s="5">
        <v>17</v>
      </c>
      <c r="C23" s="5" t="s">
        <v>21</v>
      </c>
      <c r="D23" s="5">
        <v>247372</v>
      </c>
      <c r="E23" s="6" t="s">
        <v>53</v>
      </c>
      <c r="F23" s="6" t="s">
        <v>54</v>
      </c>
      <c r="G23" s="5" t="s">
        <v>20</v>
      </c>
      <c r="H23" s="5">
        <v>1</v>
      </c>
      <c r="I23" s="7">
        <v>2309275.630252101</v>
      </c>
      <c r="J23" s="7">
        <v>2116836.1344537814</v>
      </c>
      <c r="K23" s="7">
        <f t="shared" si="0"/>
        <v>2213055.8823529412</v>
      </c>
      <c r="L23" s="7">
        <f t="shared" si="1"/>
        <v>2210963.1608263347</v>
      </c>
      <c r="M23" s="7">
        <f t="shared" si="2"/>
        <v>1479.7775825985018</v>
      </c>
      <c r="N23" s="8">
        <f t="shared" si="3"/>
        <v>6.6865802820360268E-4</v>
      </c>
      <c r="O23" s="7">
        <f t="shared" si="4"/>
        <v>2213056</v>
      </c>
      <c r="P23" s="5" t="str">
        <f t="shared" si="5"/>
        <v>PROMEDIO</v>
      </c>
      <c r="Q23" s="7">
        <f t="shared" si="6"/>
        <v>2213056</v>
      </c>
    </row>
    <row r="24" spans="2:17" ht="60" customHeight="1" x14ac:dyDescent="0.25">
      <c r="B24" s="5">
        <v>18</v>
      </c>
      <c r="C24" s="5" t="s">
        <v>17</v>
      </c>
      <c r="D24" s="5">
        <v>284397</v>
      </c>
      <c r="E24" s="6" t="s">
        <v>55</v>
      </c>
      <c r="F24" s="6" t="s">
        <v>56</v>
      </c>
      <c r="G24" s="5" t="s">
        <v>20</v>
      </c>
      <c r="H24" s="5">
        <v>1</v>
      </c>
      <c r="I24" s="7">
        <v>1210084.8739495799</v>
      </c>
      <c r="J24" s="7">
        <v>1109244.5378151261</v>
      </c>
      <c r="K24" s="7">
        <f t="shared" si="0"/>
        <v>1159664.705882353</v>
      </c>
      <c r="L24" s="7">
        <f t="shared" si="1"/>
        <v>1158568.0975761749</v>
      </c>
      <c r="M24" s="7">
        <f t="shared" si="2"/>
        <v>775.41916960404569</v>
      </c>
      <c r="N24" s="8">
        <f t="shared" si="3"/>
        <v>6.6865807476140543E-4</v>
      </c>
      <c r="O24" s="7">
        <f t="shared" si="4"/>
        <v>1159665</v>
      </c>
      <c r="P24" s="5" t="str">
        <f t="shared" si="5"/>
        <v>PROMEDIO</v>
      </c>
      <c r="Q24" s="7">
        <f t="shared" si="6"/>
        <v>1159665</v>
      </c>
    </row>
    <row r="25" spans="2:17" ht="60" customHeight="1" x14ac:dyDescent="0.25">
      <c r="B25" s="5">
        <v>19</v>
      </c>
      <c r="C25" s="5" t="s">
        <v>17</v>
      </c>
      <c r="D25" s="5">
        <v>283010</v>
      </c>
      <c r="E25" s="6" t="s">
        <v>57</v>
      </c>
      <c r="F25" s="6" t="s">
        <v>58</v>
      </c>
      <c r="G25" s="5" t="s">
        <v>20</v>
      </c>
      <c r="H25" s="5">
        <v>1</v>
      </c>
      <c r="I25" s="7">
        <v>3418488.2352941176</v>
      </c>
      <c r="J25" s="7">
        <v>3133614.2857142859</v>
      </c>
      <c r="K25" s="7">
        <f t="shared" si="0"/>
        <v>3276051.260504202</v>
      </c>
      <c r="L25" s="7">
        <f t="shared" si="1"/>
        <v>3272953.3405876509</v>
      </c>
      <c r="M25" s="7">
        <f t="shared" si="2"/>
        <v>2190.5601805661422</v>
      </c>
      <c r="N25" s="8">
        <f t="shared" si="3"/>
        <v>6.6865870109401252E-4</v>
      </c>
      <c r="O25" s="7">
        <f t="shared" si="4"/>
        <v>3276051</v>
      </c>
      <c r="P25" s="5" t="str">
        <f t="shared" si="5"/>
        <v>PROMEDIO</v>
      </c>
      <c r="Q25" s="7">
        <f t="shared" si="6"/>
        <v>3276051</v>
      </c>
    </row>
    <row r="26" spans="2:17" ht="60" customHeight="1" x14ac:dyDescent="0.25">
      <c r="B26" s="5">
        <v>20</v>
      </c>
      <c r="C26" s="5" t="s">
        <v>21</v>
      </c>
      <c r="D26" s="5">
        <v>247372</v>
      </c>
      <c r="E26" s="6" t="s">
        <v>59</v>
      </c>
      <c r="F26" s="6" t="s">
        <v>60</v>
      </c>
      <c r="G26" s="5" t="s">
        <v>20</v>
      </c>
      <c r="H26" s="5">
        <v>1</v>
      </c>
      <c r="I26" s="7">
        <v>2006722.6890756304</v>
      </c>
      <c r="J26" s="7">
        <v>1839495.7983193279</v>
      </c>
      <c r="K26" s="7">
        <f t="shared" si="0"/>
        <v>1923109.2436974791</v>
      </c>
      <c r="L26" s="7">
        <f t="shared" si="1"/>
        <v>1921290.7002707021</v>
      </c>
      <c r="M26" s="7">
        <f t="shared" si="2"/>
        <v>1285.9043889562408</v>
      </c>
      <c r="N26" s="8">
        <f t="shared" si="3"/>
        <v>6.6865904429011427E-4</v>
      </c>
      <c r="O26" s="7">
        <f t="shared" si="4"/>
        <v>1923109</v>
      </c>
      <c r="P26" s="5" t="str">
        <f t="shared" si="5"/>
        <v>PROMEDIO</v>
      </c>
      <c r="Q26" s="7">
        <f t="shared" si="6"/>
        <v>1923109</v>
      </c>
    </row>
    <row r="27" spans="2:17" ht="60" customHeight="1" x14ac:dyDescent="0.25">
      <c r="B27" s="5">
        <v>21</v>
      </c>
      <c r="C27" s="5" t="s">
        <v>61</v>
      </c>
      <c r="D27" s="5">
        <v>235461</v>
      </c>
      <c r="E27" s="6" t="s">
        <v>62</v>
      </c>
      <c r="F27" s="6" t="s">
        <v>63</v>
      </c>
      <c r="G27" s="5" t="s">
        <v>20</v>
      </c>
      <c r="H27" s="5">
        <v>1</v>
      </c>
      <c r="I27" s="7">
        <v>2168067.2268907563</v>
      </c>
      <c r="J27" s="7">
        <v>1987394.9579831935</v>
      </c>
      <c r="K27" s="7">
        <f t="shared" si="0"/>
        <v>2077731.0924369749</v>
      </c>
      <c r="L27" s="7">
        <f t="shared" si="1"/>
        <v>2075766.3344633214</v>
      </c>
      <c r="M27" s="7">
        <f t="shared" si="2"/>
        <v>1389.293686560728</v>
      </c>
      <c r="N27" s="8">
        <f t="shared" si="3"/>
        <v>6.6865904429009757E-4</v>
      </c>
      <c r="O27" s="7">
        <f t="shared" si="4"/>
        <v>2077731</v>
      </c>
      <c r="P27" s="5" t="str">
        <f t="shared" si="5"/>
        <v>PROMEDIO</v>
      </c>
      <c r="Q27" s="7">
        <f t="shared" si="6"/>
        <v>2077731</v>
      </c>
    </row>
    <row r="28" spans="2:17" ht="60" customHeight="1" x14ac:dyDescent="0.25">
      <c r="B28" s="5">
        <v>22</v>
      </c>
      <c r="C28" s="5" t="s">
        <v>17</v>
      </c>
      <c r="D28" s="5">
        <v>283010</v>
      </c>
      <c r="E28" s="6" t="s">
        <v>64</v>
      </c>
      <c r="F28" s="6" t="s">
        <v>65</v>
      </c>
      <c r="G28" s="5" t="s">
        <v>20</v>
      </c>
      <c r="H28" s="5">
        <v>1</v>
      </c>
      <c r="I28" s="7">
        <v>4628571.4285714291</v>
      </c>
      <c r="J28" s="7">
        <v>4242857.1428571427</v>
      </c>
      <c r="K28" s="7">
        <f t="shared" si="0"/>
        <v>4435714.2857142854</v>
      </c>
      <c r="L28" s="7">
        <f t="shared" si="1"/>
        <v>4431519.7559007648</v>
      </c>
      <c r="M28" s="7">
        <f t="shared" si="2"/>
        <v>2965.9804750295684</v>
      </c>
      <c r="N28" s="8">
        <f t="shared" si="3"/>
        <v>6.686590442900799E-4</v>
      </c>
      <c r="O28" s="7">
        <f t="shared" si="4"/>
        <v>4435714</v>
      </c>
      <c r="P28" s="5" t="str">
        <f t="shared" si="5"/>
        <v>PROMEDIO</v>
      </c>
      <c r="Q28" s="7">
        <f t="shared" si="6"/>
        <v>4435714</v>
      </c>
    </row>
    <row r="29" spans="2:17" ht="60" customHeight="1" x14ac:dyDescent="0.25">
      <c r="B29" s="5">
        <v>23</v>
      </c>
      <c r="C29" s="5" t="s">
        <v>24</v>
      </c>
      <c r="D29" s="5">
        <v>240913</v>
      </c>
      <c r="E29" s="6" t="s">
        <v>66</v>
      </c>
      <c r="F29" s="6" t="s">
        <v>67</v>
      </c>
      <c r="G29" s="5" t="s">
        <v>20</v>
      </c>
      <c r="H29" s="5">
        <v>1</v>
      </c>
      <c r="I29" s="7">
        <v>1603362.1848739497</v>
      </c>
      <c r="J29" s="7">
        <v>1469748.7394957985</v>
      </c>
      <c r="K29" s="7">
        <f t="shared" si="0"/>
        <v>1536555.4621848741</v>
      </c>
      <c r="L29" s="7">
        <f t="shared" si="1"/>
        <v>1535102.4559206844</v>
      </c>
      <c r="M29" s="7">
        <f t="shared" si="2"/>
        <v>1027.4305825150859</v>
      </c>
      <c r="N29" s="8">
        <f t="shared" si="3"/>
        <v>6.6865831257021573E-4</v>
      </c>
      <c r="O29" s="7">
        <f t="shared" si="4"/>
        <v>1536555</v>
      </c>
      <c r="P29" s="5" t="str">
        <f t="shared" si="5"/>
        <v>PROMEDIO</v>
      </c>
      <c r="Q29" s="7">
        <f t="shared" si="6"/>
        <v>1536555</v>
      </c>
    </row>
    <row r="30" spans="2:17" ht="60" customHeight="1" x14ac:dyDescent="0.25">
      <c r="B30" s="5">
        <v>24</v>
      </c>
      <c r="C30" s="5" t="s">
        <v>24</v>
      </c>
      <c r="D30" s="5">
        <v>240913</v>
      </c>
      <c r="E30" s="6" t="s">
        <v>68</v>
      </c>
      <c r="F30" s="6" t="s">
        <v>69</v>
      </c>
      <c r="G30" s="5" t="s">
        <v>20</v>
      </c>
      <c r="H30" s="5">
        <v>1</v>
      </c>
      <c r="I30" s="7">
        <v>2006722.6890756304</v>
      </c>
      <c r="J30" s="7">
        <v>1839495.7983193279</v>
      </c>
      <c r="K30" s="7">
        <f t="shared" si="0"/>
        <v>1923109.2436974791</v>
      </c>
      <c r="L30" s="7">
        <f t="shared" si="1"/>
        <v>1921290.7002707021</v>
      </c>
      <c r="M30" s="7">
        <f t="shared" si="2"/>
        <v>1285.9043889562408</v>
      </c>
      <c r="N30" s="8">
        <f t="shared" si="3"/>
        <v>6.6865904429011427E-4</v>
      </c>
      <c r="O30" s="7">
        <f t="shared" si="4"/>
        <v>1923109</v>
      </c>
      <c r="P30" s="5" t="str">
        <f t="shared" si="5"/>
        <v>PROMEDIO</v>
      </c>
      <c r="Q30" s="7">
        <f t="shared" si="6"/>
        <v>1923109</v>
      </c>
    </row>
    <row r="31" spans="2:17" ht="60" customHeight="1" x14ac:dyDescent="0.25">
      <c r="B31" s="5">
        <v>25</v>
      </c>
      <c r="C31" s="5" t="s">
        <v>70</v>
      </c>
      <c r="D31" s="5">
        <v>279116</v>
      </c>
      <c r="E31" s="6" t="s">
        <v>71</v>
      </c>
      <c r="F31" s="6" t="s">
        <v>72</v>
      </c>
      <c r="G31" s="5" t="s">
        <v>20</v>
      </c>
      <c r="H31" s="5">
        <v>1</v>
      </c>
      <c r="I31" s="7">
        <v>1015200</v>
      </c>
      <c r="J31" s="7">
        <v>930600</v>
      </c>
      <c r="K31" s="7">
        <f t="shared" si="0"/>
        <v>972900</v>
      </c>
      <c r="L31" s="7">
        <f t="shared" si="1"/>
        <v>971979.99979423441</v>
      </c>
      <c r="M31" s="7">
        <f t="shared" si="2"/>
        <v>650.53838418987107</v>
      </c>
      <c r="N31" s="8">
        <f t="shared" si="3"/>
        <v>6.6865904429013368E-4</v>
      </c>
      <c r="O31" s="7">
        <f t="shared" si="4"/>
        <v>972900</v>
      </c>
      <c r="P31" s="5" t="str">
        <f t="shared" si="5"/>
        <v>PROMEDIO</v>
      </c>
      <c r="Q31" s="7">
        <f t="shared" si="6"/>
        <v>972900</v>
      </c>
    </row>
    <row r="32" spans="2:17" ht="60" customHeight="1" x14ac:dyDescent="0.25">
      <c r="B32" s="5">
        <v>26</v>
      </c>
      <c r="C32" s="5" t="s">
        <v>73</v>
      </c>
      <c r="D32" s="5">
        <v>282032</v>
      </c>
      <c r="E32" s="6" t="s">
        <v>74</v>
      </c>
      <c r="F32" s="6" t="s">
        <v>75</v>
      </c>
      <c r="G32" s="5" t="s">
        <v>20</v>
      </c>
      <c r="H32" s="5">
        <v>1</v>
      </c>
      <c r="I32" s="7">
        <v>170420.16806722688</v>
      </c>
      <c r="J32" s="7">
        <v>156218.48739495798</v>
      </c>
      <c r="K32" s="7">
        <f t="shared" si="0"/>
        <v>163319.32773109243</v>
      </c>
      <c r="L32" s="7">
        <f t="shared" si="1"/>
        <v>163164.88861595409</v>
      </c>
      <c r="M32" s="7">
        <f t="shared" si="2"/>
        <v>109.20494559477451</v>
      </c>
      <c r="N32" s="8">
        <f t="shared" si="3"/>
        <v>6.6865904429010386E-4</v>
      </c>
      <c r="O32" s="7">
        <f t="shared" si="4"/>
        <v>163319</v>
      </c>
      <c r="P32" s="5" t="str">
        <f t="shared" si="5"/>
        <v>PROMEDIO</v>
      </c>
      <c r="Q32" s="7">
        <f t="shared" si="6"/>
        <v>163319</v>
      </c>
    </row>
    <row r="33" spans="2:17" ht="60" customHeight="1" x14ac:dyDescent="0.25">
      <c r="B33" s="5">
        <v>27</v>
      </c>
      <c r="C33" s="5" t="s">
        <v>17</v>
      </c>
      <c r="D33" s="5">
        <v>304337</v>
      </c>
      <c r="E33" s="6" t="s">
        <v>76</v>
      </c>
      <c r="F33" s="6" t="s">
        <v>77</v>
      </c>
      <c r="G33" s="5" t="s">
        <v>20</v>
      </c>
      <c r="H33" s="5">
        <v>1</v>
      </c>
      <c r="I33" s="7">
        <v>257142.85714285716</v>
      </c>
      <c r="J33" s="7">
        <v>235714.28571428574</v>
      </c>
      <c r="K33" s="7">
        <f t="shared" si="0"/>
        <v>246428.57142857145</v>
      </c>
      <c r="L33" s="7">
        <f t="shared" si="1"/>
        <v>246195.54199448696</v>
      </c>
      <c r="M33" s="7">
        <f t="shared" si="2"/>
        <v>164.77669305720281</v>
      </c>
      <c r="N33" s="8">
        <f t="shared" si="3"/>
        <v>6.6865904429009833E-4</v>
      </c>
      <c r="O33" s="7">
        <f t="shared" si="4"/>
        <v>246429</v>
      </c>
      <c r="P33" s="5" t="str">
        <f t="shared" si="5"/>
        <v>PROMEDIO</v>
      </c>
      <c r="Q33" s="7">
        <f t="shared" si="6"/>
        <v>246429</v>
      </c>
    </row>
    <row r="34" spans="2:17" ht="60" customHeight="1" x14ac:dyDescent="0.25">
      <c r="B34" s="5">
        <v>28</v>
      </c>
      <c r="C34" s="5" t="s">
        <v>78</v>
      </c>
      <c r="D34" s="5">
        <v>253099</v>
      </c>
      <c r="E34" s="6" t="s">
        <v>79</v>
      </c>
      <c r="F34" s="6" t="s">
        <v>80</v>
      </c>
      <c r="G34" s="5" t="s">
        <v>20</v>
      </c>
      <c r="H34" s="5">
        <v>1</v>
      </c>
      <c r="I34" s="7">
        <v>10890756.302521009</v>
      </c>
      <c r="J34" s="7">
        <v>9983193.2773109246</v>
      </c>
      <c r="K34" s="7">
        <f t="shared" si="0"/>
        <v>10436974.789915968</v>
      </c>
      <c r="L34" s="7">
        <f t="shared" si="1"/>
        <v>10427105.3080018</v>
      </c>
      <c r="M34" s="7">
        <f t="shared" si="2"/>
        <v>6978.7775883063387</v>
      </c>
      <c r="N34" s="8">
        <f t="shared" si="3"/>
        <v>6.6865904429022074E-4</v>
      </c>
      <c r="O34" s="7">
        <f t="shared" si="4"/>
        <v>10436975</v>
      </c>
      <c r="P34" s="5" t="str">
        <f t="shared" si="5"/>
        <v>PROMEDIO</v>
      </c>
      <c r="Q34" s="7">
        <f t="shared" si="6"/>
        <v>10436975</v>
      </c>
    </row>
    <row r="35" spans="2:17" ht="15" customHeight="1" x14ac:dyDescent="0.25">
      <c r="B35" s="27" t="s">
        <v>81</v>
      </c>
      <c r="C35" s="23"/>
      <c r="D35" s="23"/>
      <c r="E35" s="23"/>
      <c r="F35" s="23"/>
      <c r="G35" s="23"/>
      <c r="H35" s="24"/>
      <c r="I35" s="10">
        <f>SUM(I7:I34)</f>
        <v>77365488.235294133</v>
      </c>
      <c r="J35" s="10">
        <f>SUM(J7:J34)</f>
        <v>70918364.705882356</v>
      </c>
      <c r="K35" s="9"/>
      <c r="L35" s="9"/>
      <c r="M35" s="9"/>
      <c r="N35" s="9"/>
      <c r="O35" s="9"/>
      <c r="P35" s="9"/>
      <c r="Q35" s="10">
        <f>SUM(Q7:Q34)</f>
        <v>74141927</v>
      </c>
    </row>
    <row r="36" spans="2:17" ht="35.25" customHeight="1" x14ac:dyDescent="0.25">
      <c r="B36" s="22" t="s">
        <v>150</v>
      </c>
      <c r="C36" s="23"/>
      <c r="D36" s="23"/>
      <c r="E36" s="23"/>
      <c r="F36" s="23"/>
      <c r="G36" s="23"/>
      <c r="H36" s="24"/>
      <c r="I36" s="4"/>
      <c r="J36" s="4"/>
      <c r="K36" s="4"/>
      <c r="L36" s="4"/>
      <c r="M36" s="4"/>
      <c r="N36" s="4"/>
      <c r="O36" s="4"/>
      <c r="P36" s="4"/>
      <c r="Q36" s="4"/>
    </row>
    <row r="37" spans="2:17" ht="60" customHeight="1" x14ac:dyDescent="0.25">
      <c r="B37" s="5">
        <v>29</v>
      </c>
      <c r="C37" s="5" t="s">
        <v>17</v>
      </c>
      <c r="D37" s="5">
        <v>247371</v>
      </c>
      <c r="E37" s="6" t="s">
        <v>82</v>
      </c>
      <c r="F37" s="6" t="s">
        <v>83</v>
      </c>
      <c r="G37" s="5" t="s">
        <v>20</v>
      </c>
      <c r="H37" s="5">
        <v>1</v>
      </c>
      <c r="I37" s="7">
        <v>2344537.8151260507</v>
      </c>
      <c r="J37" s="7">
        <v>2421711.7647058824</v>
      </c>
      <c r="K37" s="7">
        <f t="shared" ref="K37:K43" si="7">AVERAGE(I37:J37)</f>
        <v>2383124.7899159668</v>
      </c>
      <c r="L37" s="7">
        <f t="shared" ref="L37:L43" si="8">GEOMEAN(I37:J37)</f>
        <v>2382812.3740002238</v>
      </c>
      <c r="M37" s="7">
        <f t="shared" ref="M37:M43" si="9">STDEVA(K37,L37)</f>
        <v>220.91141257246775</v>
      </c>
      <c r="N37" s="8">
        <f t="shared" ref="N37:N43" si="10">M37/K37</f>
        <v>9.269821433910621E-5</v>
      </c>
      <c r="O37" s="7">
        <f t="shared" ref="O37:O43" si="11">ROUND(IF(N37&lt;15%,K37,L37),0)</f>
        <v>2383125</v>
      </c>
      <c r="P37" s="5" t="str">
        <f t="shared" ref="P37:P43" si="12">IF(N37&lt;15%,"PROMEDIO","MEDIA GEO")</f>
        <v>PROMEDIO</v>
      </c>
      <c r="Q37" s="7">
        <f t="shared" ref="Q37:Q43" si="13">ROUND(O37*H37,0)</f>
        <v>2383125</v>
      </c>
    </row>
    <row r="38" spans="2:17" ht="60" customHeight="1" x14ac:dyDescent="0.25">
      <c r="B38" s="5">
        <v>30</v>
      </c>
      <c r="C38" s="5" t="s">
        <v>17</v>
      </c>
      <c r="D38" s="5">
        <v>247371</v>
      </c>
      <c r="E38" s="6" t="s">
        <v>84</v>
      </c>
      <c r="F38" s="6" t="s">
        <v>85</v>
      </c>
      <c r="G38" s="5" t="s">
        <v>20</v>
      </c>
      <c r="H38" s="5">
        <v>1</v>
      </c>
      <c r="I38" s="7">
        <v>2764705.8823529412</v>
      </c>
      <c r="J38" s="7">
        <v>2855710.0840336136</v>
      </c>
      <c r="K38" s="7">
        <f t="shared" si="7"/>
        <v>2810207.9831932774</v>
      </c>
      <c r="L38" s="7">
        <f t="shared" si="8"/>
        <v>2809839.5804070993</v>
      </c>
      <c r="M38" s="7">
        <f t="shared" si="9"/>
        <v>260.50010831451596</v>
      </c>
      <c r="N38" s="8">
        <f t="shared" si="10"/>
        <v>9.2697803818244859E-5</v>
      </c>
      <c r="O38" s="7">
        <f t="shared" si="11"/>
        <v>2810208</v>
      </c>
      <c r="P38" s="5" t="str">
        <f t="shared" si="12"/>
        <v>PROMEDIO</v>
      </c>
      <c r="Q38" s="7">
        <f t="shared" si="13"/>
        <v>2810208</v>
      </c>
    </row>
    <row r="39" spans="2:17" ht="60" customHeight="1" x14ac:dyDescent="0.25">
      <c r="B39" s="5">
        <v>31</v>
      </c>
      <c r="C39" s="5" t="s">
        <v>21</v>
      </c>
      <c r="D39" s="5">
        <v>247372</v>
      </c>
      <c r="E39" s="6" t="s">
        <v>86</v>
      </c>
      <c r="F39" s="6" t="s">
        <v>87</v>
      </c>
      <c r="G39" s="5" t="s">
        <v>20</v>
      </c>
      <c r="H39" s="5">
        <v>1</v>
      </c>
      <c r="I39" s="7">
        <v>1588236.1344537816</v>
      </c>
      <c r="J39" s="7">
        <v>1640515.1260504203</v>
      </c>
      <c r="K39" s="7">
        <f t="shared" si="7"/>
        <v>1614375.630252101</v>
      </c>
      <c r="L39" s="7">
        <f t="shared" si="8"/>
        <v>1614163.9948627518</v>
      </c>
      <c r="M39" s="7">
        <f t="shared" si="9"/>
        <v>149.64881894786785</v>
      </c>
      <c r="N39" s="8">
        <f t="shared" si="10"/>
        <v>9.2697644924495478E-5</v>
      </c>
      <c r="O39" s="7">
        <f t="shared" si="11"/>
        <v>1614376</v>
      </c>
      <c r="P39" s="5" t="str">
        <f t="shared" si="12"/>
        <v>PROMEDIO</v>
      </c>
      <c r="Q39" s="7">
        <f t="shared" si="13"/>
        <v>1614376</v>
      </c>
    </row>
    <row r="40" spans="2:17" ht="60" customHeight="1" x14ac:dyDescent="0.25">
      <c r="B40" s="5">
        <v>32</v>
      </c>
      <c r="C40" s="5" t="s">
        <v>21</v>
      </c>
      <c r="D40" s="5">
        <v>247372</v>
      </c>
      <c r="E40" s="6" t="s">
        <v>88</v>
      </c>
      <c r="F40" s="6" t="s">
        <v>89</v>
      </c>
      <c r="G40" s="5" t="s">
        <v>20</v>
      </c>
      <c r="H40" s="5">
        <v>1</v>
      </c>
      <c r="I40" s="7">
        <v>1336135.2941176472</v>
      </c>
      <c r="J40" s="7">
        <v>1380115.9663865548</v>
      </c>
      <c r="K40" s="7">
        <f t="shared" si="7"/>
        <v>1358125.630252101</v>
      </c>
      <c r="L40" s="7">
        <f t="shared" si="8"/>
        <v>1357947.5883348223</v>
      </c>
      <c r="M40" s="7">
        <f t="shared" si="9"/>
        <v>125.89464704319779</v>
      </c>
      <c r="N40" s="8">
        <f t="shared" si="10"/>
        <v>9.2697350111733547E-5</v>
      </c>
      <c r="O40" s="7">
        <f t="shared" si="11"/>
        <v>1358126</v>
      </c>
      <c r="P40" s="5" t="str">
        <f t="shared" si="12"/>
        <v>PROMEDIO</v>
      </c>
      <c r="Q40" s="7">
        <f t="shared" si="13"/>
        <v>1358126</v>
      </c>
    </row>
    <row r="41" spans="2:17" ht="60" customHeight="1" x14ac:dyDescent="0.25">
      <c r="B41" s="5">
        <v>33</v>
      </c>
      <c r="C41" s="5" t="s">
        <v>17</v>
      </c>
      <c r="D41" s="5">
        <v>283010</v>
      </c>
      <c r="E41" s="6" t="s">
        <v>90</v>
      </c>
      <c r="F41" s="6" t="s">
        <v>91</v>
      </c>
      <c r="G41" s="5" t="s">
        <v>20</v>
      </c>
      <c r="H41" s="5">
        <v>1</v>
      </c>
      <c r="I41" s="7">
        <v>3016806.7226890759</v>
      </c>
      <c r="J41" s="7">
        <v>3116109.2436974789</v>
      </c>
      <c r="K41" s="7">
        <f t="shared" si="7"/>
        <v>3066457.9831932774</v>
      </c>
      <c r="L41" s="7">
        <f t="shared" si="8"/>
        <v>3066055.9869350279</v>
      </c>
      <c r="M41" s="7">
        <f t="shared" si="9"/>
        <v>284.25428021984453</v>
      </c>
      <c r="N41" s="8">
        <f t="shared" si="10"/>
        <v>9.2697921112173322E-5</v>
      </c>
      <c r="O41" s="7">
        <f t="shared" si="11"/>
        <v>3066458</v>
      </c>
      <c r="P41" s="5" t="str">
        <f t="shared" si="12"/>
        <v>PROMEDIO</v>
      </c>
      <c r="Q41" s="7">
        <f t="shared" si="13"/>
        <v>3066458</v>
      </c>
    </row>
    <row r="42" spans="2:17" ht="60" customHeight="1" x14ac:dyDescent="0.25">
      <c r="B42" s="5">
        <v>34</v>
      </c>
      <c r="C42" s="5" t="s">
        <v>17</v>
      </c>
      <c r="D42" s="5">
        <v>283010</v>
      </c>
      <c r="E42" s="6" t="s">
        <v>92</v>
      </c>
      <c r="F42" s="6" t="s">
        <v>93</v>
      </c>
      <c r="G42" s="5" t="s">
        <v>20</v>
      </c>
      <c r="H42" s="5">
        <v>1</v>
      </c>
      <c r="I42" s="7">
        <v>3605042.0168067226</v>
      </c>
      <c r="J42" s="7">
        <v>3723706.7226890759</v>
      </c>
      <c r="K42" s="7">
        <f t="shared" si="7"/>
        <v>3664374.3697478995</v>
      </c>
      <c r="L42" s="7">
        <f t="shared" si="8"/>
        <v>3663893.9932208434</v>
      </c>
      <c r="M42" s="7">
        <f t="shared" si="9"/>
        <v>339.6774998042099</v>
      </c>
      <c r="N42" s="8">
        <f t="shared" si="10"/>
        <v>9.269726985553032E-5</v>
      </c>
      <c r="O42" s="7">
        <f t="shared" si="11"/>
        <v>3664374</v>
      </c>
      <c r="P42" s="5" t="str">
        <f t="shared" si="12"/>
        <v>PROMEDIO</v>
      </c>
      <c r="Q42" s="7">
        <f t="shared" si="13"/>
        <v>3664374</v>
      </c>
    </row>
    <row r="43" spans="2:17" ht="60" customHeight="1" x14ac:dyDescent="0.25">
      <c r="B43" s="5">
        <v>35</v>
      </c>
      <c r="C43" s="5" t="s">
        <v>21</v>
      </c>
      <c r="D43" s="5">
        <v>247372</v>
      </c>
      <c r="E43" s="6" t="s">
        <v>94</v>
      </c>
      <c r="F43" s="6" t="s">
        <v>95</v>
      </c>
      <c r="G43" s="5" t="s">
        <v>20</v>
      </c>
      <c r="H43" s="5">
        <v>1</v>
      </c>
      <c r="I43" s="7">
        <v>1420168.9075630254</v>
      </c>
      <c r="J43" s="7">
        <v>1466915.9663865548</v>
      </c>
      <c r="K43" s="7">
        <f t="shared" si="7"/>
        <v>1443542.4369747899</v>
      </c>
      <c r="L43" s="7">
        <f t="shared" si="8"/>
        <v>1443353.1949838034</v>
      </c>
      <c r="M43" s="7">
        <f t="shared" si="9"/>
        <v>133.81429511180684</v>
      </c>
      <c r="N43" s="8">
        <f t="shared" si="10"/>
        <v>9.2698553007031388E-5</v>
      </c>
      <c r="O43" s="7">
        <f t="shared" si="11"/>
        <v>1443542</v>
      </c>
      <c r="P43" s="5" t="str">
        <f t="shared" si="12"/>
        <v>PROMEDIO</v>
      </c>
      <c r="Q43" s="7">
        <f t="shared" si="13"/>
        <v>1443542</v>
      </c>
    </row>
    <row r="44" spans="2:17" ht="15" customHeight="1" x14ac:dyDescent="0.25">
      <c r="B44" s="32"/>
      <c r="C44" s="33"/>
      <c r="D44" s="33"/>
      <c r="E44" s="33"/>
      <c r="F44" s="33"/>
      <c r="G44" s="33"/>
      <c r="H44" s="33"/>
      <c r="I44" s="33"/>
      <c r="J44" s="33"/>
      <c r="K44" s="33"/>
      <c r="L44" s="33"/>
      <c r="M44" s="33"/>
      <c r="N44" s="33"/>
      <c r="O44" s="33"/>
      <c r="P44" s="34"/>
      <c r="Q44" s="10">
        <f>SUM(Q37:Q43)</f>
        <v>16340209</v>
      </c>
    </row>
    <row r="45" spans="2:17" s="21" customFormat="1" ht="15" customHeight="1" x14ac:dyDescent="0.25">
      <c r="B45" s="35" t="s">
        <v>153</v>
      </c>
      <c r="C45" s="36"/>
      <c r="D45" s="36"/>
      <c r="E45" s="36"/>
      <c r="F45" s="36"/>
      <c r="G45" s="36"/>
      <c r="H45" s="36"/>
      <c r="I45" s="36"/>
      <c r="J45" s="36"/>
      <c r="K45" s="36"/>
      <c r="L45" s="36"/>
      <c r="M45" s="36"/>
      <c r="N45" s="36"/>
      <c r="O45" s="36"/>
      <c r="P45" s="37"/>
      <c r="Q45" s="11">
        <f>Q35+Q44</f>
        <v>90482136</v>
      </c>
    </row>
    <row r="46" spans="2:17" ht="15" customHeight="1" x14ac:dyDescent="0.25">
      <c r="B46" s="35" t="s">
        <v>152</v>
      </c>
      <c r="C46" s="36"/>
      <c r="D46" s="36"/>
      <c r="E46" s="36"/>
      <c r="F46" s="36"/>
      <c r="G46" s="36"/>
      <c r="H46" s="36"/>
      <c r="I46" s="36"/>
      <c r="J46" s="36"/>
      <c r="K46" s="36"/>
      <c r="L46" s="36"/>
      <c r="M46" s="36"/>
      <c r="N46" s="36"/>
      <c r="O46" s="36"/>
      <c r="P46" s="37"/>
      <c r="Q46" s="11">
        <f>Q45*19%</f>
        <v>17191605.84</v>
      </c>
    </row>
    <row r="47" spans="2:17" s="21" customFormat="1" ht="15" customHeight="1" x14ac:dyDescent="0.25">
      <c r="B47" s="35" t="s">
        <v>117</v>
      </c>
      <c r="C47" s="36"/>
      <c r="D47" s="36"/>
      <c r="E47" s="36"/>
      <c r="F47" s="36"/>
      <c r="G47" s="36"/>
      <c r="H47" s="36"/>
      <c r="I47" s="36"/>
      <c r="J47" s="36"/>
      <c r="K47" s="36"/>
      <c r="L47" s="36"/>
      <c r="M47" s="36"/>
      <c r="N47" s="36"/>
      <c r="O47" s="36"/>
      <c r="P47" s="37"/>
      <c r="Q47" s="11">
        <f>Q45+Q46</f>
        <v>107673741.84</v>
      </c>
    </row>
    <row r="48" spans="2:17" ht="15" customHeight="1" x14ac:dyDescent="0.25">
      <c r="B48" s="38" t="s">
        <v>96</v>
      </c>
      <c r="C48" s="39"/>
      <c r="D48" s="39"/>
      <c r="E48" s="39"/>
      <c r="F48" s="39"/>
      <c r="G48" s="39"/>
      <c r="H48" s="39"/>
      <c r="I48" s="39"/>
      <c r="J48" s="39"/>
      <c r="K48" s="39"/>
      <c r="L48" s="39"/>
      <c r="M48" s="39"/>
      <c r="N48" s="39"/>
      <c r="O48" s="39"/>
      <c r="P48" s="40"/>
      <c r="Q48" s="41">
        <v>234220000</v>
      </c>
    </row>
    <row r="50" spans="2:17" ht="15" customHeight="1" x14ac:dyDescent="0.25">
      <c r="B50" s="28" t="s">
        <v>97</v>
      </c>
      <c r="C50" s="26"/>
      <c r="D50" s="26"/>
      <c r="E50" s="26"/>
      <c r="F50" s="26"/>
      <c r="G50" s="26"/>
      <c r="H50" s="26"/>
      <c r="I50" s="26"/>
      <c r="J50" s="26"/>
      <c r="K50" s="26"/>
      <c r="L50" s="26"/>
      <c r="M50" s="26"/>
      <c r="N50" s="26"/>
      <c r="O50" s="26"/>
      <c r="P50" s="26"/>
      <c r="Q50" s="26"/>
    </row>
    <row r="51" spans="2:17" ht="27" customHeight="1" x14ac:dyDescent="0.25">
      <c r="B51" s="25" t="s">
        <v>98</v>
      </c>
      <c r="C51" s="26"/>
      <c r="D51" s="26"/>
      <c r="E51" s="26"/>
      <c r="F51" s="26"/>
      <c r="G51" s="26"/>
      <c r="H51" s="26"/>
      <c r="I51" s="26"/>
      <c r="J51" s="26"/>
      <c r="K51" s="26"/>
      <c r="L51" s="26"/>
      <c r="M51" s="26"/>
      <c r="N51" s="26"/>
      <c r="O51" s="26"/>
      <c r="P51" s="26"/>
      <c r="Q51" s="26"/>
    </row>
    <row r="52" spans="2:17" ht="27" customHeight="1" x14ac:dyDescent="0.25">
      <c r="B52" s="25" t="s">
        <v>99</v>
      </c>
      <c r="C52" s="26"/>
      <c r="D52" s="26"/>
      <c r="E52" s="26"/>
      <c r="F52" s="26"/>
      <c r="G52" s="26"/>
      <c r="H52" s="26"/>
      <c r="I52" s="26"/>
      <c r="J52" s="26"/>
      <c r="K52" s="26"/>
      <c r="L52" s="26"/>
      <c r="M52" s="26"/>
      <c r="N52" s="26"/>
      <c r="O52" s="26"/>
      <c r="P52" s="26"/>
      <c r="Q52" s="26"/>
    </row>
    <row r="53" spans="2:17" ht="27" customHeight="1" x14ac:dyDescent="0.25">
      <c r="B53" s="25" t="s">
        <v>100</v>
      </c>
      <c r="C53" s="26"/>
      <c r="D53" s="26"/>
      <c r="E53" s="26"/>
      <c r="F53" s="26"/>
      <c r="G53" s="26"/>
      <c r="H53" s="26"/>
      <c r="I53" s="26"/>
      <c r="J53" s="26"/>
      <c r="K53" s="26"/>
      <c r="L53" s="26"/>
      <c r="M53" s="26"/>
      <c r="N53" s="26"/>
      <c r="O53" s="26"/>
      <c r="P53" s="26"/>
      <c r="Q53" s="26"/>
    </row>
    <row r="54" spans="2:17" ht="27" customHeight="1" x14ac:dyDescent="0.25">
      <c r="B54" s="25" t="s">
        <v>101</v>
      </c>
      <c r="C54" s="26"/>
      <c r="D54" s="26"/>
      <c r="E54" s="26"/>
      <c r="F54" s="26"/>
      <c r="G54" s="26"/>
      <c r="H54" s="26"/>
      <c r="I54" s="26"/>
      <c r="J54" s="26"/>
      <c r="K54" s="26"/>
      <c r="L54" s="26"/>
      <c r="M54" s="26"/>
      <c r="N54" s="26"/>
      <c r="O54" s="26"/>
      <c r="P54" s="26"/>
      <c r="Q54" s="26"/>
    </row>
    <row r="55" spans="2:17" ht="27" customHeight="1" x14ac:dyDescent="0.25">
      <c r="B55" s="25" t="s">
        <v>102</v>
      </c>
      <c r="C55" s="26"/>
      <c r="D55" s="26"/>
      <c r="E55" s="26"/>
      <c r="F55" s="26"/>
      <c r="G55" s="26"/>
      <c r="H55" s="26"/>
      <c r="I55" s="26"/>
      <c r="J55" s="26"/>
      <c r="K55" s="26"/>
      <c r="L55" s="26"/>
      <c r="M55" s="26"/>
      <c r="N55" s="26"/>
      <c r="O55" s="26"/>
      <c r="P55" s="26"/>
      <c r="Q55" s="26"/>
    </row>
    <row r="56" spans="2:17" ht="27" customHeight="1" x14ac:dyDescent="0.25">
      <c r="B56" s="25" t="s">
        <v>103</v>
      </c>
      <c r="C56" s="26"/>
      <c r="D56" s="26"/>
      <c r="E56" s="26"/>
      <c r="F56" s="26"/>
      <c r="G56" s="26"/>
      <c r="H56" s="26"/>
      <c r="I56" s="26"/>
      <c r="J56" s="26"/>
      <c r="K56" s="26"/>
      <c r="L56" s="26"/>
      <c r="M56" s="26"/>
      <c r="N56" s="26"/>
      <c r="O56" s="26"/>
      <c r="P56" s="26"/>
      <c r="Q56" s="26"/>
    </row>
    <row r="57" spans="2:17" ht="39.950000000000003" customHeight="1" x14ac:dyDescent="0.25">
      <c r="B57" s="25" t="s">
        <v>104</v>
      </c>
      <c r="C57" s="26"/>
      <c r="D57" s="26"/>
      <c r="E57" s="26"/>
      <c r="F57" s="26"/>
      <c r="G57" s="26"/>
      <c r="H57" s="26"/>
      <c r="I57" s="26"/>
      <c r="J57" s="26"/>
      <c r="K57" s="26"/>
      <c r="L57" s="26"/>
      <c r="M57" s="26"/>
      <c r="N57" s="26"/>
      <c r="O57" s="26"/>
      <c r="P57" s="26"/>
      <c r="Q57" s="26"/>
    </row>
    <row r="58" spans="2:17" ht="15" customHeight="1" x14ac:dyDescent="0.25">
      <c r="B58" s="12" t="s">
        <v>105</v>
      </c>
      <c r="J58" s="12" t="s">
        <v>106</v>
      </c>
    </row>
    <row r="59" spans="2:17" ht="15" customHeight="1" x14ac:dyDescent="0.25">
      <c r="B59" s="12" t="s">
        <v>107</v>
      </c>
    </row>
  </sheetData>
  <mergeCells count="16">
    <mergeCell ref="B56:Q56"/>
    <mergeCell ref="B57:Q57"/>
    <mergeCell ref="B53:Q53"/>
    <mergeCell ref="B48:P48"/>
    <mergeCell ref="B55:Q55"/>
    <mergeCell ref="B52:Q52"/>
    <mergeCell ref="B54:Q54"/>
    <mergeCell ref="B44:P44"/>
    <mergeCell ref="B46:P46"/>
    <mergeCell ref="B47:P47"/>
    <mergeCell ref="B45:P45"/>
    <mergeCell ref="B6:H6"/>
    <mergeCell ref="B51:Q51"/>
    <mergeCell ref="B36:H36"/>
    <mergeCell ref="B35:H35"/>
    <mergeCell ref="B50:Q50"/>
  </mergeCells>
  <pageMargins left="0.75" right="0.75" top="1" bottom="1" header="0.511811023622047" footer="0.511811023622047"/>
  <pageSetup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7"/>
  <sheetViews>
    <sheetView zoomScaleNormal="100" workbookViewId="0"/>
  </sheetViews>
  <sheetFormatPr baseColWidth="10" defaultColWidth="8.7109375" defaultRowHeight="15" x14ac:dyDescent="0.25"/>
  <cols>
    <col min="1" max="1" width="2" customWidth="1"/>
    <col min="2" max="2" width="58" customWidth="1"/>
    <col min="3" max="5" width="24" customWidth="1"/>
    <col min="6" max="6" width="10" customWidth="1"/>
    <col min="7" max="7" width="24" customWidth="1"/>
  </cols>
  <sheetData>
    <row r="2" spans="2:7" ht="15" customHeight="1" x14ac:dyDescent="0.25">
      <c r="B2" s="1" t="s">
        <v>108</v>
      </c>
    </row>
    <row r="4" spans="2:7" ht="39.75" customHeight="1" x14ac:dyDescent="0.25">
      <c r="B4" s="3" t="s">
        <v>109</v>
      </c>
      <c r="C4" s="3" t="s">
        <v>110</v>
      </c>
      <c r="D4" s="3" t="s">
        <v>111</v>
      </c>
      <c r="E4" s="3" t="s">
        <v>112</v>
      </c>
      <c r="F4" s="3" t="s">
        <v>113</v>
      </c>
      <c r="G4" s="3" t="s">
        <v>114</v>
      </c>
    </row>
    <row r="5" spans="2:7" ht="15" customHeight="1" x14ac:dyDescent="0.25">
      <c r="B5" s="6" t="s">
        <v>115</v>
      </c>
      <c r="C5" s="13">
        <f>EM!I35</f>
        <v>77365488.235294133</v>
      </c>
      <c r="D5" s="13">
        <f>EM!J35</f>
        <v>70918364.705882356</v>
      </c>
      <c r="E5" s="13">
        <f>EM!Q35</f>
        <v>74141927</v>
      </c>
      <c r="F5" s="14">
        <v>28</v>
      </c>
      <c r="G5" s="13">
        <v>200000000</v>
      </c>
    </row>
    <row r="6" spans="2:7" ht="15" customHeight="1" x14ac:dyDescent="0.25">
      <c r="B6" s="6" t="s">
        <v>116</v>
      </c>
      <c r="C6" s="13">
        <f>EM!I44</f>
        <v>0</v>
      </c>
      <c r="D6" s="13">
        <f>EM!J44</f>
        <v>0</v>
      </c>
      <c r="E6" s="13">
        <f>EM!Q44</f>
        <v>16340209</v>
      </c>
      <c r="F6" s="14">
        <v>7</v>
      </c>
      <c r="G6" s="13">
        <v>34220000</v>
      </c>
    </row>
    <row r="7" spans="2:7" ht="15" customHeight="1" x14ac:dyDescent="0.25">
      <c r="B7" s="15" t="s">
        <v>117</v>
      </c>
      <c r="C7" s="16">
        <f>C5+C6</f>
        <v>77365488.235294133</v>
      </c>
      <c r="D7" s="16">
        <f>D5+D6</f>
        <v>70918364.705882356</v>
      </c>
      <c r="E7" s="16">
        <f>E5+E6</f>
        <v>90482136</v>
      </c>
      <c r="F7" s="17">
        <f>F5+F6</f>
        <v>35</v>
      </c>
      <c r="G7" s="16">
        <f>G5+G6</f>
        <v>234220000</v>
      </c>
    </row>
    <row r="9" spans="2:7" ht="15" customHeight="1" x14ac:dyDescent="0.25">
      <c r="B9" s="18" t="s">
        <v>118</v>
      </c>
      <c r="C9" s="29">
        <f>G7</f>
        <v>234220000</v>
      </c>
      <c r="D9" s="26"/>
      <c r="E9" s="26"/>
      <c r="F9" s="26"/>
      <c r="G9" s="26"/>
    </row>
    <row r="10" spans="2:7" ht="15" customHeight="1" x14ac:dyDescent="0.25">
      <c r="B10" s="18" t="s">
        <v>119</v>
      </c>
      <c r="C10" s="30" t="s">
        <v>120</v>
      </c>
      <c r="D10" s="26"/>
      <c r="E10" s="26"/>
      <c r="F10" s="26"/>
      <c r="G10" s="26"/>
    </row>
    <row r="11" spans="2:7" ht="15" customHeight="1" x14ac:dyDescent="0.25">
      <c r="B11" s="18" t="s">
        <v>121</v>
      </c>
      <c r="C11" s="31">
        <f>G7/1750905</f>
        <v>133.77082137523166</v>
      </c>
      <c r="D11" s="26"/>
      <c r="E11" s="26"/>
      <c r="F11" s="26"/>
      <c r="G11" s="26"/>
    </row>
    <row r="12" spans="2:7" ht="15" customHeight="1" x14ac:dyDescent="0.25">
      <c r="B12" s="18" t="s">
        <v>122</v>
      </c>
      <c r="C12" s="29">
        <v>175090500</v>
      </c>
      <c r="D12" s="26"/>
      <c r="E12" s="26"/>
      <c r="F12" s="26"/>
      <c r="G12" s="26"/>
    </row>
    <row r="13" spans="2:7" ht="15" customHeight="1" x14ac:dyDescent="0.25">
      <c r="B13" s="18" t="s">
        <v>123</v>
      </c>
      <c r="C13" s="29">
        <v>1750905000</v>
      </c>
      <c r="D13" s="26"/>
      <c r="E13" s="26"/>
      <c r="F13" s="26"/>
      <c r="G13" s="26"/>
    </row>
    <row r="14" spans="2:7" ht="15" customHeight="1" x14ac:dyDescent="0.25">
      <c r="B14" s="18" t="s">
        <v>124</v>
      </c>
      <c r="C14" s="30" t="str">
        <f>IF(G7/1750905&gt;250,"APLICA","NO ES OBLIGATORIO POR CUANTÍA")</f>
        <v>NO ES OBLIGATORIO POR CUANTÍA</v>
      </c>
      <c r="D14" s="26"/>
      <c r="E14" s="26"/>
      <c r="F14" s="26"/>
      <c r="G14" s="26"/>
    </row>
    <row r="15" spans="2:7" ht="15" customHeight="1" x14ac:dyDescent="0.25">
      <c r="B15" s="18" t="s">
        <v>125</v>
      </c>
      <c r="C15" s="29">
        <v>511708497</v>
      </c>
      <c r="D15" s="26"/>
      <c r="E15" s="26"/>
      <c r="F15" s="26"/>
      <c r="G15" s="26"/>
    </row>
    <row r="16" spans="2:7" ht="15" customHeight="1" x14ac:dyDescent="0.25">
      <c r="B16" s="18" t="s">
        <v>126</v>
      </c>
      <c r="C16" s="30" t="str">
        <f>IF(G7&lt;C15,"SÍ, si lo solicitan al menos dos Mipyme colombianas","NO")</f>
        <v>SÍ, si lo solicitan al menos dos Mipyme colombianas</v>
      </c>
      <c r="D16" s="26"/>
      <c r="E16" s="26"/>
      <c r="F16" s="26"/>
      <c r="G16" s="26"/>
    </row>
    <row r="17" spans="2:7" ht="15" customHeight="1" x14ac:dyDescent="0.25">
      <c r="B17" s="18" t="s">
        <v>127</v>
      </c>
      <c r="C17" s="30" t="str">
        <f>IF(G7&lt;=C12,"Mínima cuantía",IF(G7&lt;=C13,"Selección abreviada de menor cuantía","Licitación pública"))</f>
        <v>Selección abreviada de menor cuantía</v>
      </c>
      <c r="D17" s="26"/>
      <c r="E17" s="26"/>
      <c r="F17" s="26"/>
      <c r="G17" s="26"/>
    </row>
  </sheetData>
  <mergeCells count="9">
    <mergeCell ref="C9:G9"/>
    <mergeCell ref="C17:G17"/>
    <mergeCell ref="C12:G12"/>
    <mergeCell ref="C10:G10"/>
    <mergeCell ref="C16:G16"/>
    <mergeCell ref="C15:G15"/>
    <mergeCell ref="C11:G11"/>
    <mergeCell ref="C14:G14"/>
    <mergeCell ref="C13:G13"/>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0"/>
  <sheetViews>
    <sheetView zoomScaleNormal="100" workbookViewId="0"/>
  </sheetViews>
  <sheetFormatPr baseColWidth="10" defaultColWidth="8.7109375" defaultRowHeight="15" x14ac:dyDescent="0.25"/>
  <cols>
    <col min="1" max="1" width="2" customWidth="1"/>
    <col min="2" max="2" width="6" customWidth="1"/>
    <col min="3" max="3" width="48" customWidth="1"/>
    <col min="4" max="4" width="22" customWidth="1"/>
    <col min="5" max="5" width="14" customWidth="1"/>
    <col min="6" max="6" width="22" customWidth="1"/>
    <col min="7" max="7" width="24" customWidth="1"/>
    <col min="8" max="8" width="46" customWidth="1"/>
  </cols>
  <sheetData>
    <row r="2" spans="2:8" ht="15" customHeight="1" x14ac:dyDescent="0.25">
      <c r="B2" s="1" t="s">
        <v>128</v>
      </c>
    </row>
    <row r="4" spans="2:8" ht="22.35" customHeight="1" x14ac:dyDescent="0.25">
      <c r="B4" s="3" t="s">
        <v>129</v>
      </c>
      <c r="C4" s="3" t="s">
        <v>130</v>
      </c>
      <c r="D4" s="3" t="s">
        <v>131</v>
      </c>
      <c r="E4" s="3" t="s">
        <v>132</v>
      </c>
      <c r="F4" s="3" t="s">
        <v>133</v>
      </c>
      <c r="G4" s="3" t="s">
        <v>134</v>
      </c>
      <c r="H4" s="3" t="s">
        <v>135</v>
      </c>
    </row>
    <row r="5" spans="2:8" ht="15" customHeight="1" x14ac:dyDescent="0.25">
      <c r="B5" s="19">
        <v>1</v>
      </c>
      <c r="C5" s="19" t="s">
        <v>136</v>
      </c>
      <c r="D5" s="19" t="s">
        <v>137</v>
      </c>
      <c r="E5" s="19" t="s">
        <v>138</v>
      </c>
      <c r="F5" s="19" t="s">
        <v>139</v>
      </c>
      <c r="G5" s="20">
        <f>EM!I35</f>
        <v>77365488.235294133</v>
      </c>
      <c r="H5" s="19" t="s">
        <v>140</v>
      </c>
    </row>
    <row r="6" spans="2:8" ht="22.35" customHeight="1" x14ac:dyDescent="0.25">
      <c r="B6" s="19">
        <v>2</v>
      </c>
      <c r="C6" s="19" t="s">
        <v>141</v>
      </c>
      <c r="D6" s="19" t="s">
        <v>142</v>
      </c>
      <c r="E6" s="19" t="s">
        <v>138</v>
      </c>
      <c r="F6" s="19" t="s">
        <v>139</v>
      </c>
      <c r="G6" s="20">
        <f>EM!J35</f>
        <v>70918364.705882356</v>
      </c>
      <c r="H6" s="19" t="s">
        <v>143</v>
      </c>
    </row>
    <row r="7" spans="2:8" ht="15" customHeight="1" x14ac:dyDescent="0.25">
      <c r="B7" s="19">
        <v>3</v>
      </c>
      <c r="C7" s="19" t="s">
        <v>136</v>
      </c>
      <c r="D7" s="19" t="s">
        <v>137</v>
      </c>
      <c r="E7" s="19" t="s">
        <v>144</v>
      </c>
      <c r="F7" s="19" t="s">
        <v>145</v>
      </c>
      <c r="G7" s="20">
        <f>EM!I44</f>
        <v>0</v>
      </c>
      <c r="H7" s="19" t="s">
        <v>146</v>
      </c>
    </row>
    <row r="8" spans="2:8" ht="22.35" customHeight="1" x14ac:dyDescent="0.25">
      <c r="B8" s="19">
        <v>4</v>
      </c>
      <c r="C8" s="19" t="s">
        <v>141</v>
      </c>
      <c r="D8" s="19" t="s">
        <v>142</v>
      </c>
      <c r="E8" s="19" t="s">
        <v>144</v>
      </c>
      <c r="F8" s="19" t="s">
        <v>145</v>
      </c>
      <c r="G8" s="20">
        <f>EM!J44</f>
        <v>0</v>
      </c>
      <c r="H8" s="19" t="s">
        <v>147</v>
      </c>
    </row>
    <row r="10" spans="2:8" ht="15" customHeight="1" x14ac:dyDescent="0.25">
      <c r="B10" s="2" t="s">
        <v>148</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EM</vt:lpstr>
      <vt:lpstr>Resumen</vt:lpstr>
      <vt:lpstr>Cotizantes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PC</cp:lastModifiedBy>
  <cp:revision>0</cp:revision>
  <dcterms:created xsi:type="dcterms:W3CDTF">2026-10-01T14:04:22Z</dcterms:created>
  <dcterms:modified xsi:type="dcterms:W3CDTF">2026-10-05T02:09:12Z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2026-10-02T16:23:27Z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27fcd6a8-e627-435f-97d7-1035bfbef084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