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ernan Castellanos\Downloads\"/>
    </mc:Choice>
  </mc:AlternateContent>
  <xr:revisionPtr revIDLastSave="0" documentId="13_ncr:1_{BD291C3E-A34E-4760-8699-6003C2BE88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JECUCION Y RECIBO DE OBRA" sheetId="2" r:id="rId1"/>
  </sheets>
  <definedNames>
    <definedName name="_A1">{#N/A,#N/A,TRUE,"1842CWN0"}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Parse_Out">#REF!</definedName>
    <definedName name="_Regression_Int">1</definedName>
    <definedName name="_Sort">#REF!</definedName>
    <definedName name="AA">{#N/A,#N/A,TRUE,"INGENIERIA";#N/A,#N/A,TRUE,"COMPRAS";#N/A,#N/A,TRUE,"DIRECCION";#N/A,#N/A,TRUE,"RESUMEN"}</definedName>
    <definedName name="AAS">{#N/A,#N/A,TRUE,"INGENIERIA";#N/A,#N/A,TRUE,"COMPRAS";#N/A,#N/A,TRUE,"DIRECCION";#N/A,#N/A,TRUE,"RESUMEN"}</definedName>
    <definedName name="ABCD">#REF!</definedName>
    <definedName name="ABCDE">#REF!</definedName>
    <definedName name="AccessDatabase">"C:\C-314\VOLUMENES\volfin4.mdb"</definedName>
    <definedName name="civ">{#N/A,#N/A,TRUE,"1842CWN0"}</definedName>
    <definedName name="dd">{#N/A,#N/A,TRUE,"INGENIERIA";#N/A,#N/A,TRUE,"COMPRAS";#N/A,#N/A,TRUE,"DIRECCION";#N/A,#N/A,TRUE,"RESUMEN"}</definedName>
    <definedName name="DDE">{#N/A,#N/A,TRUE,"1842CWN0"}</definedName>
    <definedName name="DFDE">{#N/A,#N/A,TRUE,"1842CWN0"}</definedName>
    <definedName name="DFEET">{#N/A,#N/A,TRUE,"INGENIERIA";#N/A,#N/A,TRUE,"COMPRAS";#N/A,#N/A,TRUE,"DIRECCION";#N/A,#N/A,TRUE,"RESUMEN"}</definedName>
    <definedName name="DGFEE">{#N/A,#N/A,TRUE,"1842CWN0"}</definedName>
    <definedName name="DGFGGHF">{#N/A,#N/A,TRUE,"INGENIERIA";#N/A,#N/A,TRUE,"COMPRAS";#N/A,#N/A,TRUE,"DIRECCION";#N/A,#N/A,TRUE,"RESUMEN"}</definedName>
    <definedName name="DGFR">{#N/A,#N/A,TRUE,"1842CWN0"}</definedName>
    <definedName name="DGGGHHJT">{#N/A,#N/A,TRUE,"INGENIERIA";#N/A,#N/A,TRUE,"COMPRAS";#N/A,#N/A,TRUE,"DIRECCION";#N/A,#N/A,TRUE,"RESUMEN"}</definedName>
    <definedName name="DGRR">{#N/A,#N/A,TRUE,"INGENIERIA";#N/A,#N/A,TRUE,"COMPRAS";#N/A,#N/A,TRUE,"DIRECCION";#N/A,#N/A,TRUE,"RESUMEN"}</definedName>
    <definedName name="DWPRICE">#REF!</definedName>
    <definedName name="ESTRUCTURA">{#N/A,#N/A,TRUE,"INGENIERIA";#N/A,#N/A,TRUE,"COMPRAS";#N/A,#N/A,TRUE,"DIRECCION";#N/A,#N/A,TRUE,"RESUMEN"}</definedName>
    <definedName name="fhg">{#N/A,#N/A,TRUE,"1842CWN0"}</definedName>
    <definedName name="KDL">{#N/A,#N/A,TRUE,"1842CWN0"}</definedName>
    <definedName name="met">{#N/A,#N/A,TRUE,"1842CWN0"}</definedName>
    <definedName name="metal">{#N/A,#N/A,TRUE,"1842CWN0"}</definedName>
    <definedName name="PROVISIONALES">#REF!</definedName>
    <definedName name="wrn.civil._.works.">{#N/A,#N/A,TRUE,"1842CWN0"}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>{#N/A,#N/A,TRUE,"INGENIERIA";#N/A,#N/A,TRUE,"COMPRAS";#N/A,#N/A,TRUE,"DIRECCION";#N/A,#N/A,TRUE,"RESUMEN"}</definedName>
    <definedName name="XSW">{#N/A,#N/A,TRUE,"1842CWN0"}</definedName>
    <definedName name="XXXX">#REF!</definedName>
    <definedName name="XZS">#REF!</definedName>
    <definedName name="ZAQ">{#N/A,#N/A,TRUE,"INGENIERIA";#N/A,#N/A,TRUE,"COMPRAS";#N/A,#N/A,TRUE,"DIRECCION";#N/A,#N/A,TRUE,"RESUMEN"}</definedName>
  </definedName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13" roundtripDataChecksum="5Pnedv4pnwI2IXfMSe5wQKKMrW56wDRFkOof3WV10A4="/>
    </ext>
  </extLst>
</workbook>
</file>

<file path=xl/calcChain.xml><?xml version="1.0" encoding="utf-8"?>
<calcChain xmlns="http://schemas.openxmlformats.org/spreadsheetml/2006/main">
  <c r="L49" i="2" l="1"/>
  <c r="L42" i="2"/>
  <c r="L19" i="2"/>
  <c r="L45" i="2"/>
  <c r="L48" i="2" s="1"/>
  <c r="L50" i="2" s="1"/>
  <c r="L52" i="2" s="1"/>
  <c r="L40" i="2"/>
  <c r="L44" i="2"/>
  <c r="L43" i="2"/>
  <c r="L39" i="2"/>
  <c r="L38" i="2"/>
  <c r="L37" i="2"/>
  <c r="L36" i="2"/>
  <c r="L35" i="2"/>
  <c r="L34" i="2"/>
  <c r="L23" i="2"/>
  <c r="L22" i="2"/>
  <c r="L24" i="2" s="1"/>
  <c r="L25" i="2" s="1"/>
  <c r="L26" i="2" s="1"/>
  <c r="L51" i="2" s="1"/>
  <c r="L20" i="2"/>
  <c r="L21" i="2"/>
  <c r="L17" i="2"/>
  <c r="L12" i="2"/>
  <c r="L13" i="2"/>
  <c r="L14" i="2"/>
  <c r="L15" i="2"/>
  <c r="L16" i="2"/>
  <c r="L11" i="2"/>
  <c r="J21" i="2"/>
  <c r="J20" i="2"/>
  <c r="J19" i="2"/>
  <c r="J16" i="2"/>
  <c r="J15" i="2"/>
  <c r="J14" i="2"/>
  <c r="J13" i="2"/>
  <c r="J12" i="2"/>
  <c r="J11" i="2"/>
  <c r="G101" i="2"/>
  <c r="J42" i="2"/>
  <c r="J34" i="2"/>
  <c r="J35" i="2"/>
  <c r="J37" i="2"/>
  <c r="J36" i="2"/>
  <c r="J38" i="2"/>
  <c r="J39" i="2"/>
  <c r="J44" i="2"/>
  <c r="J43" i="2"/>
  <c r="N52" i="2" l="1"/>
</calcChain>
</file>

<file path=xl/sharedStrings.xml><?xml version="1.0" encoding="utf-8"?>
<sst xmlns="http://schemas.openxmlformats.org/spreadsheetml/2006/main" count="86" uniqueCount="50">
  <si>
    <t xml:space="preserve">FORMULARIO N° 1 - Oferta Economica </t>
  </si>
  <si>
    <t>CONVOCATORIA PUBLICA 002-2026</t>
  </si>
  <si>
    <r>
      <t xml:space="preserve">[La entidad puede utilizar este formulario de presentación de </t>
    </r>
    <r>
      <rPr>
        <b/>
        <u/>
        <sz val="11"/>
        <rFont val="Arial"/>
        <scheme val="minor"/>
      </rPr>
      <t>propuesta económica</t>
    </r>
    <r>
      <rPr>
        <sz val="11"/>
        <rFont val="Arial"/>
        <scheme val="minor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</si>
  <si>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DURACIÓN (meses): </t>
  </si>
  <si>
    <t>OFERTA ECONOMICA FASE DE PRELIMINARES</t>
  </si>
  <si>
    <t>PERSONAL PROFESIONAL, ESPECIALISTAS O DE APOYO / DESCRIPCIÓN</t>
  </si>
  <si>
    <t>CANTIDAD</t>
  </si>
  <si>
    <t>CATEGORÍA / UNID</t>
  </si>
  <si>
    <t>Vr. H/MES $ SEGÚN CATEGORÍA  / VR. UNIT</t>
  </si>
  <si>
    <t>Mes 
1</t>
  </si>
  <si>
    <t>TOTAL PRELIMINARES</t>
  </si>
  <si>
    <t>FACTOR MULTIPLICADOR</t>
  </si>
  <si>
    <t>VALOR PRESUPUESTO</t>
  </si>
  <si>
    <t>VALOR A OFERTAR
Vr. H/MES $ SEGÚN CATEGORÍA  / VR. UNIT</t>
  </si>
  <si>
    <t>COSTOS ($) PERSONAL</t>
  </si>
  <si>
    <t>PERSONAL PROFESIONAL (1)</t>
  </si>
  <si>
    <t>48meses - Profesional</t>
  </si>
  <si>
    <t>Residente de Interventoría</t>
  </si>
  <si>
    <t>24 meses - Profesional</t>
  </si>
  <si>
    <t>Especialista Pavimentos</t>
  </si>
  <si>
    <t>24 meses - Especialista</t>
  </si>
  <si>
    <t>Especialista Hidraulico</t>
  </si>
  <si>
    <t xml:space="preserve">Profesional SSTMA </t>
  </si>
  <si>
    <t>Profesional Social</t>
  </si>
  <si>
    <t>SUBTOTAL (1): VALOR PERSONAL</t>
  </si>
  <si>
    <t>COSTOS OPERACIONALES</t>
  </si>
  <si>
    <t>ALQUILER MES - ARRIENDO OFICINA INCL. ADMINISTRACIÓN, SERVICIOS PÚBLICOS, COMUNICACIONES</t>
  </si>
  <si>
    <t>M2/MES</t>
  </si>
  <si>
    <t>EDICIÓN DE INFORME MENSUAL DE INTERVENTORÍA O CONSULTORÍA. Incluye 4 tapas plastificadas tamaño carta color blanco, con 6 tornillos, hojas de papel bond tamaño carta 75 gramos, 170 folios</t>
  </si>
  <si>
    <t>UN/MES</t>
  </si>
  <si>
    <t>GASTOS OFICINA (PAPELERIA, FOTOCOPIAS Y OTROS)</t>
  </si>
  <si>
    <t>GLB/MS</t>
  </si>
  <si>
    <t>SUBTOTAL (2): COSTOS OPERACIONALES</t>
  </si>
  <si>
    <t>SUBTOTAL (3): IMPUESTOS</t>
  </si>
  <si>
    <t>SUBTOTAL (1+2+3)</t>
  </si>
  <si>
    <t>IVA 19%</t>
  </si>
  <si>
    <t xml:space="preserve">VALOR TOTAL </t>
  </si>
  <si>
    <t>OFERTA ECONOMICA EJECUCION Y RECIBO DE OBRA</t>
  </si>
  <si>
    <t>Mes 
2</t>
  </si>
  <si>
    <t>Mes 
3</t>
  </si>
  <si>
    <t>Mes 
4</t>
  </si>
  <si>
    <t>TOTAL CONSULTORIA</t>
  </si>
  <si>
    <t>SUBTOTAL (4): GARANTIAS</t>
  </si>
  <si>
    <t>SUBTOTAL (1+2+3+4)</t>
  </si>
  <si>
    <t>VALOR ETAPA EJECUCIÓN Y RECIBO DE OBRA</t>
  </si>
  <si>
    <t>VALOR ETAPA PRELIMINAR</t>
  </si>
  <si>
    <t>VALOR TOTAL CONTRATO</t>
  </si>
  <si>
    <r>
      <rPr>
        <b/>
        <sz val="11"/>
        <color rgb="FF000000"/>
        <rFont val="Arial"/>
      </rPr>
      <t>NOTA 1:</t>
    </r>
    <r>
      <rPr>
        <sz val="11"/>
        <color rgb="FF000000"/>
        <rFont val="Arial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</si>
  <si>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Firma del Proponente o de su Representante Legal</t>
  </si>
  <si>
    <t>Director de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</si>
</sst>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&quot;$&quot;\ #,##0.00;[Red]\-&quot;$&quot;\ #,##0.00"/>
    <numFmt numFmtId="43" formatCode="_-* #,##0.00_-;\-* #,##0.00_-;_-* &quot;-&quot;??_-;_-@_-"/>
    <numFmt numFmtId="164" formatCode="[$$-240A]\ #,##0.00"/>
    <numFmt numFmtId="165" formatCode="_-* #,##0.00_-;\-* #,##0.00_-;_-* &quot;-&quot;_-;_-@"/>
    <numFmt numFmtId="166" formatCode="_-* #,##0.00_-;\-* #,##0.00_-;_-* &quot;-&quot;??_-;_-@"/>
    <numFmt numFmtId="167" formatCode="_(&quot;$&quot;\ * #,##0.00_);_(&quot;$&quot;\ * \(#,##0.00\);_(&quot;$&quot;\ * &quot;-&quot;??_);_(@_)"/>
    <numFmt numFmtId="168" formatCode="#,##0.000"/>
    <numFmt numFmtId="169" formatCode="[$$-240A]\ #,##0"/>
    <numFmt numFmtId="170" formatCode="0.000"/>
    <numFmt numFmtId="171" formatCode="&quot;$&quot;\ #,##0"/>
    <numFmt numFmtId="172" formatCode="&quot;$&quot;\ #,##0.0"/>
    <numFmt numFmtId="173" formatCode="_(&quot;$&quot;\ #,##0.0_);_(&quot;$&quot;\ \(#,##0.0\);_(&quot;$&quot;\ &quot;-&quot;??_);_(@_)"/>
    <numFmt numFmtId="174" formatCode="[$$-240A]\ #,##0.0"/>
    <numFmt numFmtId="175" formatCode="_-* #,##0_-;\-* #,##0_-;_-* &quot;-&quot;??_-;_-@_-"/>
  </numFmts>
  <fonts count="20">
    <font>
      <sz val="10"/>
      <color rgb="FF000000"/>
      <name val="Arial"/>
      <scheme val="minor"/>
    </font>
    <font>
      <sz val="10"/>
      <color theme="1"/>
      <name val="Arial"/>
    </font>
    <font>
      <sz val="10"/>
      <color theme="1"/>
      <name val="Arial"/>
      <scheme val="minor"/>
    </font>
    <font>
      <sz val="10"/>
      <color rgb="FFFF0000"/>
      <name val="Arial"/>
      <scheme val="minor"/>
    </font>
    <font>
      <b/>
      <sz val="10"/>
      <color theme="1"/>
      <name val="Arial"/>
      <scheme val="minor"/>
    </font>
    <font>
      <sz val="10"/>
      <color rgb="FF242424"/>
      <name val="Arial"/>
      <scheme val="minor"/>
    </font>
    <font>
      <sz val="11"/>
      <name val="Arial"/>
      <scheme val="minor"/>
    </font>
    <font>
      <b/>
      <u/>
      <sz val="11"/>
      <name val="Arial"/>
      <scheme val="minor"/>
    </font>
    <font>
      <sz val="10"/>
      <name val="Arial"/>
      <scheme val="minor"/>
    </font>
    <font>
      <b/>
      <sz val="8"/>
      <color theme="1"/>
      <name val="Arial"/>
      <scheme val="minor"/>
    </font>
    <font>
      <b/>
      <sz val="11"/>
      <color theme="1"/>
      <name val="Arial"/>
      <scheme val="minor"/>
    </font>
    <font>
      <sz val="11"/>
      <color theme="1"/>
      <name val="Arial"/>
      <scheme val="minor"/>
    </font>
    <font>
      <sz val="9"/>
      <color theme="1"/>
      <name val="Arial"/>
      <scheme val="minor"/>
    </font>
    <font>
      <b/>
      <sz val="12"/>
      <color theme="1"/>
      <name val="Arial"/>
      <scheme val="minor"/>
    </font>
    <font>
      <b/>
      <sz val="14"/>
      <color theme="1"/>
      <name val="Arial"/>
      <scheme val="minor"/>
    </font>
    <font>
      <b/>
      <sz val="11"/>
      <color rgb="FFFF0000"/>
      <name val="Arial"/>
      <scheme val="minor"/>
    </font>
    <font>
      <b/>
      <sz val="10"/>
      <color rgb="FFFF0000"/>
      <name val="Arial"/>
      <scheme val="minor"/>
    </font>
    <font>
      <b/>
      <sz val="11"/>
      <color rgb="FF000000"/>
      <name val="Arial"/>
    </font>
    <font>
      <sz val="11"/>
      <color rgb="FF000000"/>
      <name val="Arial"/>
    </font>
    <font>
      <b/>
      <sz val="11"/>
      <name val="Arial"/>
      <charset val="134"/>
    </font>
  </fonts>
  <fills count="13">
    <fill>
      <patternFill patternType="none"/>
    </fill>
    <fill>
      <patternFill patternType="gray125"/>
    </fill>
    <fill>
      <patternFill patternType="solid">
        <fgColor rgb="FFE5DFEC"/>
        <bgColor rgb="FFE5DFEC"/>
      </patternFill>
    </fill>
    <fill>
      <patternFill patternType="solid">
        <fgColor rgb="FFD6E3BC"/>
        <bgColor rgb="FFD6E3BC"/>
      </patternFill>
    </fill>
    <fill>
      <patternFill patternType="solid">
        <fgColor rgb="FFD8D8D8"/>
        <bgColor rgb="FFD8D8D8"/>
      </patternFill>
    </fill>
    <fill>
      <patternFill patternType="solid">
        <fgColor rgb="FFB6DDE8"/>
        <bgColor rgb="FFB6DDE8"/>
      </patternFill>
    </fill>
    <fill>
      <patternFill patternType="solid">
        <fgColor rgb="FFFFFFFF"/>
        <bgColor rgb="FF000000"/>
      </patternFill>
    </fill>
    <fill>
      <patternFill patternType="solid">
        <fgColor rgb="FFEAF1DD"/>
        <bgColor rgb="FFEAF1DD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/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168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2" fontId="9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4" fontId="2" fillId="10" borderId="1" xfId="0" applyNumberFormat="1" applyFont="1" applyFill="1" applyBorder="1" applyAlignment="1">
      <alignment horizontal="right" vertical="center"/>
    </xf>
    <xf numFmtId="0" fontId="0" fillId="6" borderId="1" xfId="0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/>
    </xf>
    <xf numFmtId="171" fontId="10" fillId="4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73" fontId="12" fillId="0" borderId="1" xfId="0" applyNumberFormat="1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/>
    </xf>
    <xf numFmtId="169" fontId="2" fillId="10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72" fontId="10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75" fontId="14" fillId="2" borderId="1" xfId="0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/>
    <xf numFmtId="166" fontId="2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0" fontId="11" fillId="4" borderId="1" xfId="0" applyNumberFormat="1" applyFont="1" applyFill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/>
    </xf>
    <xf numFmtId="170" fontId="2" fillId="5" borderId="1" xfId="0" applyNumberFormat="1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72" fontId="4" fillId="4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174" fontId="4" fillId="2" borderId="1" xfId="0" applyNumberFormat="1" applyFont="1" applyFill="1" applyBorder="1" applyAlignment="1">
      <alignment horizontal="center" vertical="center"/>
    </xf>
    <xf numFmtId="174" fontId="4" fillId="2" borderId="1" xfId="0" applyNumberFormat="1" applyFont="1" applyFill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3" fillId="0" borderId="0" xfId="0" applyNumberFormat="1" applyFont="1"/>
    <xf numFmtId="171" fontId="10" fillId="10" borderId="1" xfId="0" applyNumberFormat="1" applyFont="1" applyFill="1" applyBorder="1" applyAlignment="1">
      <alignment horizontal="center" vertical="center" wrapText="1"/>
    </xf>
    <xf numFmtId="172" fontId="10" fillId="10" borderId="1" xfId="0" applyNumberFormat="1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3" fillId="0" borderId="8" xfId="0" applyFont="1" applyBorder="1"/>
    <xf numFmtId="0" fontId="0" fillId="0" borderId="9" xfId="0" applyBorder="1"/>
    <xf numFmtId="0" fontId="2" fillId="0" borderId="10" xfId="0" applyFont="1" applyBorder="1"/>
    <xf numFmtId="0" fontId="0" fillId="0" borderId="11" xfId="0" applyBorder="1"/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right" vertical="center"/>
    </xf>
    <xf numFmtId="0" fontId="0" fillId="0" borderId="10" xfId="0" applyBorder="1"/>
    <xf numFmtId="0" fontId="0" fillId="0" borderId="3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/>
    <xf numFmtId="169" fontId="11" fillId="4" borderId="1" xfId="0" applyNumberFormat="1" applyFont="1" applyFill="1" applyBorder="1" applyAlignment="1">
      <alignment vertical="center"/>
    </xf>
    <xf numFmtId="169" fontId="11" fillId="4" borderId="1" xfId="0" applyNumberFormat="1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>
      <alignment horizontal="center" vertical="center"/>
    </xf>
    <xf numFmtId="169" fontId="10" fillId="4" borderId="1" xfId="0" applyNumberFormat="1" applyFont="1" applyFill="1" applyBorder="1" applyAlignment="1">
      <alignment horizontal="center" vertical="center"/>
    </xf>
    <xf numFmtId="169" fontId="4" fillId="2" borderId="1" xfId="0" applyNumberFormat="1" applyFont="1" applyFill="1" applyBorder="1" applyAlignment="1">
      <alignment horizontal="center" vertical="center"/>
    </xf>
    <xf numFmtId="169" fontId="10" fillId="4" borderId="1" xfId="0" applyNumberFormat="1" applyFont="1" applyFill="1" applyBorder="1" applyAlignment="1">
      <alignment horizontal="center" vertical="center" wrapText="1"/>
    </xf>
    <xf numFmtId="169" fontId="4" fillId="4" borderId="1" xfId="0" applyNumberFormat="1" applyFont="1" applyFill="1" applyBorder="1" applyAlignment="1">
      <alignment horizontal="center" vertical="center"/>
    </xf>
    <xf numFmtId="169" fontId="4" fillId="2" borderId="1" xfId="0" applyNumberFormat="1" applyFont="1" applyFill="1" applyBorder="1" applyAlignment="1">
      <alignment vertical="center"/>
    </xf>
    <xf numFmtId="3" fontId="9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 wrapText="1"/>
    </xf>
    <xf numFmtId="8" fontId="0" fillId="12" borderId="1" xfId="0" applyNumberFormat="1" applyFill="1" applyBorder="1" applyAlignment="1">
      <alignment horizontal="center" vertical="center"/>
    </xf>
    <xf numFmtId="169" fontId="2" fillId="12" borderId="1" xfId="0" applyNumberFormat="1" applyFont="1" applyFill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2" fontId="2" fillId="12" borderId="1" xfId="0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/>
    </xf>
    <xf numFmtId="173" fontId="12" fillId="12" borderId="1" xfId="0" applyNumberFormat="1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wrapText="1"/>
    </xf>
    <xf numFmtId="0" fontId="17" fillId="9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" fontId="2" fillId="12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" fontId="2" fillId="12" borderId="2" xfId="0" applyNumberFormat="1" applyFont="1" applyFill="1" applyBorder="1" applyAlignment="1">
      <alignment horizontal="center" vertical="center"/>
    </xf>
    <xf numFmtId="4" fontId="2" fillId="12" borderId="4" xfId="0" applyNumberFormat="1" applyFont="1" applyFill="1" applyBorder="1" applyAlignment="1">
      <alignment horizontal="center" vertical="center"/>
    </xf>
    <xf numFmtId="4" fontId="2" fillId="12" borderId="5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4" fillId="0" borderId="1" xfId="0" applyFont="1" applyBorder="1" applyAlignment="1">
      <alignment horizontal="center" vertical="center"/>
    </xf>
    <xf numFmtId="168" fontId="9" fillId="3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8" Type="http://schemas.openxmlformats.org/officeDocument/2006/relationships/customXml" Target="../customXml/item1.xml"/><Relationship Id="rId17" Type="http://schemas.openxmlformats.org/officeDocument/2006/relationships/calcChain" Target="calcChain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9" Type="http://schemas.openxmlformats.org/officeDocument/2006/relationships/customXml" Target="../customXml/item2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</xdr:colOff>
      <xdr:row>93</xdr:row>
      <xdr:rowOff>180975</xdr:rowOff>
    </xdr:from>
    <xdr:to>
      <xdr:col>7</xdr:col>
      <xdr:colOff>114300</xdr:colOff>
      <xdr:row>101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2EE7FD-8A5B-17D0-27B5-49CCB0889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53025" y="17868900"/>
          <a:ext cx="4562475" cy="128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8080"/>
    <pageSetUpPr fitToPage="1"/>
  </sheetPr>
  <dimension ref="A1:P101"/>
  <sheetViews>
    <sheetView tabSelected="1" topLeftCell="A28" zoomScale="85" zoomScaleNormal="85" workbookViewId="0">
      <selection activeCell="C35" sqref="C35"/>
    </sheetView>
  </sheetViews>
  <sheetFormatPr baseColWidth="10" defaultColWidth="12.5703125" defaultRowHeight="15" customHeight="1"/>
  <cols>
    <col min="1" max="1" width="4.85546875" customWidth="1"/>
    <col min="2" max="2" width="5" customWidth="1"/>
    <col min="3" max="3" width="55.85546875" customWidth="1"/>
    <col min="4" max="4" width="18.7109375" customWidth="1"/>
    <col min="5" max="5" width="23.28515625" customWidth="1"/>
    <col min="6" max="6" width="18.28515625" style="58" customWidth="1"/>
    <col min="7" max="9" width="7.42578125" customWidth="1"/>
    <col min="10" max="12" width="16.7109375" customWidth="1"/>
    <col min="13" max="13" width="26.7109375" customWidth="1"/>
    <col min="14" max="14" width="28.7109375" customWidth="1"/>
    <col min="15" max="15" width="5.140625" customWidth="1"/>
    <col min="16" max="16" width="4.5703125" customWidth="1"/>
  </cols>
  <sheetData>
    <row r="1" spans="1:16" ht="15" customHeight="1">
      <c r="B1" s="7"/>
      <c r="C1" s="7"/>
      <c r="D1" s="7"/>
      <c r="E1" s="7"/>
      <c r="F1" s="72"/>
      <c r="G1" s="7"/>
      <c r="H1" s="7"/>
      <c r="I1" s="7"/>
      <c r="J1" s="7"/>
      <c r="K1" s="7"/>
      <c r="L1" s="7"/>
      <c r="M1" s="7"/>
      <c r="N1" s="7"/>
      <c r="O1" s="7"/>
    </row>
    <row r="2" spans="1:16" ht="12.75" customHeight="1">
      <c r="A2" s="7"/>
      <c r="B2" s="62"/>
      <c r="C2" s="63"/>
      <c r="D2" s="63"/>
      <c r="E2" s="63"/>
      <c r="F2" s="64"/>
      <c r="G2" s="65"/>
      <c r="H2" s="65"/>
      <c r="I2" s="65"/>
      <c r="J2" s="63"/>
      <c r="K2" s="63"/>
      <c r="L2" s="63"/>
      <c r="M2" s="63"/>
      <c r="N2" s="63"/>
      <c r="O2" s="66"/>
      <c r="P2" s="7"/>
    </row>
    <row r="3" spans="1:16" ht="12.75" customHeight="1">
      <c r="A3" s="7"/>
      <c r="B3" s="67"/>
      <c r="C3" s="108" t="s">
        <v>0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68"/>
      <c r="P3" s="7"/>
    </row>
    <row r="4" spans="1:16" ht="12.75" customHeight="1">
      <c r="A4" s="7"/>
      <c r="B4" s="67"/>
      <c r="C4" s="109" t="s">
        <v>1</v>
      </c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68"/>
      <c r="P4" s="7"/>
    </row>
    <row r="5" spans="1:16" ht="52.5" customHeight="1">
      <c r="A5" s="7"/>
      <c r="B5" s="67"/>
      <c r="C5" s="110" t="s">
        <v>2</v>
      </c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68"/>
      <c r="P5" s="7"/>
    </row>
    <row r="6" spans="1:16" ht="15" customHeight="1">
      <c r="A6" s="7"/>
      <c r="B6" s="67"/>
      <c r="C6" s="5"/>
      <c r="D6" s="5"/>
      <c r="E6" s="5"/>
      <c r="F6" s="6"/>
      <c r="G6" s="5"/>
      <c r="H6" s="5"/>
      <c r="I6" s="5"/>
      <c r="J6" s="5"/>
      <c r="K6" s="5"/>
      <c r="L6" s="5"/>
      <c r="M6" s="5"/>
      <c r="N6" s="5"/>
      <c r="O6" s="68"/>
      <c r="P6" s="7"/>
    </row>
    <row r="7" spans="1:16" ht="15" customHeight="1">
      <c r="A7" s="7"/>
      <c r="B7" s="67"/>
      <c r="C7" s="111" t="s">
        <v>3</v>
      </c>
      <c r="D7" s="113">
        <v>1</v>
      </c>
      <c r="E7" s="113" t="s">
        <v>4</v>
      </c>
      <c r="F7" s="113"/>
      <c r="G7" s="113"/>
      <c r="H7" s="113"/>
      <c r="I7" s="113"/>
      <c r="J7" s="113"/>
      <c r="K7" s="113"/>
      <c r="L7" s="113"/>
      <c r="M7" s="113"/>
      <c r="N7" s="113"/>
      <c r="O7" s="68"/>
      <c r="P7" s="7"/>
    </row>
    <row r="8" spans="1:16" ht="15" customHeight="1">
      <c r="A8" s="7"/>
      <c r="B8" s="67"/>
      <c r="C8" s="112"/>
      <c r="D8" s="112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68"/>
      <c r="P8" s="7"/>
    </row>
    <row r="9" spans="1:16" ht="35.25" customHeight="1">
      <c r="A9" s="7"/>
      <c r="B9" s="67"/>
      <c r="C9" s="8" t="s">
        <v>5</v>
      </c>
      <c r="D9" s="9" t="s">
        <v>6</v>
      </c>
      <c r="E9" s="9" t="s">
        <v>7</v>
      </c>
      <c r="F9" s="10" t="s">
        <v>8</v>
      </c>
      <c r="G9" s="114" t="s">
        <v>9</v>
      </c>
      <c r="H9" s="114"/>
      <c r="I9" s="114"/>
      <c r="J9" s="12" t="s">
        <v>10</v>
      </c>
      <c r="K9" s="13" t="s">
        <v>11</v>
      </c>
      <c r="L9" s="13" t="s">
        <v>12</v>
      </c>
      <c r="M9" s="85" t="s">
        <v>13</v>
      </c>
      <c r="N9" s="86" t="s">
        <v>14</v>
      </c>
      <c r="O9" s="68"/>
      <c r="P9" s="7"/>
    </row>
    <row r="10" spans="1:16" ht="15" customHeight="1">
      <c r="A10" s="7"/>
      <c r="B10" s="67"/>
      <c r="C10" s="14" t="s">
        <v>15</v>
      </c>
      <c r="D10" s="15"/>
      <c r="E10" s="16"/>
      <c r="F10" s="16"/>
      <c r="G10" s="102"/>
      <c r="H10" s="102"/>
      <c r="I10" s="102"/>
      <c r="J10" s="102"/>
      <c r="K10" s="17"/>
      <c r="L10" s="17"/>
      <c r="M10" s="15"/>
      <c r="N10" s="17"/>
      <c r="O10" s="68"/>
      <c r="P10" s="7"/>
    </row>
    <row r="11" spans="1:16" ht="15" customHeight="1">
      <c r="A11" s="7"/>
      <c r="B11" s="67"/>
      <c r="C11" s="87" t="s">
        <v>49</v>
      </c>
      <c r="D11" s="88">
        <v>1</v>
      </c>
      <c r="E11" s="89" t="s">
        <v>16</v>
      </c>
      <c r="F11" s="90">
        <v>8589000</v>
      </c>
      <c r="G11" s="100">
        <v>0.2</v>
      </c>
      <c r="H11" s="100"/>
      <c r="I11" s="100"/>
      <c r="J11" s="92">
        <f t="shared" ref="J11:J16" si="0">+SUM(G11:G11)</f>
        <v>0.2</v>
      </c>
      <c r="K11" s="92">
        <v>2.15</v>
      </c>
      <c r="L11" s="90">
        <f>+K11*J11*F11</f>
        <v>3693270</v>
      </c>
      <c r="M11" s="31"/>
      <c r="N11" s="22"/>
      <c r="O11" s="68"/>
      <c r="P11" s="7"/>
    </row>
    <row r="12" spans="1:16" ht="15" customHeight="1">
      <c r="A12" s="7"/>
      <c r="B12" s="67"/>
      <c r="C12" s="87" t="s">
        <v>17</v>
      </c>
      <c r="D12" s="88">
        <v>1</v>
      </c>
      <c r="E12" s="89" t="s">
        <v>18</v>
      </c>
      <c r="F12" s="90">
        <v>5791000</v>
      </c>
      <c r="G12" s="100">
        <v>0.3</v>
      </c>
      <c r="H12" s="100"/>
      <c r="I12" s="100"/>
      <c r="J12" s="92">
        <f t="shared" si="0"/>
        <v>0.3</v>
      </c>
      <c r="K12" s="92">
        <v>2.15</v>
      </c>
      <c r="L12" s="90">
        <f t="shared" ref="L12:L16" si="1">+K12*J12*F12</f>
        <v>3735194.9999999995</v>
      </c>
      <c r="M12" s="31"/>
      <c r="N12" s="22"/>
      <c r="O12" s="68"/>
      <c r="P12" s="7"/>
    </row>
    <row r="13" spans="1:16" ht="15" customHeight="1">
      <c r="A13" s="7"/>
      <c r="B13" s="67"/>
      <c r="C13" s="87" t="s">
        <v>19</v>
      </c>
      <c r="D13" s="88">
        <v>1</v>
      </c>
      <c r="E13" s="89" t="s">
        <v>20</v>
      </c>
      <c r="F13" s="90">
        <v>7659000</v>
      </c>
      <c r="G13" s="100">
        <v>0.3</v>
      </c>
      <c r="H13" s="100"/>
      <c r="I13" s="100"/>
      <c r="J13" s="92">
        <f t="shared" si="0"/>
        <v>0.3</v>
      </c>
      <c r="K13" s="92">
        <v>2.15</v>
      </c>
      <c r="L13" s="90">
        <f t="shared" si="1"/>
        <v>4940054.9999999991</v>
      </c>
      <c r="M13" s="31"/>
      <c r="N13" s="22"/>
      <c r="O13" s="68"/>
      <c r="P13" s="7"/>
    </row>
    <row r="14" spans="1:16" ht="15" customHeight="1">
      <c r="A14" s="7"/>
      <c r="B14" s="67"/>
      <c r="C14" s="87" t="s">
        <v>21</v>
      </c>
      <c r="D14" s="88">
        <v>1</v>
      </c>
      <c r="E14" s="89" t="s">
        <v>20</v>
      </c>
      <c r="F14" s="90">
        <v>7659000</v>
      </c>
      <c r="G14" s="100">
        <v>0.3</v>
      </c>
      <c r="H14" s="100"/>
      <c r="I14" s="100"/>
      <c r="J14" s="92">
        <f t="shared" si="0"/>
        <v>0.3</v>
      </c>
      <c r="K14" s="92">
        <v>2.15</v>
      </c>
      <c r="L14" s="90">
        <f t="shared" si="1"/>
        <v>4940054.9999999991</v>
      </c>
      <c r="M14" s="31"/>
      <c r="N14" s="22"/>
      <c r="O14" s="68"/>
      <c r="P14" s="7"/>
    </row>
    <row r="15" spans="1:16" ht="15" customHeight="1">
      <c r="A15" s="7"/>
      <c r="B15" s="67"/>
      <c r="C15" s="93" t="s">
        <v>22</v>
      </c>
      <c r="D15" s="88">
        <v>1</v>
      </c>
      <c r="E15" s="89" t="s">
        <v>18</v>
      </c>
      <c r="F15" s="90">
        <v>5791000</v>
      </c>
      <c r="G15" s="105">
        <v>0.2</v>
      </c>
      <c r="H15" s="106"/>
      <c r="I15" s="107"/>
      <c r="J15" s="92">
        <f t="shared" si="0"/>
        <v>0.2</v>
      </c>
      <c r="K15" s="92">
        <v>2.15</v>
      </c>
      <c r="L15" s="90">
        <f t="shared" si="1"/>
        <v>2490130</v>
      </c>
      <c r="M15" s="31"/>
      <c r="N15" s="22"/>
      <c r="O15" s="68"/>
      <c r="P15" s="7"/>
    </row>
    <row r="16" spans="1:16" ht="15" customHeight="1">
      <c r="A16" s="7"/>
      <c r="B16" s="67"/>
      <c r="C16" s="93" t="s">
        <v>23</v>
      </c>
      <c r="D16" s="88">
        <v>1</v>
      </c>
      <c r="E16" s="89" t="s">
        <v>18</v>
      </c>
      <c r="F16" s="90">
        <v>5791000</v>
      </c>
      <c r="G16" s="105">
        <v>0.2</v>
      </c>
      <c r="H16" s="106"/>
      <c r="I16" s="107"/>
      <c r="J16" s="92">
        <f t="shared" si="0"/>
        <v>0.2</v>
      </c>
      <c r="K16" s="92">
        <v>2.15</v>
      </c>
      <c r="L16" s="90">
        <f t="shared" si="1"/>
        <v>2490130</v>
      </c>
      <c r="M16" s="31"/>
      <c r="N16" s="22"/>
      <c r="O16" s="68"/>
      <c r="P16" s="7"/>
    </row>
    <row r="17" spans="1:16" ht="15" customHeight="1">
      <c r="A17" s="7"/>
      <c r="B17" s="67"/>
      <c r="C17" s="24" t="s">
        <v>24</v>
      </c>
      <c r="D17" s="101"/>
      <c r="E17" s="101"/>
      <c r="F17" s="101"/>
      <c r="G17" s="101"/>
      <c r="H17" s="101"/>
      <c r="I17" s="101"/>
      <c r="J17" s="101"/>
      <c r="K17" s="101"/>
      <c r="L17" s="77">
        <f>+SUM(L11:L16)</f>
        <v>22288835</v>
      </c>
      <c r="M17" s="25"/>
      <c r="N17" s="60"/>
      <c r="O17" s="68"/>
      <c r="P17" s="7"/>
    </row>
    <row r="18" spans="1:16" ht="15" customHeight="1">
      <c r="A18" s="7"/>
      <c r="B18" s="67"/>
      <c r="C18" s="14" t="s">
        <v>25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68"/>
      <c r="P18" s="7"/>
    </row>
    <row r="19" spans="1:16" ht="39.75" customHeight="1">
      <c r="A19" s="7"/>
      <c r="B19" s="67"/>
      <c r="C19" s="94" t="s">
        <v>26</v>
      </c>
      <c r="D19" s="95">
        <v>10</v>
      </c>
      <c r="E19" s="96" t="s">
        <v>27</v>
      </c>
      <c r="F19" s="90">
        <v>55270</v>
      </c>
      <c r="G19" s="100">
        <v>1</v>
      </c>
      <c r="H19" s="100"/>
      <c r="I19" s="100"/>
      <c r="J19" s="92">
        <f>+SUM(G19:G19)</f>
        <v>1</v>
      </c>
      <c r="K19" s="92">
        <v>1</v>
      </c>
      <c r="L19" s="90">
        <f>+K19*J19*F19*D19</f>
        <v>552700</v>
      </c>
      <c r="M19" s="31"/>
      <c r="N19" s="22"/>
      <c r="O19" s="68"/>
      <c r="P19" s="7"/>
    </row>
    <row r="20" spans="1:16" ht="50.25" customHeight="1">
      <c r="A20" s="7"/>
      <c r="B20" s="67"/>
      <c r="C20" s="94" t="s">
        <v>28</v>
      </c>
      <c r="D20" s="95">
        <v>1</v>
      </c>
      <c r="E20" s="96" t="s">
        <v>29</v>
      </c>
      <c r="F20" s="90">
        <v>264000</v>
      </c>
      <c r="G20" s="100">
        <v>1</v>
      </c>
      <c r="H20" s="100"/>
      <c r="I20" s="100"/>
      <c r="J20" s="92">
        <f>+SUM(G20:G20)</f>
        <v>1</v>
      </c>
      <c r="K20" s="92">
        <v>1</v>
      </c>
      <c r="L20" s="90">
        <f t="shared" ref="L20:L21" si="2">+K20*J20*F20</f>
        <v>264000</v>
      </c>
      <c r="M20" s="31"/>
      <c r="N20" s="22"/>
      <c r="O20" s="68"/>
      <c r="P20" s="7"/>
    </row>
    <row r="21" spans="1:16" ht="27.75" customHeight="1">
      <c r="A21" s="7"/>
      <c r="B21" s="67"/>
      <c r="C21" s="94" t="s">
        <v>30</v>
      </c>
      <c r="D21" s="95">
        <v>1</v>
      </c>
      <c r="E21" s="96" t="s">
        <v>31</v>
      </c>
      <c r="F21" s="90">
        <v>1260967</v>
      </c>
      <c r="G21" s="100">
        <v>0.1</v>
      </c>
      <c r="H21" s="100"/>
      <c r="I21" s="100"/>
      <c r="J21" s="92">
        <f>+SUM(G21:G21)</f>
        <v>0.1</v>
      </c>
      <c r="K21" s="92">
        <v>1</v>
      </c>
      <c r="L21" s="90">
        <f t="shared" si="2"/>
        <v>126096.70000000001</v>
      </c>
      <c r="M21" s="31"/>
      <c r="N21" s="22"/>
      <c r="O21" s="68"/>
      <c r="P21" s="7"/>
    </row>
    <row r="22" spans="1:16" ht="15" customHeight="1">
      <c r="A22" s="7"/>
      <c r="B22" s="67"/>
      <c r="C22" s="24" t="s">
        <v>32</v>
      </c>
      <c r="D22" s="116"/>
      <c r="E22" s="116"/>
      <c r="F22" s="116"/>
      <c r="G22" s="116"/>
      <c r="H22" s="116"/>
      <c r="I22" s="116"/>
      <c r="J22" s="116"/>
      <c r="K22" s="116"/>
      <c r="L22" s="78">
        <f>+SUM(L19:L21)</f>
        <v>942796.7</v>
      </c>
      <c r="M22" s="32"/>
      <c r="N22" s="60"/>
      <c r="O22" s="68"/>
      <c r="P22" s="7"/>
    </row>
    <row r="23" spans="1:16" ht="15" customHeight="1">
      <c r="A23" s="7"/>
      <c r="B23" s="67"/>
      <c r="C23" s="24" t="s">
        <v>33</v>
      </c>
      <c r="D23" s="116"/>
      <c r="E23" s="116"/>
      <c r="F23" s="116"/>
      <c r="G23" s="116"/>
      <c r="H23" s="116"/>
      <c r="I23" s="116"/>
      <c r="J23" s="116"/>
      <c r="K23" s="116"/>
      <c r="L23" s="79">
        <f>+N23</f>
        <v>807951</v>
      </c>
      <c r="M23" s="32"/>
      <c r="N23" s="26">
        <v>807951</v>
      </c>
      <c r="O23" s="68"/>
      <c r="P23" s="7"/>
    </row>
    <row r="24" spans="1:16" ht="15" customHeight="1">
      <c r="A24" s="7"/>
      <c r="B24" s="67"/>
      <c r="C24" s="24" t="s">
        <v>34</v>
      </c>
      <c r="D24" s="117"/>
      <c r="E24" s="117"/>
      <c r="F24" s="117"/>
      <c r="G24" s="117"/>
      <c r="H24" s="117"/>
      <c r="I24" s="117"/>
      <c r="J24" s="117"/>
      <c r="K24" s="117"/>
      <c r="L24" s="80">
        <f>+L23+L22+L17</f>
        <v>24039582.699999999</v>
      </c>
      <c r="M24" s="33"/>
      <c r="N24" s="61"/>
      <c r="O24" s="68"/>
      <c r="P24" s="7"/>
    </row>
    <row r="25" spans="1:16" ht="15" customHeight="1">
      <c r="A25" s="7"/>
      <c r="B25" s="67"/>
      <c r="C25" s="35" t="s">
        <v>35</v>
      </c>
      <c r="D25" s="103"/>
      <c r="E25" s="103"/>
      <c r="F25" s="103"/>
      <c r="G25" s="103"/>
      <c r="H25" s="103"/>
      <c r="I25" s="103"/>
      <c r="J25" s="103"/>
      <c r="K25" s="103"/>
      <c r="L25" s="36">
        <f>+L24*0.19</f>
        <v>4567520.7129999995</v>
      </c>
      <c r="M25" s="36"/>
      <c r="N25" s="60"/>
      <c r="O25" s="68"/>
      <c r="P25" s="7"/>
    </row>
    <row r="26" spans="1:16" ht="15" customHeight="1">
      <c r="A26" s="7"/>
      <c r="B26" s="67"/>
      <c r="C26" s="37" t="s">
        <v>36</v>
      </c>
      <c r="D26" s="104"/>
      <c r="E26" s="104"/>
      <c r="F26" s="104"/>
      <c r="G26" s="104"/>
      <c r="H26" s="104"/>
      <c r="I26" s="104"/>
      <c r="J26" s="104"/>
      <c r="K26" s="104"/>
      <c r="L26" s="81">
        <f>+L25+L24</f>
        <v>28607103.412999999</v>
      </c>
      <c r="M26" s="38"/>
      <c r="N26" s="39"/>
      <c r="O26" s="68"/>
      <c r="P26" s="7"/>
    </row>
    <row r="27" spans="1:16" ht="15" customHeight="1">
      <c r="A27" s="7"/>
      <c r="B27" s="67"/>
      <c r="C27" s="5"/>
      <c r="D27" s="5"/>
      <c r="E27" s="5"/>
      <c r="F27" s="6"/>
      <c r="G27" s="5"/>
      <c r="H27" s="5"/>
      <c r="I27" s="5"/>
      <c r="J27" s="5"/>
      <c r="K27" s="5"/>
      <c r="L27" s="5"/>
      <c r="M27" s="5"/>
      <c r="N27" s="5"/>
      <c r="O27" s="68"/>
      <c r="P27" s="7"/>
    </row>
    <row r="28" spans="1:16" ht="15" customHeight="1">
      <c r="A28" s="7"/>
      <c r="B28" s="67"/>
      <c r="C28" s="5"/>
      <c r="D28" s="5"/>
      <c r="E28" s="5"/>
      <c r="F28" s="6"/>
      <c r="G28" s="5"/>
      <c r="H28" s="5"/>
      <c r="I28" s="5"/>
      <c r="J28" s="5"/>
      <c r="K28" s="5"/>
      <c r="L28" s="5"/>
      <c r="M28" s="5"/>
      <c r="N28" s="5"/>
      <c r="O28" s="68"/>
      <c r="P28" s="7"/>
    </row>
    <row r="29" spans="1:16" ht="13.5" customHeight="1">
      <c r="A29" s="7"/>
      <c r="B29" s="67"/>
      <c r="C29" s="40"/>
      <c r="D29" s="41"/>
      <c r="E29" s="42"/>
      <c r="F29" s="43"/>
      <c r="G29" s="44"/>
      <c r="H29" s="44"/>
      <c r="I29" s="44"/>
      <c r="J29" s="40"/>
      <c r="K29" s="40"/>
      <c r="L29" s="40"/>
      <c r="M29" s="40"/>
      <c r="N29" s="40"/>
      <c r="O29" s="68"/>
      <c r="P29" s="7"/>
    </row>
    <row r="30" spans="1:16" ht="12.75" customHeight="1">
      <c r="A30" s="7"/>
      <c r="B30" s="67"/>
      <c r="C30" s="111" t="s">
        <v>3</v>
      </c>
      <c r="D30" s="113">
        <v>3</v>
      </c>
      <c r="E30" s="115" t="s">
        <v>37</v>
      </c>
      <c r="F30" s="115"/>
      <c r="G30" s="115"/>
      <c r="H30" s="115"/>
      <c r="I30" s="115"/>
      <c r="J30" s="115"/>
      <c r="K30" s="115"/>
      <c r="L30" s="115"/>
      <c r="M30" s="115"/>
      <c r="N30" s="115"/>
      <c r="O30" s="68"/>
      <c r="P30" s="7"/>
    </row>
    <row r="31" spans="1:16" ht="13.5" customHeight="1">
      <c r="A31" s="7"/>
      <c r="B31" s="67"/>
      <c r="C31" s="112"/>
      <c r="D31" s="112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68"/>
      <c r="P31" s="7"/>
    </row>
    <row r="32" spans="1:16" ht="46.5" customHeight="1">
      <c r="A32" s="7"/>
      <c r="B32" s="67"/>
      <c r="C32" s="8" t="s">
        <v>5</v>
      </c>
      <c r="D32" s="9" t="s">
        <v>6</v>
      </c>
      <c r="E32" s="9" t="s">
        <v>7</v>
      </c>
      <c r="F32" s="10" t="s">
        <v>8</v>
      </c>
      <c r="G32" s="11" t="s">
        <v>38</v>
      </c>
      <c r="H32" s="11" t="s">
        <v>39</v>
      </c>
      <c r="I32" s="11" t="s">
        <v>40</v>
      </c>
      <c r="J32" s="12" t="s">
        <v>41</v>
      </c>
      <c r="K32" s="13" t="s">
        <v>11</v>
      </c>
      <c r="L32" s="13" t="s">
        <v>12</v>
      </c>
      <c r="M32" s="85" t="s">
        <v>13</v>
      </c>
      <c r="N32" s="86" t="s">
        <v>14</v>
      </c>
      <c r="O32" s="68"/>
      <c r="P32" s="7"/>
    </row>
    <row r="33" spans="1:16" ht="12.75">
      <c r="A33" s="7"/>
      <c r="B33" s="67"/>
      <c r="C33" s="14" t="s">
        <v>15</v>
      </c>
      <c r="D33" s="15"/>
      <c r="E33" s="15"/>
      <c r="F33" s="16"/>
      <c r="G33" s="16"/>
      <c r="H33" s="16"/>
      <c r="I33" s="16"/>
      <c r="J33" s="16"/>
      <c r="K33" s="16"/>
      <c r="L33" s="16"/>
      <c r="M33" s="15"/>
      <c r="N33" s="17"/>
      <c r="O33" s="68"/>
      <c r="P33" s="7"/>
    </row>
    <row r="34" spans="1:16" ht="13.5" customHeight="1">
      <c r="A34" s="7"/>
      <c r="B34" s="69"/>
      <c r="C34" s="18" t="s">
        <v>49</v>
      </c>
      <c r="D34" s="19">
        <v>1</v>
      </c>
      <c r="E34" s="20" t="s">
        <v>16</v>
      </c>
      <c r="F34" s="30">
        <v>8589000</v>
      </c>
      <c r="G34" s="91">
        <v>0.2</v>
      </c>
      <c r="H34" s="91">
        <v>0.2</v>
      </c>
      <c r="I34" s="91">
        <v>0.2</v>
      </c>
      <c r="J34" s="21">
        <f t="shared" ref="J34:J39" si="3">+SUM(G34:I34)</f>
        <v>0.60000000000000009</v>
      </c>
      <c r="K34" s="21">
        <v>2.15</v>
      </c>
      <c r="L34" s="30">
        <f t="shared" ref="L34:L39" si="4">+K34*J34*F34</f>
        <v>11079810</v>
      </c>
      <c r="M34" s="31"/>
      <c r="N34" s="22"/>
      <c r="O34" s="68"/>
      <c r="P34" s="7"/>
    </row>
    <row r="35" spans="1:16" ht="13.5" customHeight="1">
      <c r="A35" s="7"/>
      <c r="B35" s="69"/>
      <c r="C35" s="18" t="s">
        <v>17</v>
      </c>
      <c r="D35" s="19">
        <v>1</v>
      </c>
      <c r="E35" s="20" t="s">
        <v>18</v>
      </c>
      <c r="F35" s="30">
        <v>5791000</v>
      </c>
      <c r="G35" s="91">
        <v>1</v>
      </c>
      <c r="H35" s="91">
        <v>1</v>
      </c>
      <c r="I35" s="91">
        <v>1</v>
      </c>
      <c r="J35" s="21">
        <f t="shared" si="3"/>
        <v>3</v>
      </c>
      <c r="K35" s="21">
        <v>2.15</v>
      </c>
      <c r="L35" s="30">
        <f t="shared" si="4"/>
        <v>37351949.999999993</v>
      </c>
      <c r="M35" s="31"/>
      <c r="N35" s="22"/>
      <c r="O35" s="68"/>
      <c r="P35" s="7"/>
    </row>
    <row r="36" spans="1:16" ht="15.75" customHeight="1">
      <c r="A36" s="7"/>
      <c r="B36" s="69"/>
      <c r="C36" s="18" t="s">
        <v>19</v>
      </c>
      <c r="D36" s="19">
        <v>1</v>
      </c>
      <c r="E36" s="20" t="s">
        <v>20</v>
      </c>
      <c r="F36" s="30">
        <v>7659000</v>
      </c>
      <c r="G36" s="91">
        <v>0.1</v>
      </c>
      <c r="H36" s="91">
        <v>0.1</v>
      </c>
      <c r="I36" s="91">
        <v>0.1</v>
      </c>
      <c r="J36" s="21">
        <f t="shared" si="3"/>
        <v>0.30000000000000004</v>
      </c>
      <c r="K36" s="21">
        <v>2.15</v>
      </c>
      <c r="L36" s="30">
        <f t="shared" si="4"/>
        <v>4940055</v>
      </c>
      <c r="M36" s="31"/>
      <c r="N36" s="22"/>
      <c r="O36" s="68"/>
      <c r="P36" s="7"/>
    </row>
    <row r="37" spans="1:16" ht="15.75" customHeight="1">
      <c r="A37" s="7"/>
      <c r="B37" s="69"/>
      <c r="C37" s="18" t="s">
        <v>21</v>
      </c>
      <c r="D37" s="19">
        <v>1</v>
      </c>
      <c r="E37" s="20" t="s">
        <v>20</v>
      </c>
      <c r="F37" s="30">
        <v>7659000</v>
      </c>
      <c r="G37" s="91">
        <v>0.1</v>
      </c>
      <c r="H37" s="91">
        <v>0.1</v>
      </c>
      <c r="I37" s="91">
        <v>0.1</v>
      </c>
      <c r="J37" s="21">
        <f t="shared" si="3"/>
        <v>0.30000000000000004</v>
      </c>
      <c r="K37" s="21">
        <v>2.15</v>
      </c>
      <c r="L37" s="30">
        <f t="shared" si="4"/>
        <v>4940055</v>
      </c>
      <c r="M37" s="31"/>
      <c r="N37" s="22"/>
      <c r="O37" s="68"/>
      <c r="P37" s="7"/>
    </row>
    <row r="38" spans="1:16" ht="12.75" customHeight="1">
      <c r="A38" s="7"/>
      <c r="B38" s="69"/>
      <c r="C38" s="23" t="s">
        <v>22</v>
      </c>
      <c r="D38" s="19">
        <v>1</v>
      </c>
      <c r="E38" s="20" t="s">
        <v>18</v>
      </c>
      <c r="F38" s="30">
        <v>5791000</v>
      </c>
      <c r="G38" s="91">
        <v>0.2</v>
      </c>
      <c r="H38" s="91">
        <v>0.2</v>
      </c>
      <c r="I38" s="91">
        <v>0.2</v>
      </c>
      <c r="J38" s="21">
        <f t="shared" si="3"/>
        <v>0.60000000000000009</v>
      </c>
      <c r="K38" s="21">
        <v>2.15</v>
      </c>
      <c r="L38" s="30">
        <f t="shared" si="4"/>
        <v>7470390</v>
      </c>
      <c r="M38" s="31"/>
      <c r="N38" s="22"/>
      <c r="O38" s="68"/>
      <c r="P38" s="7"/>
    </row>
    <row r="39" spans="1:16" ht="13.5" customHeight="1">
      <c r="A39" s="7"/>
      <c r="B39" s="69"/>
      <c r="C39" s="23" t="s">
        <v>23</v>
      </c>
      <c r="D39" s="19">
        <v>1</v>
      </c>
      <c r="E39" s="20" t="s">
        <v>18</v>
      </c>
      <c r="F39" s="30">
        <v>5791000</v>
      </c>
      <c r="G39" s="91">
        <v>0.2</v>
      </c>
      <c r="H39" s="91">
        <v>0.2</v>
      </c>
      <c r="I39" s="91">
        <v>0.2</v>
      </c>
      <c r="J39" s="21">
        <f t="shared" si="3"/>
        <v>0.60000000000000009</v>
      </c>
      <c r="K39" s="21">
        <v>2.15</v>
      </c>
      <c r="L39" s="30">
        <f t="shared" si="4"/>
        <v>7470390</v>
      </c>
      <c r="M39" s="31"/>
      <c r="N39" s="22"/>
      <c r="O39" s="68"/>
      <c r="P39" s="7"/>
    </row>
    <row r="40" spans="1:16" ht="15.75" customHeight="1">
      <c r="A40" s="7"/>
      <c r="B40" s="69"/>
      <c r="C40" s="24" t="s">
        <v>24</v>
      </c>
      <c r="D40" s="25"/>
      <c r="E40" s="25"/>
      <c r="F40" s="32"/>
      <c r="G40" s="45"/>
      <c r="H40" s="45"/>
      <c r="I40" s="45"/>
      <c r="J40" s="32"/>
      <c r="K40" s="32"/>
      <c r="L40" s="78">
        <f>+SUM(L34:L39)</f>
        <v>73252650</v>
      </c>
      <c r="M40" s="32"/>
      <c r="N40" s="60"/>
      <c r="O40" s="68"/>
      <c r="P40" s="7"/>
    </row>
    <row r="41" spans="1:16" ht="13.5" customHeight="1">
      <c r="A41" s="7"/>
      <c r="B41" s="70"/>
      <c r="C41" s="14" t="s">
        <v>25</v>
      </c>
      <c r="D41" s="16"/>
      <c r="E41" s="16"/>
      <c r="F41" s="46"/>
      <c r="G41" s="47"/>
      <c r="H41" s="47"/>
      <c r="I41" s="47"/>
      <c r="J41" s="16"/>
      <c r="K41" s="16"/>
      <c r="L41" s="16"/>
      <c r="M41" s="16"/>
      <c r="N41" s="48"/>
      <c r="O41" s="68"/>
      <c r="P41" s="7"/>
    </row>
    <row r="42" spans="1:16" ht="28.5" customHeight="1">
      <c r="A42" s="7"/>
      <c r="B42" s="70">
        <v>9576</v>
      </c>
      <c r="C42" s="27" t="s">
        <v>26</v>
      </c>
      <c r="D42" s="28">
        <v>10</v>
      </c>
      <c r="E42" s="29" t="s">
        <v>27</v>
      </c>
      <c r="F42" s="30">
        <v>55270</v>
      </c>
      <c r="G42" s="91">
        <v>1</v>
      </c>
      <c r="H42" s="91">
        <v>1</v>
      </c>
      <c r="I42" s="91">
        <v>1</v>
      </c>
      <c r="J42" s="92">
        <f>+SUM(G42:I42)</f>
        <v>3</v>
      </c>
      <c r="K42" s="21">
        <v>1</v>
      </c>
      <c r="L42" s="30">
        <f>+K42*J42*F42*D42</f>
        <v>1658100</v>
      </c>
      <c r="M42" s="31"/>
      <c r="N42" s="22"/>
      <c r="O42" s="68"/>
      <c r="P42" s="7"/>
    </row>
    <row r="43" spans="1:16" ht="50.25" customHeight="1">
      <c r="A43" s="7"/>
      <c r="B43" s="70">
        <v>9840</v>
      </c>
      <c r="C43" s="27" t="s">
        <v>28</v>
      </c>
      <c r="D43" s="28">
        <v>1</v>
      </c>
      <c r="E43" s="29" t="s">
        <v>29</v>
      </c>
      <c r="F43" s="30">
        <v>264000</v>
      </c>
      <c r="G43" s="91">
        <v>1</v>
      </c>
      <c r="H43" s="91">
        <v>1</v>
      </c>
      <c r="I43" s="91">
        <v>1</v>
      </c>
      <c r="J43" s="92">
        <f>+SUM(G43:I43)</f>
        <v>3</v>
      </c>
      <c r="K43" s="21">
        <v>1</v>
      </c>
      <c r="L43" s="30">
        <f t="shared" ref="L43:L44" si="5">+K43*J43*F43</f>
        <v>792000</v>
      </c>
      <c r="M43" s="31"/>
      <c r="N43" s="22"/>
      <c r="O43" s="68"/>
      <c r="P43" s="7"/>
    </row>
    <row r="44" spans="1:16" ht="22.5" customHeight="1">
      <c r="A44" s="7"/>
      <c r="B44" s="70">
        <v>9578</v>
      </c>
      <c r="C44" s="27" t="s">
        <v>30</v>
      </c>
      <c r="D44" s="28">
        <v>1</v>
      </c>
      <c r="E44" s="29" t="s">
        <v>31</v>
      </c>
      <c r="F44" s="30">
        <v>1260967</v>
      </c>
      <c r="G44" s="91">
        <v>0.1</v>
      </c>
      <c r="H44" s="91">
        <v>0.1</v>
      </c>
      <c r="I44" s="91">
        <v>0.1</v>
      </c>
      <c r="J44" s="92">
        <f>+SUM(G44:I44)</f>
        <v>0.30000000000000004</v>
      </c>
      <c r="K44" s="21">
        <v>1</v>
      </c>
      <c r="L44" s="30">
        <f t="shared" si="5"/>
        <v>378290.10000000003</v>
      </c>
      <c r="M44" s="31"/>
      <c r="N44" s="22"/>
      <c r="O44" s="68"/>
      <c r="P44" s="7"/>
    </row>
    <row r="45" spans="1:16" ht="12.75" customHeight="1">
      <c r="A45" s="7"/>
      <c r="B45" s="70"/>
      <c r="C45" s="24" t="s">
        <v>32</v>
      </c>
      <c r="D45" s="25"/>
      <c r="E45" s="25"/>
      <c r="F45" s="32"/>
      <c r="G45" s="45"/>
      <c r="H45" s="45"/>
      <c r="I45" s="45"/>
      <c r="J45" s="32"/>
      <c r="K45" s="32"/>
      <c r="L45" s="78">
        <f>+SUM(L42:L44)</f>
        <v>2828390.1</v>
      </c>
      <c r="M45" s="32"/>
      <c r="N45" s="60"/>
      <c r="O45" s="68"/>
      <c r="P45" s="7"/>
    </row>
    <row r="46" spans="1:16" ht="12.75" customHeight="1">
      <c r="A46" s="7"/>
      <c r="B46" s="70"/>
      <c r="C46" s="24" t="s">
        <v>33</v>
      </c>
      <c r="D46" s="25"/>
      <c r="E46" s="25"/>
      <c r="F46" s="32"/>
      <c r="G46" s="45"/>
      <c r="H46" s="45"/>
      <c r="I46" s="45"/>
      <c r="J46" s="32"/>
      <c r="K46" s="32"/>
      <c r="L46" s="82">
        <v>1836273</v>
      </c>
      <c r="M46" s="32"/>
      <c r="N46" s="26">
        <v>1836273</v>
      </c>
      <c r="O46" s="68"/>
      <c r="P46" s="7"/>
    </row>
    <row r="47" spans="1:16" ht="12.75" customHeight="1">
      <c r="A47" s="7"/>
      <c r="B47" s="70"/>
      <c r="C47" s="24" t="s">
        <v>42</v>
      </c>
      <c r="D47" s="25"/>
      <c r="E47" s="25"/>
      <c r="F47" s="32"/>
      <c r="G47" s="45"/>
      <c r="H47" s="45"/>
      <c r="I47" s="45"/>
      <c r="J47" s="32"/>
      <c r="K47" s="32"/>
      <c r="L47" s="82">
        <v>758355</v>
      </c>
      <c r="M47" s="32"/>
      <c r="N47" s="26">
        <v>758355</v>
      </c>
      <c r="O47" s="68"/>
      <c r="P47" s="7"/>
    </row>
    <row r="48" spans="1:16" ht="15.75" customHeight="1">
      <c r="A48" s="7"/>
      <c r="B48" s="69"/>
      <c r="C48" s="24" t="s">
        <v>43</v>
      </c>
      <c r="D48" s="33"/>
      <c r="E48" s="33"/>
      <c r="F48" s="33"/>
      <c r="G48" s="49"/>
      <c r="H48" s="49"/>
      <c r="I48" s="49"/>
      <c r="J48" s="34"/>
      <c r="K48" s="34"/>
      <c r="L48" s="80">
        <f>+L47+L46+L45+L40</f>
        <v>78675668.099999994</v>
      </c>
      <c r="M48" s="34"/>
      <c r="N48" s="61"/>
      <c r="O48" s="68"/>
      <c r="P48" s="7"/>
    </row>
    <row r="49" spans="1:16" ht="13.5" customHeight="1">
      <c r="A49" s="7"/>
      <c r="B49" s="69"/>
      <c r="C49" s="35" t="s">
        <v>35</v>
      </c>
      <c r="D49" s="36"/>
      <c r="E49" s="36"/>
      <c r="F49" s="36"/>
      <c r="G49" s="50"/>
      <c r="H49" s="50"/>
      <c r="I49" s="50"/>
      <c r="J49" s="51"/>
      <c r="K49" s="51"/>
      <c r="L49" s="83">
        <f>ROUND(+L48*0.19,0)</f>
        <v>14948377</v>
      </c>
      <c r="M49" s="51"/>
      <c r="N49" s="61"/>
      <c r="O49" s="68"/>
      <c r="P49" s="7"/>
    </row>
    <row r="50" spans="1:16" ht="13.5" customHeight="1">
      <c r="A50" s="7"/>
      <c r="B50" s="69"/>
      <c r="C50" s="35" t="s">
        <v>44</v>
      </c>
      <c r="D50" s="36"/>
      <c r="E50" s="36"/>
      <c r="F50" s="36"/>
      <c r="G50" s="50"/>
      <c r="H50" s="50"/>
      <c r="I50" s="50"/>
      <c r="J50" s="51"/>
      <c r="K50" s="51"/>
      <c r="L50" s="83">
        <f>+L49+L48</f>
        <v>93624045.099999994</v>
      </c>
      <c r="M50" s="51"/>
      <c r="N50" s="61"/>
      <c r="O50" s="68"/>
      <c r="P50" s="7"/>
    </row>
    <row r="51" spans="1:16" ht="13.5" customHeight="1">
      <c r="A51" s="7"/>
      <c r="B51" s="69"/>
      <c r="C51" s="35" t="s">
        <v>45</v>
      </c>
      <c r="D51" s="36"/>
      <c r="E51" s="36"/>
      <c r="F51" s="36"/>
      <c r="G51" s="50"/>
      <c r="H51" s="50"/>
      <c r="I51" s="50"/>
      <c r="J51" s="51"/>
      <c r="K51" s="51"/>
      <c r="L51" s="83">
        <f>+L26</f>
        <v>28607103.412999999</v>
      </c>
      <c r="M51" s="51"/>
      <c r="N51" s="61"/>
      <c r="O51" s="68"/>
      <c r="P51" s="7"/>
    </row>
    <row r="52" spans="1:16" ht="21" customHeight="1">
      <c r="A52" s="7"/>
      <c r="B52" s="67"/>
      <c r="C52" s="37" t="s">
        <v>46</v>
      </c>
      <c r="D52" s="38"/>
      <c r="E52" s="38"/>
      <c r="F52" s="38"/>
      <c r="G52" s="52"/>
      <c r="H52" s="52"/>
      <c r="I52" s="52"/>
      <c r="J52" s="53"/>
      <c r="K52" s="54"/>
      <c r="L52" s="84">
        <f>ROUND(+L51+L50,0)</f>
        <v>122231149</v>
      </c>
      <c r="M52" s="54"/>
      <c r="N52" s="39">
        <f>+N51+N50</f>
        <v>0</v>
      </c>
      <c r="O52" s="68"/>
      <c r="P52" s="7"/>
    </row>
    <row r="53" spans="1:16" ht="12.75" customHeight="1">
      <c r="A53" s="7"/>
      <c r="B53" s="67"/>
      <c r="C53" s="55"/>
      <c r="D53" s="56"/>
      <c r="E53" s="56"/>
      <c r="F53" s="56"/>
      <c r="G53" s="57"/>
      <c r="H53" s="57"/>
      <c r="I53" s="57"/>
      <c r="J53" s="56"/>
      <c r="K53" s="56"/>
      <c r="L53" s="56"/>
      <c r="M53" s="56"/>
      <c r="N53" s="56"/>
      <c r="O53" s="68"/>
      <c r="P53" s="7"/>
    </row>
    <row r="54" spans="1:16" ht="12.75" customHeight="1">
      <c r="A54" s="7"/>
      <c r="B54" s="67"/>
      <c r="C54" s="55"/>
      <c r="D54" s="56"/>
      <c r="E54" s="56"/>
      <c r="F54" s="56"/>
      <c r="G54" s="57"/>
      <c r="H54" s="57"/>
      <c r="I54" s="57"/>
      <c r="J54" s="56"/>
      <c r="K54" s="56"/>
      <c r="L54" s="56"/>
      <c r="M54" s="56"/>
      <c r="N54" s="56"/>
      <c r="O54" s="68"/>
      <c r="P54" s="7"/>
    </row>
    <row r="55" spans="1:16" ht="15" customHeight="1">
      <c r="A55" s="7"/>
      <c r="B55" s="71"/>
      <c r="C55" s="7"/>
      <c r="D55" s="7"/>
      <c r="E55" s="7"/>
      <c r="F55" s="72"/>
      <c r="G55" s="7"/>
      <c r="H55" s="7"/>
      <c r="I55" s="7"/>
      <c r="J55" s="7"/>
      <c r="K55" s="7"/>
      <c r="L55" s="7"/>
      <c r="M55" s="7"/>
      <c r="N55" s="7"/>
      <c r="O55" s="68"/>
      <c r="P55" s="7"/>
    </row>
    <row r="56" spans="1:16" ht="39.75" customHeight="1">
      <c r="A56" s="7"/>
      <c r="B56" s="71"/>
      <c r="C56" s="98" t="s">
        <v>47</v>
      </c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68"/>
      <c r="P56" s="7"/>
    </row>
    <row r="57" spans="1:16" ht="15" customHeight="1">
      <c r="A57" s="7"/>
      <c r="B57" s="71"/>
      <c r="C57" s="7"/>
      <c r="D57" s="3"/>
      <c r="E57" s="3"/>
      <c r="F57" s="3"/>
      <c r="G57" s="2"/>
      <c r="H57" s="2"/>
      <c r="I57" s="1"/>
      <c r="J57" s="2"/>
      <c r="K57" s="2"/>
      <c r="L57" s="2"/>
      <c r="M57" s="2"/>
      <c r="N57" s="7"/>
      <c r="O57" s="68"/>
      <c r="P57" s="7"/>
    </row>
    <row r="58" spans="1:16" ht="15" customHeight="1">
      <c r="A58" s="7"/>
      <c r="B58" s="71"/>
      <c r="C58" s="7"/>
      <c r="D58" s="3"/>
      <c r="E58" s="3"/>
      <c r="F58" s="3"/>
      <c r="G58" s="2"/>
      <c r="H58" s="2"/>
      <c r="I58" s="1"/>
      <c r="J58" s="2"/>
      <c r="K58" s="2"/>
      <c r="L58" s="2"/>
      <c r="M58" s="2"/>
      <c r="N58" s="7"/>
      <c r="O58" s="68"/>
      <c r="P58" s="7"/>
    </row>
    <row r="59" spans="1:16" ht="19.5" customHeight="1">
      <c r="A59" s="7"/>
      <c r="B59" s="71"/>
      <c r="C59" s="7"/>
      <c r="D59" s="3"/>
      <c r="E59" s="99"/>
      <c r="F59" s="99"/>
      <c r="G59" s="99"/>
      <c r="H59" s="99"/>
      <c r="I59" s="99"/>
      <c r="J59" s="2"/>
      <c r="K59" s="2"/>
      <c r="L59" s="2"/>
      <c r="M59" s="2"/>
      <c r="N59" s="7"/>
      <c r="O59" s="68"/>
      <c r="P59" s="7"/>
    </row>
    <row r="60" spans="1:16" ht="15" customHeight="1">
      <c r="A60" s="7"/>
      <c r="B60" s="71"/>
      <c r="C60" s="7"/>
      <c r="D60" s="3"/>
      <c r="E60" s="97" t="s">
        <v>48</v>
      </c>
      <c r="F60" s="97"/>
      <c r="G60" s="97"/>
      <c r="H60" s="97"/>
      <c r="I60" s="97"/>
      <c r="J60" s="2"/>
      <c r="K60" s="2"/>
      <c r="L60" s="2"/>
      <c r="M60" s="2"/>
      <c r="N60" s="7"/>
      <c r="O60" s="68"/>
      <c r="P60" s="7"/>
    </row>
    <row r="61" spans="1:16" ht="15" customHeight="1">
      <c r="A61" s="7"/>
      <c r="B61" s="71"/>
      <c r="C61" s="7"/>
      <c r="D61" s="3"/>
      <c r="E61" s="3"/>
      <c r="F61" s="3"/>
      <c r="G61" s="2"/>
      <c r="H61" s="2"/>
      <c r="I61" s="1"/>
      <c r="J61" s="2"/>
      <c r="K61" s="2"/>
      <c r="L61" s="2"/>
      <c r="M61" s="2"/>
      <c r="N61" s="7"/>
      <c r="O61" s="68"/>
      <c r="P61" s="7"/>
    </row>
    <row r="62" spans="1:16" ht="15" customHeight="1">
      <c r="A62" s="7"/>
      <c r="B62" s="73"/>
      <c r="C62" s="74"/>
      <c r="D62" s="74"/>
      <c r="E62" s="74"/>
      <c r="F62" s="75"/>
      <c r="G62" s="74"/>
      <c r="H62" s="74"/>
      <c r="I62" s="74"/>
      <c r="J62" s="74"/>
      <c r="K62" s="74"/>
      <c r="L62" s="74"/>
      <c r="M62" s="74"/>
      <c r="N62" s="74"/>
      <c r="O62" s="76"/>
      <c r="P62" s="7"/>
    </row>
    <row r="63" spans="1:16" ht="15" customHeight="1">
      <c r="B63" s="7"/>
      <c r="C63" s="7"/>
      <c r="D63" s="7"/>
      <c r="E63" s="7"/>
      <c r="F63" s="72"/>
      <c r="G63" s="7"/>
      <c r="H63" s="7"/>
      <c r="I63" s="7"/>
      <c r="J63" s="7"/>
      <c r="K63" s="7"/>
      <c r="L63" s="7"/>
      <c r="M63" s="7"/>
      <c r="N63" s="7"/>
      <c r="O63" s="7"/>
    </row>
    <row r="97" spans="7:7" ht="12.75" customHeight="1">
      <c r="G97" s="4">
        <v>80190002</v>
      </c>
    </row>
    <row r="98" spans="7:7" ht="12.75" customHeight="1">
      <c r="G98" s="4">
        <v>43318667</v>
      </c>
    </row>
    <row r="99" spans="7:7" ht="12.75" customHeight="1">
      <c r="G99" s="4">
        <v>446576.54</v>
      </c>
    </row>
    <row r="100" spans="7:7" ht="12.75" customHeight="1">
      <c r="G100" s="4">
        <v>259258</v>
      </c>
    </row>
    <row r="101" spans="7:7" ht="12.75" customHeight="1">
      <c r="G101" s="59">
        <f>+SUM(G97:G100)</f>
        <v>124214503.54000001</v>
      </c>
    </row>
  </sheetData>
  <mergeCells count="30">
    <mergeCell ref="C3:N3"/>
    <mergeCell ref="C4:N4"/>
    <mergeCell ref="C5:N5"/>
    <mergeCell ref="C30:C31"/>
    <mergeCell ref="D30:D31"/>
    <mergeCell ref="C7:C8"/>
    <mergeCell ref="D7:D8"/>
    <mergeCell ref="G9:I9"/>
    <mergeCell ref="G11:I11"/>
    <mergeCell ref="G12:I12"/>
    <mergeCell ref="E7:N8"/>
    <mergeCell ref="E30:N31"/>
    <mergeCell ref="D22:K22"/>
    <mergeCell ref="G10:J10"/>
    <mergeCell ref="D23:K23"/>
    <mergeCell ref="D24:K24"/>
    <mergeCell ref="G13:I13"/>
    <mergeCell ref="G14:I14"/>
    <mergeCell ref="G15:I15"/>
    <mergeCell ref="G16:I16"/>
    <mergeCell ref="G19:I19"/>
    <mergeCell ref="E60:I60"/>
    <mergeCell ref="C56:N56"/>
    <mergeCell ref="E59:I59"/>
    <mergeCell ref="G21:I21"/>
    <mergeCell ref="D17:K17"/>
    <mergeCell ref="D18:N18"/>
    <mergeCell ref="D25:K25"/>
    <mergeCell ref="D26:K26"/>
    <mergeCell ref="G20:I20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9c11e2-3247-48ba-8244-3e4b525fe557">
      <Terms xmlns="http://schemas.microsoft.com/office/infopath/2007/PartnerControls"/>
    </lcf76f155ced4ddcb4097134ff3c332f>
    <TaxCatchAll xmlns="9c6eb922-95d4-4dea-9887-f226a4417297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72D9FA273AAD42AC8F3FA46822451F" ma:contentTypeVersion="15" ma:contentTypeDescription="Crear nuevo documento." ma:contentTypeScope="" ma:versionID="f87328e943f081400abfa36a73b69b94">
  <xsd:schema xmlns:xsd="http://www.w3.org/2001/XMLSchema" xmlns:xs="http://www.w3.org/2001/XMLSchema" xmlns:p="http://schemas.microsoft.com/office/2006/metadata/properties" xmlns:ns1="http://schemas.microsoft.com/sharepoint/v3" xmlns:ns2="e19c11e2-3247-48ba-8244-3e4b525fe557" xmlns:ns3="9c6eb922-95d4-4dea-9887-f226a4417297" targetNamespace="http://schemas.microsoft.com/office/2006/metadata/properties" ma:root="true" ma:fieldsID="40a87da4deab64685727841fc1e34767" ns1:_="" ns2:_="" ns3:_="">
    <xsd:import namespace="http://schemas.microsoft.com/sharepoint/v3"/>
    <xsd:import namespace="e19c11e2-3247-48ba-8244-3e4b525fe557"/>
    <xsd:import namespace="9c6eb922-95d4-4dea-9887-f226a44172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9c11e2-3247-48ba-8244-3e4b525fe5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6e2ec64-55ac-4054-8d2d-8a9b140984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eb922-95d4-4dea-9887-f226a441729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e14bb59-000c-471b-a11f-d0d76c254b55}" ma:internalName="TaxCatchAll" ma:showField="CatchAllData" ma:web="9c6eb922-95d4-4dea-9887-f226a44172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78E562-A45C-45E5-B1A7-AA45D2DDC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6EDA5D-05D7-42E1-B31E-CB4F0647096D}">
  <ds:schemaRefs>
    <ds:schemaRef ds:uri="http://schemas.microsoft.com/office/2006/metadata/properties"/>
    <ds:schemaRef ds:uri="http://schemas.microsoft.com/office/infopath/2007/PartnerControls"/>
    <ds:schemaRef ds:uri="e19c11e2-3247-48ba-8244-3e4b525fe557"/>
    <ds:schemaRef ds:uri="9c6eb922-95d4-4dea-9887-f226a4417297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7EDB4D02-02A1-4C3C-A46A-D3A04E23D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19c11e2-3247-48ba-8244-3e4b525fe557"/>
    <ds:schemaRef ds:uri="9c6eb922-95d4-4dea-9887-f226a44172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Y RECIBO DE OBRA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DTP</dc:creator>
  <cp:keywords/>
  <dc:description/>
  <cp:lastModifiedBy>Hernan Castellanos Mora</cp:lastModifiedBy>
  <cp:revision/>
  <dcterms:created xsi:type="dcterms:W3CDTF">2005-05-06T00:39:32Z</dcterms:created>
  <dcterms:modified xsi:type="dcterms:W3CDTF">2026-10-15T23:39:41Z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2025-07-29T00:44:53Z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1bae6726-25cf-4856-879f-ce477f121e59</vt:lpwstr>
  </property>
  <property fmtid="{D5CDD505-2E9C-101B-9397-08002B2CF9AE}" pid="7" name="MSIP_Label_defa4170-0d19-0005-0004-bc88714345d2_ActionId">
    <vt:lpwstr>0e0ba57a-c68d-4213-b16a-5f800f572f74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0x0101002072D9FA273AAD42AC8F3FA46822451F</vt:lpwstr>
  </property>
  <property fmtid="{D5CDD505-2E9C-101B-9397-08002B2CF9AE}" pid="11" name="MediaServiceImageTags">
    <vt:lpwstr/>
  </property>
</Properties>
</file>