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H:\Mi unidad\M.C - INTERVENT - IE STA.LIBRADA - PILOTO\"/>
    </mc:Choice>
  </mc:AlternateContent>
  <xr:revisionPtr revIDLastSave="0" documentId="13_ncr:1_{54B65F1C-79E7-40D0-8020-B4D6127AF39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ACTOR MULTIPLICADOR" sheetId="6" r:id="rId1"/>
    <sheet name="PRESUPUESTO MINIMA 1901.2026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4" i="6" l="1"/>
  <c r="F19" i="6"/>
  <c r="F10" i="6"/>
  <c r="F24" i="6" s="1"/>
  <c r="F37" i="6" s="1"/>
  <c r="F5" i="6"/>
  <c r="F10" i="3" l="1"/>
  <c r="H10" i="3" s="1"/>
  <c r="F15" i="3"/>
  <c r="D11" i="3"/>
  <c r="E10" i="3"/>
  <c r="C11" i="3" l="1"/>
  <c r="H16" i="3" l="1"/>
  <c r="H18" i="3" s="1"/>
  <c r="H17" i="3"/>
  <c r="H15" i="3"/>
  <c r="E11" i="3" l="1"/>
  <c r="F11" i="3" l="1"/>
  <c r="H11" i="3" s="1"/>
  <c r="H12" i="3" s="1"/>
  <c r="H20" i="3" l="1"/>
  <c r="H21" i="3" l="1"/>
  <c r="H22" i="3" s="1"/>
</calcChain>
</file>

<file path=xl/sharedStrings.xml><?xml version="1.0" encoding="utf-8"?>
<sst xmlns="http://schemas.openxmlformats.org/spreadsheetml/2006/main" count="95" uniqueCount="85">
  <si>
    <t xml:space="preserve">PRESUPUESTO ESTIMADO                                        </t>
  </si>
  <si>
    <t xml:space="preserve">CONSULTORIA INTERVENTORIA  </t>
  </si>
  <si>
    <t>PERSONAL PROFESIONAL</t>
  </si>
  <si>
    <t>CONCEPTO</t>
  </si>
  <si>
    <t>A</t>
  </si>
  <si>
    <t>B</t>
  </si>
  <si>
    <t>C</t>
  </si>
  <si>
    <t>D</t>
  </si>
  <si>
    <t>E</t>
  </si>
  <si>
    <t>F</t>
  </si>
  <si>
    <t>Personal Profesional</t>
  </si>
  <si>
    <t>CANTIDAD</t>
  </si>
  <si>
    <t>SUELDO MES BASICO</t>
  </si>
  <si>
    <t>% DEDICACION</t>
  </si>
  <si>
    <t>F.M.%</t>
  </si>
  <si>
    <t>No. DE MESES</t>
  </si>
  <si>
    <t>TOTAL PARCIAL (ExF)</t>
  </si>
  <si>
    <t>SUB-TOTAL COSTO PERSONAL PROFESIONAL (1)</t>
  </si>
  <si>
    <t>OTROS COSTOS DIRECTOS</t>
  </si>
  <si>
    <t>Otros Costos Directos</t>
  </si>
  <si>
    <t>UND</t>
  </si>
  <si>
    <t>VR. UNITARIO</t>
  </si>
  <si>
    <t>TOTAL</t>
  </si>
  <si>
    <t>Transporte de Personal</t>
  </si>
  <si>
    <t>MES</t>
  </si>
  <si>
    <t>Edicion de informes, papeleria, reproduccion de documentos , incluye fotografias</t>
  </si>
  <si>
    <t>Comunicaciones</t>
  </si>
  <si>
    <t>RESUMEN GENERAL</t>
  </si>
  <si>
    <t>IVA</t>
  </si>
  <si>
    <t>VALOR TOTAL OFERTA</t>
  </si>
  <si>
    <t xml:space="preserve"> </t>
  </si>
  <si>
    <t>VALOR MES (AxBxCxD)</t>
  </si>
  <si>
    <r>
      <rPr>
        <b/>
        <sz val="10"/>
        <rFont val="Arial"/>
        <family val="2"/>
      </rPr>
      <t>ITEM</t>
    </r>
  </si>
  <si>
    <r>
      <rPr>
        <b/>
        <sz val="10"/>
        <rFont val="Arial"/>
        <family val="2"/>
      </rPr>
      <t>%</t>
    </r>
  </si>
  <si>
    <r>
      <rPr>
        <sz val="10"/>
        <rFont val="Arial MT"/>
        <family val="2"/>
      </rPr>
      <t>A</t>
    </r>
  </si>
  <si>
    <r>
      <rPr>
        <sz val="10"/>
        <rFont val="Arial MT"/>
        <family val="2"/>
      </rPr>
      <t>B</t>
    </r>
  </si>
  <si>
    <r>
      <rPr>
        <sz val="10"/>
        <rFont val="Arial MT"/>
        <family val="2"/>
      </rPr>
      <t>Prestaciones Sociales</t>
    </r>
  </si>
  <si>
    <r>
      <rPr>
        <sz val="10"/>
        <rFont val="Arial MT"/>
        <family val="2"/>
      </rPr>
      <t>Prima Anual</t>
    </r>
  </si>
  <si>
    <r>
      <rPr>
        <sz val="10"/>
        <rFont val="Arial MT"/>
        <family val="2"/>
      </rPr>
      <t>Cesantia Anual</t>
    </r>
  </si>
  <si>
    <r>
      <rPr>
        <sz val="10"/>
        <rFont val="Arial MT"/>
        <family val="2"/>
      </rPr>
      <t>Intereses a las Cesantias</t>
    </r>
  </si>
  <si>
    <r>
      <rPr>
        <sz val="10"/>
        <rFont val="Arial MT"/>
        <family val="2"/>
      </rPr>
      <t>C</t>
    </r>
  </si>
  <si>
    <r>
      <rPr>
        <sz val="10"/>
        <rFont val="Arial MT"/>
        <family val="2"/>
      </rPr>
      <t>Sistema de Seguridad</t>
    </r>
  </si>
  <si>
    <r>
      <rPr>
        <sz val="10"/>
        <rFont val="Arial MT"/>
        <family val="2"/>
      </rPr>
      <t>Pension</t>
    </r>
  </si>
  <si>
    <r>
      <rPr>
        <sz val="10"/>
        <rFont val="Arial MT"/>
        <family val="2"/>
      </rPr>
      <t>Salud</t>
    </r>
  </si>
  <si>
    <r>
      <rPr>
        <sz val="10"/>
        <rFont val="Arial MT"/>
        <family val="2"/>
      </rPr>
      <t>Riesgos profesionales</t>
    </r>
  </si>
  <si>
    <r>
      <rPr>
        <sz val="10"/>
        <rFont val="Arial MT"/>
        <family val="2"/>
      </rPr>
      <t>SENA</t>
    </r>
  </si>
  <si>
    <r>
      <rPr>
        <sz val="10"/>
        <rFont val="Arial MT"/>
        <family val="2"/>
      </rPr>
      <t>ICBF</t>
    </r>
  </si>
  <si>
    <r>
      <rPr>
        <sz val="10"/>
        <rFont val="Arial MT"/>
        <family val="2"/>
      </rPr>
      <t>Seguros de Ley</t>
    </r>
  </si>
  <si>
    <r>
      <rPr>
        <sz val="10"/>
        <rFont val="Arial MT"/>
        <family val="2"/>
      </rPr>
      <t>Indemnizacion de Ley</t>
    </r>
  </si>
  <si>
    <r>
      <rPr>
        <sz val="10"/>
        <rFont val="Arial MT"/>
        <family val="2"/>
      </rPr>
      <t>D</t>
    </r>
  </si>
  <si>
    <r>
      <rPr>
        <sz val="10"/>
        <rFont val="Arial MT"/>
        <family val="2"/>
      </rPr>
      <t>Otros</t>
    </r>
  </si>
  <si>
    <r>
      <rPr>
        <sz val="10"/>
        <rFont val="Arial MT"/>
        <family val="2"/>
      </rPr>
      <t>Incapacidad no cubierta seguridad social y medicina prepagada</t>
    </r>
  </si>
  <si>
    <r>
      <rPr>
        <sz val="10"/>
        <rFont val="Arial MT"/>
        <family val="2"/>
      </rPr>
      <t>Dotacion</t>
    </r>
  </si>
  <si>
    <r>
      <rPr>
        <sz val="10"/>
        <rFont val="Arial MT"/>
        <family val="2"/>
      </rPr>
      <t>Auxilios Varios</t>
    </r>
  </si>
  <si>
    <r>
      <rPr>
        <sz val="10"/>
        <rFont val="Arial MT"/>
        <family val="2"/>
      </rPr>
      <t>Prestaciones extralegales</t>
    </r>
  </si>
  <si>
    <r>
      <rPr>
        <sz val="10"/>
        <rFont val="Arial MT"/>
        <family val="2"/>
      </rPr>
      <t>Subtotal A+B+C+D</t>
    </r>
  </si>
  <si>
    <r>
      <rPr>
        <sz val="10"/>
        <rFont val="Arial MT"/>
        <family val="2"/>
      </rPr>
      <t>E</t>
    </r>
  </si>
  <si>
    <r>
      <rPr>
        <sz val="10"/>
        <rFont val="Arial MT"/>
        <family val="2"/>
      </rPr>
      <t>Costos Indirectos</t>
    </r>
  </si>
  <si>
    <r>
      <rPr>
        <sz val="10"/>
        <rFont val="Arial MT"/>
        <family val="2"/>
      </rPr>
      <t>E1</t>
    </r>
  </si>
  <si>
    <r>
      <rPr>
        <sz val="10"/>
        <rFont val="Arial MT"/>
        <family val="2"/>
      </rPr>
      <t>Gastos Generales</t>
    </r>
  </si>
  <si>
    <r>
      <rPr>
        <sz val="10"/>
        <rFont val="Arial MT"/>
        <family val="2"/>
      </rPr>
      <t>E2</t>
    </r>
  </si>
  <si>
    <r>
      <rPr>
        <sz val="10"/>
        <rFont val="Arial MT"/>
        <family val="2"/>
      </rPr>
      <t>Estampillas</t>
    </r>
  </si>
  <si>
    <r>
      <rPr>
        <sz val="10"/>
        <rFont val="Arial MT"/>
        <family val="2"/>
      </rPr>
      <t>Polizas</t>
    </r>
  </si>
  <si>
    <r>
      <rPr>
        <sz val="10"/>
        <rFont val="Arial MT"/>
        <family val="2"/>
      </rPr>
      <t>Subtotal (E1+E2)</t>
    </r>
  </si>
  <si>
    <r>
      <rPr>
        <sz val="10"/>
        <rFont val="Arial MT"/>
        <family val="2"/>
      </rPr>
      <t>F</t>
    </r>
  </si>
  <si>
    <r>
      <rPr>
        <b/>
        <sz val="10"/>
        <rFont val="Arial"/>
        <family val="2"/>
      </rPr>
      <t>FACTOR MULTIPLICADOR</t>
    </r>
  </si>
  <si>
    <r>
      <rPr>
        <sz val="10"/>
        <rFont val="Arial MT"/>
        <family val="2"/>
      </rPr>
      <t>Salario Basico (Nomina</t>
    </r>
    <r>
      <rPr>
        <sz val="10"/>
        <rFont val="Arial MT"/>
      </rPr>
      <t>)</t>
    </r>
  </si>
  <si>
    <t>SUB-TOTAL OTROS COSTOS (2)</t>
  </si>
  <si>
    <t>COSTO TOTAL (1+2)</t>
  </si>
  <si>
    <t>Vacaciones</t>
  </si>
  <si>
    <t>Gastos legales</t>
  </si>
  <si>
    <t>Residente de Interventoría (II) Ingeniero Electricista (2 años Experiencia general, 1 años Experiencia Especifica)</t>
  </si>
  <si>
    <t>Residente de Interventoría (I) Ingeniero Civil o Arquitecto (2 años Experiencia general, 1 años Experiencia Especifica)</t>
  </si>
  <si>
    <r>
      <rPr>
        <b/>
        <sz val="10"/>
        <rFont val="Arial"/>
        <family val="2"/>
      </rPr>
      <t>ESCRIPCION</t>
    </r>
  </si>
  <si>
    <r>
      <rPr>
        <sz val="10"/>
        <rFont val="Arial MT"/>
        <family val="2"/>
      </rPr>
      <t>Subsidio Familiar</t>
    </r>
    <r>
      <rPr>
        <sz val="10"/>
        <rFont val="Arial MT"/>
      </rPr>
      <t xml:space="preserve"> (Caja Compensación)</t>
    </r>
  </si>
  <si>
    <t>Gastos directos no reembolsables</t>
  </si>
  <si>
    <r>
      <rPr>
        <sz val="10"/>
        <rFont val="Arial MT"/>
        <family val="2"/>
      </rPr>
      <t>Impuestos, timbres,</t>
    </r>
  </si>
  <si>
    <t>Retenciones</t>
  </si>
  <si>
    <r>
      <rPr>
        <sz val="10"/>
        <rFont val="Arial MT"/>
        <family val="2"/>
      </rPr>
      <t>Honorarios (Incluye</t>
    </r>
  </si>
  <si>
    <t>VALOR TOTAL: DIECISIETE MILLONES CUATROCIENTOS MIL PESOS ($17.400.000)</t>
  </si>
  <si>
    <t>OBJETO: Realizar la interventoría para la construcción de las obras correspondientes a la Institución Educativa Santa Librada, sede El Piloto. 
Ficha BP-26004701”.</t>
  </si>
  <si>
    <t>MÍNIMA CUANTÍA No. 4143.010.32.1901-2026</t>
  </si>
  <si>
    <t>Calculó: Ing. Ferney Mambuscay Mena - Profesional unversitario</t>
  </si>
  <si>
    <t>SECETARÍA DE
 EDUCACIÓN</t>
  </si>
  <si>
    <t>CALCULO FACTOR MULTIPLICADOR
SELCCIÓN MINIMA CUANTÍA
No. DE PROCESO: 4143.010.32.1901-2026
INTERVENTORÍA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</si>
</sst>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* #,##0.00_-;\-&quot;$&quot;* #,##0.00_-;_-&quot;$&quot;* &quot;-&quot;??_-;_-@_-"/>
    <numFmt numFmtId="165" formatCode="_(&quot;$&quot;\ * #,##0_);_(&quot;$&quot;\ * \(#,##0\);_(&quot;$&quot;\ * &quot;-&quot;??_);_(@_)"/>
    <numFmt numFmtId="166" formatCode="_(&quot;$&quot;\ * #,##0.00000_);_(&quot;$&quot;\ * \(#,##0.00000\);_(&quot;$&quot;\ * &quot;-&quot;??_);_(@_)"/>
    <numFmt numFmtId="167" formatCode="_(&quot;$&quot;\ * #,##0.000000_);_(&quot;$&quot;\ * \(#,##0.000000\);_(&quot;$&quot;\ * &quot;-&quot;??_);_(@_)"/>
    <numFmt numFmtId="168" formatCode="_(&quot;$&quot;\ * #,##0.00_);_(&quot;$&quot;\ * \(#,##0.00\);_(&quot;$&quot;\ 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10"/>
      <name val="Arial MT"/>
    </font>
    <font>
      <sz val="10"/>
      <name val="Arial MT"/>
      <family val="2"/>
    </font>
    <font>
      <sz val="10"/>
      <color rgb="FF000000"/>
      <name val="Arial MT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9595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</cellStyleXfs>
  <cellXfs count="94">
    <xf numFmtId="0" fontId="0" fillId="0" borderId="0" xfId="0"/>
    <xf numFmtId="0" fontId="5" fillId="0" borderId="0" xfId="0" applyFont="1" applyAlignment="1">
      <alignment vertical="center"/>
    </xf>
    <xf numFmtId="164" fontId="5" fillId="0" borderId="0" xfId="1" applyFont="1" applyAlignment="1">
      <alignment vertical="center"/>
    </xf>
    <xf numFmtId="166" fontId="5" fillId="0" borderId="0" xfId="0" applyNumberFormat="1" applyFont="1" applyAlignment="1">
      <alignment vertical="center"/>
    </xf>
    <xf numFmtId="167" fontId="5" fillId="0" borderId="0" xfId="0" applyNumberFormat="1" applyFont="1" applyAlignment="1">
      <alignment vertical="center"/>
    </xf>
    <xf numFmtId="3" fontId="2" fillId="0" borderId="0" xfId="0" applyNumberFormat="1" applyFont="1"/>
    <xf numFmtId="0" fontId="3" fillId="0" borderId="0" xfId="0" applyFont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65" fontId="5" fillId="0" borderId="12" xfId="1" applyNumberFormat="1" applyFont="1" applyFill="1" applyBorder="1" applyAlignment="1">
      <alignment vertical="center"/>
    </xf>
    <xf numFmtId="9" fontId="5" fillId="0" borderId="12" xfId="2" applyFont="1" applyFill="1" applyBorder="1" applyAlignment="1">
      <alignment horizontal="center" vertical="center"/>
    </xf>
    <xf numFmtId="9" fontId="5" fillId="0" borderId="12" xfId="0" applyNumberFormat="1" applyFont="1" applyBorder="1" applyAlignment="1">
      <alignment horizontal="center" vertical="center"/>
    </xf>
    <xf numFmtId="165" fontId="5" fillId="0" borderId="12" xfId="0" applyNumberFormat="1" applyFont="1" applyBorder="1" applyAlignment="1">
      <alignment vertical="center"/>
    </xf>
    <xf numFmtId="0" fontId="5" fillId="0" borderId="12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165" fontId="5" fillId="0" borderId="18" xfId="1" applyNumberFormat="1" applyFont="1" applyBorder="1" applyAlignment="1">
      <alignment vertical="center"/>
    </xf>
    <xf numFmtId="165" fontId="5" fillId="0" borderId="20" xfId="1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9" fontId="4" fillId="0" borderId="20" xfId="2" applyFont="1" applyBorder="1" applyAlignment="1">
      <alignment vertical="center"/>
    </xf>
    <xf numFmtId="0" fontId="5" fillId="0" borderId="0" xfId="0" applyFont="1"/>
    <xf numFmtId="0" fontId="7" fillId="4" borderId="22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4" fillId="0" borderId="19" xfId="0" applyFont="1" applyBorder="1" applyAlignment="1">
      <alignment horizontal="right" vertical="center"/>
    </xf>
    <xf numFmtId="9" fontId="5" fillId="0" borderId="12" xfId="2" applyNumberFormat="1" applyFont="1" applyFill="1" applyBorder="1" applyAlignment="1">
      <alignment horizontal="center" vertical="center"/>
    </xf>
    <xf numFmtId="168" fontId="5" fillId="0" borderId="12" xfId="0" applyNumberFormat="1" applyFont="1" applyBorder="1" applyAlignment="1">
      <alignment vertical="center"/>
    </xf>
    <xf numFmtId="168" fontId="5" fillId="0" borderId="12" xfId="1" applyNumberFormat="1" applyFont="1" applyBorder="1" applyAlignment="1">
      <alignment vertical="center"/>
    </xf>
    <xf numFmtId="168" fontId="4" fillId="0" borderId="17" xfId="0" applyNumberFormat="1" applyFont="1" applyBorder="1" applyAlignment="1">
      <alignment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right" vertical="center"/>
    </xf>
    <xf numFmtId="0" fontId="4" fillId="0" borderId="20" xfId="0" applyFont="1" applyBorder="1" applyAlignment="1">
      <alignment horizontal="right" vertical="center"/>
    </xf>
    <xf numFmtId="0" fontId="3" fillId="5" borderId="18" xfId="0" applyFont="1" applyFill="1" applyBorder="1" applyAlignment="1">
      <alignment horizontal="left" vertical="center" wrapText="1"/>
    </xf>
    <xf numFmtId="0" fontId="2" fillId="5" borderId="19" xfId="0" applyFont="1" applyFill="1" applyBorder="1" applyAlignment="1">
      <alignment horizontal="left" vertical="center" wrapText="1"/>
    </xf>
    <xf numFmtId="0" fontId="2" fillId="5" borderId="20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1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12" fillId="5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9" fontId="13" fillId="0" borderId="12" xfId="2" applyFont="1" applyBorder="1" applyAlignment="1">
      <alignment horizontal="center" wrapText="1"/>
    </xf>
    <xf numFmtId="9" fontId="7" fillId="0" borderId="18" xfId="2" applyFont="1" applyBorder="1" applyAlignment="1">
      <alignment horizontal="center" vertical="center" wrapText="1"/>
    </xf>
    <xf numFmtId="9" fontId="7" fillId="0" borderId="19" xfId="2" applyFont="1" applyBorder="1" applyAlignment="1">
      <alignment horizontal="center" vertical="center" wrapText="1"/>
    </xf>
    <xf numFmtId="9" fontId="7" fillId="0" borderId="20" xfId="2" applyFont="1" applyBorder="1" applyAlignment="1">
      <alignment horizontal="center" vertical="center" wrapText="1"/>
    </xf>
    <xf numFmtId="9" fontId="7" fillId="4" borderId="25" xfId="2" applyFont="1" applyFill="1" applyBorder="1" applyAlignment="1">
      <alignment horizontal="center" vertical="center" wrapText="1"/>
    </xf>
    <xf numFmtId="9" fontId="7" fillId="4" borderId="25" xfId="2" applyFont="1" applyFill="1" applyBorder="1" applyAlignment="1">
      <alignment horizontal="left" vertical="center" wrapText="1"/>
    </xf>
    <xf numFmtId="9" fontId="0" fillId="4" borderId="25" xfId="2" applyFont="1" applyFill="1" applyBorder="1" applyAlignment="1">
      <alignment horizontal="center" vertical="center" wrapText="1"/>
    </xf>
    <xf numFmtId="9" fontId="8" fillId="0" borderId="22" xfId="2" applyFont="1" applyBorder="1" applyAlignment="1">
      <alignment horizontal="center" vertical="center" wrapText="1"/>
    </xf>
    <xf numFmtId="9" fontId="9" fillId="0" borderId="22" xfId="2" applyFont="1" applyBorder="1" applyAlignment="1">
      <alignment horizontal="left" vertical="center" wrapText="1"/>
    </xf>
    <xf numFmtId="9" fontId="0" fillId="0" borderId="22" xfId="2" applyFont="1" applyBorder="1" applyAlignment="1">
      <alignment horizontal="center" vertical="center" wrapText="1"/>
    </xf>
    <xf numFmtId="9" fontId="10" fillId="0" borderId="22" xfId="2" applyFont="1" applyBorder="1" applyAlignment="1">
      <alignment horizontal="center" vertical="center" shrinkToFit="1"/>
    </xf>
    <xf numFmtId="9" fontId="8" fillId="0" borderId="22" xfId="2" applyFont="1" applyBorder="1" applyAlignment="1">
      <alignment horizontal="left" vertical="center" wrapText="1"/>
    </xf>
    <xf numFmtId="9" fontId="0" fillId="0" borderId="22" xfId="2" applyFont="1" applyBorder="1" applyAlignment="1">
      <alignment horizontal="left" vertical="center" wrapText="1"/>
    </xf>
    <xf numFmtId="9" fontId="7" fillId="4" borderId="22" xfId="2" applyFont="1" applyFill="1" applyBorder="1" applyAlignment="1">
      <alignment horizontal="center" vertical="center" wrapText="1"/>
    </xf>
    <xf numFmtId="9" fontId="7" fillId="4" borderId="22" xfId="2" applyFont="1" applyFill="1" applyBorder="1" applyAlignment="1">
      <alignment horizontal="left" vertical="center" wrapText="1"/>
    </xf>
    <xf numFmtId="9" fontId="0" fillId="4" borderId="22" xfId="2" applyFont="1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10" fontId="10" fillId="0" borderId="22" xfId="0" applyNumberFormat="1" applyFont="1" applyBorder="1" applyAlignment="1">
      <alignment horizontal="center" vertical="center" shrinkToFit="1"/>
    </xf>
  </cellXfs>
  <cellStyles count="4">
    <cellStyle name="Moneda" xfId="1" builtinId="4"/>
    <cellStyle name="Normal" xfId="0" builtinId="0"/>
    <cellStyle name="Normal 2 11 2" xfId="3" xr:uid="{FFB939E8-8DC1-40E7-B499-5C48CFA08CE4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504825</xdr:colOff>
      <xdr:row>1</xdr:row>
      <xdr:rowOff>171450</xdr:rowOff>
    </xdr:from>
    <xdr:to>
      <xdr:col>2</xdr:col>
      <xdr:colOff>1584325</xdr:colOff>
      <xdr:row>1</xdr:row>
      <xdr:rowOff>1000125</xdr:rowOff>
    </xdr:to>
    <xdr:pic>
      <xdr:nvPicPr>
        <xdr:cNvPr id="2" name="image2.jpg" descr="escudo">
          <a:extLst>
            <a:ext uri="{FF2B5EF4-FFF2-40B4-BE49-F238E27FC236}">
              <a16:creationId xmlns:a16="http://schemas.microsoft.com/office/drawing/2014/main" id="{6444C2E9-928A-4153-9893-611FDE14FA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028825" y="361950"/>
          <a:ext cx="1079500" cy="828675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712133</xdr:colOff>
      <xdr:row>1</xdr:row>
      <xdr:rowOff>147714</xdr:rowOff>
    </xdr:from>
    <xdr:to>
      <xdr:col>0</xdr:col>
      <xdr:colOff>1597958</xdr:colOff>
      <xdr:row>3</xdr:row>
      <xdr:rowOff>251481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A4A13697-53C0-4982-A94C-A7F06A56B07C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2133" y="368694"/>
          <a:ext cx="885825" cy="76670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712133</xdr:colOff>
      <xdr:row>1</xdr:row>
      <xdr:rowOff>147714</xdr:rowOff>
    </xdr:from>
    <xdr:to>
      <xdr:col>0</xdr:col>
      <xdr:colOff>1597958</xdr:colOff>
      <xdr:row>3</xdr:row>
      <xdr:rowOff>251481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8A6BADB3-7B4A-4E8E-80D1-D1B65E6633B4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2133" y="881139"/>
          <a:ext cx="885825" cy="77051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06993-8163-4B56-8647-FA487731AFC7}">
  <dimension ref="C2:F37"/>
  <sheetViews>
    <sheetView workbookViewId="0">
      <selection activeCell="L12" sqref="L12"/>
    </sheetView>
  </sheetViews>
  <sheetFormatPr baseColWidth="10" defaultRowHeight="15"/>
  <cols>
    <col min="3" max="3" width="32.140625" customWidth="1"/>
    <col min="4" max="4" width="34.28515625" customWidth="1"/>
  </cols>
  <sheetData>
    <row r="2" spans="3:6" ht="120" customHeight="1">
      <c r="C2" s="75" t="s">
        <v>83</v>
      </c>
      <c r="D2" s="76" t="s">
        <v>84</v>
      </c>
      <c r="E2" s="77"/>
      <c r="F2" s="78"/>
    </row>
    <row r="3" spans="3:6" s="29" customFormat="1">
      <c r="C3" s="79" t="s">
        <v>32</v>
      </c>
      <c r="D3" s="80" t="s">
        <v>73</v>
      </c>
      <c r="E3" s="81"/>
      <c r="F3" s="79" t="s">
        <v>33</v>
      </c>
    </row>
    <row r="4" spans="3:6" s="29" customFormat="1">
      <c r="C4" s="82" t="s">
        <v>34</v>
      </c>
      <c r="D4" s="83" t="s">
        <v>66</v>
      </c>
      <c r="E4" s="84"/>
      <c r="F4" s="85">
        <v>1</v>
      </c>
    </row>
    <row r="5" spans="3:6" s="29" customFormat="1">
      <c r="C5" s="82" t="s">
        <v>35</v>
      </c>
      <c r="D5" s="86" t="s">
        <v>36</v>
      </c>
      <c r="E5" s="84"/>
      <c r="F5" s="85">
        <f>+SUM(E6:E9)</f>
        <v>0.21826666666666666</v>
      </c>
    </row>
    <row r="6" spans="3:6" s="29" customFormat="1">
      <c r="C6" s="87"/>
      <c r="D6" s="86" t="s">
        <v>37</v>
      </c>
      <c r="E6" s="85">
        <v>8.3299999999999999E-2</v>
      </c>
      <c r="F6" s="84"/>
    </row>
    <row r="7" spans="3:6" s="29" customFormat="1">
      <c r="C7" s="87"/>
      <c r="D7" s="86" t="s">
        <v>38</v>
      </c>
      <c r="E7" s="85">
        <v>8.3299999999999999E-2</v>
      </c>
      <c r="F7" s="84"/>
    </row>
    <row r="8" spans="3:6" s="29" customFormat="1">
      <c r="C8" s="87"/>
      <c r="D8" s="86" t="s">
        <v>69</v>
      </c>
      <c r="E8" s="85">
        <v>4.1666666666666664E-2</v>
      </c>
      <c r="F8" s="84"/>
    </row>
    <row r="9" spans="3:6" s="29" customFormat="1">
      <c r="C9" s="87"/>
      <c r="D9" s="86" t="s">
        <v>39</v>
      </c>
      <c r="E9" s="85">
        <v>0.01</v>
      </c>
      <c r="F9" s="84"/>
    </row>
    <row r="10" spans="3:6" s="29" customFormat="1">
      <c r="C10" s="82" t="s">
        <v>40</v>
      </c>
      <c r="D10" s="86" t="s">
        <v>41</v>
      </c>
      <c r="E10" s="84"/>
      <c r="F10" s="85">
        <f>+SUM(E11:E18)</f>
        <v>0.38460000000000005</v>
      </c>
    </row>
    <row r="11" spans="3:6" s="29" customFormat="1">
      <c r="C11" s="87"/>
      <c r="D11" s="86" t="s">
        <v>42</v>
      </c>
      <c r="E11" s="85">
        <v>0.12</v>
      </c>
      <c r="F11" s="84"/>
    </row>
    <row r="12" spans="3:6" s="29" customFormat="1">
      <c r="C12" s="87"/>
      <c r="D12" s="86" t="s">
        <v>43</v>
      </c>
      <c r="E12" s="85">
        <v>8.5000000000000006E-2</v>
      </c>
      <c r="F12" s="84"/>
    </row>
    <row r="13" spans="3:6" s="29" customFormat="1">
      <c r="C13" s="87"/>
      <c r="D13" s="86" t="s">
        <v>44</v>
      </c>
      <c r="E13" s="85">
        <v>6.9599999999999995E-2</v>
      </c>
      <c r="F13" s="84"/>
    </row>
    <row r="14" spans="3:6" s="29" customFormat="1">
      <c r="C14" s="87"/>
      <c r="D14" s="83" t="s">
        <v>74</v>
      </c>
      <c r="E14" s="85">
        <v>0.04</v>
      </c>
      <c r="F14" s="84"/>
    </row>
    <row r="15" spans="3:6" s="29" customFormat="1">
      <c r="C15" s="87"/>
      <c r="D15" s="86" t="s">
        <v>45</v>
      </c>
      <c r="E15" s="85">
        <v>0.02</v>
      </c>
      <c r="F15" s="84"/>
    </row>
    <row r="16" spans="3:6" s="29" customFormat="1">
      <c r="C16" s="87"/>
      <c r="D16" s="86" t="s">
        <v>46</v>
      </c>
      <c r="E16" s="85">
        <v>0.03</v>
      </c>
      <c r="F16" s="84"/>
    </row>
    <row r="17" spans="3:6" s="29" customFormat="1">
      <c r="C17" s="87"/>
      <c r="D17" s="86" t="s">
        <v>47</v>
      </c>
      <c r="E17" s="85">
        <v>0.01</v>
      </c>
      <c r="F17" s="84"/>
    </row>
    <row r="18" spans="3:6" s="29" customFormat="1">
      <c r="C18" s="87"/>
      <c r="D18" s="86" t="s">
        <v>48</v>
      </c>
      <c r="E18" s="85">
        <v>0.01</v>
      </c>
      <c r="F18" s="84"/>
    </row>
    <row r="19" spans="3:6" s="29" customFormat="1">
      <c r="C19" s="82" t="s">
        <v>49</v>
      </c>
      <c r="D19" s="86" t="s">
        <v>50</v>
      </c>
      <c r="E19" s="84"/>
      <c r="F19" s="85">
        <f>+SUM(E20:E23)</f>
        <v>4.7500000000000001E-2</v>
      </c>
    </row>
    <row r="20" spans="3:6" s="29" customFormat="1" ht="25.5">
      <c r="C20" s="87"/>
      <c r="D20" s="86" t="s">
        <v>51</v>
      </c>
      <c r="E20" s="85">
        <v>0.02</v>
      </c>
      <c r="F20" s="84"/>
    </row>
    <row r="21" spans="3:6" s="29" customFormat="1">
      <c r="C21" s="87"/>
      <c r="D21" s="86" t="s">
        <v>52</v>
      </c>
      <c r="E21" s="85">
        <v>7.4999999999999997E-3</v>
      </c>
      <c r="F21" s="84"/>
    </row>
    <row r="22" spans="3:6" s="29" customFormat="1">
      <c r="C22" s="87"/>
      <c r="D22" s="86" t="s">
        <v>53</v>
      </c>
      <c r="E22" s="85">
        <v>0.01</v>
      </c>
      <c r="F22" s="84"/>
    </row>
    <row r="23" spans="3:6" s="29" customFormat="1">
      <c r="C23" s="87"/>
      <c r="D23" s="86" t="s">
        <v>54</v>
      </c>
      <c r="E23" s="85">
        <v>0.01</v>
      </c>
      <c r="F23" s="84"/>
    </row>
    <row r="24" spans="3:6" s="29" customFormat="1">
      <c r="C24" s="87"/>
      <c r="D24" s="86" t="s">
        <v>55</v>
      </c>
      <c r="E24" s="84"/>
      <c r="F24" s="85">
        <f>SUM(F4:F23)</f>
        <v>1.6503666666666668</v>
      </c>
    </row>
    <row r="25" spans="3:6" s="29" customFormat="1">
      <c r="C25" s="88" t="s">
        <v>32</v>
      </c>
      <c r="D25" s="89" t="s">
        <v>73</v>
      </c>
      <c r="E25" s="90"/>
      <c r="F25" s="88" t="s">
        <v>33</v>
      </c>
    </row>
    <row r="26" spans="3:6" s="29" customFormat="1">
      <c r="C26" s="82" t="s">
        <v>56</v>
      </c>
      <c r="D26" s="86" t="s">
        <v>57</v>
      </c>
      <c r="E26" s="84"/>
      <c r="F26" s="85"/>
    </row>
    <row r="27" spans="3:6" s="29" customFormat="1">
      <c r="C27" s="82" t="s">
        <v>58</v>
      </c>
      <c r="D27" s="86" t="s">
        <v>59</v>
      </c>
      <c r="E27" s="85">
        <v>9.9000000000000005E-2</v>
      </c>
      <c r="F27" s="84"/>
    </row>
    <row r="28" spans="3:6" s="29" customFormat="1">
      <c r="C28" s="87"/>
      <c r="D28" s="83" t="s">
        <v>70</v>
      </c>
      <c r="E28" s="85">
        <v>0.08</v>
      </c>
      <c r="F28" s="84"/>
    </row>
    <row r="29" spans="3:6" s="29" customFormat="1">
      <c r="C29" s="87"/>
      <c r="D29" s="83" t="s">
        <v>75</v>
      </c>
      <c r="E29" s="85">
        <v>3.0633333333333106E-2</v>
      </c>
      <c r="F29" s="84"/>
    </row>
    <row r="30" spans="3:6" s="29" customFormat="1">
      <c r="C30" s="82" t="s">
        <v>60</v>
      </c>
      <c r="D30" s="86" t="s">
        <v>76</v>
      </c>
      <c r="E30" s="84"/>
      <c r="F30" s="84"/>
    </row>
    <row r="31" spans="3:6" s="29" customFormat="1">
      <c r="C31" s="87"/>
      <c r="D31" s="83" t="s">
        <v>77</v>
      </c>
      <c r="E31" s="85">
        <v>7.0000000000000007E-2</v>
      </c>
      <c r="F31" s="84"/>
    </row>
    <row r="32" spans="3:6" s="29" customFormat="1">
      <c r="C32" s="87"/>
      <c r="D32" s="86" t="s">
        <v>61</v>
      </c>
      <c r="E32" s="85">
        <v>0.14000000000000001</v>
      </c>
      <c r="F32" s="84"/>
    </row>
    <row r="33" spans="3:6" s="29" customFormat="1">
      <c r="C33" s="87"/>
      <c r="D33" s="86" t="s">
        <v>62</v>
      </c>
      <c r="E33" s="85">
        <v>0.03</v>
      </c>
      <c r="F33" s="84"/>
    </row>
    <row r="34" spans="3:6" s="29" customFormat="1">
      <c r="C34" s="87"/>
      <c r="D34" s="86" t="s">
        <v>63</v>
      </c>
      <c r="E34" s="84"/>
      <c r="F34" s="85">
        <f>+SUM(E27:E33)</f>
        <v>0.44963333333333311</v>
      </c>
    </row>
    <row r="35" spans="3:6" s="29" customFormat="1">
      <c r="C35" s="27" t="s">
        <v>32</v>
      </c>
      <c r="D35" s="28" t="s">
        <v>73</v>
      </c>
      <c r="E35" s="91"/>
      <c r="F35" s="27" t="s">
        <v>33</v>
      </c>
    </row>
    <row r="36" spans="3:6" s="29" customFormat="1">
      <c r="C36" s="35" t="s">
        <v>64</v>
      </c>
      <c r="D36" s="36" t="s">
        <v>78</v>
      </c>
      <c r="E36" s="92"/>
      <c r="F36" s="93">
        <v>0.1</v>
      </c>
    </row>
    <row r="37" spans="3:6" s="29" customFormat="1" ht="15" customHeight="1">
      <c r="C37" s="37" t="s">
        <v>65</v>
      </c>
      <c r="D37" s="38"/>
      <c r="E37" s="92"/>
      <c r="F37" s="93">
        <f>+F24+F34+F36</f>
        <v>2.1999999999999997</v>
      </c>
    </row>
  </sheetData>
  <mergeCells count="2">
    <mergeCell ref="C37:D37"/>
    <mergeCell ref="D2:F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D3C6D-C43B-4B44-A28F-4FC23486F248}">
  <sheetPr codeName="Hoja3">
    <tabColor rgb="FFFFFF00"/>
  </sheetPr>
  <dimension ref="A1:H26"/>
  <sheetViews>
    <sheetView tabSelected="1" zoomScaleNormal="100" workbookViewId="0">
      <selection activeCell="A26" sqref="A26"/>
    </sheetView>
  </sheetViews>
  <sheetFormatPr baseColWidth="10" defaultColWidth="11.42578125" defaultRowHeight="14.25"/>
  <cols>
    <col min="1" max="1" width="39.5703125" style="1" customWidth="1"/>
    <col min="2" max="5" width="19.85546875" style="1" customWidth="1"/>
    <col min="6" max="6" width="15.42578125" style="1" bestFit="1" customWidth="1"/>
    <col min="7" max="7" width="16.28515625" style="1" bestFit="1" customWidth="1"/>
    <col min="8" max="8" width="19.85546875" style="1" customWidth="1"/>
    <col min="9" max="16384" width="11.42578125" style="26"/>
  </cols>
  <sheetData>
    <row r="1" spans="1:8" ht="18" customHeight="1">
      <c r="A1" s="39" t="s">
        <v>0</v>
      </c>
      <c r="B1" s="40"/>
      <c r="C1" s="40"/>
      <c r="D1" s="40"/>
      <c r="E1" s="40"/>
      <c r="F1" s="40"/>
      <c r="G1" s="40"/>
      <c r="H1" s="41"/>
    </row>
    <row r="2" spans="1:8" ht="24.75" customHeight="1">
      <c r="A2" s="55" t="s">
        <v>81</v>
      </c>
      <c r="B2" s="56"/>
      <c r="C2" s="56"/>
      <c r="D2" s="56"/>
      <c r="E2" s="56"/>
      <c r="F2" s="56"/>
      <c r="G2" s="56"/>
      <c r="H2" s="57"/>
    </row>
    <row r="3" spans="1:8" ht="27.75" customHeight="1">
      <c r="A3" s="58"/>
      <c r="B3" s="59"/>
      <c r="C3" s="59"/>
      <c r="D3" s="59"/>
      <c r="E3" s="59"/>
      <c r="F3" s="59"/>
      <c r="G3" s="59"/>
      <c r="H3" s="60"/>
    </row>
    <row r="4" spans="1:8" ht="33" customHeight="1">
      <c r="A4" s="61"/>
      <c r="B4" s="62"/>
      <c r="C4" s="62"/>
      <c r="D4" s="62"/>
      <c r="E4" s="62"/>
      <c r="F4" s="62"/>
      <c r="G4" s="62"/>
      <c r="H4" s="63"/>
    </row>
    <row r="5" spans="1:8" ht="15.75">
      <c r="A5" s="64" t="s">
        <v>1</v>
      </c>
      <c r="B5" s="64"/>
      <c r="C5" s="64"/>
      <c r="D5" s="64"/>
      <c r="E5" s="64"/>
      <c r="F5" s="64"/>
      <c r="G5" s="64"/>
      <c r="H5" s="64"/>
    </row>
    <row r="6" spans="1:8" ht="87" customHeight="1">
      <c r="A6" s="65" t="s">
        <v>80</v>
      </c>
      <c r="B6" s="65"/>
      <c r="C6" s="65"/>
      <c r="D6" s="65"/>
      <c r="E6" s="65"/>
      <c r="F6" s="65"/>
      <c r="G6" s="65"/>
      <c r="H6" s="65"/>
    </row>
    <row r="7" spans="1:8" ht="27" customHeight="1" thickBot="1">
      <c r="A7" s="66" t="s">
        <v>2</v>
      </c>
      <c r="B7" s="67"/>
      <c r="C7" s="67"/>
      <c r="D7" s="67"/>
      <c r="E7" s="67"/>
      <c r="F7" s="67"/>
      <c r="G7" s="67"/>
      <c r="H7" s="68"/>
    </row>
    <row r="8" spans="1:8" ht="21.75" customHeight="1" thickTop="1">
      <c r="A8" s="7" t="s">
        <v>3</v>
      </c>
      <c r="B8" s="7" t="s">
        <v>4</v>
      </c>
      <c r="C8" s="7" t="s">
        <v>5</v>
      </c>
      <c r="D8" s="7" t="s">
        <v>6</v>
      </c>
      <c r="E8" s="7" t="s">
        <v>7</v>
      </c>
      <c r="F8" s="7" t="s">
        <v>8</v>
      </c>
      <c r="G8" s="7" t="s">
        <v>9</v>
      </c>
      <c r="H8" s="7"/>
    </row>
    <row r="9" spans="1:8" ht="30">
      <c r="A9" s="8" t="s">
        <v>10</v>
      </c>
      <c r="B9" s="8" t="s">
        <v>11</v>
      </c>
      <c r="C9" s="9" t="s">
        <v>12</v>
      </c>
      <c r="D9" s="8" t="s">
        <v>13</v>
      </c>
      <c r="E9" s="8" t="s">
        <v>14</v>
      </c>
      <c r="F9" s="9" t="s">
        <v>31</v>
      </c>
      <c r="G9" s="9" t="s">
        <v>15</v>
      </c>
      <c r="H9" s="9" t="s">
        <v>16</v>
      </c>
    </row>
    <row r="10" spans="1:8" ht="42.75">
      <c r="A10" s="15" t="s">
        <v>72</v>
      </c>
      <c r="B10" s="10">
        <v>1</v>
      </c>
      <c r="C10" s="11">
        <v>3225000</v>
      </c>
      <c r="D10" s="12">
        <v>0.5</v>
      </c>
      <c r="E10" s="13">
        <f>+'FACTOR MULTIPLICADOR'!F37</f>
        <v>2.1999999999999997</v>
      </c>
      <c r="F10" s="14">
        <f>+PRODUCT(B10:E10)</f>
        <v>3547499.9999999995</v>
      </c>
      <c r="G10" s="10">
        <v>2</v>
      </c>
      <c r="H10" s="33">
        <f>F10*G10</f>
        <v>7094999.9999999991</v>
      </c>
    </row>
    <row r="11" spans="1:8" ht="42.75">
      <c r="A11" s="15" t="s">
        <v>71</v>
      </c>
      <c r="B11" s="10">
        <v>1</v>
      </c>
      <c r="C11" s="11">
        <f>+C10</f>
        <v>3225000</v>
      </c>
      <c r="D11" s="31">
        <f>+D10</f>
        <v>0.5</v>
      </c>
      <c r="E11" s="13">
        <f t="shared" ref="E11" si="0">+E10</f>
        <v>2.1999999999999997</v>
      </c>
      <c r="F11" s="14">
        <f>+PRODUCT(B11:E11)</f>
        <v>3547499.9999999995</v>
      </c>
      <c r="G11" s="10">
        <v>2</v>
      </c>
      <c r="H11" s="33">
        <f>F11*G11</f>
        <v>7094999.9999999991</v>
      </c>
    </row>
    <row r="12" spans="1:8" ht="28.5" customHeight="1">
      <c r="A12" s="16"/>
      <c r="B12" s="17"/>
      <c r="C12" s="17"/>
      <c r="D12" s="42" t="s">
        <v>17</v>
      </c>
      <c r="E12" s="42"/>
      <c r="F12" s="42"/>
      <c r="G12" s="43"/>
      <c r="H12" s="34">
        <f>SUM(H10:H11)</f>
        <v>14189999.999999998</v>
      </c>
    </row>
    <row r="13" spans="1:8" ht="15">
      <c r="A13" s="44" t="s">
        <v>18</v>
      </c>
      <c r="B13" s="45"/>
      <c r="C13" s="45"/>
      <c r="D13" s="45"/>
      <c r="E13" s="45"/>
      <c r="F13" s="45"/>
      <c r="G13" s="45"/>
      <c r="H13" s="46"/>
    </row>
    <row r="14" spans="1:8" ht="15">
      <c r="A14" s="69" t="s">
        <v>19</v>
      </c>
      <c r="B14" s="70"/>
      <c r="C14" s="71"/>
      <c r="D14" s="18" t="s">
        <v>20</v>
      </c>
      <c r="E14" s="18" t="s">
        <v>11</v>
      </c>
      <c r="F14" s="69" t="s">
        <v>21</v>
      </c>
      <c r="G14" s="71"/>
      <c r="H14" s="18" t="s">
        <v>22</v>
      </c>
    </row>
    <row r="15" spans="1:8">
      <c r="A15" s="52" t="s">
        <v>23</v>
      </c>
      <c r="B15" s="53"/>
      <c r="C15" s="54"/>
      <c r="D15" s="10" t="s">
        <v>24</v>
      </c>
      <c r="E15" s="10">
        <v>2</v>
      </c>
      <c r="F15" s="19">
        <f>35000*4</f>
        <v>140000</v>
      </c>
      <c r="G15" s="20"/>
      <c r="H15" s="33">
        <f>ROUND(E15*F15,0)</f>
        <v>280000</v>
      </c>
    </row>
    <row r="16" spans="1:8">
      <c r="A16" s="72" t="s">
        <v>25</v>
      </c>
      <c r="B16" s="73"/>
      <c r="C16" s="74"/>
      <c r="D16" s="10" t="s">
        <v>24</v>
      </c>
      <c r="E16" s="10">
        <v>2</v>
      </c>
      <c r="F16" s="19">
        <v>20924.36974789916</v>
      </c>
      <c r="G16" s="20"/>
      <c r="H16" s="33">
        <f t="shared" ref="H16:H17" si="1">ROUND(E16*F16,0)</f>
        <v>41849</v>
      </c>
    </row>
    <row r="17" spans="1:8">
      <c r="A17" s="52" t="s">
        <v>26</v>
      </c>
      <c r="B17" s="53"/>
      <c r="C17" s="54"/>
      <c r="D17" s="10" t="s">
        <v>24</v>
      </c>
      <c r="E17" s="10">
        <v>2</v>
      </c>
      <c r="F17" s="19">
        <v>55000</v>
      </c>
      <c r="G17" s="20"/>
      <c r="H17" s="33">
        <f t="shared" si="1"/>
        <v>110000</v>
      </c>
    </row>
    <row r="18" spans="1:8" ht="15">
      <c r="A18" s="21"/>
      <c r="B18" s="22"/>
      <c r="C18" s="22"/>
      <c r="D18" s="42" t="s">
        <v>67</v>
      </c>
      <c r="E18" s="42"/>
      <c r="F18" s="42"/>
      <c r="G18" s="43"/>
      <c r="H18" s="34">
        <f>SUM(H15:H17)</f>
        <v>431849</v>
      </c>
    </row>
    <row r="19" spans="1:8" ht="15">
      <c r="A19" s="44" t="s">
        <v>27</v>
      </c>
      <c r="B19" s="45"/>
      <c r="C19" s="45"/>
      <c r="D19" s="45"/>
      <c r="E19" s="45"/>
      <c r="F19" s="45"/>
      <c r="G19" s="45"/>
      <c r="H19" s="46"/>
    </row>
    <row r="20" spans="1:8" ht="15">
      <c r="A20" s="23"/>
      <c r="B20" s="24"/>
      <c r="C20" s="24"/>
      <c r="D20" s="24"/>
      <c r="E20" s="24"/>
      <c r="F20" s="47" t="s">
        <v>68</v>
      </c>
      <c r="G20" s="48"/>
      <c r="H20" s="32">
        <f>0.5*SUM(H10:H18)</f>
        <v>14621848.999999998</v>
      </c>
    </row>
    <row r="21" spans="1:8" ht="15">
      <c r="A21" s="23"/>
      <c r="B21" s="24"/>
      <c r="C21" s="24"/>
      <c r="D21" s="24"/>
      <c r="E21" s="24"/>
      <c r="F21" s="30" t="s">
        <v>28</v>
      </c>
      <c r="G21" s="25">
        <v>0.19</v>
      </c>
      <c r="H21" s="32">
        <f>ROUND((H20*G21),0)</f>
        <v>2778151</v>
      </c>
    </row>
    <row r="22" spans="1:8" ht="15">
      <c r="A22" s="16"/>
      <c r="B22" s="17"/>
      <c r="C22" s="17"/>
      <c r="D22" s="17"/>
      <c r="E22" s="17"/>
      <c r="F22" s="42" t="s">
        <v>29</v>
      </c>
      <c r="G22" s="43"/>
      <c r="H22" s="34">
        <f>ROUND((SUM(H20:H21)),0)</f>
        <v>17400000</v>
      </c>
    </row>
    <row r="23" spans="1:8" ht="24" customHeight="1">
      <c r="A23" s="49" t="s">
        <v>79</v>
      </c>
      <c r="B23" s="50"/>
      <c r="C23" s="50"/>
      <c r="D23" s="50"/>
      <c r="E23" s="50"/>
      <c r="F23" s="50"/>
      <c r="G23" s="50"/>
      <c r="H23" s="51"/>
    </row>
    <row r="24" spans="1:8" ht="15">
      <c r="D24" s="2"/>
      <c r="F24" s="3"/>
      <c r="G24" s="4"/>
      <c r="H24" s="5" t="s">
        <v>30</v>
      </c>
    </row>
    <row r="25" spans="1:8" ht="25.5" customHeight="1">
      <c r="A25" s="1" t="s">
        <v>82</v>
      </c>
      <c r="F25" s="6"/>
      <c r="H25" s="6" t="s">
        <v>30</v>
      </c>
    </row>
    <row r="26" spans="1:8" ht="15.75">
      <c r="A26" s="6"/>
      <c r="F26" s="6"/>
      <c r="H26" s="6"/>
    </row>
  </sheetData>
  <mergeCells count="17">
    <mergeCell ref="A23:H23"/>
    <mergeCell ref="A17:C17"/>
    <mergeCell ref="A2:H4"/>
    <mergeCell ref="A5:H5"/>
    <mergeCell ref="A6:H6"/>
    <mergeCell ref="A7:H7"/>
    <mergeCell ref="D12:G12"/>
    <mergeCell ref="A13:H13"/>
    <mergeCell ref="A14:C14"/>
    <mergeCell ref="F14:G14"/>
    <mergeCell ref="A15:C15"/>
    <mergeCell ref="A16:C16"/>
    <mergeCell ref="A1:H1"/>
    <mergeCell ref="D18:G18"/>
    <mergeCell ref="A19:H19"/>
    <mergeCell ref="F20:G20"/>
    <mergeCell ref="F22:G2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 MULTIPLICADOR</vt:lpstr>
      <vt:lpstr>PRESUPUESTO MINIMA 1901.2026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gonzalez sanchez</dc:creator>
  <cp:lastModifiedBy>MELISSA VARELA FLOR</cp:lastModifiedBy>
  <dcterms:created xsi:type="dcterms:W3CDTF">2023-02-17T23:12:56Z</dcterms:created>
  <dcterms:modified xsi:type="dcterms:W3CDTF">2026-10-09T17:02:53Z</dcterms:modified>
</cp:coreProperties>
</file>