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NE 2026\EP CNE 121026\SECOP II\"/>
    </mc:Choice>
  </mc:AlternateContent>
  <xr:revisionPtr revIDLastSave="0" documentId="13_ncr:1_{63E4DE4C-EAA4-4B15-A034-C05A53FEEF32}" xr6:coauthVersionLast="47" xr6:coauthVersionMax="47" xr10:uidLastSave="{00000000-0000-0000-0000-000000000000}"/>
  <bookViews>
    <workbookView xWindow="-120" yWindow="-120" windowWidth="29040" windowHeight="15720" xr2:uid="{0A0123D8-877A-49E3-934A-0B35E3FD04E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6" i="1" l="1"/>
  <c r="F21" i="1"/>
  <c r="J21" i="1" s="1"/>
  <c r="L21" i="1" s="1"/>
  <c r="N21" i="1" s="1"/>
  <c r="P21" i="1" s="1"/>
  <c r="P22" i="1" s="1"/>
  <c r="L24" i="1"/>
  <c r="N24" i="1" s="1"/>
  <c r="P24" i="1" s="1"/>
  <c r="P25" i="1" s="1"/>
  <c r="K24" i="1"/>
  <c r="O24" i="1" s="1"/>
  <c r="O25" i="1" s="1"/>
  <c r="I21" i="1"/>
  <c r="K21" i="1" s="1"/>
  <c r="E21" i="1"/>
  <c r="J18" i="1"/>
  <c r="I18" i="1"/>
  <c r="J17" i="1"/>
  <c r="L17" i="1" s="1"/>
  <c r="I17" i="1"/>
  <c r="J16" i="1"/>
  <c r="I16" i="1"/>
  <c r="J15" i="1"/>
  <c r="L15" i="1" s="1"/>
  <c r="N15" i="1" s="1"/>
  <c r="P15" i="1" s="1"/>
  <c r="I15" i="1"/>
  <c r="K18" i="1" l="1"/>
  <c r="M18" i="1" s="1"/>
  <c r="O18" i="1" s="1"/>
  <c r="K17" i="1"/>
  <c r="M17" i="1" s="1"/>
  <c r="O17" i="1" s="1"/>
  <c r="M21" i="1"/>
  <c r="O21" i="1" s="1"/>
  <c r="O22" i="1" s="1"/>
  <c r="N17" i="1"/>
  <c r="P17" i="1" s="1"/>
  <c r="K15" i="1"/>
  <c r="M15" i="1" s="1"/>
  <c r="O15" i="1" s="1"/>
  <c r="L18" i="1"/>
  <c r="N18" i="1" s="1"/>
  <c r="P18" i="1" s="1"/>
  <c r="K16" i="1"/>
  <c r="M16" i="1" s="1"/>
  <c r="O16" i="1" s="1"/>
  <c r="L16" i="1"/>
  <c r="N16" i="1" s="1"/>
  <c r="P16" i="1" s="1"/>
  <c r="P19" i="1" l="1"/>
  <c r="O19" i="1"/>
  <c r="O26" i="1" s="1"/>
</calcChain>
</file>

<file path=xl/sharedStrings.xml><?xml version="1.0" encoding="utf-8"?>
<sst xmlns="http://schemas.openxmlformats.org/spreadsheetml/2006/main" count="48" uniqueCount="44">
  <si>
    <t>FORMATO DE OFERTA ECONÓMICA</t>
  </si>
  <si>
    <t>PROYECTO PLIEGO DE CONDICIONES LP-CNE-003-2026</t>
  </si>
  <si>
    <t>Prestar los servicios para la negociación, programación, monitoreo, verificación y documentación de los espacios en medios de comunicación social del Estado y en medios que hacen uso del espectro electromagnético, en favor de las organizaciones políticas declaradas en oposición en el nivel nacional, en cumplimiento de la Ley 1909 de 2018 y de su reglamentación</t>
  </si>
  <si>
    <r>
      <rPr>
        <b/>
        <sz val="10"/>
        <color theme="1"/>
        <rFont val="Arial Narrow"/>
        <family val="2"/>
      </rPr>
      <t>NOTA 1</t>
    </r>
    <r>
      <rPr>
        <sz val="10"/>
        <color theme="1"/>
        <rFont val="Arial Narrow"/>
        <family val="2"/>
      </rPr>
      <t>: La oferta económica deberá contener el valor unitario ofertado de cada ítem incluido IVA (Si aplica), en números enteros, en PESOS COLOMBIANOS y totalizada, sin superar el valor unitario de referencia</t>
    </r>
  </si>
  <si>
    <r>
      <rPr>
        <b/>
        <sz val="10"/>
        <color theme="1"/>
        <rFont val="Arial Narrow"/>
        <family val="2"/>
      </rPr>
      <t>NOTA 2</t>
    </r>
    <r>
      <rPr>
        <sz val="10"/>
        <color theme="1"/>
        <rFont val="Arial Narrow"/>
        <family val="2"/>
      </rPr>
      <t>: Para la elaboración de la oferta económica solo se diligencian las casillas correspondientes a "</t>
    </r>
    <r>
      <rPr>
        <b/>
        <sz val="10"/>
        <color theme="1"/>
        <rFont val="Arial Narrow"/>
        <family val="2"/>
      </rPr>
      <t>VR. UNITARIO OFERTADO INCLUIDO IVA (SI APLICA)</t>
    </r>
    <r>
      <rPr>
        <sz val="10"/>
        <color theme="1"/>
        <rFont val="Arial Narrow"/>
        <family val="2"/>
      </rPr>
      <t>" y "</t>
    </r>
    <r>
      <rPr>
        <b/>
        <sz val="10"/>
        <color theme="1"/>
        <rFont val="Arial Narrow"/>
        <family val="2"/>
      </rPr>
      <t>VALOR % COMISIÓN OFERTADO (&lt;= 9%)</t>
    </r>
    <r>
      <rPr>
        <sz val="10"/>
        <color theme="1"/>
        <rFont val="Arial Narrow"/>
        <family val="2"/>
      </rPr>
      <t>". En caso de alterar o modificar la descripción técnica, precio de referencia, unidad de medida o cantidades mínimas de alguno de los elementos o servicios requeridos, será causal de rechazo.</t>
    </r>
  </si>
  <si>
    <r>
      <rPr>
        <b/>
        <sz val="10"/>
        <color theme="1"/>
        <rFont val="Arial Narrow"/>
        <family val="2"/>
      </rPr>
      <t>NOTA 3</t>
    </r>
    <r>
      <rPr>
        <sz val="10"/>
        <color theme="1"/>
        <rFont val="Arial Narrow"/>
        <family val="2"/>
      </rPr>
      <t xml:space="preserve">: El comité económico evaluador solo tendrá en cuenta los valores estipulados por el oferente en las casillas correspondientes a </t>
    </r>
    <r>
      <rPr>
        <b/>
        <sz val="10"/>
        <color theme="1"/>
        <rFont val="Arial Narrow"/>
        <family val="2"/>
      </rPr>
      <t>"VR. UNITARIO OFERTADO INCLUIDO IVA (SI APLICA)</t>
    </r>
    <r>
      <rPr>
        <sz val="10"/>
        <color theme="1"/>
        <rFont val="Arial Narrow"/>
        <family val="2"/>
      </rPr>
      <t>" y "</t>
    </r>
    <r>
      <rPr>
        <b/>
        <sz val="10"/>
        <color theme="1"/>
        <rFont val="Arial Narrow"/>
        <family val="2"/>
      </rPr>
      <t>VALOR % COMISIÓN OFERTADO (&lt;= 9%)</t>
    </r>
    <r>
      <rPr>
        <sz val="10"/>
        <color theme="1"/>
        <rFont val="Arial Narrow"/>
        <family val="2"/>
      </rPr>
      <t>", es decir, el valor evaluado para cada ítem será aquel que se encuentre en las casillas que correspondan a dichos títulos.</t>
    </r>
  </si>
  <si>
    <r>
      <rPr>
        <b/>
        <sz val="10"/>
        <color theme="1"/>
        <rFont val="Arial Narrow"/>
        <family val="2"/>
      </rPr>
      <t>NOTA 4</t>
    </r>
    <r>
      <rPr>
        <sz val="10"/>
        <color theme="1"/>
        <rFont val="Arial Narrow"/>
        <family val="2"/>
      </rPr>
      <t>: La omisión de alguno de los ítem en la oferta, será causal de rechazo.</t>
    </r>
  </si>
  <si>
    <r>
      <rPr>
        <b/>
        <sz val="10"/>
        <color theme="1"/>
        <rFont val="Arial Narrow"/>
        <family val="2"/>
      </rPr>
      <t>NOTA 5</t>
    </r>
    <r>
      <rPr>
        <sz val="10"/>
        <color theme="1"/>
        <rFont val="Arial Narrow"/>
        <family val="2"/>
      </rPr>
      <t>: En caso de presentarse ofertas económicas alternativas por el mismo oferente con diferentes valores, será causal de rechazo.</t>
    </r>
  </si>
  <si>
    <t>NOMBRE DEL PROPONENTE</t>
  </si>
  <si>
    <t>NIT</t>
  </si>
  <si>
    <t>ITEM</t>
  </si>
  <si>
    <t xml:space="preserve">DESCRIPCIÓN DEL BIEN Y/O SERVICIO </t>
  </si>
  <si>
    <t>UNIDAD DE MEDIDA</t>
  </si>
  <si>
    <t>CANT.</t>
  </si>
  <si>
    <t>VALOR % COMISIÓN ESTIMADO</t>
  </si>
  <si>
    <t>VALOR % COMISIÓN OFERTADO (&lt;= 9%)</t>
  </si>
  <si>
    <t>VR. UNITARIO ESTIMADO</t>
  </si>
  <si>
    <t>VR. UNITARIO OFERTADO INCLUIDO IVA (SI APLICA)</t>
  </si>
  <si>
    <t>COMISIÓN ESTIMADA (9%)</t>
  </si>
  <si>
    <t xml:space="preserve">COMISIÓN OFERTADA </t>
  </si>
  <si>
    <t>IVA ESTIMADO</t>
  </si>
  <si>
    <t>IVA OFERTADO</t>
  </si>
  <si>
    <t>VR. UNITARIO TOTAL ESTIMADO</t>
  </si>
  <si>
    <t>VR. UNITARIO TOTAL OFERTADO</t>
  </si>
  <si>
    <t>VALOR TOTAL ESTIMADO</t>
  </si>
  <si>
    <t>VALO TOTAL OFERTADO</t>
  </si>
  <si>
    <t>TELEVISIÓN</t>
  </si>
  <si>
    <t>CARACOL TELEVISIÓN S.A</t>
  </si>
  <si>
    <t>MINUTO</t>
  </si>
  <si>
    <t>RCN TELEVISIÓN S.A</t>
  </si>
  <si>
    <t>CANAL UNO</t>
  </si>
  <si>
    <t>RTVC</t>
  </si>
  <si>
    <t>TOTAL TELEVISIÓN</t>
  </si>
  <si>
    <t>RADIO</t>
  </si>
  <si>
    <t>RADIO NACIONAL DE COLOMBIA - RTVC</t>
  </si>
  <si>
    <t>TOTAL RADIO</t>
  </si>
  <si>
    <t>MONITOREO</t>
  </si>
  <si>
    <t>SERVICIO DE MONITOREO, SEGUIMIENTO Y VERIFICACIÓN DE LA EFECTIVA DIVULGACIÓN DE LOS CONTENIDOS CORRESPONDIENTES AL ESTATUTO DE LA OPOSICIÓN EN TELEVISIÓN Y RADIO DE COBERTURA NACIONAL, QUE PERMITA ACREDITAR LAS EMISIONES Y TRANSMISIONES REALIZADAS, IDENTIFICANDO MEDIO, FECHA, HORARIO, DURACIÓN Y DEMÁS CONDICIONES DE DIVULGACIÓN, CON SUS RESPECTIVOS SOPORTES Y EVIDENCIAS AUDIOVISUALES O SONORAS.</t>
  </si>
  <si>
    <t>MES</t>
  </si>
  <si>
    <t>TOTAL MONITOREO</t>
  </si>
  <si>
    <t>TOTAL</t>
  </si>
  <si>
    <t>FIRMA DEL REPRESENTANTE LEGAL</t>
  </si>
  <si>
    <r>
      <rPr>
        <b/>
        <sz val="10"/>
        <color theme="1"/>
        <rFont val="Arial Narrow"/>
        <family val="2"/>
      </rPr>
      <t>NOTA 7</t>
    </r>
    <r>
      <rPr>
        <sz val="10"/>
        <color theme="1"/>
        <rFont val="Arial Narrow"/>
        <family val="2"/>
      </rPr>
      <t>: El proponente deberá diligenciar únicamente las casillas de fondo salmón.</t>
    </r>
  </si>
  <si>
    <r>
      <rPr>
        <b/>
        <sz val="10"/>
        <color theme="1"/>
        <rFont val="Arial Narrow"/>
        <family val="2"/>
      </rPr>
      <t>NOTA 6</t>
    </r>
    <r>
      <rPr>
        <sz val="10"/>
        <color theme="1"/>
        <rFont val="Arial Narrow"/>
        <family val="2"/>
      </rPr>
      <t>: El valor de la comisión en ningún caso podrá ser superior al 9%, cualquier valor superior o mayor a 9% será causal de rechazo.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</si>
</sst>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4" fontId="3" fillId="0" borderId="1" xfId="2" applyFont="1" applyBorder="1" applyAlignment="1">
      <alignment vertical="center" wrapText="1"/>
    </xf>
    <xf numFmtId="44" fontId="3" fillId="3" borderId="1" xfId="2" applyFont="1" applyFill="1" applyBorder="1" applyAlignment="1" applyProtection="1">
      <alignment vertical="center" wrapText="1"/>
      <protection locked="0"/>
    </xf>
    <xf numFmtId="44" fontId="3" fillId="0" borderId="1" xfId="2" applyFont="1" applyBorder="1" applyAlignment="1">
      <alignment horizontal="center" vertical="center" wrapText="1"/>
    </xf>
    <xf numFmtId="44" fontId="3" fillId="0" borderId="1" xfId="2" applyFont="1" applyBorder="1" applyAlignment="1">
      <alignment vertical="center"/>
    </xf>
    <xf numFmtId="44" fontId="4" fillId="2" borderId="1" xfId="2" applyFont="1" applyFill="1" applyBorder="1" applyAlignment="1">
      <alignment vertical="center" wrapText="1"/>
    </xf>
    <xf numFmtId="44" fontId="4" fillId="2" borderId="1" xfId="0" applyNumberFormat="1" applyFont="1" applyFill="1" applyBorder="1" applyAlignment="1">
      <alignment vertical="center"/>
    </xf>
    <xf numFmtId="9" fontId="3" fillId="0" borderId="1" xfId="0" applyNumberFormat="1" applyFont="1" applyBorder="1" applyAlignment="1">
      <alignment horizontal="center" vertical="center" wrapText="1"/>
    </xf>
    <xf numFmtId="44" fontId="3" fillId="4" borderId="1" xfId="2" applyFont="1" applyFill="1" applyBorder="1" applyAlignment="1">
      <alignment vertical="center" wrapText="1"/>
    </xf>
    <xf numFmtId="44" fontId="4" fillId="2" borderId="1" xfId="2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43" fontId="3" fillId="5" borderId="1" xfId="1" applyFont="1" applyFill="1" applyBorder="1" applyAlignment="1">
      <alignment vertical="center" wrapText="1"/>
    </xf>
    <xf numFmtId="44" fontId="3" fillId="5" borderId="1" xfId="2" applyFont="1" applyFill="1" applyBorder="1" applyAlignment="1">
      <alignment vertical="center" wrapText="1"/>
    </xf>
    <xf numFmtId="9" fontId="3" fillId="4" borderId="1" xfId="3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9" fontId="3" fillId="0" borderId="5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9" fontId="3" fillId="0" borderId="7" xfId="0" applyNumberFormat="1" applyFont="1" applyBorder="1" applyAlignment="1">
      <alignment horizontal="center" vertical="center" wrapText="1"/>
    </xf>
    <xf numFmtId="9" fontId="3" fillId="3" borderId="5" xfId="3" applyFont="1" applyFill="1" applyBorder="1" applyAlignment="1" applyProtection="1">
      <alignment horizontal="center" vertical="center" wrapText="1"/>
      <protection locked="0"/>
    </xf>
    <xf numFmtId="9" fontId="3" fillId="3" borderId="6" xfId="3" applyFont="1" applyFill="1" applyBorder="1" applyAlignment="1" applyProtection="1">
      <alignment horizontal="center" vertical="center" wrapText="1"/>
      <protection locked="0"/>
    </xf>
    <xf numFmtId="9" fontId="3" fillId="3" borderId="7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145ED-97B5-4C17-8AFA-1ACA37B06631}">
  <dimension ref="A1:P31"/>
  <sheetViews>
    <sheetView tabSelected="1" workbookViewId="0">
      <selection activeCell="N13" sqref="N13"/>
    </sheetView>
  </sheetViews>
  <sheetFormatPr baseColWidth="10" defaultRowHeight="12.75" x14ac:dyDescent="0.25"/>
  <cols>
    <col min="1" max="1" width="4.7109375" style="1" bestFit="1" customWidth="1"/>
    <col min="2" max="2" width="63.42578125" style="1" bestFit="1" customWidth="1"/>
    <col min="3" max="3" width="9.7109375" style="1" bestFit="1" customWidth="1"/>
    <col min="4" max="4" width="5.5703125" style="1" bestFit="1" customWidth="1"/>
    <col min="5" max="5" width="9.140625" style="1" bestFit="1" customWidth="1"/>
    <col min="6" max="15" width="15.42578125" style="1" customWidth="1"/>
    <col min="16" max="16" width="16.42578125" style="1" bestFit="1" customWidth="1"/>
    <col min="17" max="16384" width="11.42578125" style="1"/>
  </cols>
  <sheetData>
    <row r="1" spans="1:16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x14ac:dyDescent="0.25">
      <c r="A2" s="23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5"/>
    </row>
    <row r="3" spans="1:16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</row>
    <row r="4" spans="1:16" x14ac:dyDescent="0.25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25">
      <c r="A6" s="19" t="s">
        <v>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</row>
    <row r="7" spans="1:16" x14ac:dyDescent="0.25">
      <c r="A7" s="19" t="s">
        <v>6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1"/>
    </row>
    <row r="8" spans="1:16" x14ac:dyDescent="0.25">
      <c r="A8" s="29" t="s">
        <v>7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25">
      <c r="A9" s="29" t="s">
        <v>43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1:16" x14ac:dyDescent="0.25">
      <c r="A10" s="19" t="s">
        <v>42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</row>
    <row r="11" spans="1:16" x14ac:dyDescent="0.25">
      <c r="A11" s="22" t="s">
        <v>8</v>
      </c>
      <c r="B11" s="22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</row>
    <row r="12" spans="1:16" x14ac:dyDescent="0.25">
      <c r="A12" s="23" t="s">
        <v>9</v>
      </c>
      <c r="B12" s="25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</row>
    <row r="13" spans="1:16" ht="51" x14ac:dyDescent="0.25">
      <c r="A13" s="3" t="s">
        <v>10</v>
      </c>
      <c r="B13" s="3" t="s">
        <v>11</v>
      </c>
      <c r="C13" s="3" t="s">
        <v>12</v>
      </c>
      <c r="D13" s="3" t="s">
        <v>13</v>
      </c>
      <c r="E13" s="3" t="s">
        <v>14</v>
      </c>
      <c r="F13" s="3" t="s">
        <v>15</v>
      </c>
      <c r="G13" s="3" t="s">
        <v>16</v>
      </c>
      <c r="H13" s="3" t="s">
        <v>17</v>
      </c>
      <c r="I13" s="3" t="s">
        <v>18</v>
      </c>
      <c r="J13" s="3" t="s">
        <v>19</v>
      </c>
      <c r="K13" s="3" t="s">
        <v>20</v>
      </c>
      <c r="L13" s="3" t="s">
        <v>21</v>
      </c>
      <c r="M13" s="3" t="s">
        <v>22</v>
      </c>
      <c r="N13" s="3" t="s">
        <v>23</v>
      </c>
      <c r="O13" s="3" t="s">
        <v>24</v>
      </c>
      <c r="P13" s="3" t="s">
        <v>25</v>
      </c>
    </row>
    <row r="14" spans="1:16" x14ac:dyDescent="0.25">
      <c r="A14" s="30" t="s">
        <v>26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1:16" x14ac:dyDescent="0.25">
      <c r="A15" s="4">
        <v>1</v>
      </c>
      <c r="B15" s="5" t="s">
        <v>27</v>
      </c>
      <c r="C15" s="4" t="s">
        <v>28</v>
      </c>
      <c r="D15" s="4">
        <v>30</v>
      </c>
      <c r="E15" s="32">
        <v>0.09</v>
      </c>
      <c r="F15" s="35"/>
      <c r="G15" s="6">
        <v>134691430</v>
      </c>
      <c r="H15" s="7"/>
      <c r="I15" s="8">
        <f>ROUND((G15*E15),0)</f>
        <v>12122229</v>
      </c>
      <c r="J15" s="8">
        <f>+H15*F15</f>
        <v>0</v>
      </c>
      <c r="K15" s="6">
        <f>ROUND((I15*19%),0)</f>
        <v>2303224</v>
      </c>
      <c r="L15" s="6">
        <f>+J15*19%</f>
        <v>0</v>
      </c>
      <c r="M15" s="6">
        <f>ROUND((G15+I15+K15),0)</f>
        <v>149116883</v>
      </c>
      <c r="N15" s="6">
        <f>+H15+J15+L15</f>
        <v>0</v>
      </c>
      <c r="O15" s="6">
        <f>+M15*D15</f>
        <v>4473506490</v>
      </c>
      <c r="P15" s="9">
        <f>+N15*D15</f>
        <v>0</v>
      </c>
    </row>
    <row r="16" spans="1:16" x14ac:dyDescent="0.25">
      <c r="A16" s="4">
        <v>2</v>
      </c>
      <c r="B16" s="5" t="s">
        <v>29</v>
      </c>
      <c r="C16" s="4" t="s">
        <v>28</v>
      </c>
      <c r="D16" s="4">
        <v>30</v>
      </c>
      <c r="E16" s="33"/>
      <c r="F16" s="36"/>
      <c r="G16" s="6">
        <v>71424429</v>
      </c>
      <c r="H16" s="7"/>
      <c r="I16" s="8">
        <f>ROUND((G16*E15),0)</f>
        <v>6428199</v>
      </c>
      <c r="J16" s="8">
        <f>+H16*F15</f>
        <v>0</v>
      </c>
      <c r="K16" s="6">
        <f t="shared" ref="K16:K18" si="0">ROUND((I16*19%),0)</f>
        <v>1221358</v>
      </c>
      <c r="L16" s="6">
        <f t="shared" ref="L16:L18" si="1">+J16*19%</f>
        <v>0</v>
      </c>
      <c r="M16" s="6">
        <f t="shared" ref="M16:M18" si="2">ROUND((G16+I16+K16),0)</f>
        <v>79073986</v>
      </c>
      <c r="N16" s="6">
        <f t="shared" ref="N16:N18" si="3">+H16+J16+L16</f>
        <v>0</v>
      </c>
      <c r="O16" s="6">
        <f t="shared" ref="O16:O18" si="4">+M16*D16</f>
        <v>2372219580</v>
      </c>
      <c r="P16" s="9">
        <f t="shared" ref="P16:P18" si="5">+N16*D16</f>
        <v>0</v>
      </c>
    </row>
    <row r="17" spans="1:16" x14ac:dyDescent="0.25">
      <c r="A17" s="4">
        <v>3</v>
      </c>
      <c r="B17" s="5" t="s">
        <v>30</v>
      </c>
      <c r="C17" s="4" t="s">
        <v>28</v>
      </c>
      <c r="D17" s="4">
        <v>30</v>
      </c>
      <c r="E17" s="33"/>
      <c r="F17" s="36"/>
      <c r="G17" s="6">
        <v>35380000</v>
      </c>
      <c r="H17" s="7"/>
      <c r="I17" s="8">
        <f>ROUND((G17*E15),0)</f>
        <v>3184200</v>
      </c>
      <c r="J17" s="8">
        <f>+H17*F15</f>
        <v>0</v>
      </c>
      <c r="K17" s="6">
        <f t="shared" si="0"/>
        <v>604998</v>
      </c>
      <c r="L17" s="6">
        <f t="shared" si="1"/>
        <v>0</v>
      </c>
      <c r="M17" s="6">
        <f t="shared" si="2"/>
        <v>39169198</v>
      </c>
      <c r="N17" s="6">
        <f t="shared" si="3"/>
        <v>0</v>
      </c>
      <c r="O17" s="6">
        <f t="shared" si="4"/>
        <v>1175075940</v>
      </c>
      <c r="P17" s="9">
        <f t="shared" si="5"/>
        <v>0</v>
      </c>
    </row>
    <row r="18" spans="1:16" x14ac:dyDescent="0.25">
      <c r="A18" s="4">
        <v>4</v>
      </c>
      <c r="B18" s="5" t="s">
        <v>31</v>
      </c>
      <c r="C18" s="4" t="s">
        <v>28</v>
      </c>
      <c r="D18" s="4">
        <v>30</v>
      </c>
      <c r="E18" s="34"/>
      <c r="F18" s="37"/>
      <c r="G18" s="6">
        <v>10286592</v>
      </c>
      <c r="H18" s="7"/>
      <c r="I18" s="8">
        <f>ROUND((G18*E15),0)</f>
        <v>925793</v>
      </c>
      <c r="J18" s="8">
        <f>+H18*F15</f>
        <v>0</v>
      </c>
      <c r="K18" s="6">
        <f t="shared" si="0"/>
        <v>175901</v>
      </c>
      <c r="L18" s="6">
        <f t="shared" si="1"/>
        <v>0</v>
      </c>
      <c r="M18" s="6">
        <f t="shared" si="2"/>
        <v>11388286</v>
      </c>
      <c r="N18" s="6">
        <f t="shared" si="3"/>
        <v>0</v>
      </c>
      <c r="O18" s="6">
        <f t="shared" si="4"/>
        <v>341648580</v>
      </c>
      <c r="P18" s="9">
        <f t="shared" si="5"/>
        <v>0</v>
      </c>
    </row>
    <row r="19" spans="1:16" x14ac:dyDescent="0.25">
      <c r="A19" s="26" t="s">
        <v>32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8"/>
      <c r="O19" s="10">
        <f>SUM(O15:O18)</f>
        <v>8362450590</v>
      </c>
      <c r="P19" s="11">
        <f>SUM(P15:P18)</f>
        <v>0</v>
      </c>
    </row>
    <row r="20" spans="1:16" x14ac:dyDescent="0.25">
      <c r="A20" s="26" t="s">
        <v>33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8"/>
    </row>
    <row r="21" spans="1:16" x14ac:dyDescent="0.25">
      <c r="A21" s="4">
        <v>1</v>
      </c>
      <c r="B21" s="5" t="s">
        <v>34</v>
      </c>
      <c r="C21" s="4" t="s">
        <v>28</v>
      </c>
      <c r="D21" s="4">
        <v>30</v>
      </c>
      <c r="E21" s="12">
        <f>E15</f>
        <v>0.09</v>
      </c>
      <c r="F21" s="18">
        <f>F15</f>
        <v>0</v>
      </c>
      <c r="G21" s="13">
        <v>6983220</v>
      </c>
      <c r="H21" s="7"/>
      <c r="I21" s="8">
        <f>ROUND((G21*E21),0)</f>
        <v>628490</v>
      </c>
      <c r="J21" s="8">
        <f>+H21*F21</f>
        <v>0</v>
      </c>
      <c r="K21" s="6">
        <f>ROUND((I21*19%),0)</f>
        <v>119413</v>
      </c>
      <c r="L21" s="6">
        <f>+J21*19%</f>
        <v>0</v>
      </c>
      <c r="M21" s="6">
        <f>ROUND((G21+I21+K21),0)</f>
        <v>7731123</v>
      </c>
      <c r="N21" s="6">
        <f>+L21+J21+H21</f>
        <v>0</v>
      </c>
      <c r="O21" s="6">
        <f>+M21*30</f>
        <v>231933690</v>
      </c>
      <c r="P21" s="9">
        <f>+N21*D18</f>
        <v>0</v>
      </c>
    </row>
    <row r="22" spans="1:16" x14ac:dyDescent="0.25">
      <c r="A22" s="30" t="s">
        <v>35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10">
        <f>SUM(O21)</f>
        <v>231933690</v>
      </c>
      <c r="P22" s="14">
        <f>+P21</f>
        <v>0</v>
      </c>
    </row>
    <row r="23" spans="1:16" x14ac:dyDescent="0.25">
      <c r="A23" s="30" t="s">
        <v>36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</row>
    <row r="24" spans="1:16" ht="76.5" x14ac:dyDescent="0.25">
      <c r="A24" s="4">
        <v>1</v>
      </c>
      <c r="B24" s="2" t="s">
        <v>37</v>
      </c>
      <c r="C24" s="4" t="s">
        <v>38</v>
      </c>
      <c r="D24" s="4">
        <v>1</v>
      </c>
      <c r="E24" s="15"/>
      <c r="F24" s="15"/>
      <c r="G24" s="13">
        <v>25766333</v>
      </c>
      <c r="H24" s="7"/>
      <c r="I24" s="16"/>
      <c r="J24" s="16"/>
      <c r="K24" s="6">
        <f>ROUND((G24*19%),0)</f>
        <v>4895603</v>
      </c>
      <c r="L24" s="6">
        <f>+H24*19%</f>
        <v>0</v>
      </c>
      <c r="M24" s="17"/>
      <c r="N24" s="6">
        <f>+H24+L24</f>
        <v>0</v>
      </c>
      <c r="O24" s="6">
        <f>+G24+K24</f>
        <v>30661936</v>
      </c>
      <c r="P24" s="9">
        <f>+N24*D24</f>
        <v>0</v>
      </c>
    </row>
    <row r="25" spans="1:16" x14ac:dyDescent="0.25">
      <c r="A25" s="26" t="s">
        <v>39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8"/>
      <c r="O25" s="10">
        <f>SUM(O24)</f>
        <v>30661936</v>
      </c>
      <c r="P25" s="14">
        <f>+P24</f>
        <v>0</v>
      </c>
    </row>
    <row r="26" spans="1:16" x14ac:dyDescent="0.25">
      <c r="A26" s="23" t="s">
        <v>40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5"/>
      <c r="O26" s="11">
        <f>+O19+O22+O25</f>
        <v>8625046216</v>
      </c>
      <c r="P26" s="14">
        <f>ROUND((P19+P22+P25),0)</f>
        <v>0</v>
      </c>
    </row>
    <row r="28" spans="1:16" x14ac:dyDescent="0.25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</row>
    <row r="29" spans="1:16" x14ac:dyDescent="0.25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</row>
    <row r="30" spans="1:16" x14ac:dyDescent="0.25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</row>
    <row r="31" spans="1:16" x14ac:dyDescent="0.25">
      <c r="B31" s="22" t="s">
        <v>41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</sheetData>
  <sheetProtection algorithmName="SHA-512" hashValue="KOyKnSlofB7cAdb4cN/QyyY8gHtsFukeLPJlJDqnfsunr34tRYe2hfV77/QRNpQfuIYFgX2FMT+JGq3nsEQc2A==" saltValue="hMel9UkHREWfrMrm78wRIg==" spinCount="100000" sheet="1" objects="1" scenarios="1"/>
  <mergeCells count="25">
    <mergeCell ref="A23:P23"/>
    <mergeCell ref="A25:N25"/>
    <mergeCell ref="A26:N26"/>
    <mergeCell ref="B28:O30"/>
    <mergeCell ref="B31:O31"/>
    <mergeCell ref="A20:P20"/>
    <mergeCell ref="A22:N22"/>
    <mergeCell ref="A7:P7"/>
    <mergeCell ref="A8:P8"/>
    <mergeCell ref="A9:P9"/>
    <mergeCell ref="A11:B11"/>
    <mergeCell ref="C11:P11"/>
    <mergeCell ref="A12:B12"/>
    <mergeCell ref="C12:P12"/>
    <mergeCell ref="A10:P10"/>
    <mergeCell ref="A14:P14"/>
    <mergeCell ref="E15:E18"/>
    <mergeCell ref="F15:F18"/>
    <mergeCell ref="A19:N19"/>
    <mergeCell ref="A6:P6"/>
    <mergeCell ref="A1:P1"/>
    <mergeCell ref="A2:P2"/>
    <mergeCell ref="A3:P3"/>
    <mergeCell ref="A4:P4"/>
    <mergeCell ref="A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 EDUARDO GONZALEZ RIAÑO</dc:creator>
  <cp:lastModifiedBy>LUZ MARLEN  BULA GUZMAN</cp:lastModifiedBy>
  <dcterms:created xsi:type="dcterms:W3CDTF">2026-10-15T20:04:22Z</dcterms:created>
  <dcterms:modified xsi:type="dcterms:W3CDTF">2026-10-16T00:07:59Z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2026-10-15T20:23:19Z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fae50519-00aa-44c1-a901-95fd10aabe37</vt:lpwstr>
  </property>
  <property fmtid="{D5CDD505-2E9C-101B-9397-08002B2CF9AE}" pid="7" name="MSIP_Label_defa4170-0d19-0005-0004-bc88714345d2_ActionId">
    <vt:lpwstr>154d73db-3d43-47e2-818c-921430205929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