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updateLinks="always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dy Namen\Documents\A CVP\PROCESOS FIDUCIARIOS\DUT\FIDUBOGOTA PAVIMENTO SANTA TERESITA\ORFEO PAVIMENTOS OBRA\"/>
    </mc:Choice>
  </mc:AlternateContent>
  <xr:revisionPtr revIDLastSave="0" documentId="8_{D9BD0D80-8507-4362-A54B-38896C1BDC43}" xr6:coauthVersionLast="47" xr6:coauthVersionMax="47" xr10:uidLastSave="{00000000-0000-0000-0000-000000000000}"/>
  <bookViews>
    <workbookView xWindow="-93" yWindow="-93" windowWidth="20186" windowHeight="12800" tabRatio="918" firstSheet="1" activeTab="1" xr2:uid="{F77B24CB-15DB-426C-BC85-C18DF87DE8A4}"/>
  </bookViews>
  <sheets>
    <sheet name="DESCUENTOS" sheetId="94" state="hidden" r:id="rId1"/>
    <sheet name="propuesta" sheetId="98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9" i="98" l="1"/>
  <c r="K38" i="98"/>
  <c r="K37" i="98"/>
  <c r="J34" i="98"/>
  <c r="K11" i="98"/>
  <c r="K12" i="98"/>
  <c r="K13" i="98"/>
  <c r="K14" i="98"/>
  <c r="K15" i="98"/>
  <c r="K16" i="98"/>
  <c r="K17" i="98"/>
  <c r="K18" i="98"/>
  <c r="K19" i="98"/>
  <c r="K20" i="98"/>
  <c r="K21" i="98"/>
  <c r="K22" i="98"/>
  <c r="K23" i="98"/>
  <c r="K24" i="98"/>
  <c r="K25" i="98"/>
  <c r="K26" i="98"/>
  <c r="K27" i="98"/>
  <c r="K28" i="98"/>
  <c r="K29" i="98"/>
  <c r="K10" i="98"/>
  <c r="K30" i="98" s="1"/>
  <c r="L55" i="98"/>
  <c r="K33" i="98" l="1"/>
  <c r="K32" i="98"/>
  <c r="K31" i="98"/>
  <c r="K40" i="98"/>
  <c r="K41" i="98" s="1"/>
  <c r="K43" i="98" s="1"/>
  <c r="K46" i="98" s="1"/>
  <c r="P7" i="94"/>
  <c r="N7" i="94"/>
  <c r="O7" i="94"/>
  <c r="P6" i="94"/>
  <c r="P5" i="94"/>
  <c r="P4" i="94"/>
  <c r="P3" i="94"/>
  <c r="N5" i="94"/>
  <c r="N4" i="94"/>
  <c r="N3" i="94"/>
  <c r="M7" i="94"/>
  <c r="H7" i="94"/>
  <c r="L7" i="94"/>
  <c r="L5" i="94"/>
  <c r="L4" i="94"/>
  <c r="K7" i="94"/>
  <c r="L3" i="94"/>
  <c r="K34" i="98" l="1"/>
  <c r="K45" i="98" s="1"/>
  <c r="K47" i="98" s="1"/>
</calcChain>
</file>

<file path=xl/sharedStrings.xml><?xml version="1.0" encoding="utf-8"?>
<sst xmlns="http://schemas.openxmlformats.org/spreadsheetml/2006/main" count="183" uniqueCount="115">
  <si>
    <t xml:space="preserve">Cias      </t>
  </si>
  <si>
    <t xml:space="preserve">Descripcion                                                               </t>
  </si>
  <si>
    <t xml:space="preserve">No.Proveedor        </t>
  </si>
  <si>
    <t xml:space="preserve">Descripcion Proveedor                                                               </t>
  </si>
  <si>
    <t>No.Ord.Ope</t>
  </si>
  <si>
    <t>No.Ord.Pag</t>
  </si>
  <si>
    <t>Fecha Caus</t>
  </si>
  <si>
    <t xml:space="preserve">Valor Bruto         </t>
  </si>
  <si>
    <t xml:space="preserve">Iva                 </t>
  </si>
  <si>
    <t xml:space="preserve">Valor ReteIva       </t>
  </si>
  <si>
    <t xml:space="preserve">Valor ReteFuente    </t>
  </si>
  <si>
    <t xml:space="preserve">Valor ReteIca       </t>
  </si>
  <si>
    <t xml:space="preserve">Valor Otros Cptos   </t>
  </si>
  <si>
    <t xml:space="preserve">Valor Neto          </t>
  </si>
  <si>
    <t xml:space="preserve">Encargo/Cuenta Pago                               </t>
  </si>
  <si>
    <t xml:space="preserve">No.Beneficiario     </t>
  </si>
  <si>
    <t xml:space="preserve">Descripcion Beneficiario                                                               </t>
  </si>
  <si>
    <t xml:space="preserve">Tipo de Cuenta      </t>
  </si>
  <si>
    <t xml:space="preserve">Numero de Cuenta    </t>
  </si>
  <si>
    <t xml:space="preserve">Valor Pagado        </t>
  </si>
  <si>
    <t>Fecha de P</t>
  </si>
  <si>
    <t xml:space="preserve">Grupo de Giro       </t>
  </si>
  <si>
    <t xml:space="preserve">2 1 P61140 PAD   ODDICO LTDA                                                               </t>
  </si>
  <si>
    <t xml:space="preserve">CONSORCIO ARBOLEDA                                                               </t>
  </si>
  <si>
    <t xml:space="preserve">$ 479.832.239,00 </t>
  </si>
  <si>
    <t xml:space="preserve"> $ -   </t>
  </si>
  <si>
    <t xml:space="preserve">                    </t>
  </si>
  <si>
    <t xml:space="preserve"> $ 479.832.239,00 </t>
  </si>
  <si>
    <t xml:space="preserve">CH                  </t>
  </si>
  <si>
    <t xml:space="preserve"> $ 400.619.707,00 </t>
  </si>
  <si>
    <t xml:space="preserve"> $ 459.473.236,26 </t>
  </si>
  <si>
    <t xml:space="preserve">$ 459.473.236,26 </t>
  </si>
  <si>
    <t xml:space="preserve"> $ 4.530.508,00 </t>
  </si>
  <si>
    <t xml:space="preserve"> $ 307.409.852,92 </t>
  </si>
  <si>
    <t xml:space="preserve"> $ 304.081.597,98 </t>
  </si>
  <si>
    <t xml:space="preserve">$ 304.081.597,98 </t>
  </si>
  <si>
    <t xml:space="preserve"> $ 1.171.656,28 </t>
  </si>
  <si>
    <t xml:space="preserve"> $ 16.273.689,00 </t>
  </si>
  <si>
    <t xml:space="preserve"> $ 141.867.023,88 </t>
  </si>
  <si>
    <t xml:space="preserve">$ 141.867.023,88 </t>
  </si>
  <si>
    <t xml:space="preserve">$ 2.156.923.383,26 </t>
  </si>
  <si>
    <t xml:space="preserve"> $ 12.074.547,79 </t>
  </si>
  <si>
    <t xml:space="preserve"> $ 1.811.182,64 </t>
  </si>
  <si>
    <t xml:space="preserve"> $ 33.300.331,99 </t>
  </si>
  <si>
    <t xml:space="preserve"> $ 12.254.522,59 </t>
  </si>
  <si>
    <t xml:space="preserve"> $ 724.303.248,92 </t>
  </si>
  <si>
    <t xml:space="preserve"> $ 1.385.254.097,12 </t>
  </si>
  <si>
    <t xml:space="preserve">FORMULARIO N° 1 - Oferta Economica </t>
  </si>
  <si>
    <t>CONVOCATORIA PUBLICA 001-2026</t>
  </si>
  <si>
    <r>
      <t xml:space="preserve">[La entidad puede utilizar este formulario de presentación de </t>
    </r>
    <r>
      <rPr>
        <b/>
        <u/>
        <sz val="11"/>
        <rFont val="Arial"/>
        <charset val="134"/>
      </rPr>
      <t>propuesta económica</t>
    </r>
    <r>
      <rPr>
        <sz val="11"/>
        <rFont val="Arial"/>
        <charset val="134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</si>
  <si>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</si>
  <si>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iTEM</t>
  </si>
  <si>
    <t>No. ESPECIFICACION</t>
  </si>
  <si>
    <t>ESPECIFICACION</t>
  </si>
  <si>
    <t>DESCRIPCIÓN</t>
  </si>
  <si>
    <t>UNIDAD</t>
  </si>
  <si>
    <t>CANTIDAD TOTAL</t>
  </si>
  <si>
    <t>VR. UN</t>
  </si>
  <si>
    <t>VR. PARCIAL</t>
  </si>
  <si>
    <t>VR UN
 PROPUESTO</t>
  </si>
  <si>
    <t>GENERAL</t>
  </si>
  <si>
    <t>PARTICULAR</t>
  </si>
  <si>
    <t xml:space="preserve">PAVIMENTO </t>
  </si>
  <si>
    <t>IDU</t>
  </si>
  <si>
    <t>Excavaciones Varias Sin Clasificar Con Retroexcavadora (Incluye: Excavación, Remoción Y Cargue).</t>
  </si>
  <si>
    <t>M3</t>
  </si>
  <si>
    <t>Transporte Y Disposición Final De Escombros En Sitio Autorizado (Distancia De Transporte 28 Km). A Distancia Mayor Del Acarreo Libre (90 M) En Sitio Autorizado Por La Entidad Ambiental Competente.</t>
  </si>
  <si>
    <t>Corte De Pavimento - Incluye Equipo: Cortadora De Concreto Incluye Operario Y Combustible. Incluye Disco Diamantado Asfalto-Concreto 350 Mm, Agua Y Mano De Obra.</t>
  </si>
  <si>
    <t>ML</t>
  </si>
  <si>
    <t>Demolición Pavimento Asfaltico (Incluye Cargue). No Incluye Transporte Y Disposición Final De Sobrantes.</t>
  </si>
  <si>
    <t xml:space="preserve">Geotextil No Tejido Con Resistencia A La Tensión Grab De 1530 N. </t>
  </si>
  <si>
    <t>M2</t>
  </si>
  <si>
    <t>Geomalla biaxial con resistencia ultima a la tensión , sentido longitudinal y transversal: entre 30 kn/m y 32 kn/m.para refuerzo de materiales granulares.(incluye suministro e instalación).</t>
  </si>
  <si>
    <t>Estabilización O Mejoramiento De Subrasante Con Rajon = 6" A 12" (15 - 30 Cm) Y Sello Con Subbase Granular Clase C - Gr1 (Sbgc_Gr1). Incluye (Suministro, Extendido Y Nivelación Manual , Compactación Mecánica Vibro compactador Tipo Rana, Transporte Del Rajon Y Sello Hasta 21 Km).</t>
  </si>
  <si>
    <t>Base Granular Clase A (Bg_A) (Suministro, Extendido, Nivelación, Humedecimiento Y Compactación Con Vibrocompactador).</t>
  </si>
  <si>
    <t>Subbase Granular Clase A (Sbg_A) (Suministro, Extendido, Nivelación, Humedecimiento Y Compactación Con Vibrocompactador).</t>
  </si>
  <si>
    <t>Mezcla Asfáltica En Caliente Tipo Denso Md12 Asfalto 60-70. (Incluye Suministro, Extendido, Nivelación Manual Y Compactación Mecánica Con Vibrocompactador Tándem Pequeño Con Operario Y Combustible, Factor De compactación Y Transporte De Material A 21 Kms).</t>
  </si>
  <si>
    <t xml:space="preserve">
Riego De Liga Con Emulsión Asfáltica Crr-1 (Suministro, Barrido Superficie Y Riego Mecánico).</t>
  </si>
  <si>
    <t>Demarcación línea continua a=0,12 m. (espesor 2,3 mm. termoplástica incluye suministro y aplicación inc. termosferas)</t>
  </si>
  <si>
    <t>Sardinel Tipo A10 (Suministro E Instalación. Incluye 3cm Mortero 1:5).</t>
  </si>
  <si>
    <t>Demolición Manual Sardinel Existente (Incluye Cargue). No Incluye Transporte Y Disposición Final De Sobrantes.Demolición Manual Sardinel Existente (Incluye Cargue). No Incluye Transporte Y Disposición Final De Sobrantes.</t>
  </si>
  <si>
    <t>Sardinel bajo A85 para rampas (suministro e instalación incluye mortero 1:5).</t>
  </si>
  <si>
    <t>Sumidero Lateral Sl-150, H=0.85m (Prefabricado. Incluye Suministro E Instalación. Incluye Sobre tapa Y Tapa).</t>
  </si>
  <si>
    <t>UND</t>
  </si>
  <si>
    <t>Cárcamo aguas lluvias 0,45 x 0,06 m. e=0,20m incluye rejilla suministro e instalación.</t>
  </si>
  <si>
    <t>tubería pvc u.m. ext corrugado/int. liso u.m. norma ntc 3722 d=12" (incluye suministro e instalación)</t>
  </si>
  <si>
    <t xml:space="preserve">
limpieza de sumideros (incluye cargue, retiro y disposición final de sobrantes)
</t>
  </si>
  <si>
    <t>Relleno en recebo común para redes y alrededor de estructuras (suministro e instalación extendido manual humedecimiento y compactación transporte a 28km.</t>
  </si>
  <si>
    <t>SUBTOTAL COSTOS DIRECTOS</t>
  </si>
  <si>
    <t>ADMINISTRACIÓN</t>
  </si>
  <si>
    <t>IMPREVISTOS</t>
  </si>
  <si>
    <t>UTILIDAD</t>
  </si>
  <si>
    <t>SUB TOTAL COSTOS INDIRECTOS</t>
  </si>
  <si>
    <t>ENSAYOS DE LABORATORIO Y TOPOGRAFIA</t>
  </si>
  <si>
    <t xml:space="preserve">levantamiento y replanteo con equipo de topografía. estacion total, Precisión lineal ≤ (2 mm + 2 ppm x D), precisión angular ≤ 3".  Alcance: con un prisma hasta 2000 metros en buenas condiciones. (Accesorios: Trípodes, bastones, prismas, cintas metálicas, baterías, entre otros). Y  NIVEL  electrónico o automático óptico (lectura de 3 hilos), los diámetros mínimos de los objetivos en centímetros (cm) serán 2.5 a 4.5, sensibilidad del nivel 60" a 30", aumento ≥ 28x, precisión </t>
  </si>
  <si>
    <t xml:space="preserve">DIA </t>
  </si>
  <si>
    <t xml:space="preserve">PRUEBA DE ENSAYO CBR DE SUELOS COMPACTADOS EN EL LABORATORIO (METODO I). Norma técnica: INVE-148-13 NTC-2122-13 ASTM D1883-21. con un laboratorio certificado mas resultados. </t>
  </si>
  <si>
    <t xml:space="preserve">PRUEBA DE ENSAYO RELACIONES HUMEDAD - PESO UNITARIO SECO EN LOS SUELOS (ENSAYO NORMAL DE COMPACTACION). Norma técnica: INVE-141-13 ASTM D698-12 (21)  con laboratorios certificado mas resultado. </t>
  </si>
  <si>
    <t>SUBTOTAL</t>
  </si>
  <si>
    <t xml:space="preserve">IVA (19%) </t>
  </si>
  <si>
    <t>COSTO TOTAL ENSAYOS DE LABORATORIO Y TOPOGRAFIA</t>
  </si>
  <si>
    <t>SUBTOTAL OBRAS (INCLUYE AIU)</t>
  </si>
  <si>
    <t>VALOR TOTAL</t>
  </si>
  <si>
    <r>
      <rPr>
        <b/>
        <sz val="11"/>
        <color rgb="FF000000"/>
        <rFont val="Arial"/>
      </rPr>
      <t xml:space="preserve">NOTA 1: </t>
    </r>
    <r>
      <rPr>
        <sz val="11"/>
        <color rgb="FF000000"/>
        <rFont val="Arial"/>
      </rPr>
      <t xml:space="preserve"> Se debe tener en cuenta que el PRECIO UNITARIO NO incluye el valor de A.I.U. </t>
    </r>
  </si>
  <si>
    <t xml:space="preserve"> PORCENTAJE </t>
  </si>
  <si>
    <r>
      <t>NOTA 2:</t>
    </r>
    <r>
      <rPr>
        <sz val="11"/>
        <rFont val="Arial"/>
        <charset val="134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</si>
  <si>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 A= </t>
  </si>
  <si>
    <r>
      <t>NOTA 3:</t>
    </r>
    <r>
      <rPr>
        <sz val="11"/>
        <rFont val="Arial"/>
        <charset val="134"/>
      </rPr>
      <t xml:space="preserve"> El A.I.U y su discriminación deben estar en porcentaje (%). </t>
    </r>
  </si>
  <si>
    <t>IMPREVISTO</t>
  </si>
  <si>
    <t xml:space="preserve"> I= </t>
  </si>
  <si>
    <t> </t>
  </si>
  <si>
    <t xml:space="preserve"> U= </t>
  </si>
  <si>
    <t>TOTAL A.I.U</t>
  </si>
  <si>
    <t xml:space="preserve"> A.I.U.= </t>
  </si>
  <si>
    <t>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</si>
</sst>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_-[$$-409]* #,##0.00_ ;_-[$$-409]* \-#,##0.00\ ;_-[$$-409]* &quot;-&quot;??_ ;_-@_ "/>
    <numFmt numFmtId="167" formatCode="0.000%"/>
    <numFmt numFmtId="168" formatCode="0.000000%"/>
    <numFmt numFmtId="169" formatCode="&quot;$&quot;\ #,##0.000;[Red]\-&quot;$&quot;\ #,##0.000"/>
  </numFmts>
  <fonts count="18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color theme="1"/>
      <name val="Arial"/>
    </font>
    <font>
      <b/>
      <sz val="10"/>
      <color rgb="FF000000"/>
      <name val="Arial"/>
    </font>
    <font>
      <b/>
      <sz val="10"/>
      <color theme="1"/>
      <name val="Arial"/>
    </font>
    <font>
      <sz val="11"/>
      <color rgb="FF000000"/>
      <name val="Aptos Narrow"/>
      <family val="2"/>
    </font>
    <font>
      <b/>
      <sz val="11"/>
      <color rgb="FF000000"/>
      <name val="Aptos Narrow"/>
      <family val="2"/>
    </font>
    <font>
      <sz val="10"/>
      <color rgb="FF000000"/>
      <name val="Arial"/>
    </font>
    <font>
      <sz val="10"/>
      <color rgb="FF242424"/>
      <name val="Arial"/>
    </font>
    <font>
      <b/>
      <u/>
      <sz val="11"/>
      <name val="Arial"/>
      <charset val="134"/>
    </font>
    <font>
      <sz val="11"/>
      <name val="Arial"/>
      <charset val="134"/>
    </font>
    <font>
      <b/>
      <sz val="11"/>
      <name val="Arial"/>
      <charset val="134"/>
    </font>
    <font>
      <b/>
      <sz val="11"/>
      <color rgb="FF000000"/>
      <name val="Arial"/>
    </font>
    <font>
      <sz val="11"/>
      <color rgb="FF000000"/>
      <name val="Arial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5E0B3"/>
        <bgColor rgb="FFC5E0B3"/>
      </patternFill>
    </fill>
    <fill>
      <patternFill patternType="solid">
        <fgColor rgb="FFEAF1DD"/>
        <bgColor rgb="FFEAF1DD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80808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1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4" fillId="0" borderId="0"/>
    <xf numFmtId="0" fontId="1" fillId="0" borderId="0"/>
    <xf numFmtId="0" fontId="1" fillId="0" borderId="0"/>
    <xf numFmtId="165" fontId="5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</cellStyleXfs>
  <cellXfs count="103">
    <xf numFmtId="0" fontId="0" fillId="0" borderId="0" xfId="0"/>
    <xf numFmtId="0" fontId="6" fillId="0" borderId="0" xfId="0" applyFont="1"/>
    <xf numFmtId="0" fontId="9" fillId="0" borderId="0" xfId="0" applyFont="1"/>
    <xf numFmtId="14" fontId="9" fillId="0" borderId="0" xfId="0" applyNumberFormat="1" applyFont="1"/>
    <xf numFmtId="0" fontId="10" fillId="0" borderId="0" xfId="0" applyFont="1"/>
    <xf numFmtId="166" fontId="9" fillId="0" borderId="0" xfId="0" applyNumberFormat="1" applyFont="1"/>
    <xf numFmtId="166" fontId="10" fillId="0" borderId="0" xfId="0" applyNumberFormat="1" applyFont="1"/>
    <xf numFmtId="4" fontId="9" fillId="0" borderId="0" xfId="0" applyNumberFormat="1" applyFont="1"/>
    <xf numFmtId="166" fontId="0" fillId="0" borderId="0" xfId="0" applyNumberFormat="1"/>
    <xf numFmtId="3" fontId="9" fillId="0" borderId="0" xfId="0" applyNumberFormat="1" applyFont="1"/>
    <xf numFmtId="168" fontId="9" fillId="0" borderId="0" xfId="0" applyNumberFormat="1" applyFont="1" applyAlignment="1">
      <alignment horizontal="left" indent="2"/>
    </xf>
    <xf numFmtId="0" fontId="11" fillId="0" borderId="1" xfId="0" applyFont="1" applyBorder="1" applyAlignment="1">
      <alignment horizontal="center" vertical="center" wrapText="1"/>
    </xf>
    <xf numFmtId="8" fontId="11" fillId="0" borderId="1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right" vertical="center"/>
    </xf>
    <xf numFmtId="0" fontId="11" fillId="3" borderId="4" xfId="0" applyFont="1" applyFill="1" applyBorder="1"/>
    <xf numFmtId="0" fontId="6" fillId="0" borderId="0" xfId="0" applyFont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 wrapText="1"/>
    </xf>
    <xf numFmtId="9" fontId="11" fillId="0" borderId="2" xfId="0" applyNumberFormat="1" applyFont="1" applyBorder="1" applyAlignment="1">
      <alignment horizontal="center" vertical="center"/>
    </xf>
    <xf numFmtId="0" fontId="11" fillId="3" borderId="4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/>
    <xf numFmtId="169" fontId="11" fillId="10" borderId="1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/>
    </xf>
    <xf numFmtId="0" fontId="11" fillId="3" borderId="1" xfId="0" applyFont="1" applyFill="1" applyBorder="1"/>
    <xf numFmtId="0" fontId="11" fillId="3" borderId="1" xfId="0" applyFont="1" applyFill="1" applyBorder="1" applyAlignment="1">
      <alignment vertical="center"/>
    </xf>
    <xf numFmtId="167" fontId="11" fillId="0" borderId="1" xfId="0" applyNumberFormat="1" applyFont="1" applyBorder="1" applyAlignment="1">
      <alignment horizontal="center" vertical="center"/>
    </xf>
    <xf numFmtId="0" fontId="11" fillId="0" borderId="9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center" wrapText="1"/>
    </xf>
    <xf numFmtId="8" fontId="11" fillId="0" borderId="9" xfId="0" applyNumberFormat="1" applyFont="1" applyBorder="1" applyAlignment="1">
      <alignment horizontal="center" vertical="center" wrapText="1"/>
    </xf>
    <xf numFmtId="43" fontId="11" fillId="0" borderId="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/>
    <xf numFmtId="0" fontId="6" fillId="0" borderId="11" xfId="0" applyFont="1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6" fontId="6" fillId="0" borderId="0" xfId="0" applyNumberFormat="1" applyFont="1"/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/>
    <xf numFmtId="0" fontId="6" fillId="0" borderId="17" xfId="0" applyFont="1" applyBorder="1" applyAlignment="1">
      <alignment vertical="center"/>
    </xf>
    <xf numFmtId="0" fontId="0" fillId="0" borderId="10" xfId="0" applyBorder="1"/>
    <xf numFmtId="0" fontId="0" fillId="0" borderId="15" xfId="0" applyBorder="1"/>
    <xf numFmtId="0" fontId="0" fillId="0" borderId="16" xfId="0" applyBorder="1"/>
    <xf numFmtId="0" fontId="11" fillId="0" borderId="0" xfId="0" applyFont="1" applyAlignment="1">
      <alignment horizontal="center" vertical="center" wrapText="1"/>
    </xf>
    <xf numFmtId="8" fontId="6" fillId="0" borderId="0" xfId="0" applyNumberFormat="1" applyFont="1" applyAlignment="1">
      <alignment horizontal="center" vertical="center"/>
    </xf>
    <xf numFmtId="6" fontId="7" fillId="3" borderId="2" xfId="0" applyNumberFormat="1" applyFont="1" applyFill="1" applyBorder="1" applyAlignment="1">
      <alignment horizontal="center"/>
    </xf>
    <xf numFmtId="43" fontId="11" fillId="0" borderId="1" xfId="0" applyNumberFormat="1" applyFont="1" applyBorder="1" applyAlignment="1">
      <alignment vertical="center" wrapText="1"/>
    </xf>
    <xf numFmtId="43" fontId="11" fillId="0" borderId="9" xfId="0" applyNumberFormat="1" applyFont="1" applyBorder="1" applyAlignment="1">
      <alignment vertical="center" wrapText="1"/>
    </xf>
    <xf numFmtId="3" fontId="7" fillId="3" borderId="1" xfId="0" applyNumberFormat="1" applyFont="1" applyFill="1" applyBorder="1"/>
    <xf numFmtId="6" fontId="7" fillId="3" borderId="1" xfId="0" applyNumberFormat="1" applyFont="1" applyFill="1" applyBorder="1"/>
    <xf numFmtId="3" fontId="7" fillId="3" borderId="4" xfId="0" applyNumberFormat="1" applyFont="1" applyFill="1" applyBorder="1"/>
    <xf numFmtId="8" fontId="7" fillId="3" borderId="2" xfId="0" applyNumberFormat="1" applyFont="1" applyFill="1" applyBorder="1"/>
    <xf numFmtId="6" fontId="14" fillId="0" borderId="1" xfId="0" applyNumberFormat="1" applyFont="1" applyBorder="1"/>
    <xf numFmtId="0" fontId="14" fillId="0" borderId="1" xfId="0" applyFont="1" applyBorder="1"/>
    <xf numFmtId="8" fontId="14" fillId="0" borderId="1" xfId="0" applyNumberFormat="1" applyFont="1" applyBorder="1"/>
    <xf numFmtId="6" fontId="15" fillId="9" borderId="1" xfId="0" applyNumberFormat="1" applyFont="1" applyFill="1" applyBorder="1"/>
    <xf numFmtId="0" fontId="15" fillId="9" borderId="1" xfId="0" applyFont="1" applyFill="1" applyBorder="1"/>
    <xf numFmtId="0" fontId="15" fillId="11" borderId="1" xfId="0" applyFont="1" applyFill="1" applyBorder="1" applyAlignment="1">
      <alignment horizontal="center" vertical="center"/>
    </xf>
    <xf numFmtId="10" fontId="7" fillId="3" borderId="1" xfId="0" applyNumberFormat="1" applyFont="1" applyFill="1" applyBorder="1"/>
    <xf numFmtId="166" fontId="11" fillId="0" borderId="1" xfId="0" applyNumberFormat="1" applyFont="1" applyBorder="1" applyAlignment="1">
      <alignment horizontal="center" vertical="center"/>
    </xf>
    <xf numFmtId="6" fontId="7" fillId="3" borderId="2" xfId="0" applyNumberFormat="1" applyFont="1" applyFill="1" applyBorder="1"/>
    <xf numFmtId="166" fontId="7" fillId="3" borderId="1" xfId="0" applyNumberFormat="1" applyFont="1" applyFill="1" applyBorder="1"/>
    <xf numFmtId="167" fontId="11" fillId="10" borderId="1" xfId="0" applyNumberFormat="1" applyFont="1" applyFill="1" applyBorder="1" applyAlignment="1">
      <alignment horizontal="center" vertical="center"/>
    </xf>
    <xf numFmtId="0" fontId="7" fillId="12" borderId="0" xfId="0" applyFont="1" applyFill="1" applyAlignment="1">
      <alignment horizontal="center"/>
    </xf>
    <xf numFmtId="8" fontId="7" fillId="12" borderId="0" xfId="0" applyNumberFormat="1" applyFont="1" applyFill="1" applyAlignment="1">
      <alignment horizontal="center"/>
    </xf>
    <xf numFmtId="167" fontId="15" fillId="11" borderId="1" xfId="0" applyNumberFormat="1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4" fillId="0" borderId="18" xfId="0" applyFont="1" applyBorder="1" applyAlignment="1">
      <alignment wrapText="1"/>
    </xf>
    <xf numFmtId="0" fontId="14" fillId="0" borderId="20" xfId="0" applyFont="1" applyBorder="1" applyAlignment="1">
      <alignment wrapText="1"/>
    </xf>
    <xf numFmtId="0" fontId="14" fillId="0" borderId="19" xfId="0" applyFont="1" applyBorder="1" applyAlignment="1">
      <alignment wrapText="1"/>
    </xf>
    <xf numFmtId="0" fontId="15" fillId="0" borderId="18" xfId="0" applyFont="1" applyBorder="1"/>
    <xf numFmtId="0" fontId="15" fillId="0" borderId="20" xfId="0" applyFont="1" applyBorder="1"/>
    <xf numFmtId="0" fontId="15" fillId="0" borderId="19" xfId="0" applyFont="1" applyBorder="1"/>
    <xf numFmtId="0" fontId="15" fillId="11" borderId="1" xfId="0" applyFont="1" applyFill="1" applyBorder="1" applyAlignment="1">
      <alignment horizontal="center" vertical="center" wrapText="1"/>
    </xf>
    <xf numFmtId="0" fontId="15" fillId="11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6" borderId="1" xfId="0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top" wrapText="1"/>
    </xf>
    <xf numFmtId="0" fontId="14" fillId="5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7" borderId="0" xfId="0" applyFont="1" applyFill="1" applyAlignment="1">
      <alignment horizontal="center" wrapText="1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11" fillId="0" borderId="5" xfId="0" applyFont="1" applyBorder="1" applyAlignment="1">
      <alignment horizontal="right"/>
    </xf>
    <xf numFmtId="0" fontId="11" fillId="0" borderId="6" xfId="0" applyFont="1" applyBorder="1" applyAlignment="1">
      <alignment horizontal="right"/>
    </xf>
    <xf numFmtId="0" fontId="11" fillId="0" borderId="3" xfId="0" applyFont="1" applyBorder="1" applyAlignment="1">
      <alignment horizontal="right"/>
    </xf>
    <xf numFmtId="0" fontId="11" fillId="12" borderId="5" xfId="0" applyFont="1" applyFill="1" applyBorder="1" applyAlignment="1">
      <alignment horizontal="right"/>
    </xf>
    <xf numFmtId="0" fontId="11" fillId="12" borderId="6" xfId="0" applyFont="1" applyFill="1" applyBorder="1" applyAlignment="1">
      <alignment horizontal="right"/>
    </xf>
    <xf numFmtId="0" fontId="11" fillId="12" borderId="3" xfId="0" applyFont="1" applyFill="1" applyBorder="1" applyAlignment="1">
      <alignment horizontal="right"/>
    </xf>
    <xf numFmtId="166" fontId="7" fillId="12" borderId="2" xfId="0" applyNumberFormat="1" applyFont="1" applyFill="1" applyBorder="1" applyAlignment="1">
      <alignment horizontal="center"/>
    </xf>
    <xf numFmtId="0" fontId="11" fillId="3" borderId="1" xfId="0" applyFont="1" applyFill="1" applyBorder="1" applyAlignment="1">
      <alignment horizontal="right"/>
    </xf>
    <xf numFmtId="0" fontId="15" fillId="6" borderId="7" xfId="0" applyFont="1" applyFill="1" applyBorder="1" applyAlignment="1">
      <alignment horizontal="left" vertical="center" wrapText="1"/>
    </xf>
    <xf numFmtId="0" fontId="15" fillId="6" borderId="6" xfId="0" applyFont="1" applyFill="1" applyBorder="1" applyAlignment="1">
      <alignment horizontal="left" vertical="center" wrapText="1"/>
    </xf>
    <xf numFmtId="0" fontId="16" fillId="6" borderId="7" xfId="0" applyFont="1" applyFill="1" applyBorder="1" applyAlignment="1">
      <alignment horizontal="left" vertical="center" wrapText="1"/>
    </xf>
  </cellXfs>
  <cellStyles count="11">
    <cellStyle name="Currency 2" xfId="9" xr:uid="{9B138401-DABE-4EA9-976C-5A76D25C6D3E}"/>
    <cellStyle name="Millares 3" xfId="6" xr:uid="{319B3142-C21C-42AA-980B-DC72B6AB8F3B}"/>
    <cellStyle name="Moneda 2" xfId="1" xr:uid="{ECD8EAAA-B409-497B-9F2C-16C503577F13}"/>
    <cellStyle name="Moneda 4 2" xfId="8" xr:uid="{191C1C03-225D-436C-B9E2-0387F3864D41}"/>
    <cellStyle name="Normal" xfId="0" builtinId="0"/>
    <cellStyle name="Normal 11" xfId="3" xr:uid="{B49EE1F7-34E9-470A-836B-F77E1AEA9B13}"/>
    <cellStyle name="Normal 11 2" xfId="10" xr:uid="{F924F73A-BB44-4454-A029-960807807083}"/>
    <cellStyle name="Normal 2" xfId="2" xr:uid="{7319FBFD-68C4-4BF4-BB21-C5845C7407C4}"/>
    <cellStyle name="Normal 2 2 2 3" xfId="5" xr:uid="{8B606601-BA49-4FA7-B082-6FA47B6C377F}"/>
    <cellStyle name="Normal 3" xfId="7" xr:uid="{C5EA546D-5F1E-45B7-B1E4-133C504B0A77}"/>
    <cellStyle name="Normal 4" xfId="4" xr:uid="{6C70790E-7270-45A5-94A1-04FF384653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569EF-DC2A-4A02-893C-5D48DBF77EA5}">
  <dimension ref="A1:Z7"/>
  <sheetViews>
    <sheetView workbookViewId="0">
      <selection activeCell="H19" sqref="H19"/>
    </sheetView>
  </sheetViews>
  <sheetFormatPr baseColWidth="10" defaultColWidth="9.1171875" defaultRowHeight="14.35"/>
  <cols>
    <col min="2" max="4" width="26.87890625" customWidth="1"/>
    <col min="7" max="7" width="32.1171875" customWidth="1"/>
    <col min="8" max="8" width="24.87890625" customWidth="1"/>
    <col min="9" max="9" width="16.41015625" customWidth="1"/>
    <col min="11" max="11" width="18.41015625" customWidth="1"/>
    <col min="12" max="12" width="17.41015625" customWidth="1"/>
    <col min="13" max="13" width="20" customWidth="1"/>
    <col min="15" max="16" width="23.1171875" customWidth="1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/>
      <c r="K1" s="2" t="s">
        <v>9</v>
      </c>
      <c r="L1" s="2"/>
      <c r="M1" s="2" t="s">
        <v>10</v>
      </c>
      <c r="N1" s="2"/>
      <c r="O1" s="2" t="s">
        <v>11</v>
      </c>
      <c r="P1" s="2"/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</row>
    <row r="2" spans="1:26">
      <c r="A2" s="2">
        <v>61140</v>
      </c>
      <c r="B2" s="2" t="s">
        <v>22</v>
      </c>
      <c r="C2" s="2">
        <v>901623088</v>
      </c>
      <c r="D2" s="2" t="s">
        <v>23</v>
      </c>
      <c r="E2" s="2">
        <v>125</v>
      </c>
      <c r="F2" s="2">
        <v>4</v>
      </c>
      <c r="G2" s="3">
        <v>44894</v>
      </c>
      <c r="H2" s="2" t="s">
        <v>24</v>
      </c>
      <c r="I2" s="2" t="s">
        <v>25</v>
      </c>
      <c r="J2" s="2"/>
      <c r="K2" s="2" t="s">
        <v>25</v>
      </c>
      <c r="L2" s="2"/>
      <c r="M2" s="2" t="s">
        <v>25</v>
      </c>
      <c r="N2" s="2"/>
      <c r="O2" s="2" t="s">
        <v>25</v>
      </c>
      <c r="P2" s="2"/>
      <c r="Q2" s="2" t="s">
        <v>26</v>
      </c>
      <c r="R2" s="2" t="s">
        <v>27</v>
      </c>
      <c r="S2" s="2">
        <v>10900200818657</v>
      </c>
      <c r="T2" s="2">
        <v>901623088</v>
      </c>
      <c r="U2" s="2" t="s">
        <v>23</v>
      </c>
      <c r="V2" s="2" t="s">
        <v>28</v>
      </c>
      <c r="W2" s="2">
        <v>263864720</v>
      </c>
      <c r="X2" s="2" t="s">
        <v>24</v>
      </c>
      <c r="Y2" s="3">
        <v>44895</v>
      </c>
      <c r="Z2" s="2">
        <v>108326</v>
      </c>
    </row>
    <row r="3" spans="1:26">
      <c r="A3" s="2">
        <v>61140</v>
      </c>
      <c r="B3" s="2" t="s">
        <v>22</v>
      </c>
      <c r="C3" s="2">
        <v>901623088</v>
      </c>
      <c r="D3" s="2" t="s">
        <v>23</v>
      </c>
      <c r="E3" s="2">
        <v>141</v>
      </c>
      <c r="F3" s="2">
        <v>5</v>
      </c>
      <c r="G3" s="3">
        <v>44980</v>
      </c>
      <c r="H3" s="7">
        <v>885090530.25999999</v>
      </c>
      <c r="I3" s="5">
        <v>6372383.5099999998</v>
      </c>
      <c r="J3" s="5"/>
      <c r="K3" s="5">
        <v>955858</v>
      </c>
      <c r="L3" s="10">
        <f>+K3/H3</f>
        <v>1.0799550637144561E-3</v>
      </c>
      <c r="M3" s="7">
        <v>17574363</v>
      </c>
      <c r="N3" s="2">
        <f>+M3/H3</f>
        <v>1.985600613627336E-2</v>
      </c>
      <c r="O3" s="9">
        <v>6467366</v>
      </c>
      <c r="P3" s="2">
        <f>+O3/H3</f>
        <v>7.3070107281570139E-3</v>
      </c>
      <c r="Q3" s="2" t="s">
        <v>29</v>
      </c>
      <c r="R3" s="2" t="s">
        <v>30</v>
      </c>
      <c r="S3" s="2">
        <v>10900200818657</v>
      </c>
      <c r="T3" s="2">
        <v>901623088</v>
      </c>
      <c r="U3" s="2" t="s">
        <v>23</v>
      </c>
      <c r="V3" s="2" t="s">
        <v>28</v>
      </c>
      <c r="W3" s="2">
        <v>263864720</v>
      </c>
      <c r="X3" s="2" t="s">
        <v>31</v>
      </c>
      <c r="Y3" s="3">
        <v>44981</v>
      </c>
      <c r="Z3" s="2">
        <v>16988</v>
      </c>
    </row>
    <row r="4" spans="1:26">
      <c r="A4" s="2">
        <v>61140</v>
      </c>
      <c r="B4" s="2" t="s">
        <v>22</v>
      </c>
      <c r="C4" s="2">
        <v>901623088</v>
      </c>
      <c r="D4" s="2" t="s">
        <v>23</v>
      </c>
      <c r="E4" s="2">
        <v>148</v>
      </c>
      <c r="F4" s="2">
        <v>8</v>
      </c>
      <c r="G4" s="3">
        <v>45072</v>
      </c>
      <c r="H4" s="7">
        <v>629263728</v>
      </c>
      <c r="I4" s="5" t="s">
        <v>32</v>
      </c>
      <c r="J4" s="5"/>
      <c r="K4" s="5">
        <v>679576.2</v>
      </c>
      <c r="L4" s="10">
        <f t="shared" ref="L4:L7" si="0">+K4/H4</f>
        <v>1.0799545083583777E-3</v>
      </c>
      <c r="M4" s="7">
        <v>12494664.4</v>
      </c>
      <c r="N4" s="2">
        <f t="shared" ref="N4:N7" si="1">+M4/H4</f>
        <v>1.9856006065552215E-2</v>
      </c>
      <c r="O4" s="7">
        <v>4598036.5</v>
      </c>
      <c r="P4" s="2">
        <f t="shared" ref="P4:P7" si="2">+O4/H4</f>
        <v>7.3070102333945425E-3</v>
      </c>
      <c r="Q4" s="2" t="s">
        <v>33</v>
      </c>
      <c r="R4" s="2" t="s">
        <v>34</v>
      </c>
      <c r="S4" s="2">
        <v>10900200818657</v>
      </c>
      <c r="T4" s="2">
        <v>901623088</v>
      </c>
      <c r="U4" s="2" t="s">
        <v>23</v>
      </c>
      <c r="V4" s="2" t="s">
        <v>28</v>
      </c>
      <c r="W4" s="2">
        <v>263864720</v>
      </c>
      <c r="X4" s="2" t="s">
        <v>35</v>
      </c>
      <c r="Y4" s="3">
        <v>45072</v>
      </c>
      <c r="Z4" s="2">
        <v>46361</v>
      </c>
    </row>
    <row r="5" spans="1:26">
      <c r="A5" s="2">
        <v>61140</v>
      </c>
      <c r="B5" s="2" t="s">
        <v>22</v>
      </c>
      <c r="C5" s="2">
        <v>901623088</v>
      </c>
      <c r="D5" s="2" t="s">
        <v>23</v>
      </c>
      <c r="E5" s="2">
        <v>163</v>
      </c>
      <c r="F5" s="2">
        <v>16</v>
      </c>
      <c r="G5" s="3">
        <v>45201</v>
      </c>
      <c r="H5" s="7">
        <v>162736886</v>
      </c>
      <c r="I5" s="5" t="s">
        <v>36</v>
      </c>
      <c r="J5" s="5"/>
      <c r="K5" s="5">
        <v>175748.44</v>
      </c>
      <c r="L5" s="10">
        <f t="shared" si="0"/>
        <v>1.0799545469980297E-3</v>
      </c>
      <c r="M5" s="7">
        <v>3231304.59</v>
      </c>
      <c r="N5" s="2">
        <f t="shared" si="1"/>
        <v>1.9856006031724115E-2</v>
      </c>
      <c r="O5" s="7">
        <v>1189120.0900000001</v>
      </c>
      <c r="P5" s="2">
        <f t="shared" si="2"/>
        <v>7.3070102250819774E-3</v>
      </c>
      <c r="Q5" s="2" t="s">
        <v>37</v>
      </c>
      <c r="R5" s="2" t="s">
        <v>38</v>
      </c>
      <c r="S5" s="2">
        <v>10900200818657</v>
      </c>
      <c r="T5" s="2">
        <v>901623088</v>
      </c>
      <c r="U5" s="2" t="s">
        <v>23</v>
      </c>
      <c r="V5" s="2" t="s">
        <v>28</v>
      </c>
      <c r="W5" s="2">
        <v>263864720</v>
      </c>
      <c r="X5" s="2" t="s">
        <v>39</v>
      </c>
      <c r="Y5" s="3">
        <v>45201</v>
      </c>
      <c r="Z5" s="2">
        <v>89440</v>
      </c>
    </row>
    <row r="6" spans="1:26">
      <c r="A6" s="2"/>
      <c r="B6" s="2"/>
      <c r="C6" s="2"/>
      <c r="D6" s="2"/>
      <c r="E6" s="2"/>
      <c r="F6" s="2"/>
      <c r="G6" s="2"/>
      <c r="H6" s="4" t="s">
        <v>40</v>
      </c>
      <c r="I6" s="6" t="s">
        <v>41</v>
      </c>
      <c r="J6" s="6"/>
      <c r="K6" s="6" t="s">
        <v>42</v>
      </c>
      <c r="L6" s="10"/>
      <c r="M6" s="4" t="s">
        <v>43</v>
      </c>
      <c r="N6" s="4"/>
      <c r="O6" s="4" t="s">
        <v>44</v>
      </c>
      <c r="P6" s="2" t="e">
        <f t="shared" si="2"/>
        <v>#VALUE!</v>
      </c>
      <c r="Q6" s="4" t="s">
        <v>45</v>
      </c>
      <c r="R6" s="4" t="s">
        <v>46</v>
      </c>
      <c r="S6" s="2"/>
      <c r="T6" s="2"/>
      <c r="U6" s="2"/>
      <c r="V6" s="2"/>
      <c r="W6" s="2"/>
      <c r="X6" s="2"/>
      <c r="Y6" s="2"/>
      <c r="Z6" s="2"/>
    </row>
    <row r="7" spans="1:26">
      <c r="H7" s="8">
        <f>+H5+H4+H3</f>
        <v>1677091144.26</v>
      </c>
      <c r="K7" s="8">
        <f>+K5+K4+K3</f>
        <v>1811182.64</v>
      </c>
      <c r="L7" s="10">
        <f t="shared" si="0"/>
        <v>1.0799548051988353E-3</v>
      </c>
      <c r="M7" s="8">
        <f>+M5+M4+M3</f>
        <v>33300331.990000002</v>
      </c>
      <c r="N7" s="2">
        <f t="shared" si="1"/>
        <v>1.9856006099593024E-2</v>
      </c>
      <c r="O7" s="8">
        <f>+O5+O4+O3</f>
        <v>12254522.59</v>
      </c>
      <c r="P7" s="2">
        <f t="shared" si="2"/>
        <v>7.3070104937005007E-3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44229-396A-428B-A8CE-B18B339BBA36}">
  <dimension ref="B2:N62"/>
  <sheetViews>
    <sheetView tabSelected="1" zoomScale="57" zoomScaleNormal="100" workbookViewId="0">
      <selection activeCell="K57" sqref="K57:K59"/>
    </sheetView>
  </sheetViews>
  <sheetFormatPr baseColWidth="10" defaultColWidth="11.41015625" defaultRowHeight="14.35"/>
  <cols>
    <col min="1" max="2" width="3.5859375" customWidth="1"/>
    <col min="3" max="3" width="10.703125" style="15" customWidth="1"/>
    <col min="4" max="4" width="20.87890625" style="15" customWidth="1"/>
    <col min="5" max="5" width="16.87890625" style="15" customWidth="1"/>
    <col min="6" max="6" width="15.703125" style="15" customWidth="1"/>
    <col min="7" max="7" width="73.41015625" style="1" customWidth="1"/>
    <col min="8" max="8" width="14.5859375" style="1" customWidth="1"/>
    <col min="9" max="9" width="14.29296875" style="19" customWidth="1"/>
    <col min="10" max="10" width="15.5859375" style="1" customWidth="1"/>
    <col min="11" max="11" width="20.29296875" style="1" customWidth="1"/>
    <col min="12" max="12" width="15.5859375" style="1" customWidth="1"/>
    <col min="13" max="13" width="18.87890625" style="1" bestFit="1" customWidth="1"/>
    <col min="14" max="14" width="3.29296875" customWidth="1"/>
  </cols>
  <sheetData>
    <row r="2" spans="2:14">
      <c r="B2" s="46"/>
      <c r="C2" s="36"/>
      <c r="D2" s="36"/>
      <c r="E2" s="36"/>
      <c r="F2" s="36"/>
      <c r="G2" s="37"/>
      <c r="H2" s="37"/>
      <c r="I2" s="38"/>
      <c r="J2" s="37"/>
      <c r="K2" s="37"/>
      <c r="L2" s="37"/>
      <c r="M2" s="37"/>
      <c r="N2" s="39"/>
    </row>
    <row r="3" spans="2:14" ht="29.25" customHeight="1">
      <c r="B3" s="47"/>
      <c r="C3" s="82" t="s">
        <v>47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40"/>
    </row>
    <row r="4" spans="2:14" ht="21" customHeight="1">
      <c r="B4" s="47"/>
      <c r="C4" s="83" t="s">
        <v>48</v>
      </c>
      <c r="D4" s="83"/>
      <c r="E4" s="83"/>
      <c r="F4" s="83"/>
      <c r="G4" s="83"/>
      <c r="H4" s="83"/>
      <c r="I4" s="83"/>
      <c r="J4" s="83"/>
      <c r="K4" s="83"/>
      <c r="L4" s="83"/>
      <c r="M4" s="83"/>
      <c r="N4" s="40"/>
    </row>
    <row r="5" spans="2:14" ht="50.25" customHeight="1">
      <c r="B5" s="47"/>
      <c r="C5" s="86" t="s">
        <v>49</v>
      </c>
      <c r="D5" s="86"/>
      <c r="E5" s="86"/>
      <c r="F5" s="86"/>
      <c r="G5" s="86"/>
      <c r="H5" s="86"/>
      <c r="I5" s="86"/>
      <c r="J5" s="86"/>
      <c r="K5" s="86"/>
      <c r="L5" s="86"/>
      <c r="M5" s="86"/>
      <c r="N5" s="40"/>
    </row>
    <row r="6" spans="2:14" ht="38.25" customHeight="1">
      <c r="B6" s="47"/>
      <c r="C6" s="84" t="s">
        <v>50</v>
      </c>
      <c r="D6" s="84"/>
      <c r="E6" s="84"/>
      <c r="F6" s="84"/>
      <c r="G6" s="84"/>
      <c r="H6" s="84"/>
      <c r="I6" s="84"/>
      <c r="J6" s="84"/>
      <c r="K6" s="84"/>
      <c r="L6" s="84"/>
      <c r="M6" s="84"/>
      <c r="N6" s="40"/>
    </row>
    <row r="7" spans="2:14" ht="15" customHeight="1">
      <c r="B7" s="47"/>
      <c r="C7" s="87" t="s">
        <v>51</v>
      </c>
      <c r="D7" s="87" t="s">
        <v>52</v>
      </c>
      <c r="E7" s="88" t="s">
        <v>53</v>
      </c>
      <c r="F7" s="88"/>
      <c r="G7" s="87" t="s">
        <v>54</v>
      </c>
      <c r="H7" s="87" t="s">
        <v>55</v>
      </c>
      <c r="I7" s="87" t="s">
        <v>56</v>
      </c>
      <c r="J7" s="87" t="s">
        <v>57</v>
      </c>
      <c r="K7" s="87" t="s">
        <v>58</v>
      </c>
      <c r="L7" s="87" t="s">
        <v>59</v>
      </c>
      <c r="M7" s="87" t="s">
        <v>58</v>
      </c>
      <c r="N7" s="40"/>
    </row>
    <row r="8" spans="2:14">
      <c r="B8" s="47"/>
      <c r="C8" s="87"/>
      <c r="D8" s="87"/>
      <c r="E8" s="25" t="s">
        <v>60</v>
      </c>
      <c r="F8" s="25" t="s">
        <v>61</v>
      </c>
      <c r="G8" s="87"/>
      <c r="H8" s="87"/>
      <c r="I8" s="87"/>
      <c r="J8" s="87"/>
      <c r="K8" s="87"/>
      <c r="L8" s="87"/>
      <c r="M8" s="87"/>
      <c r="N8" s="40"/>
    </row>
    <row r="9" spans="2:14" ht="15.75" customHeight="1">
      <c r="B9" s="47"/>
      <c r="C9" s="85" t="s">
        <v>62</v>
      </c>
      <c r="D9" s="85"/>
      <c r="E9" s="85"/>
      <c r="F9" s="85"/>
      <c r="G9" s="85"/>
      <c r="H9" s="85"/>
      <c r="I9" s="85"/>
      <c r="J9" s="85"/>
      <c r="K9" s="85"/>
      <c r="L9" s="85"/>
      <c r="M9" s="85"/>
      <c r="N9" s="40"/>
    </row>
    <row r="10" spans="2:14" ht="32.25" customHeight="1">
      <c r="B10" s="47"/>
      <c r="C10" s="11">
        <v>111</v>
      </c>
      <c r="D10" s="26">
        <v>7945</v>
      </c>
      <c r="E10" s="11" t="s">
        <v>63</v>
      </c>
      <c r="F10" s="11"/>
      <c r="G10" s="27" t="s">
        <v>64</v>
      </c>
      <c r="H10" s="11" t="s">
        <v>65</v>
      </c>
      <c r="I10" s="52">
        <v>56</v>
      </c>
      <c r="J10" s="12">
        <v>4328</v>
      </c>
      <c r="K10" s="12">
        <f t="shared" ref="K10:K29" si="0">+J10*I10</f>
        <v>242368</v>
      </c>
      <c r="L10" s="23"/>
      <c r="M10" s="23"/>
      <c r="N10" s="40"/>
    </row>
    <row r="11" spans="2:14" ht="45" customHeight="1">
      <c r="B11" s="47"/>
      <c r="C11" s="11">
        <v>112</v>
      </c>
      <c r="D11" s="26">
        <v>4613</v>
      </c>
      <c r="E11" s="11" t="s">
        <v>63</v>
      </c>
      <c r="F11" s="11"/>
      <c r="G11" s="27" t="s">
        <v>66</v>
      </c>
      <c r="H11" s="11" t="s">
        <v>65</v>
      </c>
      <c r="I11" s="52">
        <v>70.5</v>
      </c>
      <c r="J11" s="12">
        <v>58334</v>
      </c>
      <c r="K11" s="12">
        <f t="shared" si="0"/>
        <v>4112547</v>
      </c>
      <c r="L11" s="23"/>
      <c r="M11" s="23"/>
      <c r="N11" s="40"/>
    </row>
    <row r="12" spans="2:14" ht="45" customHeight="1">
      <c r="B12" s="47"/>
      <c r="C12" s="11">
        <v>113</v>
      </c>
      <c r="D12" s="26">
        <v>3811</v>
      </c>
      <c r="E12" s="11" t="s">
        <v>63</v>
      </c>
      <c r="F12" s="11"/>
      <c r="G12" s="27" t="s">
        <v>67</v>
      </c>
      <c r="H12" s="11" t="s">
        <v>68</v>
      </c>
      <c r="I12" s="52">
        <v>47</v>
      </c>
      <c r="J12" s="12">
        <v>3070</v>
      </c>
      <c r="K12" s="12">
        <f t="shared" si="0"/>
        <v>144290</v>
      </c>
      <c r="L12" s="23"/>
      <c r="M12" s="23"/>
      <c r="N12" s="40"/>
    </row>
    <row r="13" spans="2:14" ht="45" customHeight="1">
      <c r="B13" s="47"/>
      <c r="C13" s="11">
        <v>114</v>
      </c>
      <c r="D13" s="26">
        <v>3010</v>
      </c>
      <c r="E13" s="11" t="s">
        <v>63</v>
      </c>
      <c r="F13" s="11"/>
      <c r="G13" s="27" t="s">
        <v>69</v>
      </c>
      <c r="H13" s="11" t="s">
        <v>65</v>
      </c>
      <c r="I13" s="52">
        <v>16.8</v>
      </c>
      <c r="J13" s="12">
        <v>42528</v>
      </c>
      <c r="K13" s="12">
        <f t="shared" si="0"/>
        <v>714470.40000000002</v>
      </c>
      <c r="L13" s="23"/>
      <c r="M13" s="23"/>
      <c r="N13" s="40"/>
    </row>
    <row r="14" spans="2:14">
      <c r="B14" s="47"/>
      <c r="C14" s="11">
        <v>115</v>
      </c>
      <c r="D14" s="26">
        <v>4024</v>
      </c>
      <c r="E14" s="11" t="s">
        <v>63</v>
      </c>
      <c r="F14" s="11"/>
      <c r="G14" s="27" t="s">
        <v>70</v>
      </c>
      <c r="H14" s="11" t="s">
        <v>71</v>
      </c>
      <c r="I14" s="52">
        <v>49</v>
      </c>
      <c r="J14" s="12">
        <v>38583</v>
      </c>
      <c r="K14" s="12">
        <f t="shared" si="0"/>
        <v>1890567</v>
      </c>
      <c r="L14" s="23"/>
      <c r="M14" s="23"/>
      <c r="N14" s="40"/>
    </row>
    <row r="15" spans="2:14" ht="38.25" customHeight="1">
      <c r="B15" s="47"/>
      <c r="C15" s="11">
        <v>116</v>
      </c>
      <c r="D15" s="26">
        <v>7362</v>
      </c>
      <c r="E15" s="11" t="s">
        <v>63</v>
      </c>
      <c r="F15" s="11"/>
      <c r="G15" s="27" t="s">
        <v>72</v>
      </c>
      <c r="H15" s="11" t="s">
        <v>71</v>
      </c>
      <c r="I15" s="52">
        <v>5072</v>
      </c>
      <c r="J15" s="12">
        <v>13413</v>
      </c>
      <c r="K15" s="12">
        <f t="shared" si="0"/>
        <v>68030736</v>
      </c>
      <c r="L15" s="23"/>
      <c r="M15" s="23"/>
      <c r="N15" s="40"/>
    </row>
    <row r="16" spans="2:14" ht="55.5" customHeight="1">
      <c r="B16" s="47"/>
      <c r="C16" s="11">
        <v>117</v>
      </c>
      <c r="D16" s="26">
        <v>10014</v>
      </c>
      <c r="E16" s="11" t="s">
        <v>63</v>
      </c>
      <c r="F16" s="11"/>
      <c r="G16" s="27" t="s">
        <v>73</v>
      </c>
      <c r="H16" s="11" t="s">
        <v>65</v>
      </c>
      <c r="I16" s="52">
        <v>48</v>
      </c>
      <c r="J16" s="12">
        <v>182666</v>
      </c>
      <c r="K16" s="12">
        <f t="shared" si="0"/>
        <v>8767968</v>
      </c>
      <c r="L16" s="23"/>
      <c r="M16" s="23"/>
      <c r="N16" s="40"/>
    </row>
    <row r="17" spans="2:14" ht="25.35">
      <c r="B17" s="47"/>
      <c r="C17" s="11">
        <v>118</v>
      </c>
      <c r="D17" s="26">
        <v>4158</v>
      </c>
      <c r="E17" s="11" t="s">
        <v>63</v>
      </c>
      <c r="F17" s="11"/>
      <c r="G17" s="27" t="s">
        <v>74</v>
      </c>
      <c r="H17" s="11" t="s">
        <v>65</v>
      </c>
      <c r="I17" s="52">
        <v>32</v>
      </c>
      <c r="J17" s="12">
        <v>244412</v>
      </c>
      <c r="K17" s="12">
        <f t="shared" si="0"/>
        <v>7821184</v>
      </c>
      <c r="L17" s="23"/>
      <c r="M17" s="23"/>
      <c r="N17" s="40"/>
    </row>
    <row r="18" spans="2:14" ht="39.75" customHeight="1">
      <c r="B18" s="47"/>
      <c r="C18" s="11">
        <v>119</v>
      </c>
      <c r="D18" s="26">
        <v>4161</v>
      </c>
      <c r="E18" s="11" t="s">
        <v>63</v>
      </c>
      <c r="F18" s="11"/>
      <c r="G18" s="27" t="s">
        <v>75</v>
      </c>
      <c r="H18" s="11" t="s">
        <v>65</v>
      </c>
      <c r="I18" s="52">
        <v>32</v>
      </c>
      <c r="J18" s="12">
        <v>208831</v>
      </c>
      <c r="K18" s="12">
        <f t="shared" si="0"/>
        <v>6682592</v>
      </c>
      <c r="L18" s="23"/>
      <c r="M18" s="23"/>
      <c r="N18" s="40"/>
    </row>
    <row r="19" spans="2:14" ht="50.7">
      <c r="B19" s="47"/>
      <c r="C19" s="11">
        <v>120</v>
      </c>
      <c r="D19" s="26">
        <v>6316</v>
      </c>
      <c r="E19" s="11" t="s">
        <v>63</v>
      </c>
      <c r="F19" s="11"/>
      <c r="G19" s="27" t="s">
        <v>76</v>
      </c>
      <c r="H19" s="11" t="s">
        <v>65</v>
      </c>
      <c r="I19" s="52">
        <v>331.79999999999995</v>
      </c>
      <c r="J19" s="12">
        <v>1486260</v>
      </c>
      <c r="K19" s="12">
        <f t="shared" si="0"/>
        <v>493141067.99999994</v>
      </c>
      <c r="L19" s="23"/>
      <c r="M19" s="23"/>
      <c r="N19" s="40"/>
    </row>
    <row r="20" spans="2:14" ht="33.75" customHeight="1">
      <c r="B20" s="47"/>
      <c r="C20" s="11">
        <v>121</v>
      </c>
      <c r="D20" s="26">
        <v>3866</v>
      </c>
      <c r="E20" s="11" t="s">
        <v>63</v>
      </c>
      <c r="F20" s="11"/>
      <c r="G20" s="20" t="s">
        <v>77</v>
      </c>
      <c r="H20" s="11" t="s">
        <v>71</v>
      </c>
      <c r="I20" s="52">
        <v>5530</v>
      </c>
      <c r="J20" s="12">
        <v>3815</v>
      </c>
      <c r="K20" s="12">
        <f t="shared" si="0"/>
        <v>21096950</v>
      </c>
      <c r="L20" s="23"/>
      <c r="M20" s="23"/>
      <c r="N20" s="40"/>
    </row>
    <row r="21" spans="2:14" ht="35.25" customHeight="1">
      <c r="B21" s="47"/>
      <c r="C21" s="11">
        <v>122</v>
      </c>
      <c r="D21" s="26">
        <v>6571</v>
      </c>
      <c r="E21" s="11" t="s">
        <v>63</v>
      </c>
      <c r="F21" s="11"/>
      <c r="G21" s="20" t="s">
        <v>78</v>
      </c>
      <c r="H21" s="11" t="s">
        <v>68</v>
      </c>
      <c r="I21" s="52">
        <v>2000</v>
      </c>
      <c r="J21" s="12">
        <v>2591</v>
      </c>
      <c r="K21" s="12">
        <f t="shared" si="0"/>
        <v>5182000</v>
      </c>
      <c r="L21" s="23"/>
      <c r="M21" s="23"/>
      <c r="N21" s="40"/>
    </row>
    <row r="22" spans="2:14" ht="27.75" customHeight="1">
      <c r="B22" s="47"/>
      <c r="C22" s="11">
        <v>123</v>
      </c>
      <c r="D22" s="26">
        <v>3027</v>
      </c>
      <c r="E22" s="11" t="s">
        <v>63</v>
      </c>
      <c r="F22" s="11"/>
      <c r="G22" s="27" t="s">
        <v>79</v>
      </c>
      <c r="H22" s="11" t="s">
        <v>68</v>
      </c>
      <c r="I22" s="52">
        <v>24</v>
      </c>
      <c r="J22" s="12">
        <v>89585</v>
      </c>
      <c r="K22" s="12">
        <f t="shared" si="0"/>
        <v>2150040</v>
      </c>
      <c r="L22" s="23"/>
      <c r="M22" s="23"/>
      <c r="N22" s="40"/>
    </row>
    <row r="23" spans="2:14" ht="52.5" customHeight="1">
      <c r="B23" s="47"/>
      <c r="C23" s="11">
        <v>124</v>
      </c>
      <c r="D23" s="26">
        <v>3011</v>
      </c>
      <c r="E23" s="11" t="s">
        <v>63</v>
      </c>
      <c r="F23" s="11"/>
      <c r="G23" s="27" t="s">
        <v>80</v>
      </c>
      <c r="H23" s="11" t="s">
        <v>68</v>
      </c>
      <c r="I23" s="52">
        <v>38</v>
      </c>
      <c r="J23" s="12">
        <v>7827</v>
      </c>
      <c r="K23" s="12">
        <f t="shared" si="0"/>
        <v>297426</v>
      </c>
      <c r="L23" s="23"/>
      <c r="M23" s="23"/>
      <c r="N23" s="40"/>
    </row>
    <row r="24" spans="2:14" ht="23.25" customHeight="1">
      <c r="B24" s="47"/>
      <c r="C24" s="11">
        <v>125</v>
      </c>
      <c r="D24" s="26">
        <v>4089</v>
      </c>
      <c r="E24" s="11" t="s">
        <v>63</v>
      </c>
      <c r="F24" s="11"/>
      <c r="G24" s="27" t="s">
        <v>81</v>
      </c>
      <c r="H24" s="11" t="s">
        <v>68</v>
      </c>
      <c r="I24" s="52">
        <v>14</v>
      </c>
      <c r="J24" s="12">
        <v>71264</v>
      </c>
      <c r="K24" s="12">
        <f t="shared" si="0"/>
        <v>997696</v>
      </c>
      <c r="L24" s="23"/>
      <c r="M24" s="23"/>
      <c r="N24" s="40"/>
    </row>
    <row r="25" spans="2:14" ht="25.35">
      <c r="B25" s="47"/>
      <c r="C25" s="11">
        <v>126</v>
      </c>
      <c r="D25" s="26">
        <v>3897</v>
      </c>
      <c r="E25" s="11" t="s">
        <v>63</v>
      </c>
      <c r="F25" s="11"/>
      <c r="G25" s="27" t="s">
        <v>82</v>
      </c>
      <c r="H25" s="11" t="s">
        <v>83</v>
      </c>
      <c r="I25" s="52">
        <v>4</v>
      </c>
      <c r="J25" s="12">
        <v>6182857</v>
      </c>
      <c r="K25" s="12">
        <f t="shared" si="0"/>
        <v>24731428</v>
      </c>
      <c r="L25" s="23"/>
      <c r="M25" s="23"/>
      <c r="N25" s="40"/>
    </row>
    <row r="26" spans="2:14">
      <c r="B26" s="47"/>
      <c r="C26" s="11">
        <v>127</v>
      </c>
      <c r="D26" s="26">
        <v>7341</v>
      </c>
      <c r="E26" s="11" t="s">
        <v>63</v>
      </c>
      <c r="F26" s="11"/>
      <c r="G26" s="27" t="s">
        <v>84</v>
      </c>
      <c r="H26" s="11" t="s">
        <v>68</v>
      </c>
      <c r="I26" s="52">
        <v>16</v>
      </c>
      <c r="J26" s="12">
        <v>1433013</v>
      </c>
      <c r="K26" s="12">
        <f t="shared" si="0"/>
        <v>22928208</v>
      </c>
      <c r="L26" s="23"/>
      <c r="M26" s="23"/>
      <c r="N26" s="40"/>
    </row>
    <row r="27" spans="2:14" ht="25.35">
      <c r="B27" s="47"/>
      <c r="C27" s="11">
        <v>128</v>
      </c>
      <c r="D27" s="26">
        <v>3045</v>
      </c>
      <c r="E27" s="11" t="s">
        <v>63</v>
      </c>
      <c r="F27" s="11"/>
      <c r="G27" s="27" t="s">
        <v>85</v>
      </c>
      <c r="H27" s="11" t="s">
        <v>68</v>
      </c>
      <c r="I27" s="52">
        <v>12</v>
      </c>
      <c r="J27" s="12">
        <v>178842</v>
      </c>
      <c r="K27" s="12">
        <f t="shared" si="0"/>
        <v>2146104</v>
      </c>
      <c r="L27" s="23"/>
      <c r="M27" s="23"/>
      <c r="N27" s="40"/>
    </row>
    <row r="28" spans="2:14" ht="45.75" customHeight="1">
      <c r="B28" s="47"/>
      <c r="C28" s="11">
        <v>129</v>
      </c>
      <c r="D28" s="26">
        <v>3724</v>
      </c>
      <c r="E28" s="11" t="s">
        <v>63</v>
      </c>
      <c r="F28" s="11"/>
      <c r="G28" s="27" t="s">
        <v>86</v>
      </c>
      <c r="H28" s="11" t="s">
        <v>83</v>
      </c>
      <c r="I28" s="52">
        <v>14</v>
      </c>
      <c r="J28" s="12">
        <v>117694</v>
      </c>
      <c r="K28" s="12">
        <f t="shared" si="0"/>
        <v>1647716</v>
      </c>
      <c r="L28" s="23"/>
      <c r="M28" s="23"/>
      <c r="N28" s="40"/>
    </row>
    <row r="29" spans="2:14" ht="38.25" customHeight="1">
      <c r="B29" s="47"/>
      <c r="C29" s="11">
        <v>130</v>
      </c>
      <c r="D29" s="26">
        <v>4792</v>
      </c>
      <c r="E29" s="11" t="s">
        <v>63</v>
      </c>
      <c r="F29" s="11"/>
      <c r="G29" s="32" t="s">
        <v>87</v>
      </c>
      <c r="H29" s="33" t="s">
        <v>65</v>
      </c>
      <c r="I29" s="53">
        <v>9</v>
      </c>
      <c r="J29" s="34">
        <v>111729</v>
      </c>
      <c r="K29" s="12">
        <f t="shared" si="0"/>
        <v>1005561</v>
      </c>
      <c r="L29" s="23"/>
      <c r="M29" s="23"/>
      <c r="N29" s="40"/>
    </row>
    <row r="30" spans="2:14">
      <c r="B30" s="47"/>
      <c r="C30" s="49"/>
      <c r="D30" s="49"/>
      <c r="E30" s="49"/>
      <c r="F30" s="49"/>
      <c r="G30" s="28" t="s">
        <v>88</v>
      </c>
      <c r="H30" s="29"/>
      <c r="I30" s="30"/>
      <c r="J30" s="54"/>
      <c r="K30" s="67">
        <f>+SUM(K10:K29)</f>
        <v>673730919.39999998</v>
      </c>
      <c r="L30" s="54"/>
      <c r="M30" s="54"/>
      <c r="N30" s="40"/>
    </row>
    <row r="31" spans="2:14">
      <c r="B31" s="47"/>
      <c r="C31" s="49"/>
      <c r="D31" s="49"/>
      <c r="E31" s="49"/>
      <c r="F31" s="49"/>
      <c r="G31" s="28"/>
      <c r="H31" s="72" t="s">
        <v>89</v>
      </c>
      <c r="I31" s="73"/>
      <c r="J31" s="31">
        <v>0.19439999999999999</v>
      </c>
      <c r="K31" s="65">
        <f>+K30*J31</f>
        <v>130973290.73135999</v>
      </c>
      <c r="L31" s="68"/>
      <c r="M31" s="23"/>
      <c r="N31" s="40"/>
    </row>
    <row r="32" spans="2:14">
      <c r="B32" s="47"/>
      <c r="C32" s="49"/>
      <c r="D32" s="49"/>
      <c r="E32" s="49"/>
      <c r="F32" s="49"/>
      <c r="G32" s="28"/>
      <c r="H32" s="72" t="s">
        <v>90</v>
      </c>
      <c r="I32" s="73"/>
      <c r="J32" s="31">
        <v>0.01</v>
      </c>
      <c r="K32" s="65">
        <f>+K30*J32</f>
        <v>6737309.1940000001</v>
      </c>
      <c r="L32" s="68"/>
      <c r="M32" s="23"/>
      <c r="N32" s="40"/>
    </row>
    <row r="33" spans="2:14">
      <c r="B33" s="47"/>
      <c r="C33" s="49"/>
      <c r="D33" s="49"/>
      <c r="E33" s="49"/>
      <c r="F33" s="49"/>
      <c r="G33" s="28"/>
      <c r="H33" s="72" t="s">
        <v>91</v>
      </c>
      <c r="I33" s="73"/>
      <c r="J33" s="31">
        <v>0.05</v>
      </c>
      <c r="K33" s="65">
        <f>+K30*J33</f>
        <v>33686545.969999999</v>
      </c>
      <c r="L33" s="68"/>
      <c r="M33" s="23"/>
      <c r="N33" s="40"/>
    </row>
    <row r="34" spans="2:14">
      <c r="B34" s="47"/>
      <c r="C34" s="49"/>
      <c r="D34" s="49"/>
      <c r="E34" s="49"/>
      <c r="F34" s="49"/>
      <c r="G34" s="99" t="s">
        <v>92</v>
      </c>
      <c r="H34" s="99"/>
      <c r="I34" s="99"/>
      <c r="J34" s="64">
        <f>+J33+J32+J31</f>
        <v>0.25440000000000002</v>
      </c>
      <c r="K34" s="55">
        <f>+K33+K32+K31+K30</f>
        <v>845128065.29535997</v>
      </c>
      <c r="L34" s="64"/>
      <c r="M34" s="55"/>
      <c r="N34" s="40"/>
    </row>
    <row r="35" spans="2:14">
      <c r="B35" s="47"/>
      <c r="M35" s="50"/>
      <c r="N35" s="40"/>
    </row>
    <row r="36" spans="2:14" ht="15.75" customHeight="1">
      <c r="B36" s="47"/>
      <c r="C36" s="85" t="s">
        <v>93</v>
      </c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40"/>
    </row>
    <row r="37" spans="2:14" ht="89.25" customHeight="1">
      <c r="B37" s="47"/>
      <c r="C37" s="11">
        <v>131</v>
      </c>
      <c r="D37" s="26">
        <v>13419</v>
      </c>
      <c r="E37" s="11" t="s">
        <v>63</v>
      </c>
      <c r="F37" s="11"/>
      <c r="G37" s="27" t="s">
        <v>94</v>
      </c>
      <c r="H37" s="11" t="s">
        <v>95</v>
      </c>
      <c r="I37" s="35">
        <v>30</v>
      </c>
      <c r="J37" s="16">
        <v>142800</v>
      </c>
      <c r="K37" s="12">
        <f t="shared" ref="K37:K39" si="1">+J37*I37</f>
        <v>4284000</v>
      </c>
      <c r="L37" s="23"/>
      <c r="M37" s="23"/>
      <c r="N37" s="40"/>
    </row>
    <row r="38" spans="2:14" ht="48" customHeight="1">
      <c r="B38" s="47"/>
      <c r="C38" s="11">
        <v>132</v>
      </c>
      <c r="D38" s="26">
        <v>7511</v>
      </c>
      <c r="E38" s="11" t="s">
        <v>63</v>
      </c>
      <c r="F38" s="11"/>
      <c r="G38" s="27" t="s">
        <v>96</v>
      </c>
      <c r="H38" s="11" t="s">
        <v>83</v>
      </c>
      <c r="I38" s="35">
        <v>4</v>
      </c>
      <c r="J38" s="16">
        <v>311780</v>
      </c>
      <c r="K38" s="12">
        <f t="shared" si="1"/>
        <v>1247120</v>
      </c>
      <c r="L38" s="23"/>
      <c r="M38" s="23"/>
      <c r="N38" s="40"/>
    </row>
    <row r="39" spans="2:14" ht="43.5" customHeight="1">
      <c r="B39" s="47"/>
      <c r="C39" s="11">
        <v>133</v>
      </c>
      <c r="D39" s="26">
        <v>7520</v>
      </c>
      <c r="E39" s="11" t="s">
        <v>63</v>
      </c>
      <c r="F39" s="11"/>
      <c r="G39" s="27" t="s">
        <v>97</v>
      </c>
      <c r="H39" s="11" t="s">
        <v>83</v>
      </c>
      <c r="I39" s="35">
        <v>4</v>
      </c>
      <c r="J39" s="16">
        <v>126140</v>
      </c>
      <c r="K39" s="12">
        <f t="shared" si="1"/>
        <v>504560</v>
      </c>
      <c r="L39" s="23"/>
      <c r="M39" s="23"/>
      <c r="N39" s="40"/>
    </row>
    <row r="40" spans="2:14" ht="16.5" customHeight="1">
      <c r="B40" s="47"/>
      <c r="G40" s="13" t="s">
        <v>98</v>
      </c>
      <c r="H40" s="14"/>
      <c r="I40" s="18"/>
      <c r="J40" s="56"/>
      <c r="K40" s="51">
        <f>+K39+K38+K37</f>
        <v>6035680</v>
      </c>
      <c r="L40" s="56"/>
      <c r="M40" s="51"/>
      <c r="N40" s="40"/>
    </row>
    <row r="41" spans="2:14" ht="16.5" customHeight="1">
      <c r="B41" s="47"/>
      <c r="G41" s="92" t="s">
        <v>99</v>
      </c>
      <c r="H41" s="93"/>
      <c r="I41" s="94"/>
      <c r="J41" s="17">
        <v>0.19</v>
      </c>
      <c r="K41" s="12">
        <f>+K40*J41</f>
        <v>1146779.2</v>
      </c>
      <c r="L41" s="17"/>
      <c r="M41" s="12"/>
      <c r="N41" s="40"/>
    </row>
    <row r="42" spans="2:14" ht="16.5" customHeight="1">
      <c r="B42" s="47"/>
      <c r="G42" s="95"/>
      <c r="H42" s="96"/>
      <c r="I42" s="97"/>
      <c r="J42" s="98"/>
      <c r="K42" s="98"/>
      <c r="L42" s="98"/>
      <c r="M42" s="98"/>
      <c r="N42" s="40"/>
    </row>
    <row r="43" spans="2:14" ht="18" customHeight="1">
      <c r="B43" s="47"/>
      <c r="G43" s="90" t="s">
        <v>100</v>
      </c>
      <c r="H43" s="91"/>
      <c r="I43" s="91"/>
      <c r="J43" s="57"/>
      <c r="K43" s="66">
        <f>+K41+K40</f>
        <v>7182459.2000000002</v>
      </c>
      <c r="L43" s="57"/>
      <c r="M43" s="57"/>
      <c r="N43" s="40"/>
    </row>
    <row r="44" spans="2:14" ht="18" customHeight="1">
      <c r="B44" s="47"/>
      <c r="G44" s="69"/>
      <c r="H44" s="69"/>
      <c r="I44" s="69"/>
      <c r="J44" s="70"/>
      <c r="K44" s="70"/>
      <c r="L44" s="70"/>
      <c r="M44" s="70"/>
      <c r="N44" s="40"/>
    </row>
    <row r="45" spans="2:14" ht="18" customHeight="1">
      <c r="B45" s="47"/>
      <c r="G45" s="74" t="s">
        <v>101</v>
      </c>
      <c r="H45" s="75"/>
      <c r="I45" s="75"/>
      <c r="J45" s="76"/>
      <c r="K45" s="12">
        <f>+K34</f>
        <v>845128065.29535997</v>
      </c>
      <c r="L45" s="58"/>
      <c r="M45" s="59"/>
      <c r="N45" s="40"/>
    </row>
    <row r="46" spans="2:14" ht="18" customHeight="1">
      <c r="B46" s="47"/>
      <c r="G46" s="74" t="s">
        <v>93</v>
      </c>
      <c r="H46" s="75"/>
      <c r="I46" s="75"/>
      <c r="J46" s="76"/>
      <c r="K46" s="12">
        <f>+K43</f>
        <v>7182459.2000000002</v>
      </c>
      <c r="L46" s="60"/>
      <c r="M46" s="59"/>
      <c r="N46" s="40"/>
    </row>
    <row r="47" spans="2:14" ht="18" customHeight="1">
      <c r="B47" s="47"/>
      <c r="G47" s="77" t="s">
        <v>102</v>
      </c>
      <c r="H47" s="78"/>
      <c r="I47" s="78"/>
      <c r="J47" s="79"/>
      <c r="K47" s="61">
        <f>+K46+K45</f>
        <v>852310524.49536002</v>
      </c>
      <c r="L47" s="61"/>
      <c r="M47" s="62"/>
      <c r="N47" s="40"/>
    </row>
    <row r="48" spans="2:14">
      <c r="B48" s="47"/>
      <c r="J48" s="42"/>
      <c r="K48" s="42"/>
      <c r="L48" s="42"/>
      <c r="N48" s="40"/>
    </row>
    <row r="49" spans="2:14">
      <c r="B49" s="47"/>
      <c r="N49" s="40"/>
    </row>
    <row r="50" spans="2:14">
      <c r="B50" s="47"/>
      <c r="N50" s="40"/>
    </row>
    <row r="51" spans="2:14" ht="28.5" customHeight="1">
      <c r="B51" s="47"/>
      <c r="D51" s="102" t="s">
        <v>103</v>
      </c>
      <c r="E51" s="101"/>
      <c r="F51" s="101"/>
      <c r="G51" s="101"/>
      <c r="H51" s="101"/>
      <c r="I51" s="80" t="s">
        <v>54</v>
      </c>
      <c r="J51" s="80"/>
      <c r="K51" s="80"/>
      <c r="L51" s="81" t="s">
        <v>104</v>
      </c>
      <c r="M51" s="81"/>
      <c r="N51" s="40"/>
    </row>
    <row r="52" spans="2:14" ht="28.5" customHeight="1">
      <c r="B52" s="47"/>
      <c r="D52" s="100" t="s">
        <v>105</v>
      </c>
      <c r="E52" s="101"/>
      <c r="F52" s="101"/>
      <c r="G52" s="101"/>
      <c r="H52" s="101"/>
      <c r="I52" s="81" t="s">
        <v>89</v>
      </c>
      <c r="J52" s="81"/>
      <c r="K52" s="63" t="s">
        <v>106</v>
      </c>
      <c r="L52" s="81"/>
      <c r="M52" s="81"/>
      <c r="N52" s="40"/>
    </row>
    <row r="53" spans="2:14" ht="28.5" customHeight="1">
      <c r="B53" s="47"/>
      <c r="D53" s="100" t="s">
        <v>107</v>
      </c>
      <c r="E53" s="101"/>
      <c r="F53" s="101"/>
      <c r="G53" s="101"/>
      <c r="H53" s="101"/>
      <c r="I53" s="80" t="s">
        <v>108</v>
      </c>
      <c r="J53" s="80"/>
      <c r="K53" s="63" t="s">
        <v>109</v>
      </c>
      <c r="L53" s="81"/>
      <c r="M53" s="81"/>
      <c r="N53" s="40"/>
    </row>
    <row r="54" spans="2:14" ht="17.25" customHeight="1">
      <c r="B54" s="47"/>
      <c r="D54" s="24" t="s">
        <v>110</v>
      </c>
      <c r="E54" s="24" t="s">
        <v>110</v>
      </c>
      <c r="F54" s="24" t="s">
        <v>110</v>
      </c>
      <c r="G54" s="24" t="s">
        <v>110</v>
      </c>
      <c r="H54" s="24" t="s">
        <v>110</v>
      </c>
      <c r="I54" s="80" t="s">
        <v>91</v>
      </c>
      <c r="J54" s="80"/>
      <c r="K54" s="63" t="s">
        <v>111</v>
      </c>
      <c r="L54" s="81"/>
      <c r="M54" s="81"/>
      <c r="N54" s="40"/>
    </row>
    <row r="55" spans="2:14" ht="19.5" customHeight="1">
      <c r="B55" s="47"/>
      <c r="D55" s="24" t="s">
        <v>110</v>
      </c>
      <c r="E55" s="24"/>
      <c r="F55" s="24"/>
      <c r="G55" s="24"/>
      <c r="H55" s="24" t="s">
        <v>110</v>
      </c>
      <c r="I55" s="81" t="s">
        <v>112</v>
      </c>
      <c r="J55" s="81"/>
      <c r="K55" s="63" t="s">
        <v>113</v>
      </c>
      <c r="L55" s="71">
        <f>+M54+M53+M52</f>
        <v>0</v>
      </c>
      <c r="M55" s="71"/>
      <c r="N55" s="40"/>
    </row>
    <row r="56" spans="2:14">
      <c r="B56" s="47"/>
      <c r="G56" s="15"/>
      <c r="I56" s="1"/>
      <c r="N56" s="40"/>
    </row>
    <row r="57" spans="2:14">
      <c r="B57" s="47"/>
      <c r="G57" s="15"/>
      <c r="I57" s="1"/>
      <c r="N57" s="40"/>
    </row>
    <row r="58" spans="2:14">
      <c r="B58" s="47"/>
      <c r="G58" s="15"/>
      <c r="I58" s="1"/>
      <c r="N58" s="40"/>
    </row>
    <row r="59" spans="2:14">
      <c r="B59" s="47"/>
      <c r="G59" s="21"/>
      <c r="H59" s="22"/>
      <c r="I59" s="1"/>
      <c r="N59" s="40"/>
    </row>
    <row r="60" spans="2:14">
      <c r="B60" s="47"/>
      <c r="G60" s="89" t="s">
        <v>114</v>
      </c>
      <c r="H60" s="89"/>
      <c r="I60" s="1"/>
      <c r="N60" s="40"/>
    </row>
    <row r="61" spans="2:14">
      <c r="B61" s="47"/>
      <c r="G61" s="15"/>
      <c r="I61" s="1"/>
      <c r="N61" s="40"/>
    </row>
    <row r="62" spans="2:14" ht="10.5" customHeight="1">
      <c r="B62" s="48"/>
      <c r="C62" s="43"/>
      <c r="D62" s="43"/>
      <c r="E62" s="43"/>
      <c r="F62" s="43"/>
      <c r="G62" s="44"/>
      <c r="H62" s="44"/>
      <c r="I62" s="45"/>
      <c r="J62" s="44"/>
      <c r="K62" s="44"/>
      <c r="L62" s="44"/>
      <c r="M62" s="44"/>
      <c r="N62" s="41"/>
    </row>
  </sheetData>
  <mergeCells count="41">
    <mergeCell ref="G60:H60"/>
    <mergeCell ref="M7:M8"/>
    <mergeCell ref="G43:I43"/>
    <mergeCell ref="C36:M36"/>
    <mergeCell ref="G41:I41"/>
    <mergeCell ref="G42:I42"/>
    <mergeCell ref="J42:M42"/>
    <mergeCell ref="G34:I34"/>
    <mergeCell ref="D53:H53"/>
    <mergeCell ref="I53:J53"/>
    <mergeCell ref="D51:H51"/>
    <mergeCell ref="D52:H52"/>
    <mergeCell ref="I52:J52"/>
    <mergeCell ref="C3:M3"/>
    <mergeCell ref="C4:M4"/>
    <mergeCell ref="C6:M6"/>
    <mergeCell ref="C9:M9"/>
    <mergeCell ref="C5:M5"/>
    <mergeCell ref="C7:C8"/>
    <mergeCell ref="D7:D8"/>
    <mergeCell ref="E7:F7"/>
    <mergeCell ref="G7:G8"/>
    <mergeCell ref="H7:H8"/>
    <mergeCell ref="I7:I8"/>
    <mergeCell ref="J7:J8"/>
    <mergeCell ref="L7:L8"/>
    <mergeCell ref="K7:K8"/>
    <mergeCell ref="L55:M55"/>
    <mergeCell ref="H31:I31"/>
    <mergeCell ref="H32:I32"/>
    <mergeCell ref="H33:I33"/>
    <mergeCell ref="G45:J45"/>
    <mergeCell ref="G46:J46"/>
    <mergeCell ref="G47:J47"/>
    <mergeCell ref="I54:J54"/>
    <mergeCell ref="I51:K51"/>
    <mergeCell ref="L51:M51"/>
    <mergeCell ref="L52:M52"/>
    <mergeCell ref="L53:M53"/>
    <mergeCell ref="L54:M54"/>
    <mergeCell ref="I55:J55"/>
  </mergeCells>
  <pageMargins left="0.7" right="0.7" top="0.75" bottom="0.75" header="0.3" footer="0.3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9c11e2-3247-48ba-8244-3e4b525fe557">
      <Terms xmlns="http://schemas.microsoft.com/office/infopath/2007/PartnerControls"/>
    </lcf76f155ced4ddcb4097134ff3c332f>
    <TaxCatchAll xmlns="9c6eb922-95d4-4dea-9887-f226a4417297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072D9FA273AAD42AC8F3FA46822451F" ma:contentTypeVersion="15" ma:contentTypeDescription="Crear nuevo documento." ma:contentTypeScope="" ma:versionID="f87328e943f081400abfa36a73b69b94">
  <xsd:schema xmlns:xsd="http://www.w3.org/2001/XMLSchema" xmlns:xs="http://www.w3.org/2001/XMLSchema" xmlns:p="http://schemas.microsoft.com/office/2006/metadata/properties" xmlns:ns1="http://schemas.microsoft.com/sharepoint/v3" xmlns:ns2="e19c11e2-3247-48ba-8244-3e4b525fe557" xmlns:ns3="9c6eb922-95d4-4dea-9887-f226a4417297" targetNamespace="http://schemas.microsoft.com/office/2006/metadata/properties" ma:root="true" ma:fieldsID="40a87da4deab64685727841fc1e34767" ns1:_="" ns2:_="" ns3:_="">
    <xsd:import namespace="http://schemas.microsoft.com/sharepoint/v3"/>
    <xsd:import namespace="e19c11e2-3247-48ba-8244-3e4b525fe557"/>
    <xsd:import namespace="9c6eb922-95d4-4dea-9887-f226a44172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9c11e2-3247-48ba-8244-3e4b525fe5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6e2ec64-55ac-4054-8d2d-8a9b140984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6eb922-95d4-4dea-9887-f226a441729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e14bb59-000c-471b-a11f-d0d76c254b55}" ma:internalName="TaxCatchAll" ma:showField="CatchAllData" ma:web="9c6eb922-95d4-4dea-9887-f226a44172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CE4681-0B2B-4AA6-9162-EC46DB72634D}">
  <ds:schemaRefs>
    <ds:schemaRef ds:uri="http://schemas.microsoft.com/office/2006/metadata/properties"/>
    <ds:schemaRef ds:uri="http://schemas.microsoft.com/office/infopath/2007/PartnerControls"/>
    <ds:schemaRef ds:uri="e19c11e2-3247-48ba-8244-3e4b525fe557"/>
    <ds:schemaRef ds:uri="9c6eb922-95d4-4dea-9887-f226a4417297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6F10AAAF-FE11-4868-BC6C-7C93545D51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C6DEC5-9360-4DA0-B286-BC0ECA5312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19c11e2-3247-48ba-8244-3e4b525fe557"/>
    <ds:schemaRef ds:uri="9c6eb922-95d4-4dea-9887-f226a44172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DESCUENTOS</vt:lpstr>
      <vt:lpstr>propuesta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cvpe4317</dc:creator>
  <cp:keywords/>
  <dc:description/>
  <cp:lastModifiedBy>Ady Isabel Namen Segura</cp:lastModifiedBy>
  <cp:revision/>
  <dcterms:created xsi:type="dcterms:W3CDTF">2025-09-01T18:41:41Z</dcterms:created>
  <dcterms:modified xsi:type="dcterms:W3CDTF">2026-10-14T23:09:17Z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0x0101002072D9FA273AAD42AC8F3FA46822451F</vt:lpwstr>
  </property>
  <property fmtid="{D5CDD505-2E9C-101B-9397-08002B2CF9AE}" pid="3" name="MediaServiceImageTags">
    <vt:lpwstr/>
  </property>
  <property fmtid="{D5CDD505-2E9C-101B-9397-08002B2CF9AE}" pid="4" name="MSIP_Label_defa4170-0d19-0005-0004-bc88714345d2_Enabled">
    <vt:lpwstr>true</vt:lpwstr>
  </property>
  <property fmtid="{D5CDD505-2E9C-101B-9397-08002B2CF9AE}" pid="5" name="MSIP_Label_defa4170-0d19-0005-0004-bc88714345d2_SetDate">
    <vt:lpwstr>2026-06-22T20:46:57Z</vt:lpwstr>
  </property>
  <property fmtid="{D5CDD505-2E9C-101B-9397-08002B2CF9AE}" pid="6" name="MSIP_Label_defa4170-0d19-0005-0004-bc88714345d2_Method">
    <vt:lpwstr>Standard</vt:lpwstr>
  </property>
  <property fmtid="{D5CDD505-2E9C-101B-9397-08002B2CF9AE}" pid="7" name="MSIP_Label_defa4170-0d19-0005-0004-bc88714345d2_Name">
    <vt:lpwstr>defa4170-0d19-0005-0004-bc88714345d2</vt:lpwstr>
  </property>
  <property fmtid="{D5CDD505-2E9C-101B-9397-08002B2CF9AE}" pid="8" name="MSIP_Label_defa4170-0d19-0005-0004-bc88714345d2_SiteId">
    <vt:lpwstr>1bae6726-25cf-4856-879f-ce477f121e59</vt:lpwstr>
  </property>
  <property fmtid="{D5CDD505-2E9C-101B-9397-08002B2CF9AE}" pid="9" name="MSIP_Label_defa4170-0d19-0005-0004-bc88714345d2_ActionId">
    <vt:lpwstr>61d555b1-ae14-431a-807d-4ced2f4d6b28</vt:lpwstr>
  </property>
  <property fmtid="{D5CDD505-2E9C-101B-9397-08002B2CF9AE}" pid="10" name="MSIP_Label_defa4170-0d19-0005-0004-bc88714345d2_ContentBits">
    <vt:lpwstr>0</vt:lpwstr>
  </property>
  <property fmtid="{D5CDD505-2E9C-101B-9397-08002B2CF9AE}" pid="11" name="MSIP_Label_defa4170-0d19-0005-0004-bc88714345d2_Tag">
    <vt:lpwstr>10, 3, 0, 1</vt:lpwstr>
  </property>
</Properties>
</file>