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gonseguros365-my.sharepoint.com/personal/ejecutivocuenta09_gonseguros_com_co/Documents/Escritorio/Regional Bogotá/MICTIC - FONTIC/BORRADORES/2EG ENTREGA Sep 29/"/>
    </mc:Choice>
  </mc:AlternateContent>
  <xr:revisionPtr revIDLastSave="0" documentId="8_{255F4E04-B507-49DA-87AE-293FC0AC17C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sumen aseguradora-ramo" sheetId="1" r:id="rId1"/>
    <sheet name="Consolidado" sheetId="2" r:id="rId2"/>
    <sheet name="Resumen por año" sheetId="3" r:id="rId3"/>
  </sheets>
  <definedNames>
    <definedName name="_xlnm._FilterDatabase" localSheetId="1" hidden="1">Consolidado!$A$4:$U$73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74" i="2" l="1"/>
  <c r="O74" i="2"/>
  <c r="R73" i="2"/>
  <c r="Q73" i="2"/>
  <c r="H73" i="2"/>
  <c r="D11" i="3" s="1"/>
  <c r="R72" i="2"/>
  <c r="Q72" i="2"/>
  <c r="H72" i="2"/>
  <c r="R71" i="2"/>
  <c r="Q71" i="2"/>
  <c r="H71" i="2"/>
  <c r="R70" i="2"/>
  <c r="Q70" i="2"/>
  <c r="H70" i="2"/>
  <c r="R69" i="2"/>
  <c r="Q69" i="2"/>
  <c r="H69" i="2"/>
  <c r="R68" i="2"/>
  <c r="Q68" i="2"/>
  <c r="H68" i="2"/>
  <c r="R67" i="2"/>
  <c r="Q67" i="2"/>
  <c r="H67" i="2"/>
  <c r="R66" i="2"/>
  <c r="Q66" i="2"/>
  <c r="H66" i="2"/>
  <c r="R65" i="2"/>
  <c r="Q65" i="2"/>
  <c r="H65" i="2"/>
  <c r="R64" i="2"/>
  <c r="Q64" i="2"/>
  <c r="H64" i="2"/>
  <c r="R63" i="2"/>
  <c r="Q63" i="2"/>
  <c r="H63" i="2"/>
  <c r="R62" i="2"/>
  <c r="Q62" i="2"/>
  <c r="H62" i="2"/>
  <c r="R61" i="2"/>
  <c r="Q61" i="2"/>
  <c r="H61" i="2"/>
  <c r="R60" i="2"/>
  <c r="Q60" i="2"/>
  <c r="H60" i="2"/>
  <c r="R59" i="2"/>
  <c r="Q59" i="2"/>
  <c r="H59" i="2"/>
  <c r="R58" i="2"/>
  <c r="Q58" i="2"/>
  <c r="H58" i="2"/>
  <c r="R57" i="2"/>
  <c r="Q57" i="2"/>
  <c r="H57" i="2"/>
  <c r="R56" i="2"/>
  <c r="Q56" i="2"/>
  <c r="H56" i="2"/>
  <c r="R55" i="2"/>
  <c r="Q55" i="2"/>
  <c r="H55" i="2"/>
  <c r="R54" i="2"/>
  <c r="Q54" i="2"/>
  <c r="H54" i="2"/>
  <c r="R53" i="2"/>
  <c r="Q53" i="2"/>
  <c r="H53" i="2"/>
  <c r="R52" i="2"/>
  <c r="Q52" i="2"/>
  <c r="H52" i="2"/>
  <c r="R51" i="2"/>
  <c r="C8" i="1" s="1"/>
  <c r="Q51" i="2"/>
  <c r="F8" i="1" s="1"/>
  <c r="H51" i="2"/>
  <c r="R50" i="2"/>
  <c r="Q50" i="2"/>
  <c r="H50" i="2"/>
  <c r="R49" i="2"/>
  <c r="Q49" i="2"/>
  <c r="H49" i="2"/>
  <c r="R48" i="2"/>
  <c r="Q48" i="2"/>
  <c r="H48" i="2"/>
  <c r="R47" i="2"/>
  <c r="Q47" i="2"/>
  <c r="H47" i="2"/>
  <c r="R46" i="2"/>
  <c r="Q46" i="2"/>
  <c r="H46" i="2"/>
  <c r="R45" i="2"/>
  <c r="Q45" i="2"/>
  <c r="H45" i="2"/>
  <c r="R44" i="2"/>
  <c r="Q44" i="2"/>
  <c r="H44" i="2"/>
  <c r="R43" i="2"/>
  <c r="C7" i="1" s="1"/>
  <c r="Q43" i="2"/>
  <c r="H43" i="2"/>
  <c r="R42" i="2"/>
  <c r="Q42" i="2"/>
  <c r="H42" i="2"/>
  <c r="R41" i="2"/>
  <c r="Q41" i="2"/>
  <c r="H41" i="2"/>
  <c r="R40" i="2"/>
  <c r="Q40" i="2"/>
  <c r="H40" i="2"/>
  <c r="R39" i="2"/>
  <c r="Q39" i="2"/>
  <c r="H39" i="2"/>
  <c r="R38" i="2"/>
  <c r="Q38" i="2"/>
  <c r="H38" i="2"/>
  <c r="R37" i="2"/>
  <c r="Q37" i="2"/>
  <c r="H37" i="2"/>
  <c r="R36" i="2"/>
  <c r="Q36" i="2"/>
  <c r="H36" i="2"/>
  <c r="R35" i="2"/>
  <c r="Q35" i="2"/>
  <c r="H35" i="2"/>
  <c r="R34" i="2"/>
  <c r="Q34" i="2"/>
  <c r="H34" i="2"/>
  <c r="R33" i="2"/>
  <c r="Q33" i="2"/>
  <c r="H33" i="2"/>
  <c r="R32" i="2"/>
  <c r="Q32" i="2"/>
  <c r="H32" i="2"/>
  <c r="R31" i="2"/>
  <c r="Q31" i="2"/>
  <c r="H31" i="2"/>
  <c r="R30" i="2"/>
  <c r="Q30" i="2"/>
  <c r="H30" i="2"/>
  <c r="R29" i="2"/>
  <c r="Q29" i="2"/>
  <c r="H29" i="2"/>
  <c r="R28" i="2"/>
  <c r="Q28" i="2"/>
  <c r="H28" i="2"/>
  <c r="R27" i="2"/>
  <c r="Q27" i="2"/>
  <c r="H27" i="2"/>
  <c r="R26" i="2"/>
  <c r="Q26" i="2"/>
  <c r="H26" i="2"/>
  <c r="R25" i="2"/>
  <c r="Q25" i="2"/>
  <c r="H25" i="2"/>
  <c r="R24" i="2"/>
  <c r="Q24" i="2"/>
  <c r="H24" i="2"/>
  <c r="R23" i="2"/>
  <c r="Q23" i="2"/>
  <c r="H23" i="2"/>
  <c r="R22" i="2"/>
  <c r="Q22" i="2"/>
  <c r="H22" i="2"/>
  <c r="R21" i="2"/>
  <c r="Q21" i="2"/>
  <c r="H21" i="2"/>
  <c r="R20" i="2"/>
  <c r="Q20" i="2"/>
  <c r="H20" i="2"/>
  <c r="R19" i="2"/>
  <c r="Q19" i="2"/>
  <c r="H19" i="2"/>
  <c r="R18" i="2"/>
  <c r="Q18" i="2"/>
  <c r="H18" i="2"/>
  <c r="R17" i="2"/>
  <c r="Q17" i="2"/>
  <c r="H17" i="2"/>
  <c r="R16" i="2"/>
  <c r="Q16" i="2"/>
  <c r="H16" i="2"/>
  <c r="R15" i="2"/>
  <c r="Q15" i="2"/>
  <c r="H15" i="2"/>
  <c r="R14" i="2"/>
  <c r="Q14" i="2"/>
  <c r="H14" i="2"/>
  <c r="R13" i="2"/>
  <c r="Q13" i="2"/>
  <c r="H13" i="2"/>
  <c r="R12" i="2"/>
  <c r="Q12" i="2"/>
  <c r="H12" i="2"/>
  <c r="R11" i="2"/>
  <c r="Q11" i="2"/>
  <c r="Q74" i="2" s="1"/>
  <c r="H11" i="2"/>
  <c r="R10" i="2"/>
  <c r="C15" i="1" s="1"/>
  <c r="H10" i="2"/>
  <c r="R9" i="2"/>
  <c r="H9" i="2"/>
  <c r="R8" i="2"/>
  <c r="H8" i="2"/>
  <c r="R7" i="2"/>
  <c r="H7" i="2"/>
  <c r="R6" i="2"/>
  <c r="H6" i="2"/>
  <c r="R5" i="2"/>
  <c r="H5" i="2"/>
  <c r="F17" i="1"/>
  <c r="E17" i="1"/>
  <c r="D17" i="1"/>
  <c r="C17" i="1"/>
  <c r="E16" i="1"/>
  <c r="D16" i="1"/>
  <c r="F15" i="1"/>
  <c r="E15" i="1"/>
  <c r="E18" i="1" s="1"/>
  <c r="D15" i="1"/>
  <c r="D18" i="1" s="1"/>
  <c r="F10" i="1"/>
  <c r="E10" i="1"/>
  <c r="D10" i="1"/>
  <c r="C10" i="1"/>
  <c r="F9" i="1"/>
  <c r="E9" i="1"/>
  <c r="D9" i="1"/>
  <c r="E8" i="1"/>
  <c r="D8" i="1"/>
  <c r="F7" i="1"/>
  <c r="E7" i="1"/>
  <c r="D7" i="1"/>
  <c r="E6" i="1"/>
  <c r="D6" i="1"/>
  <c r="F5" i="1"/>
  <c r="E5" i="1"/>
  <c r="D5" i="1"/>
  <c r="B11" i="3" l="1"/>
  <c r="R74" i="2"/>
  <c r="C6" i="3"/>
  <c r="C9" i="1"/>
  <c r="C5" i="1"/>
  <c r="C11" i="3"/>
  <c r="E11" i="3" s="1"/>
  <c r="C16" i="1"/>
  <c r="C18" i="1" s="1"/>
  <c r="G9" i="3"/>
  <c r="F16" i="1"/>
  <c r="F18" i="1" s="1"/>
  <c r="F6" i="1"/>
  <c r="F11" i="1" s="1"/>
  <c r="G6" i="1" s="1"/>
  <c r="D11" i="1"/>
  <c r="E11" i="1"/>
  <c r="B7" i="3"/>
  <c r="F8" i="3"/>
  <c r="B10" i="3"/>
  <c r="F11" i="3"/>
  <c r="C7" i="3"/>
  <c r="G8" i="3"/>
  <c r="C10" i="3"/>
  <c r="G11" i="3"/>
  <c r="D7" i="3"/>
  <c r="H8" i="3"/>
  <c r="D10" i="3"/>
  <c r="H11" i="3"/>
  <c r="C6" i="1"/>
  <c r="C11" i="1" s="1"/>
  <c r="G10" i="1"/>
  <c r="B6" i="3"/>
  <c r="F7" i="3"/>
  <c r="B9" i="3"/>
  <c r="F10" i="3"/>
  <c r="G7" i="3"/>
  <c r="C9" i="3"/>
  <c r="G10" i="3"/>
  <c r="D6" i="3"/>
  <c r="H7" i="3"/>
  <c r="D9" i="3"/>
  <c r="H10" i="3"/>
  <c r="F6" i="3"/>
  <c r="B8" i="3"/>
  <c r="F9" i="3"/>
  <c r="G6" i="3"/>
  <c r="C8" i="3"/>
  <c r="H6" i="3"/>
  <c r="D8" i="3"/>
  <c r="H9" i="3"/>
  <c r="I11" i="3" l="1"/>
  <c r="E10" i="3"/>
  <c r="G15" i="1"/>
  <c r="G18" i="1" s="1"/>
  <c r="G17" i="1"/>
  <c r="G16" i="1"/>
  <c r="G7" i="1"/>
  <c r="G5" i="1"/>
  <c r="G9" i="1"/>
  <c r="H12" i="3"/>
  <c r="I9" i="3"/>
  <c r="E8" i="3"/>
  <c r="G8" i="1"/>
  <c r="C12" i="3"/>
  <c r="G11" i="1"/>
  <c r="D12" i="3"/>
  <c r="I8" i="3"/>
  <c r="E7" i="3"/>
  <c r="E6" i="3"/>
  <c r="B12" i="3"/>
  <c r="I10" i="3"/>
  <c r="I6" i="3"/>
  <c r="F12" i="3"/>
  <c r="G12" i="3"/>
  <c r="E9" i="3"/>
  <c r="I7" i="3"/>
  <c r="I12" i="3" l="1"/>
  <c r="E1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Q4" authorId="0" shapeId="0" xr:uid="{00000000-0006-0000-0100-000001000000}">
      <text>
        <r>
          <rPr>
            <sz val="10"/>
            <rFont val="Arial"/>
            <family val="2"/>
          </rPr>
          <t>La Previsora: Valor pagado + Reserva (los recobros restan). AXA: valor incurrido reportado por la aseguradora (en azul).</t>
        </r>
      </text>
    </comment>
    <comment ref="R4" authorId="0" shapeId="0" xr:uid="{00000000-0006-0000-0100-000004000000}">
      <text>
        <r>
          <rPr>
            <sz val="10"/>
            <rFont val="Arial"/>
            <family val="2"/>
          </rPr>
          <t>1 = primera aparición del siniestro para esa aseguradora; permite contar siniestros únicos (un siniestro puede tener varias líneas por amparo o concepto).</t>
        </r>
      </text>
    </comment>
    <comment ref="Q5" authorId="0" shapeId="0" xr:uid="{00000000-0006-0000-0100-000002000000}">
      <text>
        <r>
          <rPr>
            <sz val="10"/>
            <rFont val="Arial"/>
            <family val="2"/>
          </rPr>
          <t>Valor incurrido tal como lo reporta AXA Colpatria (incluye conceptos adicionales al pago de indemnización).</t>
        </r>
      </text>
    </comment>
    <comment ref="Q7" authorId="0" shapeId="0" xr:uid="{00000000-0006-0000-0100-000003000000}">
      <text>
        <r>
          <rPr>
            <sz val="10"/>
            <rFont val="Arial"/>
            <family val="2"/>
          </rPr>
          <t>Valor incurrido tal como lo reporta AXA Colpatria (incluye conceptos adicionales al pago de indemnización).</t>
        </r>
      </text>
    </comment>
  </commentList>
</comments>
</file>

<file path=xl/sharedStrings.xml><?xml version="1.0" encoding="utf-8"?>
<sst xmlns="http://schemas.openxmlformats.org/spreadsheetml/2006/main" count="815" uniqueCount="236">
  <si>
    <t>RESUMEN POR ASEGURADORA Y RAMO</t>
  </si>
  <si>
    <t>Cifras calculadas a partir de la hoja Consolidado.</t>
  </si>
  <si>
    <t>Aseguradora</t>
  </si>
  <si>
    <t>Ramo</t>
  </si>
  <si>
    <t>N° siniestros</t>
  </si>
  <si>
    <t>Valor pagado</t>
  </si>
  <si>
    <t>Reserva</t>
  </si>
  <si>
    <t>Valor incurrido</t>
  </si>
  <si>
    <t>% del incurrido total</t>
  </si>
  <si>
    <t>AXA COLPATRIA</t>
  </si>
  <si>
    <t>AUTOMOVILES</t>
  </si>
  <si>
    <t>LA PREVISORA</t>
  </si>
  <si>
    <t>DAÑOS MATERIALES COMBINADOS</t>
  </si>
  <si>
    <t>MANEJO</t>
  </si>
  <si>
    <t>RESPONSABILIDAD CIVIL</t>
  </si>
  <si>
    <t>MAPFRE</t>
  </si>
  <si>
    <t>TODO RIESGO DAÑOS MATERIALES</t>
  </si>
  <si>
    <t>TOTAL</t>
  </si>
  <si>
    <t>Subtotal por aseguradora</t>
  </si>
  <si>
    <t>SINIESTRALIDAD CONSOLIDADA — FONDO ÚNICO DE TIC (FONTIC) — NIT 800.131.648-6</t>
  </si>
  <si>
    <t>Fuentes: AXA Colpatria (base de datos), La Previsora (reporte siniestros por fecha de ocurrencia 01/01/2021–01/01/2027) y MAPFRE (certificación por correo 11/09/2026). Valores en pesos colombianos.</t>
  </si>
  <si>
    <t>Póliza</t>
  </si>
  <si>
    <t>Inicio vigencia</t>
  </si>
  <si>
    <t>Fin vigencia</t>
  </si>
  <si>
    <t>N° siniestro</t>
  </si>
  <si>
    <t>Fecha ocurrencia</t>
  </si>
  <si>
    <t>Año ocurrencia</t>
  </si>
  <si>
    <t>Concepto</t>
  </si>
  <si>
    <t>Amparo</t>
  </si>
  <si>
    <t>Causa</t>
  </si>
  <si>
    <t>Riesgo / bien asegurado</t>
  </si>
  <si>
    <t>Estado</t>
  </si>
  <si>
    <t>Valor reclamado</t>
  </si>
  <si>
    <t>Cuenta siniestro</t>
  </si>
  <si>
    <t>Intermediario / líder (según aseguradora)</t>
  </si>
  <si>
    <t>Tipo coaseguro</t>
  </si>
  <si>
    <t>Observaciones</t>
  </si>
  <si>
    <t>8002115806</t>
  </si>
  <si>
    <t>49297</t>
  </si>
  <si>
    <t>INDEMNIZACIONES</t>
  </si>
  <si>
    <t>PERDIDA PARCIAL POR DAÑOS</t>
  </si>
  <si>
    <t>OBI524 - DUSTER DYNAMIQUE AT 2000CC 4X2 RENAULT 2014</t>
  </si>
  <si>
    <t>Pago total por indemnización</t>
  </si>
  <si>
    <t>8002115804</t>
  </si>
  <si>
    <t>49828</t>
  </si>
  <si>
    <t>ASISTENCIA EN VIAJE VIP</t>
  </si>
  <si>
    <t>OBI523 - DUSTER DYNAMIQUE AT 2000CC 4X2 RENAULT 2014</t>
  </si>
  <si>
    <t>8002115815</t>
  </si>
  <si>
    <t>50369</t>
  </si>
  <si>
    <t>OKZ744 - ECOSPORT [2] TITANIUM TP 2000CC 4X2 FORD 2017</t>
  </si>
  <si>
    <t>8002115819</t>
  </si>
  <si>
    <t>51729</t>
  </si>
  <si>
    <t>OBH113 - GRAN.VITARA.5.P TS..MEC.2500.CC CHEVROLET 2008</t>
  </si>
  <si>
    <t>8002115813</t>
  </si>
  <si>
    <t>53495</t>
  </si>
  <si>
    <t>OBH015 - GRAN.VITARA.5.P TS..MEC.2500.CC CHEVROLET 2008</t>
  </si>
  <si>
    <t>8002115810</t>
  </si>
  <si>
    <t>54381</t>
  </si>
  <si>
    <t>OBI520 - DUSTER DYNAMIQUE AT 2000CC 4X2 RENAULT 2014</t>
  </si>
  <si>
    <t>1011357</t>
  </si>
  <si>
    <t>81368</t>
  </si>
  <si>
    <t>PERDIDA MENOR POR DANOS</t>
  </si>
  <si>
    <t>CHOQUE SIMPLE</t>
  </si>
  <si>
    <t>OCK816 - SONIC LT MT 1600CC 5P 2A CHEVROLET 2014</t>
  </si>
  <si>
    <t>TOTALMENTE PAGADO</t>
  </si>
  <si>
    <t>JARGU S.A CORREDORES DE SEGUROS</t>
  </si>
  <si>
    <t>DECLARACION: SE DIRIGÍA POR LA AV CIRCUNVALAR DE NORTE A SUR EN EL VEHÍCULO DE PLACA OCK 816, EL CON</t>
  </si>
  <si>
    <t>RECOBROS</t>
  </si>
  <si>
    <t>DEPURACION DE RESERVA</t>
  </si>
  <si>
    <t>1011327</t>
  </si>
  <si>
    <t>82571</t>
  </si>
  <si>
    <t>RESPONSABILIDAD CIVIL EXTRAC.</t>
  </si>
  <si>
    <t>TERCERO: EL DIA 11 DE NOVIEMBRE DE 2011 EL VEHICULO DE PLACAS OBI523 CONDUCIDO POR DIEGO RICARDO CER</t>
  </si>
  <si>
    <t>1011674</t>
  </si>
  <si>
    <t>84753</t>
  </si>
  <si>
    <t>OBI297 - DUSTER DYNAMIQUE AT 2000CC 4X2 RENAULT 2014</t>
  </si>
  <si>
    <t>Declaración: En la dirección antes mencionada durante el desplazamiento de una de las funcionaria se</t>
  </si>
  <si>
    <t>84809</t>
  </si>
  <si>
    <t>ACTOS MAL INTENCIONADOS DE TERCEROS</t>
  </si>
  <si>
    <t>OBI516 - DUSTER DYNAMIQUE AT 2000CC 4X2 RENAULT 2014</t>
  </si>
  <si>
    <t>PAGADO PARCIALMENTE</t>
  </si>
  <si>
    <t>84966</t>
  </si>
  <si>
    <t>Declaración dada por el conductor a la Sra CAROLINA MATOMA: durante un desplazamiento al ministro en</t>
  </si>
  <si>
    <t>86884</t>
  </si>
  <si>
    <t>NPK372 - CX30 GRAND TOURING HYBRID TP 2000CC 7AB R18 TC CT 4X2 MAZDA 2</t>
  </si>
  <si>
    <t>YO IBA POR LA KR 10 HACIA EL SUR Y EN TODA INTERSECCIÓN DE LA CALLE 85 ESTABA ESPERANDO QUE PASARAN</t>
  </si>
  <si>
    <t>87465</t>
  </si>
  <si>
    <t>Declaración: en calidad de coordinador del vehículo asegurado informa que el vehículo se encontraba</t>
  </si>
  <si>
    <t>1011967</t>
  </si>
  <si>
    <t>90915</t>
  </si>
  <si>
    <t>NPK400 - EXPEDITION [4] LIMITED AT 3500CC T CT 4X4 FORD 2024</t>
  </si>
  <si>
    <t>WILLIS COLOMBIA CORREDORES DE SEGUROS S.A., BOGOTA</t>
  </si>
  <si>
    <t>DECLARA: VOY POR LA VIA CUANDO SIENTO QUE COLISIONAN EL VEHÍCULO POR EL LADO DERECHO CON UNA MOTOCIC</t>
  </si>
  <si>
    <t>88284</t>
  </si>
  <si>
    <t>NPK371 - CX30 GRAND TOURING HYBRID TP 2000CC 7AB R18 TC CT 4X2 MAZDA 2</t>
  </si>
  <si>
    <t>A la hora indicada fui a girar a la entrada de la entidad, en el costado izquierdo hay una ciclo rut</t>
  </si>
  <si>
    <t>88858</t>
  </si>
  <si>
    <t>NPK373 - CX30 GRAND TOURING HYBRID TP 2000CC 7AB R18 TC CT 4X2 MAZDA 2</t>
  </si>
  <si>
    <t>ESTABA EN CAMINO AL MINISTERIO DE LAS TIC, UN BICITAXI, PASO POR EL LADO DERECHO DEL VEHICULO AL INT</t>
  </si>
  <si>
    <t>88880</t>
  </si>
  <si>
    <t>DECLARACIÓN: CONDUCTOR: ibamos a coger la calle 9 transitabamos por la kr 6 casi a la mitad de la ca</t>
  </si>
  <si>
    <t>89826</t>
  </si>
  <si>
    <t>NPK374 - CX30 GRAND TOURING HYBRID TP 2000CC 7AB R18 TC CT 4X2 MAZDA 2</t>
  </si>
  <si>
    <t>IBA SUBIENDO POR LA AV 19 Y A LA ALTURA DE LA CR 15 EL VEHICULO DE PREVISORA NO RESPETO EL PARE Y CO</t>
  </si>
  <si>
    <t>91071</t>
  </si>
  <si>
    <t>ANULADO POR RAZONES INTERNAS</t>
  </si>
  <si>
    <t>Se comunica Rafael José Pérez Pizarro en calidad de responsable del vehículo asegurado y declara lo</t>
  </si>
  <si>
    <t>SINIESTRO OBJETADO</t>
  </si>
  <si>
    <t>89748</t>
  </si>
  <si>
    <t>DECLARACION: ME IBA DESPLAZANDO DESDE TUNJA HASTA BOGOTA Y EN LA VIA ENTRE VENTA QUEMADA Y TOCANCIPA</t>
  </si>
  <si>
    <t>89792</t>
  </si>
  <si>
    <t>ESTABA MANEJANDO DE MANERA NATURAL Y UN OBJETO DE LA VÍA IMPACTA EL PANORÁMICO.</t>
  </si>
  <si>
    <t>89793</t>
  </si>
  <si>
    <t>CUANDO SE ENCONTRABA EN LA SEÑAL SEMAFÓRICA, APARECE UNA MOTO QUE POR TRATAR DE PASAR POR MEDIO DE L</t>
  </si>
  <si>
    <t>90174</t>
  </si>
  <si>
    <t>RESERVA INICIAL</t>
  </si>
  <si>
    <t>Venia por la av circunvalar 60 km por hora, se atraveso un animal, no se veia que animal por que est</t>
  </si>
  <si>
    <t>90169</t>
  </si>
  <si>
    <t>DECLARACIÓN: venia por la av circunvalar a 60km por hora , se atreveso un animal, no se veia que ani</t>
  </si>
  <si>
    <t>90465</t>
  </si>
  <si>
    <t>NPK682 - COROLLA CROSS [FL] SE-G HYBRID AT 1800CC 7AB 4X2 CT TOYOTA 20</t>
  </si>
  <si>
    <t>en calidad de encargado de la flota se comunica el señor Rafael Jose Perez Pizarro para radicar un s</t>
  </si>
  <si>
    <t>91069</t>
  </si>
  <si>
    <t>LIQUIDADO POR PAGAR</t>
  </si>
  <si>
    <t>90886</t>
  </si>
  <si>
    <t>ESTABA ESTACIONADO AL SALIR DI REVERSA SIN SABER QUE HABÍA UNA MOTO ATRÁS Y ME RAYO EL BÓMPER Y LA L</t>
  </si>
  <si>
    <t>91036</t>
  </si>
  <si>
    <t>OBI519 - DUSTER DYNAMIQUE AT 2000CC 4X2 RENAULT 2014</t>
  </si>
  <si>
    <t>Declaración: en calidad de conductor del vehículo asegurado informa que se encontraba en la direcció</t>
  </si>
  <si>
    <t>91290</t>
  </si>
  <si>
    <t>EN LA 19 CON 10 UN VEHICULO DEL SITP SE ABRIO A LA IZQUIERAD Y CON LA COLA DEL BUS IMPACTO EL ESPEJO</t>
  </si>
  <si>
    <t>RECOBRO INICIAL</t>
  </si>
  <si>
    <t>91300</t>
  </si>
  <si>
    <t>Se comunica el señor Rafael Jose Perez Pizarro con cc 1047358431 en calidad de encargado de la flot</t>
  </si>
  <si>
    <t>91575</t>
  </si>
  <si>
    <t>NPK681 - COROLLA CROSS [FL] SE-G HYBRID AT 1800CC 7AB 4X2 CT TOYOTA 20</t>
  </si>
  <si>
    <t>El jueves 16/04/2026 a las 15:15 en la tarde dejo parqueado el vh en las afueras de un restaurante ,</t>
  </si>
  <si>
    <t>92419</t>
  </si>
  <si>
    <t>NPK683 - COROLLA CROSS [FL] SE-G HYBRID AT 1800CC 7AB 4X2 CT TOYOTA 20</t>
  </si>
  <si>
    <t>CONDUCTOR: YO VENÍA HABÍA PARQUEADO VENIA POR LA CALLE AV KR 19 HAY UNA SEMAFORIZACIÓN AMBOS SEMÁFOR</t>
  </si>
  <si>
    <t>92449</t>
  </si>
  <si>
    <t>Dirigiéndome por la cr 19 en sentido norte a sur mientras esperaba el cambio de semáforo cuando la l</t>
  </si>
  <si>
    <t>92779</t>
  </si>
  <si>
    <t>Declaracion de los hechos: Se comunica el señor Rafael Jose Perez Pizarro con cc 1047358431 en cali</t>
  </si>
  <si>
    <t>1003167</t>
  </si>
  <si>
    <t>60517</t>
  </si>
  <si>
    <t>INCENDIO Y/O RAYO</t>
  </si>
  <si>
    <t>AMIT - HMACC</t>
  </si>
  <si>
    <t>KR 8 12 A 13 ED MURILLO</t>
  </si>
  <si>
    <t>CHUBB SEGUROS COLOMBIA S A</t>
  </si>
  <si>
    <t>Aceptado</t>
  </si>
  <si>
    <t>CONSTITUCION COA........ 5441SINIESTRO LIDER..... 520070POLIZA LIDER........ 50314 POLIZA SI</t>
  </si>
  <si>
    <t>59843</t>
  </si>
  <si>
    <t>CONSTITUCION COA........ 5367SINIESTRO LIDER..... 520070POLIZA LIDER........ 40349 POLIZA SIS</t>
  </si>
  <si>
    <t>59766</t>
  </si>
  <si>
    <t>INCENDIO Y/O CAIDA DE RAYO</t>
  </si>
  <si>
    <t>LEGALIZACION COA PPL 8152 PALACIOSNNE 06/09/2021POLIZA LIDER# SINIESTRO LIDERFECHA SINIESTROVAL</t>
  </si>
  <si>
    <t>59844</t>
  </si>
  <si>
    <t>CONSTITUCION COA........ 5367SINIESTRO LIDER..... 521148POLIZA LIDER........ 40349 POLIZA SIS</t>
  </si>
  <si>
    <t>59767</t>
  </si>
  <si>
    <t>LEGALIZACION COA PPL 8152 PALACIOSNNE 06/06/2021POLIZA LIDER# SINIESTRO LIDERFECHA SINIESTROVAL</t>
  </si>
  <si>
    <t>59842</t>
  </si>
  <si>
    <t>CONSTITUCION COA........ 5367SINIESTRO LIDER..... 521149POLIZA LIDER........ 40349 POLIZA SIS</t>
  </si>
  <si>
    <t>59769</t>
  </si>
  <si>
    <t>1003583</t>
  </si>
  <si>
    <t>65545</t>
  </si>
  <si>
    <t>KR 8 CL 12 Y 13 ED MURILLO TORO</t>
  </si>
  <si>
    <t>MAPFRE SEGUROS GENERALES DE COLOMBIA</t>
  </si>
  <si>
    <t>legaliza coa 5881, usuario: herreramsj dic-15-2022SINIESTROFECHA AMPARO</t>
  </si>
  <si>
    <t>1005765</t>
  </si>
  <si>
    <t>24075</t>
  </si>
  <si>
    <t>HONORARIOS</t>
  </si>
  <si>
    <t>DELITOS CONTRA LA ADMINISTRACION PUBLICA</t>
  </si>
  <si>
    <t>CONVERSION</t>
  </si>
  <si>
    <t>FONDO DE TECNOLOGIAS DE LA INFORMACIÓN Y LAS COMUNICACIONES</t>
  </si>
  <si>
    <t>LEG COA 7250 HERRERAMSJ FEB-9-2026SINIESTROFECHAAMPARO RESERVAS PESOSCOD ESTIMADO</t>
  </si>
  <si>
    <t>1008614</t>
  </si>
  <si>
    <t>29755</t>
  </si>
  <si>
    <t>COSTOS Y GASTOS DE DEFENSA</t>
  </si>
  <si>
    <t>ACTOS INCORRECTOS</t>
  </si>
  <si>
    <t>KR 8 A 12 Y 13 ED MURILLO TORO</t>
  </si>
  <si>
    <t>Caso OnBase 241830 Proceso Administrativo Sancionatorio Fiscal PASF-006-2021Investigada Luisa Fe</t>
  </si>
  <si>
    <t>29802</t>
  </si>
  <si>
    <t>CASO ONBASE 243467Investigado: Juan David DuqueProceso Penal: 110016000050201813203Hechos: Pec</t>
  </si>
  <si>
    <t>29833</t>
  </si>
  <si>
    <t>Caso OnBase: 244858Proceso de Responsabilidad Fiscal número 80011-2021-39465 adelantado por la Con</t>
  </si>
  <si>
    <t>30347</t>
  </si>
  <si>
    <t>CASO ONBASE: 261352PROCESO DE RESPONSABILIDAD FISCAL PRF-814112-2021-39722 ADELANTADO EN LA CONT</t>
  </si>
  <si>
    <t>30288</t>
  </si>
  <si>
    <t>CASO ONABSE: 259214PROCESO DISCIPLINARIO IUS-E-2021-013362 / D-2021-1714195 ADELANTADO EN LA PRO</t>
  </si>
  <si>
    <t>30392</t>
  </si>
  <si>
    <t>CASO ONBASE 262471Investigado: Ricardo Arturo AriasProceso disciplinario interno No 071-22Hech</t>
  </si>
  <si>
    <t>30680</t>
  </si>
  <si>
    <t>CASO ONBASE 270996Investigado: Diana Maria RodriguezProceso disciplinario 440 de 2021 auto 065</t>
  </si>
  <si>
    <t>30631</t>
  </si>
  <si>
    <t>CASO ONBASE: 269340PROCESO DE RESPONSABILIDAD FISCAL 814112-2021-39729 ADELANTADO EN LA CONTRALO</t>
  </si>
  <si>
    <t>1009140</t>
  </si>
  <si>
    <t>30896</t>
  </si>
  <si>
    <t>RESPONSABILIDAD CIVIL CRUZADA</t>
  </si>
  <si>
    <t>COASEGURO ACEPTADO</t>
  </si>
  <si>
    <t>CONSTITUCION COA 6032 PIEDRAHITAROA 17/04/2023SINIESTROFECHA AMPARO</t>
  </si>
  <si>
    <t>1009169</t>
  </si>
  <si>
    <t>31210</t>
  </si>
  <si>
    <t>KR 8A 12Y 13 ED MURILLO TORO</t>
  </si>
  <si>
    <t>CASO ONBASE 286531Investigado: Pedro Eduardo VeraProceso disciplinario No IUS-E-2023-044171Hec</t>
  </si>
  <si>
    <t>31908</t>
  </si>
  <si>
    <t>CASO ONBASE 303665Investigado: Maria Pierina GonzalezProceso disciplinario No IUS-E-2022-404113-</t>
  </si>
  <si>
    <t>32138</t>
  </si>
  <si>
    <t>CASO ONBASE 308872Investigado: Camilo Jimenez SantofimioCargo: Director de Infraestructura (Supe</t>
  </si>
  <si>
    <t>32170</t>
  </si>
  <si>
    <t>CASO ONBASE 308065Investigado: Yanira Galindo PáezCargo: Subdirectora de Gestión ContractualPr</t>
  </si>
  <si>
    <t>1009718</t>
  </si>
  <si>
    <t>32628</t>
  </si>
  <si>
    <t>KRA 8A 12 13 ED MURILLO TORO</t>
  </si>
  <si>
    <t>CASO ONBASE 320020Investigado: Gabriel Adolfo JuradoCargo: ViceministroProceso disciplinario N</t>
  </si>
  <si>
    <t>33214</t>
  </si>
  <si>
    <t>FORMALIZADO</t>
  </si>
  <si>
    <t>Caso Onbase 351160</t>
  </si>
  <si>
    <t>32837</t>
  </si>
  <si>
    <t>CASO ONBASE 324630Investigado: Alberto Fernando RodriguezCargo: Director de infraestructuraPro</t>
  </si>
  <si>
    <t>32657</t>
  </si>
  <si>
    <t>CASO ONBASE 321307Investigado: Lacides Robles EspinosaCargo: subdirector operacionesProceso di</t>
  </si>
  <si>
    <t>33122</t>
  </si>
  <si>
    <t>Caso Onbase: 348886Investigada: Diana María Rodríguez AndradeCargo: Directora de Desarrollo de l</t>
  </si>
  <si>
    <t>33272</t>
  </si>
  <si>
    <t>CASO ONBASE 352364Investigado: Martha Liliana GonzalezCargo: Secretaria generalProceso discipl</t>
  </si>
  <si>
    <t>32825</t>
  </si>
  <si>
    <t>CASO ONBASE: 324629INVESTIGADO: ALBERTO FERNANDO RODRIGUEZCARGO: DIRECTOR DE INFRAESTRUCTURARE</t>
  </si>
  <si>
    <t>32848</t>
  </si>
  <si>
    <t>CASO ONBASE: 326513Investigado: Nicolas Almeyda OrozcoCargo: Director Infraestructura Referenc</t>
  </si>
  <si>
    <t>SIN SINIESTROS REPORTADOS</t>
  </si>
  <si>
    <t>Certificación de MAPFRE (correo del 11/09/2026, Valentina Díaz Duque): bajo el Contrato No. 1289 NO cuenta con siniestros durante la vigencia correspondiente.</t>
  </si>
  <si>
    <t>SINIESTRALIDAD POR AÑO DE OCURRENCIA</t>
  </si>
  <si>
    <t>Valor incurrido y número de siniestros por año de ocurrencia y aseguradora.</t>
  </si>
  <si>
    <t>Año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</si>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</sst>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#,##0;[Red]&quot;-$&quot;#,##0;\-"/>
    <numFmt numFmtId="165" formatCode="0.0%"/>
    <numFmt numFmtId="166" formatCode="dd/mm/yyyy"/>
  </numFmts>
  <fonts count="10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4"/>
      <color rgb="FF0A1854"/>
      <name val="Calibri"/>
      <family val="2"/>
    </font>
    <font>
      <i/>
      <sz val="10"/>
      <color rgb="FF555555"/>
      <name val="Calibri"/>
      <family val="2"/>
    </font>
    <font>
      <b/>
      <sz val="11"/>
      <color rgb="FFFFFFFF"/>
      <name val="Calibri"/>
      <family val="2"/>
    </font>
    <font>
      <sz val="10"/>
      <name val="Calibri"/>
      <family val="2"/>
    </font>
    <font>
      <b/>
      <sz val="12"/>
      <color rgb="FF0A1854"/>
      <name val="Calibri"/>
      <family val="2"/>
    </font>
    <font>
      <sz val="11"/>
      <color rgb="FF0000FF"/>
      <name val="Calibri"/>
      <family val="2"/>
    </font>
    <font>
      <b/>
      <sz val="11"/>
      <color rgb="FF0A1854"/>
      <name val="Calibri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A1854"/>
        <bgColor rgb="FF000080"/>
      </patternFill>
    </fill>
    <fill>
      <patternFill patternType="solid">
        <fgColor rgb="FFEAF5FC"/>
        <bgColor rgb="FFFFFFFF"/>
      </patternFill>
    </fill>
  </fills>
  <borders count="2">
    <border>
      <left/>
      <right/>
      <top/>
      <bottom/>
      <diagonal/>
    </border>
    <border>
      <left style="thin">
        <color rgb="FFBFC7D5"/>
      </left>
      <right style="thin">
        <color rgb="FFBFC7D5"/>
      </right>
      <top style="thin">
        <color rgb="FFBFC7D5"/>
      </top>
      <bottom style="thin">
        <color rgb="FFBFC7D5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3" fontId="5" fillId="0" borderId="1" xfId="0" applyNumberFormat="1" applyFont="1" applyBorder="1"/>
    <xf numFmtId="164" fontId="5" fillId="0" borderId="1" xfId="0" applyNumberFormat="1" applyFont="1" applyBorder="1"/>
    <xf numFmtId="165" fontId="5" fillId="0" borderId="1" xfId="0" applyNumberFormat="1" applyFont="1" applyBorder="1"/>
    <xf numFmtId="0" fontId="5" fillId="3" borderId="1" xfId="0" applyFont="1" applyFill="1" applyBorder="1"/>
    <xf numFmtId="3" fontId="5" fillId="3" borderId="1" xfId="0" applyNumberFormat="1" applyFont="1" applyFill="1" applyBorder="1"/>
    <xf numFmtId="164" fontId="5" fillId="3" borderId="1" xfId="0" applyNumberFormat="1" applyFont="1" applyFill="1" applyBorder="1"/>
    <xf numFmtId="165" fontId="5" fillId="3" borderId="1" xfId="0" applyNumberFormat="1" applyFont="1" applyFill="1" applyBorder="1"/>
    <xf numFmtId="0" fontId="4" fillId="2" borderId="1" xfId="0" applyFont="1" applyFill="1" applyBorder="1"/>
    <xf numFmtId="3" fontId="4" fillId="2" borderId="1" xfId="0" applyNumberFormat="1" applyFont="1" applyFill="1" applyBorder="1"/>
    <xf numFmtId="164" fontId="4" fillId="2" borderId="1" xfId="0" applyNumberFormat="1" applyFont="1" applyFill="1" applyBorder="1"/>
    <xf numFmtId="165" fontId="4" fillId="2" borderId="1" xfId="0" applyNumberFormat="1" applyFont="1" applyFill="1" applyBorder="1"/>
    <xf numFmtId="0" fontId="6" fillId="0" borderId="0" xfId="0" applyFont="1"/>
    <xf numFmtId="0" fontId="4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vertical="top"/>
    </xf>
    <xf numFmtId="166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166" fontId="5" fillId="3" borderId="1" xfId="0" applyNumberFormat="1" applyFont="1" applyFill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164" fontId="5" fillId="3" borderId="1" xfId="0" applyNumberFormat="1" applyFont="1" applyFill="1" applyBorder="1" applyAlignment="1">
      <alignment vertical="top"/>
    </xf>
    <xf numFmtId="164" fontId="7" fillId="3" borderId="1" xfId="0" applyNumberFormat="1" applyFont="1" applyFill="1" applyBorder="1" applyAlignment="1">
      <alignment vertical="top"/>
    </xf>
    <xf numFmtId="0" fontId="8" fillId="0" borderId="0" xfId="0" applyFont="1"/>
    <xf numFmtId="0" fontId="9" fillId="0" borderId="1" xfId="0" applyFont="1" applyBorder="1"/>
    <xf numFmtId="164" fontId="9" fillId="0" borderId="1" xfId="0" applyNumberFormat="1" applyFont="1" applyBorder="1"/>
    <xf numFmtId="0" fontId="9" fillId="3" borderId="1" xfId="0" applyFont="1" applyFill="1" applyBorder="1"/>
    <xf numFmtId="164" fontId="9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7D5"/>
      <rgbColor rgb="FF808080"/>
      <rgbColor rgb="FF9999FF"/>
      <rgbColor rgb="FF993366"/>
      <rgbColor rgb="FFFFFFCC"/>
      <rgbColor rgb="FFEAF5FC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1FA3E2"/>
      <rgbColor rgb="FF99CC00"/>
      <rgbColor rgb="FFFFCC00"/>
      <rgbColor rgb="FFFF9900"/>
      <rgbColor rgb="FFFF6600"/>
      <rgbColor rgb="FF555555"/>
      <rgbColor rgb="FF969696"/>
      <rgbColor rgb="FF0A185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showGridLines="0" tabSelected="1" zoomScaleNormal="100" workbookViewId="0">
      <selection activeCell="N14" sqref="N14"/>
    </sheetView>
  </sheetViews>
  <sheetFormatPr baseColWidth="10" defaultColWidth="8.7109375" defaultRowHeight="15" x14ac:dyDescent="0.25"/>
  <cols>
    <col min="1" max="1" width="18" customWidth="1"/>
    <col min="2" max="2" width="32" customWidth="1"/>
    <col min="3" max="3" width="12" customWidth="1"/>
    <col min="4" max="6" width="18" customWidth="1"/>
    <col min="7" max="7" width="12" customWidth="1"/>
  </cols>
  <sheetData>
    <row r="1" spans="1:7" ht="18.75" x14ac:dyDescent="0.3">
      <c r="A1" s="1" t="s">
        <v>0</v>
      </c>
    </row>
    <row r="2" spans="1:7" x14ac:dyDescent="0.25">
      <c r="A2" s="2" t="s">
        <v>1</v>
      </c>
    </row>
    <row r="4" spans="1:7" ht="4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x14ac:dyDescent="0.25">
      <c r="A5" s="4" t="s">
        <v>9</v>
      </c>
      <c r="B5" s="4" t="s">
        <v>10</v>
      </c>
      <c r="C5" s="5">
        <f>SUMIFS(Consolidado!$R$5:$R$73,Consolidado!$A$5:$A$73,$A5,Consolidado!$B$5:$B$73,$B5)</f>
        <v>6</v>
      </c>
      <c r="D5" s="6">
        <f>SUMIFS(Consolidado!$O$5:$O$73,Consolidado!$A$5:$A$73,$A5,Consolidado!$B$5:$B$73,$B5)</f>
        <v>3498175</v>
      </c>
      <c r="E5" s="6">
        <f>SUMIFS(Consolidado!$P$5:$P$73,Consolidado!$A$5:$A$73,$A5,Consolidado!$B$5:$B$73,$B5)</f>
        <v>0</v>
      </c>
      <c r="F5" s="6">
        <f>SUMIFS(Consolidado!$Q$5:$Q$73,Consolidado!$A$5:$A$73,$A5,Consolidado!$B$5:$B$73,$B5)</f>
        <v>3569262</v>
      </c>
      <c r="G5" s="7">
        <f t="shared" ref="G5:G10" si="0">IF($F$11=0,0,F5/$F$11)</f>
        <v>2.5948321777222835E-3</v>
      </c>
    </row>
    <row r="6" spans="1:7" x14ac:dyDescent="0.25">
      <c r="A6" s="8" t="s">
        <v>11</v>
      </c>
      <c r="B6" s="8" t="s">
        <v>10</v>
      </c>
      <c r="C6" s="9">
        <f>SUMIFS(Consolidado!$R$5:$R$73,Consolidado!$A$5:$A$73,$A6,Consolidado!$B$5:$B$73,$B6)</f>
        <v>28</v>
      </c>
      <c r="D6" s="10">
        <f>SUMIFS(Consolidado!$O$5:$O$73,Consolidado!$A$5:$A$73,$A6,Consolidado!$B$5:$B$73,$B6)</f>
        <v>88146957.640000001</v>
      </c>
      <c r="E6" s="10">
        <f>SUMIFS(Consolidado!$P$5:$P$73,Consolidado!$A$5:$A$73,$A6,Consolidado!$B$5:$B$73,$B6)</f>
        <v>14426929</v>
      </c>
      <c r="F6" s="10">
        <f>SUMIFS(Consolidado!$Q$5:$Q$73,Consolidado!$A$5:$A$73,$A6,Consolidado!$B$5:$B$73,$B6)</f>
        <v>102066762.64</v>
      </c>
      <c r="G6" s="11">
        <f t="shared" si="0"/>
        <v>7.4201927450048388E-2</v>
      </c>
    </row>
    <row r="7" spans="1:7" x14ac:dyDescent="0.25">
      <c r="A7" s="4" t="s">
        <v>11</v>
      </c>
      <c r="B7" s="4" t="s">
        <v>12</v>
      </c>
      <c r="C7" s="5">
        <f>SUMIFS(Consolidado!$R$5:$R$73,Consolidado!$A$5:$A$73,$A7,Consolidado!$B$5:$B$73,$B7)</f>
        <v>8</v>
      </c>
      <c r="D7" s="6">
        <f>SUMIFS(Consolidado!$O$5:$O$73,Consolidado!$A$5:$A$73,$A7,Consolidado!$B$5:$B$73,$B7)</f>
        <v>13453906.310000001</v>
      </c>
      <c r="E7" s="6">
        <f>SUMIFS(Consolidado!$P$5:$P$73,Consolidado!$A$5:$A$73,$A7,Consolidado!$B$5:$B$73,$B7)</f>
        <v>0</v>
      </c>
      <c r="F7" s="6">
        <f>SUMIFS(Consolidado!$Q$5:$Q$73,Consolidado!$A$5:$A$73,$A7,Consolidado!$B$5:$B$73,$B7)</f>
        <v>13453906.310000001</v>
      </c>
      <c r="G7" s="7">
        <f t="shared" si="0"/>
        <v>9.780909613597677E-3</v>
      </c>
    </row>
    <row r="8" spans="1:7" x14ac:dyDescent="0.25">
      <c r="A8" s="8" t="s">
        <v>11</v>
      </c>
      <c r="B8" s="8" t="s">
        <v>13</v>
      </c>
      <c r="C8" s="9">
        <f>SUMIFS(Consolidado!$R$5:$R$73,Consolidado!$A$5:$A$73,$A8,Consolidado!$B$5:$B$73,$B8)</f>
        <v>1</v>
      </c>
      <c r="D8" s="10">
        <f>SUMIFS(Consolidado!$O$5:$O$73,Consolidado!$A$5:$A$73,$A8,Consolidado!$B$5:$B$73,$B8)</f>
        <v>0</v>
      </c>
      <c r="E8" s="10">
        <f>SUMIFS(Consolidado!$P$5:$P$73,Consolidado!$A$5:$A$73,$A8,Consolidado!$B$5:$B$73,$B8)</f>
        <v>1133185</v>
      </c>
      <c r="F8" s="10">
        <f>SUMIFS(Consolidado!$Q$5:$Q$73,Consolidado!$A$5:$A$73,$A8,Consolidado!$B$5:$B$73,$B8)</f>
        <v>1133185</v>
      </c>
      <c r="G8" s="11">
        <f t="shared" si="0"/>
        <v>8.2381873376407384E-4</v>
      </c>
    </row>
    <row r="9" spans="1:7" x14ac:dyDescent="0.25">
      <c r="A9" s="4" t="s">
        <v>11</v>
      </c>
      <c r="B9" s="4" t="s">
        <v>14</v>
      </c>
      <c r="C9" s="5">
        <f>SUMIFS(Consolidado!$R$5:$R$73,Consolidado!$A$5:$A$73,$A9,Consolidado!$B$5:$B$73,$B9)</f>
        <v>21</v>
      </c>
      <c r="D9" s="6">
        <f>SUMIFS(Consolidado!$O$5:$O$73,Consolidado!$A$5:$A$73,$A9,Consolidado!$B$5:$B$73,$B9)</f>
        <v>1036499991.6</v>
      </c>
      <c r="E9" s="6">
        <f>SUMIFS(Consolidado!$P$5:$P$73,Consolidado!$A$5:$A$73,$A9,Consolidado!$B$5:$B$73,$B9)</f>
        <v>218804000</v>
      </c>
      <c r="F9" s="6">
        <f>SUMIFS(Consolidado!$Q$5:$Q$73,Consolidado!$A$5:$A$73,$A9,Consolidado!$B$5:$B$73,$B9)</f>
        <v>1255303991.5999999</v>
      </c>
      <c r="G9" s="7">
        <f t="shared" si="0"/>
        <v>0.91259851202486753</v>
      </c>
    </row>
    <row r="10" spans="1:7" x14ac:dyDescent="0.25">
      <c r="A10" s="8" t="s">
        <v>15</v>
      </c>
      <c r="B10" s="8" t="s">
        <v>16</v>
      </c>
      <c r="C10" s="9">
        <f>SUMIFS(Consolidado!$R$5:$R$73,Consolidado!$A$5:$A$73,$A10,Consolidado!$B$5:$B$73,$B10)</f>
        <v>0</v>
      </c>
      <c r="D10" s="10">
        <f>SUMIFS(Consolidado!$O$5:$O$73,Consolidado!$A$5:$A$73,$A10,Consolidado!$B$5:$B$73,$B10)</f>
        <v>0</v>
      </c>
      <c r="E10" s="10">
        <f>SUMIFS(Consolidado!$P$5:$P$73,Consolidado!$A$5:$A$73,$A10,Consolidado!$B$5:$B$73,$B10)</f>
        <v>0</v>
      </c>
      <c r="F10" s="10">
        <f>SUMIFS(Consolidado!$Q$5:$Q$73,Consolidado!$A$5:$A$73,$A10,Consolidado!$B$5:$B$73,$B10)</f>
        <v>0</v>
      </c>
      <c r="G10" s="11">
        <f t="shared" si="0"/>
        <v>0</v>
      </c>
    </row>
    <row r="11" spans="1:7" x14ac:dyDescent="0.25">
      <c r="A11" s="12" t="s">
        <v>17</v>
      </c>
      <c r="B11" s="12"/>
      <c r="C11" s="13">
        <f>SUM(C5:C10)</f>
        <v>64</v>
      </c>
      <c r="D11" s="14">
        <f>SUM(D5:D10)</f>
        <v>1141599030.55</v>
      </c>
      <c r="E11" s="14">
        <f>SUM(E5:E10)</f>
        <v>234364114</v>
      </c>
      <c r="F11" s="14">
        <f>SUM(F5:F10)</f>
        <v>1375527107.55</v>
      </c>
      <c r="G11" s="15">
        <f>SUM(G5:G10)</f>
        <v>1</v>
      </c>
    </row>
    <row r="13" spans="1:7" ht="15.75" x14ac:dyDescent="0.25">
      <c r="A13" s="16" t="s">
        <v>18</v>
      </c>
    </row>
    <row r="14" spans="1:7" ht="45" x14ac:dyDescent="0.25">
      <c r="A14" s="17" t="s">
        <v>2</v>
      </c>
      <c r="B14" s="17"/>
      <c r="C14" s="17" t="s">
        <v>4</v>
      </c>
      <c r="D14" s="17" t="s">
        <v>5</v>
      </c>
      <c r="E14" s="17" t="s">
        <v>6</v>
      </c>
      <c r="F14" s="17" t="s">
        <v>7</v>
      </c>
      <c r="G14" s="17" t="s">
        <v>8</v>
      </c>
    </row>
    <row r="15" spans="1:7" x14ac:dyDescent="0.25">
      <c r="A15" s="4" t="s">
        <v>9</v>
      </c>
      <c r="B15" s="4"/>
      <c r="C15" s="5">
        <f>SUMIFS(Consolidado!$R$5:$R$73,Consolidado!$A$5:$A$73,$A15)</f>
        <v>6</v>
      </c>
      <c r="D15" s="6">
        <f>SUMIFS(Consolidado!$O$5:$O$73,Consolidado!$A$5:$A$73,$A15)</f>
        <v>3498175</v>
      </c>
      <c r="E15" s="6">
        <f>SUMIFS(Consolidado!$P$5:$P$73,Consolidado!$A$5:$A$73,$A15)</f>
        <v>0</v>
      </c>
      <c r="F15" s="6">
        <f>SUMIFS(Consolidado!$Q$5:$Q$73,Consolidado!$A$5:$A$73,$A15)</f>
        <v>3569262</v>
      </c>
      <c r="G15" s="7">
        <f>IF($F$18=0,0,F15/$F$18)</f>
        <v>2.5948321777222831E-3</v>
      </c>
    </row>
    <row r="16" spans="1:7" x14ac:dyDescent="0.25">
      <c r="A16" s="8" t="s">
        <v>11</v>
      </c>
      <c r="B16" s="8"/>
      <c r="C16" s="9">
        <f>SUMIFS(Consolidado!$R$5:$R$73,Consolidado!$A$5:$A$73,$A16)</f>
        <v>58</v>
      </c>
      <c r="D16" s="10">
        <f>SUMIFS(Consolidado!$O$5:$O$73,Consolidado!$A$5:$A$73,$A16)</f>
        <v>1138100855.5500002</v>
      </c>
      <c r="E16" s="10">
        <f>SUMIFS(Consolidado!$P$5:$P$73,Consolidado!$A$5:$A$73,$A16)</f>
        <v>234364114</v>
      </c>
      <c r="F16" s="10">
        <f>SUMIFS(Consolidado!$Q$5:$Q$73,Consolidado!$A$5:$A$73,$A16)</f>
        <v>1371957845.5500002</v>
      </c>
      <c r="G16" s="11">
        <f>IF($F$18=0,0,F16/$F$18)</f>
        <v>0.99740516782227773</v>
      </c>
    </row>
    <row r="17" spans="1:7" x14ac:dyDescent="0.25">
      <c r="A17" s="4" t="s">
        <v>15</v>
      </c>
      <c r="B17" s="4"/>
      <c r="C17" s="5">
        <f>SUMIFS(Consolidado!$R$5:$R$73,Consolidado!$A$5:$A$73,$A17)</f>
        <v>0</v>
      </c>
      <c r="D17" s="6">
        <f>SUMIFS(Consolidado!$O$5:$O$73,Consolidado!$A$5:$A$73,$A17)</f>
        <v>0</v>
      </c>
      <c r="E17" s="6">
        <f>SUMIFS(Consolidado!$P$5:$P$73,Consolidado!$A$5:$A$73,$A17)</f>
        <v>0</v>
      </c>
      <c r="F17" s="6">
        <f>SUMIFS(Consolidado!$Q$5:$Q$73,Consolidado!$A$5:$A$73,$A17)</f>
        <v>0</v>
      </c>
      <c r="G17" s="7">
        <f>IF($F$18=0,0,F17/$F$18)</f>
        <v>0</v>
      </c>
    </row>
    <row r="18" spans="1:7" x14ac:dyDescent="0.25">
      <c r="A18" s="12" t="s">
        <v>17</v>
      </c>
      <c r="B18" s="12"/>
      <c r="C18" s="13">
        <f>SUM(C15:C17)</f>
        <v>64</v>
      </c>
      <c r="D18" s="14">
        <f>SUM(D15:D17)</f>
        <v>1141599030.5500002</v>
      </c>
      <c r="E18" s="14">
        <f>SUM(E15:E17)</f>
        <v>234364114</v>
      </c>
      <c r="F18" s="14">
        <f>SUM(F15:F17)</f>
        <v>1375527107.5500002</v>
      </c>
      <c r="G18" s="15">
        <f>SUM(G15:G17)</f>
        <v>1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4"/>
  <sheetViews>
    <sheetView showGridLines="0"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B2" sqref="B2"/>
    </sheetView>
  </sheetViews>
  <sheetFormatPr baseColWidth="10" defaultColWidth="8.7109375" defaultRowHeight="15" x14ac:dyDescent="0.25"/>
  <cols>
    <col min="1" max="1" width="15" customWidth="1"/>
    <col min="2" max="2" width="24" customWidth="1"/>
    <col min="3" max="7" width="11" customWidth="1"/>
    <col min="8" max="8" width="9" customWidth="1"/>
    <col min="9" max="9" width="15" customWidth="1"/>
    <col min="10" max="10" width="28" customWidth="1"/>
    <col min="11" max="11" width="22" customWidth="1"/>
    <col min="12" max="12" width="34" customWidth="1"/>
    <col min="13" max="13" width="22" customWidth="1"/>
    <col min="14" max="15" width="15" customWidth="1"/>
    <col min="16" max="16" width="14" customWidth="1"/>
    <col min="17" max="17" width="15" customWidth="1"/>
    <col min="18" max="18" width="9" customWidth="1"/>
    <col min="19" max="19" width="30" customWidth="1"/>
    <col min="20" max="20" width="11" customWidth="1"/>
    <col min="21" max="21" width="60" customWidth="1"/>
  </cols>
  <sheetData>
    <row r="1" spans="1:21" ht="18.75" x14ac:dyDescent="0.3">
      <c r="A1" s="1" t="s">
        <v>19</v>
      </c>
    </row>
    <row r="2" spans="1:21" x14ac:dyDescent="0.25">
      <c r="A2" s="2" t="s">
        <v>20</v>
      </c>
    </row>
    <row r="4" spans="1:21" ht="31.5" customHeight="1" x14ac:dyDescent="0.25">
      <c r="A4" s="3" t="s">
        <v>2</v>
      </c>
      <c r="B4" s="3" t="s">
        <v>3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26</v>
      </c>
      <c r="I4" s="3" t="s">
        <v>27</v>
      </c>
      <c r="J4" s="3" t="s">
        <v>28</v>
      </c>
      <c r="K4" s="3" t="s">
        <v>29</v>
      </c>
      <c r="L4" s="3" t="s">
        <v>30</v>
      </c>
      <c r="M4" s="3" t="s">
        <v>31</v>
      </c>
      <c r="N4" s="3" t="s">
        <v>32</v>
      </c>
      <c r="O4" s="3" t="s">
        <v>5</v>
      </c>
      <c r="P4" s="3" t="s">
        <v>6</v>
      </c>
      <c r="Q4" s="3" t="s">
        <v>7</v>
      </c>
      <c r="R4" s="3" t="s">
        <v>33</v>
      </c>
      <c r="S4" s="3" t="s">
        <v>34</v>
      </c>
      <c r="T4" s="3" t="s">
        <v>35</v>
      </c>
      <c r="U4" s="3" t="s">
        <v>36</v>
      </c>
    </row>
    <row r="5" spans="1:21" ht="25.5" x14ac:dyDescent="0.25">
      <c r="A5" s="18" t="s">
        <v>9</v>
      </c>
      <c r="B5" s="18" t="s">
        <v>10</v>
      </c>
      <c r="C5" s="18" t="s">
        <v>37</v>
      </c>
      <c r="D5" s="19"/>
      <c r="E5" s="19"/>
      <c r="F5" s="18" t="s">
        <v>38</v>
      </c>
      <c r="G5" s="19">
        <v>44600</v>
      </c>
      <c r="H5" s="18">
        <f t="shared" ref="H5:H36" si="0">IF(G5="","",YEAR(G5))</f>
        <v>2022</v>
      </c>
      <c r="I5" s="18" t="s">
        <v>39</v>
      </c>
      <c r="J5" s="20" t="s">
        <v>40</v>
      </c>
      <c r="K5" s="18"/>
      <c r="L5" s="20" t="s">
        <v>41</v>
      </c>
      <c r="M5" s="18" t="s">
        <v>42</v>
      </c>
      <c r="N5" s="21"/>
      <c r="O5" s="21">
        <v>2004111</v>
      </c>
      <c r="P5" s="21">
        <v>0</v>
      </c>
      <c r="Q5" s="22">
        <v>2037811</v>
      </c>
      <c r="R5" s="18">
        <f>IF(F5="",0,IF(COUNTIFS($A$5:A5,A5,$F$5:F5,F5)=1,1,0))</f>
        <v>1</v>
      </c>
      <c r="S5" s="20"/>
      <c r="T5" s="18"/>
      <c r="U5" s="20"/>
    </row>
    <row r="6" spans="1:21" ht="25.5" x14ac:dyDescent="0.25">
      <c r="A6" s="23" t="s">
        <v>9</v>
      </c>
      <c r="B6" s="23" t="s">
        <v>10</v>
      </c>
      <c r="C6" s="23" t="s">
        <v>43</v>
      </c>
      <c r="D6" s="24"/>
      <c r="E6" s="24"/>
      <c r="F6" s="23" t="s">
        <v>44</v>
      </c>
      <c r="G6" s="24">
        <v>44642</v>
      </c>
      <c r="H6" s="23">
        <f t="shared" si="0"/>
        <v>2022</v>
      </c>
      <c r="I6" s="23" t="s">
        <v>39</v>
      </c>
      <c r="J6" s="25" t="s">
        <v>45</v>
      </c>
      <c r="K6" s="23"/>
      <c r="L6" s="25" t="s">
        <v>46</v>
      </c>
      <c r="M6" s="23" t="s">
        <v>42</v>
      </c>
      <c r="N6" s="26"/>
      <c r="O6" s="26">
        <v>149347</v>
      </c>
      <c r="P6" s="26">
        <v>0</v>
      </c>
      <c r="Q6" s="27">
        <v>149347</v>
      </c>
      <c r="R6" s="23">
        <f>IF(F6="",0,IF(COUNTIFS($A$5:A6,A6,$F$5:F6,F6)=1,1,0))</f>
        <v>1</v>
      </c>
      <c r="S6" s="25"/>
      <c r="T6" s="23"/>
      <c r="U6" s="25"/>
    </row>
    <row r="7" spans="1:21" ht="25.5" x14ac:dyDescent="0.25">
      <c r="A7" s="18" t="s">
        <v>9</v>
      </c>
      <c r="B7" s="18" t="s">
        <v>10</v>
      </c>
      <c r="C7" s="18" t="s">
        <v>47</v>
      </c>
      <c r="D7" s="19"/>
      <c r="E7" s="19"/>
      <c r="F7" s="18" t="s">
        <v>48</v>
      </c>
      <c r="G7" s="19">
        <v>44685</v>
      </c>
      <c r="H7" s="18">
        <f t="shared" si="0"/>
        <v>2022</v>
      </c>
      <c r="I7" s="18" t="s">
        <v>39</v>
      </c>
      <c r="J7" s="20" t="s">
        <v>40</v>
      </c>
      <c r="K7" s="18"/>
      <c r="L7" s="20" t="s">
        <v>49</v>
      </c>
      <c r="M7" s="18" t="s">
        <v>42</v>
      </c>
      <c r="N7" s="21"/>
      <c r="O7" s="21">
        <v>1106265</v>
      </c>
      <c r="P7" s="21">
        <v>0</v>
      </c>
      <c r="Q7" s="22">
        <v>1143652</v>
      </c>
      <c r="R7" s="18">
        <f>IF(F7="",0,IF(COUNTIFS($A$5:A7,A7,$F$5:F7,F7)=1,1,0))</f>
        <v>1</v>
      </c>
      <c r="S7" s="20"/>
      <c r="T7" s="18"/>
      <c r="U7" s="20"/>
    </row>
    <row r="8" spans="1:21" ht="25.5" x14ac:dyDescent="0.25">
      <c r="A8" s="23" t="s">
        <v>9</v>
      </c>
      <c r="B8" s="23" t="s">
        <v>10</v>
      </c>
      <c r="C8" s="23" t="s">
        <v>50</v>
      </c>
      <c r="D8" s="24"/>
      <c r="E8" s="24"/>
      <c r="F8" s="23" t="s">
        <v>51</v>
      </c>
      <c r="G8" s="24">
        <v>44768</v>
      </c>
      <c r="H8" s="23">
        <f t="shared" si="0"/>
        <v>2022</v>
      </c>
      <c r="I8" s="23" t="s">
        <v>39</v>
      </c>
      <c r="J8" s="25" t="s">
        <v>45</v>
      </c>
      <c r="K8" s="23"/>
      <c r="L8" s="25" t="s">
        <v>52</v>
      </c>
      <c r="M8" s="23" t="s">
        <v>42</v>
      </c>
      <c r="N8" s="26"/>
      <c r="O8" s="26">
        <v>79484</v>
      </c>
      <c r="P8" s="26">
        <v>0</v>
      </c>
      <c r="Q8" s="27">
        <v>79484</v>
      </c>
      <c r="R8" s="23">
        <f>IF(F8="",0,IF(COUNTIFS($A$5:A8,A8,$F$5:F8,F8)=1,1,0))</f>
        <v>1</v>
      </c>
      <c r="S8" s="25"/>
      <c r="T8" s="23"/>
      <c r="U8" s="25"/>
    </row>
    <row r="9" spans="1:21" ht="25.5" x14ac:dyDescent="0.25">
      <c r="A9" s="18" t="s">
        <v>9</v>
      </c>
      <c r="B9" s="18" t="s">
        <v>10</v>
      </c>
      <c r="C9" s="18" t="s">
        <v>53</v>
      </c>
      <c r="D9" s="19"/>
      <c r="E9" s="19"/>
      <c r="F9" s="18" t="s">
        <v>54</v>
      </c>
      <c r="G9" s="19">
        <v>44874</v>
      </c>
      <c r="H9" s="18">
        <f t="shared" si="0"/>
        <v>2022</v>
      </c>
      <c r="I9" s="18" t="s">
        <v>39</v>
      </c>
      <c r="J9" s="20" t="s">
        <v>45</v>
      </c>
      <c r="K9" s="18"/>
      <c r="L9" s="20" t="s">
        <v>55</v>
      </c>
      <c r="M9" s="18" t="s">
        <v>42</v>
      </c>
      <c r="N9" s="21"/>
      <c r="O9" s="21">
        <v>79484</v>
      </c>
      <c r="P9" s="21">
        <v>0</v>
      </c>
      <c r="Q9" s="22">
        <v>79484</v>
      </c>
      <c r="R9" s="18">
        <f>IF(F9="",0,IF(COUNTIFS($A$5:A9,A9,$F$5:F9,F9)=1,1,0))</f>
        <v>1</v>
      </c>
      <c r="S9" s="20"/>
      <c r="T9" s="18"/>
      <c r="U9" s="20"/>
    </row>
    <row r="10" spans="1:21" ht="25.5" x14ac:dyDescent="0.25">
      <c r="A10" s="23" t="s">
        <v>9</v>
      </c>
      <c r="B10" s="23" t="s">
        <v>10</v>
      </c>
      <c r="C10" s="23" t="s">
        <v>56</v>
      </c>
      <c r="D10" s="24"/>
      <c r="E10" s="24"/>
      <c r="F10" s="23" t="s">
        <v>57</v>
      </c>
      <c r="G10" s="24">
        <v>44925</v>
      </c>
      <c r="H10" s="23">
        <f t="shared" si="0"/>
        <v>2022</v>
      </c>
      <c r="I10" s="23" t="s">
        <v>39</v>
      </c>
      <c r="J10" s="25" t="s">
        <v>45</v>
      </c>
      <c r="K10" s="23"/>
      <c r="L10" s="25" t="s">
        <v>58</v>
      </c>
      <c r="M10" s="23" t="s">
        <v>42</v>
      </c>
      <c r="N10" s="26"/>
      <c r="O10" s="26">
        <v>79484</v>
      </c>
      <c r="P10" s="26">
        <v>0</v>
      </c>
      <c r="Q10" s="27">
        <v>79484</v>
      </c>
      <c r="R10" s="23">
        <f>IF(F10="",0,IF(COUNTIFS($A$5:A10,A10,$F$5:F10,F10)=1,1,0))</f>
        <v>1</v>
      </c>
      <c r="S10" s="25"/>
      <c r="T10" s="23"/>
      <c r="U10" s="25"/>
    </row>
    <row r="11" spans="1:21" ht="25.5" x14ac:dyDescent="0.25">
      <c r="A11" s="18" t="s">
        <v>11</v>
      </c>
      <c r="B11" s="18" t="s">
        <v>10</v>
      </c>
      <c r="C11" s="18" t="s">
        <v>59</v>
      </c>
      <c r="D11" s="19">
        <v>44253</v>
      </c>
      <c r="E11" s="19">
        <v>44562</v>
      </c>
      <c r="F11" s="18" t="s">
        <v>60</v>
      </c>
      <c r="G11" s="19">
        <v>44357</v>
      </c>
      <c r="H11" s="18">
        <f t="shared" si="0"/>
        <v>2021</v>
      </c>
      <c r="I11" s="18" t="s">
        <v>39</v>
      </c>
      <c r="J11" s="20" t="s">
        <v>61</v>
      </c>
      <c r="K11" s="18" t="s">
        <v>62</v>
      </c>
      <c r="L11" s="20" t="s">
        <v>63</v>
      </c>
      <c r="M11" s="18" t="s">
        <v>64</v>
      </c>
      <c r="N11" s="21">
        <v>5039771</v>
      </c>
      <c r="O11" s="21">
        <v>5065921</v>
      </c>
      <c r="P11" s="21">
        <v>0</v>
      </c>
      <c r="Q11" s="21">
        <f t="shared" ref="Q11:Q42" si="1">IF(I11="RECOBROS",-1,1)*(O11+P11)</f>
        <v>5065921</v>
      </c>
      <c r="R11" s="18">
        <f>IF(F11="",0,IF(COUNTIFS($A$5:A11,A11,$F$5:F11,F11)=1,1,0))</f>
        <v>1</v>
      </c>
      <c r="S11" s="20" t="s">
        <v>65</v>
      </c>
      <c r="T11" s="18"/>
      <c r="U11" s="20" t="s">
        <v>66</v>
      </c>
    </row>
    <row r="12" spans="1:21" ht="25.5" x14ac:dyDescent="0.25">
      <c r="A12" s="23" t="s">
        <v>11</v>
      </c>
      <c r="B12" s="23" t="s">
        <v>10</v>
      </c>
      <c r="C12" s="23" t="s">
        <v>59</v>
      </c>
      <c r="D12" s="24">
        <v>44253</v>
      </c>
      <c r="E12" s="24">
        <v>44562</v>
      </c>
      <c r="F12" s="23" t="s">
        <v>60</v>
      </c>
      <c r="G12" s="24">
        <v>44357</v>
      </c>
      <c r="H12" s="23">
        <f t="shared" si="0"/>
        <v>2021</v>
      </c>
      <c r="I12" s="23" t="s">
        <v>67</v>
      </c>
      <c r="J12" s="25" t="s">
        <v>61</v>
      </c>
      <c r="K12" s="23" t="s">
        <v>62</v>
      </c>
      <c r="L12" s="25" t="s">
        <v>63</v>
      </c>
      <c r="M12" s="23" t="s">
        <v>68</v>
      </c>
      <c r="N12" s="26">
        <v>5039771</v>
      </c>
      <c r="O12" s="26">
        <v>0</v>
      </c>
      <c r="P12" s="26">
        <v>0</v>
      </c>
      <c r="Q12" s="26">
        <f t="shared" si="1"/>
        <v>0</v>
      </c>
      <c r="R12" s="23">
        <f>IF(F12="",0,IF(COUNTIFS($A$5:A12,A12,$F$5:F12,F12)=1,1,0))</f>
        <v>0</v>
      </c>
      <c r="S12" s="25" t="s">
        <v>65</v>
      </c>
      <c r="T12" s="23"/>
      <c r="U12" s="25" t="s">
        <v>66</v>
      </c>
    </row>
    <row r="13" spans="1:21" ht="25.5" x14ac:dyDescent="0.25">
      <c r="A13" s="18" t="s">
        <v>11</v>
      </c>
      <c r="B13" s="18" t="s">
        <v>10</v>
      </c>
      <c r="C13" s="18" t="s">
        <v>69</v>
      </c>
      <c r="D13" s="19">
        <v>44197</v>
      </c>
      <c r="E13" s="19">
        <v>44562</v>
      </c>
      <c r="F13" s="18" t="s">
        <v>70</v>
      </c>
      <c r="G13" s="19">
        <v>44511</v>
      </c>
      <c r="H13" s="18">
        <f t="shared" si="0"/>
        <v>2021</v>
      </c>
      <c r="I13" s="18" t="s">
        <v>39</v>
      </c>
      <c r="J13" s="20" t="s">
        <v>71</v>
      </c>
      <c r="K13" s="18" t="s">
        <v>62</v>
      </c>
      <c r="L13" s="20" t="s">
        <v>46</v>
      </c>
      <c r="M13" s="18" t="s">
        <v>64</v>
      </c>
      <c r="N13" s="21">
        <v>3750000</v>
      </c>
      <c r="O13" s="21">
        <v>2770728</v>
      </c>
      <c r="P13" s="21">
        <v>0</v>
      </c>
      <c r="Q13" s="21">
        <f t="shared" si="1"/>
        <v>2770728</v>
      </c>
      <c r="R13" s="18">
        <f>IF(F13="",0,IF(COUNTIFS($A$5:A13,A13,$F$5:F13,F13)=1,1,0))</f>
        <v>1</v>
      </c>
      <c r="S13" s="20" t="s">
        <v>65</v>
      </c>
      <c r="T13" s="18"/>
      <c r="U13" s="20" t="s">
        <v>72</v>
      </c>
    </row>
    <row r="14" spans="1:21" ht="25.5" x14ac:dyDescent="0.25">
      <c r="A14" s="23" t="s">
        <v>11</v>
      </c>
      <c r="B14" s="23" t="s">
        <v>10</v>
      </c>
      <c r="C14" s="23" t="s">
        <v>73</v>
      </c>
      <c r="D14" s="24">
        <v>44927</v>
      </c>
      <c r="E14" s="24">
        <v>45292</v>
      </c>
      <c r="F14" s="23" t="s">
        <v>74</v>
      </c>
      <c r="G14" s="24">
        <v>45000</v>
      </c>
      <c r="H14" s="23">
        <f t="shared" si="0"/>
        <v>2023</v>
      </c>
      <c r="I14" s="23" t="s">
        <v>39</v>
      </c>
      <c r="J14" s="25" t="s">
        <v>61</v>
      </c>
      <c r="K14" s="23" t="s">
        <v>62</v>
      </c>
      <c r="L14" s="25" t="s">
        <v>75</v>
      </c>
      <c r="M14" s="23" t="s">
        <v>68</v>
      </c>
      <c r="N14" s="26">
        <v>1384000</v>
      </c>
      <c r="O14" s="26">
        <v>0</v>
      </c>
      <c r="P14" s="26">
        <v>0</v>
      </c>
      <c r="Q14" s="26">
        <f t="shared" si="1"/>
        <v>0</v>
      </c>
      <c r="R14" s="23">
        <f>IF(F14="",0,IF(COUNTIFS($A$5:A14,A14,$F$5:F14,F14)=1,1,0))</f>
        <v>1</v>
      </c>
      <c r="S14" s="25" t="s">
        <v>65</v>
      </c>
      <c r="T14" s="23"/>
      <c r="U14" s="25" t="s">
        <v>76</v>
      </c>
    </row>
    <row r="15" spans="1:21" ht="25.5" x14ac:dyDescent="0.25">
      <c r="A15" s="18" t="s">
        <v>11</v>
      </c>
      <c r="B15" s="18" t="s">
        <v>10</v>
      </c>
      <c r="C15" s="18" t="s">
        <v>73</v>
      </c>
      <c r="D15" s="19">
        <v>44927</v>
      </c>
      <c r="E15" s="19">
        <v>45292</v>
      </c>
      <c r="F15" s="18" t="s">
        <v>77</v>
      </c>
      <c r="G15" s="19">
        <v>45000</v>
      </c>
      <c r="H15" s="18">
        <f t="shared" si="0"/>
        <v>2023</v>
      </c>
      <c r="I15" s="18" t="s">
        <v>39</v>
      </c>
      <c r="J15" s="20" t="s">
        <v>61</v>
      </c>
      <c r="K15" s="18" t="s">
        <v>78</v>
      </c>
      <c r="L15" s="20" t="s">
        <v>79</v>
      </c>
      <c r="M15" s="18" t="s">
        <v>80</v>
      </c>
      <c r="N15" s="21">
        <v>1384000</v>
      </c>
      <c r="O15" s="21">
        <v>1384000</v>
      </c>
      <c r="P15" s="21">
        <v>0</v>
      </c>
      <c r="Q15" s="21">
        <f t="shared" si="1"/>
        <v>1384000</v>
      </c>
      <c r="R15" s="18">
        <f>IF(F15="",0,IF(COUNTIFS($A$5:A15,A15,$F$5:F15,F15)=1,1,0))</f>
        <v>1</v>
      </c>
      <c r="S15" s="20" t="s">
        <v>65</v>
      </c>
      <c r="T15" s="18"/>
      <c r="U15" s="20" t="s">
        <v>76</v>
      </c>
    </row>
    <row r="16" spans="1:21" ht="25.5" x14ac:dyDescent="0.25">
      <c r="A16" s="23" t="s">
        <v>11</v>
      </c>
      <c r="B16" s="23" t="s">
        <v>10</v>
      </c>
      <c r="C16" s="23" t="s">
        <v>73</v>
      </c>
      <c r="D16" s="24">
        <v>44927</v>
      </c>
      <c r="E16" s="24">
        <v>45292</v>
      </c>
      <c r="F16" s="23" t="s">
        <v>81</v>
      </c>
      <c r="G16" s="24">
        <v>45055</v>
      </c>
      <c r="H16" s="23">
        <f t="shared" si="0"/>
        <v>2023</v>
      </c>
      <c r="I16" s="23" t="s">
        <v>39</v>
      </c>
      <c r="J16" s="25" t="s">
        <v>61</v>
      </c>
      <c r="K16" s="23" t="s">
        <v>62</v>
      </c>
      <c r="L16" s="25" t="s">
        <v>58</v>
      </c>
      <c r="M16" s="23" t="s">
        <v>64</v>
      </c>
      <c r="N16" s="26">
        <v>581675</v>
      </c>
      <c r="O16" s="26">
        <v>581675</v>
      </c>
      <c r="P16" s="26">
        <v>0</v>
      </c>
      <c r="Q16" s="26">
        <f t="shared" si="1"/>
        <v>581675</v>
      </c>
      <c r="R16" s="23">
        <f>IF(F16="",0,IF(COUNTIFS($A$5:A16,A16,$F$5:F16,F16)=1,1,0))</f>
        <v>1</v>
      </c>
      <c r="S16" s="25" t="s">
        <v>65</v>
      </c>
      <c r="T16" s="23"/>
      <c r="U16" s="25" t="s">
        <v>82</v>
      </c>
    </row>
    <row r="17" spans="1:21" ht="25.5" x14ac:dyDescent="0.25">
      <c r="A17" s="18" t="s">
        <v>11</v>
      </c>
      <c r="B17" s="18" t="s">
        <v>10</v>
      </c>
      <c r="C17" s="18" t="s">
        <v>73</v>
      </c>
      <c r="D17" s="19">
        <v>45447</v>
      </c>
      <c r="E17" s="19">
        <v>45626</v>
      </c>
      <c r="F17" s="18" t="s">
        <v>83</v>
      </c>
      <c r="G17" s="19">
        <v>45509</v>
      </c>
      <c r="H17" s="18">
        <f t="shared" si="0"/>
        <v>2024</v>
      </c>
      <c r="I17" s="18" t="s">
        <v>39</v>
      </c>
      <c r="J17" s="20" t="s">
        <v>61</v>
      </c>
      <c r="K17" s="18" t="s">
        <v>62</v>
      </c>
      <c r="L17" s="20" t="s">
        <v>84</v>
      </c>
      <c r="M17" s="18" t="s">
        <v>64</v>
      </c>
      <c r="N17" s="21">
        <v>3050000</v>
      </c>
      <c r="O17" s="21">
        <v>7641320</v>
      </c>
      <c r="P17" s="21">
        <v>0</v>
      </c>
      <c r="Q17" s="21">
        <f t="shared" si="1"/>
        <v>7641320</v>
      </c>
      <c r="R17" s="18">
        <f>IF(F17="",0,IF(COUNTIFS($A$5:A17,A17,$F$5:F17,F17)=1,1,0))</f>
        <v>1</v>
      </c>
      <c r="S17" s="20" t="s">
        <v>65</v>
      </c>
      <c r="T17" s="18"/>
      <c r="U17" s="20" t="s">
        <v>85</v>
      </c>
    </row>
    <row r="18" spans="1:21" ht="25.5" x14ac:dyDescent="0.25">
      <c r="A18" s="23" t="s">
        <v>11</v>
      </c>
      <c r="B18" s="23" t="s">
        <v>10</v>
      </c>
      <c r="C18" s="23" t="s">
        <v>73</v>
      </c>
      <c r="D18" s="24">
        <v>45292</v>
      </c>
      <c r="E18" s="24">
        <v>45626</v>
      </c>
      <c r="F18" s="23" t="s">
        <v>86</v>
      </c>
      <c r="G18" s="24">
        <v>45593</v>
      </c>
      <c r="H18" s="23">
        <f t="shared" si="0"/>
        <v>2024</v>
      </c>
      <c r="I18" s="23" t="s">
        <v>39</v>
      </c>
      <c r="J18" s="25" t="s">
        <v>61</v>
      </c>
      <c r="K18" s="23" t="s">
        <v>62</v>
      </c>
      <c r="L18" s="25" t="s">
        <v>79</v>
      </c>
      <c r="M18" s="23" t="s">
        <v>64</v>
      </c>
      <c r="N18" s="26">
        <v>6303078</v>
      </c>
      <c r="O18" s="26">
        <v>6303078</v>
      </c>
      <c r="P18" s="26">
        <v>0</v>
      </c>
      <c r="Q18" s="26">
        <f t="shared" si="1"/>
        <v>6303078</v>
      </c>
      <c r="R18" s="23">
        <f>IF(F18="",0,IF(COUNTIFS($A$5:A18,A18,$F$5:F18,F18)=1,1,0))</f>
        <v>1</v>
      </c>
      <c r="S18" s="25" t="s">
        <v>65</v>
      </c>
      <c r="T18" s="23"/>
      <c r="U18" s="25" t="s">
        <v>87</v>
      </c>
    </row>
    <row r="19" spans="1:21" ht="25.5" x14ac:dyDescent="0.25">
      <c r="A19" s="18" t="s">
        <v>11</v>
      </c>
      <c r="B19" s="18" t="s">
        <v>10</v>
      </c>
      <c r="C19" s="18" t="s">
        <v>88</v>
      </c>
      <c r="D19" s="19">
        <v>45626</v>
      </c>
      <c r="E19" s="19">
        <v>46356</v>
      </c>
      <c r="F19" s="18" t="s">
        <v>89</v>
      </c>
      <c r="G19" s="19">
        <v>45660</v>
      </c>
      <c r="H19" s="18">
        <f t="shared" si="0"/>
        <v>2025</v>
      </c>
      <c r="I19" s="18" t="s">
        <v>39</v>
      </c>
      <c r="J19" s="20" t="s">
        <v>61</v>
      </c>
      <c r="K19" s="18" t="s">
        <v>62</v>
      </c>
      <c r="L19" s="20" t="s">
        <v>90</v>
      </c>
      <c r="M19" s="18" t="s">
        <v>64</v>
      </c>
      <c r="N19" s="21">
        <v>2838648</v>
      </c>
      <c r="O19" s="21">
        <v>2838648</v>
      </c>
      <c r="P19" s="21">
        <v>0</v>
      </c>
      <c r="Q19" s="21">
        <f t="shared" si="1"/>
        <v>2838648</v>
      </c>
      <c r="R19" s="18">
        <f>IF(F19="",0,IF(COUNTIFS($A$5:A19,A19,$F$5:F19,F19)=1,1,0))</f>
        <v>1</v>
      </c>
      <c r="S19" s="20" t="s">
        <v>91</v>
      </c>
      <c r="T19" s="18"/>
      <c r="U19" s="20" t="s">
        <v>92</v>
      </c>
    </row>
    <row r="20" spans="1:21" ht="25.5" x14ac:dyDescent="0.25">
      <c r="A20" s="23" t="s">
        <v>11</v>
      </c>
      <c r="B20" s="23" t="s">
        <v>10</v>
      </c>
      <c r="C20" s="23" t="s">
        <v>88</v>
      </c>
      <c r="D20" s="24">
        <v>45626</v>
      </c>
      <c r="E20" s="24">
        <v>46356</v>
      </c>
      <c r="F20" s="23" t="s">
        <v>93</v>
      </c>
      <c r="G20" s="24">
        <v>45706</v>
      </c>
      <c r="H20" s="23">
        <f t="shared" si="0"/>
        <v>2025</v>
      </c>
      <c r="I20" s="23" t="s">
        <v>39</v>
      </c>
      <c r="J20" s="25" t="s">
        <v>61</v>
      </c>
      <c r="K20" s="23" t="s">
        <v>62</v>
      </c>
      <c r="L20" s="25" t="s">
        <v>94</v>
      </c>
      <c r="M20" s="23" t="s">
        <v>64</v>
      </c>
      <c r="N20" s="26">
        <v>1473350</v>
      </c>
      <c r="O20" s="26">
        <v>1473350</v>
      </c>
      <c r="P20" s="26">
        <v>0</v>
      </c>
      <c r="Q20" s="26">
        <f t="shared" si="1"/>
        <v>1473350</v>
      </c>
      <c r="R20" s="23">
        <f>IF(F20="",0,IF(COUNTIFS($A$5:A20,A20,$F$5:F20,F20)=1,1,0))</f>
        <v>1</v>
      </c>
      <c r="S20" s="25" t="s">
        <v>91</v>
      </c>
      <c r="T20" s="23"/>
      <c r="U20" s="25" t="s">
        <v>95</v>
      </c>
    </row>
    <row r="21" spans="1:21" ht="25.5" x14ac:dyDescent="0.25">
      <c r="A21" s="18" t="s">
        <v>11</v>
      </c>
      <c r="B21" s="18" t="s">
        <v>10</v>
      </c>
      <c r="C21" s="18" t="s">
        <v>88</v>
      </c>
      <c r="D21" s="19">
        <v>45626</v>
      </c>
      <c r="E21" s="19">
        <v>46356</v>
      </c>
      <c r="F21" s="18" t="s">
        <v>96</v>
      </c>
      <c r="G21" s="19">
        <v>45774</v>
      </c>
      <c r="H21" s="18">
        <f t="shared" si="0"/>
        <v>2025</v>
      </c>
      <c r="I21" s="18" t="s">
        <v>39</v>
      </c>
      <c r="J21" s="20" t="s">
        <v>61</v>
      </c>
      <c r="K21" s="18" t="s">
        <v>62</v>
      </c>
      <c r="L21" s="20" t="s">
        <v>97</v>
      </c>
      <c r="M21" s="18" t="s">
        <v>64</v>
      </c>
      <c r="N21" s="21">
        <v>535884</v>
      </c>
      <c r="O21" s="21">
        <v>535884</v>
      </c>
      <c r="P21" s="21">
        <v>0</v>
      </c>
      <c r="Q21" s="21">
        <f t="shared" si="1"/>
        <v>535884</v>
      </c>
      <c r="R21" s="18">
        <f>IF(F21="",0,IF(COUNTIFS($A$5:A21,A21,$F$5:F21,F21)=1,1,0))</f>
        <v>1</v>
      </c>
      <c r="S21" s="20" t="s">
        <v>91</v>
      </c>
      <c r="T21" s="18"/>
      <c r="U21" s="20" t="s">
        <v>98</v>
      </c>
    </row>
    <row r="22" spans="1:21" ht="25.5" x14ac:dyDescent="0.25">
      <c r="A22" s="23" t="s">
        <v>11</v>
      </c>
      <c r="B22" s="23" t="s">
        <v>10</v>
      </c>
      <c r="C22" s="23" t="s">
        <v>88</v>
      </c>
      <c r="D22" s="24">
        <v>45626</v>
      </c>
      <c r="E22" s="24">
        <v>46356</v>
      </c>
      <c r="F22" s="23" t="s">
        <v>99</v>
      </c>
      <c r="G22" s="24">
        <v>45776</v>
      </c>
      <c r="H22" s="23">
        <f t="shared" si="0"/>
        <v>2025</v>
      </c>
      <c r="I22" s="23" t="s">
        <v>39</v>
      </c>
      <c r="J22" s="25" t="s">
        <v>61</v>
      </c>
      <c r="K22" s="23" t="s">
        <v>62</v>
      </c>
      <c r="L22" s="25" t="s">
        <v>90</v>
      </c>
      <c r="M22" s="23" t="s">
        <v>64</v>
      </c>
      <c r="N22" s="26">
        <v>5745610</v>
      </c>
      <c r="O22" s="26">
        <v>3057625</v>
      </c>
      <c r="P22" s="26">
        <v>0</v>
      </c>
      <c r="Q22" s="26">
        <f t="shared" si="1"/>
        <v>3057625</v>
      </c>
      <c r="R22" s="23">
        <f>IF(F22="",0,IF(COUNTIFS($A$5:A22,A22,$F$5:F22,F22)=1,1,0))</f>
        <v>1</v>
      </c>
      <c r="S22" s="25" t="s">
        <v>91</v>
      </c>
      <c r="T22" s="23"/>
      <c r="U22" s="25" t="s">
        <v>100</v>
      </c>
    </row>
    <row r="23" spans="1:21" ht="25.5" x14ac:dyDescent="0.25">
      <c r="A23" s="18" t="s">
        <v>11</v>
      </c>
      <c r="B23" s="18" t="s">
        <v>10</v>
      </c>
      <c r="C23" s="18" t="s">
        <v>88</v>
      </c>
      <c r="D23" s="19">
        <v>45626</v>
      </c>
      <c r="E23" s="19">
        <v>46356</v>
      </c>
      <c r="F23" s="18" t="s">
        <v>101</v>
      </c>
      <c r="G23" s="19">
        <v>45868</v>
      </c>
      <c r="H23" s="18">
        <f t="shared" si="0"/>
        <v>2025</v>
      </c>
      <c r="I23" s="18" t="s">
        <v>39</v>
      </c>
      <c r="J23" s="20" t="s">
        <v>61</v>
      </c>
      <c r="K23" s="18" t="s">
        <v>62</v>
      </c>
      <c r="L23" s="20" t="s">
        <v>102</v>
      </c>
      <c r="M23" s="18" t="s">
        <v>64</v>
      </c>
      <c r="N23" s="21">
        <v>9271268</v>
      </c>
      <c r="O23" s="21">
        <v>9271268</v>
      </c>
      <c r="P23" s="21">
        <v>0</v>
      </c>
      <c r="Q23" s="21">
        <f t="shared" si="1"/>
        <v>9271268</v>
      </c>
      <c r="R23" s="18">
        <f>IF(F23="",0,IF(COUNTIFS($A$5:A23,A23,$F$5:F23,F23)=1,1,0))</f>
        <v>1</v>
      </c>
      <c r="S23" s="20" t="s">
        <v>91</v>
      </c>
      <c r="T23" s="18"/>
      <c r="U23" s="20" t="s">
        <v>103</v>
      </c>
    </row>
    <row r="24" spans="1:21" ht="25.5" x14ac:dyDescent="0.25">
      <c r="A24" s="23" t="s">
        <v>11</v>
      </c>
      <c r="B24" s="23" t="s">
        <v>10</v>
      </c>
      <c r="C24" s="23" t="s">
        <v>88</v>
      </c>
      <c r="D24" s="24">
        <v>45626</v>
      </c>
      <c r="E24" s="24">
        <v>46356</v>
      </c>
      <c r="F24" s="23" t="s">
        <v>104</v>
      </c>
      <c r="G24" s="24">
        <v>45868</v>
      </c>
      <c r="H24" s="23">
        <f t="shared" si="0"/>
        <v>2025</v>
      </c>
      <c r="I24" s="23" t="s">
        <v>39</v>
      </c>
      <c r="J24" s="25" t="s">
        <v>61</v>
      </c>
      <c r="K24" s="23" t="s">
        <v>62</v>
      </c>
      <c r="L24" s="25" t="s">
        <v>102</v>
      </c>
      <c r="M24" s="23" t="s">
        <v>105</v>
      </c>
      <c r="N24" s="26">
        <v>5745610</v>
      </c>
      <c r="O24" s="26">
        <v>0</v>
      </c>
      <c r="P24" s="26">
        <v>0</v>
      </c>
      <c r="Q24" s="26">
        <f t="shared" si="1"/>
        <v>0</v>
      </c>
      <c r="R24" s="23">
        <f>IF(F24="",0,IF(COUNTIFS($A$5:A24,A24,$F$5:F24,F24)=1,1,0))</f>
        <v>1</v>
      </c>
      <c r="S24" s="25" t="s">
        <v>91</v>
      </c>
      <c r="T24" s="23"/>
      <c r="U24" s="25" t="s">
        <v>106</v>
      </c>
    </row>
    <row r="25" spans="1:21" ht="25.5" x14ac:dyDescent="0.25">
      <c r="A25" s="18" t="s">
        <v>11</v>
      </c>
      <c r="B25" s="18" t="s">
        <v>10</v>
      </c>
      <c r="C25" s="18" t="s">
        <v>88</v>
      </c>
      <c r="D25" s="19">
        <v>45626</v>
      </c>
      <c r="E25" s="19">
        <v>46356</v>
      </c>
      <c r="F25" s="18" t="s">
        <v>101</v>
      </c>
      <c r="G25" s="19">
        <v>45868</v>
      </c>
      <c r="H25" s="18">
        <f t="shared" si="0"/>
        <v>2025</v>
      </c>
      <c r="I25" s="18" t="s">
        <v>39</v>
      </c>
      <c r="J25" s="20" t="s">
        <v>71</v>
      </c>
      <c r="K25" s="18" t="s">
        <v>62</v>
      </c>
      <c r="L25" s="20" t="s">
        <v>102</v>
      </c>
      <c r="M25" s="18" t="s">
        <v>107</v>
      </c>
      <c r="N25" s="21">
        <v>9293279</v>
      </c>
      <c r="O25" s="21">
        <v>0</v>
      </c>
      <c r="P25" s="21">
        <v>0</v>
      </c>
      <c r="Q25" s="21">
        <f t="shared" si="1"/>
        <v>0</v>
      </c>
      <c r="R25" s="18">
        <f>IF(F25="",0,IF(COUNTIFS($A$5:A25,A25,$F$5:F25,F25)=1,1,0))</f>
        <v>0</v>
      </c>
      <c r="S25" s="20" t="s">
        <v>91</v>
      </c>
      <c r="T25" s="18"/>
      <c r="U25" s="20" t="s">
        <v>103</v>
      </c>
    </row>
    <row r="26" spans="1:21" ht="25.5" x14ac:dyDescent="0.25">
      <c r="A26" s="23" t="s">
        <v>11</v>
      </c>
      <c r="B26" s="23" t="s">
        <v>10</v>
      </c>
      <c r="C26" s="23" t="s">
        <v>88</v>
      </c>
      <c r="D26" s="24">
        <v>45626</v>
      </c>
      <c r="E26" s="24">
        <v>46356</v>
      </c>
      <c r="F26" s="23" t="s">
        <v>108</v>
      </c>
      <c r="G26" s="24">
        <v>45883</v>
      </c>
      <c r="H26" s="23">
        <f t="shared" si="0"/>
        <v>2025</v>
      </c>
      <c r="I26" s="23" t="s">
        <v>39</v>
      </c>
      <c r="J26" s="25" t="s">
        <v>61</v>
      </c>
      <c r="K26" s="23" t="s">
        <v>62</v>
      </c>
      <c r="L26" s="25" t="s">
        <v>90</v>
      </c>
      <c r="M26" s="23" t="s">
        <v>64</v>
      </c>
      <c r="N26" s="26">
        <v>25826381</v>
      </c>
      <c r="O26" s="26">
        <v>25826381</v>
      </c>
      <c r="P26" s="26">
        <v>0</v>
      </c>
      <c r="Q26" s="26">
        <f t="shared" si="1"/>
        <v>25826381</v>
      </c>
      <c r="R26" s="23">
        <f>IF(F26="",0,IF(COUNTIFS($A$5:A26,A26,$F$5:F26,F26)=1,1,0))</f>
        <v>1</v>
      </c>
      <c r="S26" s="25" t="s">
        <v>91</v>
      </c>
      <c r="T26" s="23"/>
      <c r="U26" s="25" t="s">
        <v>109</v>
      </c>
    </row>
    <row r="27" spans="1:21" ht="25.5" x14ac:dyDescent="0.25">
      <c r="A27" s="18" t="s">
        <v>11</v>
      </c>
      <c r="B27" s="18" t="s">
        <v>10</v>
      </c>
      <c r="C27" s="18" t="s">
        <v>88</v>
      </c>
      <c r="D27" s="19">
        <v>45626</v>
      </c>
      <c r="E27" s="19">
        <v>46356</v>
      </c>
      <c r="F27" s="18" t="s">
        <v>110</v>
      </c>
      <c r="G27" s="19">
        <v>45885</v>
      </c>
      <c r="H27" s="18">
        <f t="shared" si="0"/>
        <v>2025</v>
      </c>
      <c r="I27" s="18" t="s">
        <v>39</v>
      </c>
      <c r="J27" s="20" t="s">
        <v>61</v>
      </c>
      <c r="K27" s="18" t="s">
        <v>62</v>
      </c>
      <c r="L27" s="20" t="s">
        <v>97</v>
      </c>
      <c r="M27" s="18" t="s">
        <v>64</v>
      </c>
      <c r="N27" s="21">
        <v>3259785</v>
      </c>
      <c r="O27" s="21">
        <v>3259785</v>
      </c>
      <c r="P27" s="21">
        <v>0</v>
      </c>
      <c r="Q27" s="21">
        <f t="shared" si="1"/>
        <v>3259785</v>
      </c>
      <c r="R27" s="18">
        <f>IF(F27="",0,IF(COUNTIFS($A$5:A27,A27,$F$5:F27,F27)=1,1,0))</f>
        <v>1</v>
      </c>
      <c r="S27" s="20" t="s">
        <v>91</v>
      </c>
      <c r="T27" s="18"/>
      <c r="U27" s="20" t="s">
        <v>111</v>
      </c>
    </row>
    <row r="28" spans="1:21" ht="25.5" x14ac:dyDescent="0.25">
      <c r="A28" s="23" t="s">
        <v>11</v>
      </c>
      <c r="B28" s="23" t="s">
        <v>10</v>
      </c>
      <c r="C28" s="23" t="s">
        <v>88</v>
      </c>
      <c r="D28" s="24">
        <v>45626</v>
      </c>
      <c r="E28" s="24">
        <v>46356</v>
      </c>
      <c r="F28" s="23" t="s">
        <v>112</v>
      </c>
      <c r="G28" s="24">
        <v>45890</v>
      </c>
      <c r="H28" s="23">
        <f t="shared" si="0"/>
        <v>2025</v>
      </c>
      <c r="I28" s="23" t="s">
        <v>39</v>
      </c>
      <c r="J28" s="25" t="s">
        <v>61</v>
      </c>
      <c r="K28" s="23" t="s">
        <v>62</v>
      </c>
      <c r="L28" s="25" t="s">
        <v>97</v>
      </c>
      <c r="M28" s="23" t="s">
        <v>64</v>
      </c>
      <c r="N28" s="26">
        <v>3559882</v>
      </c>
      <c r="O28" s="26">
        <v>3559881.64</v>
      </c>
      <c r="P28" s="26">
        <v>0</v>
      </c>
      <c r="Q28" s="26">
        <f t="shared" si="1"/>
        <v>3559881.64</v>
      </c>
      <c r="R28" s="23">
        <f>IF(F28="",0,IF(COUNTIFS($A$5:A28,A28,$F$5:F28,F28)=1,1,0))</f>
        <v>1</v>
      </c>
      <c r="S28" s="25" t="s">
        <v>91</v>
      </c>
      <c r="T28" s="23"/>
      <c r="U28" s="25" t="s">
        <v>113</v>
      </c>
    </row>
    <row r="29" spans="1:21" ht="25.5" x14ac:dyDescent="0.25">
      <c r="A29" s="18" t="s">
        <v>11</v>
      </c>
      <c r="B29" s="18" t="s">
        <v>10</v>
      </c>
      <c r="C29" s="18" t="s">
        <v>88</v>
      </c>
      <c r="D29" s="19">
        <v>45626</v>
      </c>
      <c r="E29" s="19">
        <v>46356</v>
      </c>
      <c r="F29" s="18" t="s">
        <v>114</v>
      </c>
      <c r="G29" s="19">
        <v>45902</v>
      </c>
      <c r="H29" s="18">
        <f t="shared" si="0"/>
        <v>2025</v>
      </c>
      <c r="I29" s="18" t="s">
        <v>39</v>
      </c>
      <c r="J29" s="20" t="s">
        <v>61</v>
      </c>
      <c r="K29" s="18" t="s">
        <v>62</v>
      </c>
      <c r="L29" s="20" t="s">
        <v>97</v>
      </c>
      <c r="M29" s="18" t="s">
        <v>115</v>
      </c>
      <c r="N29" s="21">
        <v>5745610</v>
      </c>
      <c r="O29" s="21">
        <v>0</v>
      </c>
      <c r="P29" s="21">
        <v>250000</v>
      </c>
      <c r="Q29" s="21">
        <f t="shared" si="1"/>
        <v>250000</v>
      </c>
      <c r="R29" s="18">
        <f>IF(F29="",0,IF(COUNTIFS($A$5:A29,A29,$F$5:F29,F29)=1,1,0))</f>
        <v>1</v>
      </c>
      <c r="S29" s="20" t="s">
        <v>91</v>
      </c>
      <c r="T29" s="18"/>
      <c r="U29" s="20" t="s">
        <v>116</v>
      </c>
    </row>
    <row r="30" spans="1:21" ht="25.5" x14ac:dyDescent="0.25">
      <c r="A30" s="23" t="s">
        <v>11</v>
      </c>
      <c r="B30" s="23" t="s">
        <v>10</v>
      </c>
      <c r="C30" s="23" t="s">
        <v>88</v>
      </c>
      <c r="D30" s="24">
        <v>45626</v>
      </c>
      <c r="E30" s="24">
        <v>46356</v>
      </c>
      <c r="F30" s="23" t="s">
        <v>117</v>
      </c>
      <c r="G30" s="24">
        <v>45902</v>
      </c>
      <c r="H30" s="23">
        <f t="shared" si="0"/>
        <v>2025</v>
      </c>
      <c r="I30" s="23" t="s">
        <v>39</v>
      </c>
      <c r="J30" s="25" t="s">
        <v>61</v>
      </c>
      <c r="K30" s="23" t="s">
        <v>62</v>
      </c>
      <c r="L30" s="25" t="s">
        <v>97</v>
      </c>
      <c r="M30" s="23" t="s">
        <v>105</v>
      </c>
      <c r="N30" s="26">
        <v>5745610</v>
      </c>
      <c r="O30" s="26">
        <v>0</v>
      </c>
      <c r="P30" s="26">
        <v>0</v>
      </c>
      <c r="Q30" s="26">
        <f t="shared" si="1"/>
        <v>0</v>
      </c>
      <c r="R30" s="23">
        <f>IF(F30="",0,IF(COUNTIFS($A$5:A30,A30,$F$5:F30,F30)=1,1,0))</f>
        <v>1</v>
      </c>
      <c r="S30" s="25" t="s">
        <v>91</v>
      </c>
      <c r="T30" s="23"/>
      <c r="U30" s="25" t="s">
        <v>118</v>
      </c>
    </row>
    <row r="31" spans="1:21" ht="38.25" x14ac:dyDescent="0.25">
      <c r="A31" s="18" t="s">
        <v>11</v>
      </c>
      <c r="B31" s="18" t="s">
        <v>10</v>
      </c>
      <c r="C31" s="18" t="s">
        <v>88</v>
      </c>
      <c r="D31" s="19">
        <v>45894</v>
      </c>
      <c r="E31" s="19">
        <v>46356</v>
      </c>
      <c r="F31" s="18" t="s">
        <v>119</v>
      </c>
      <c r="G31" s="19">
        <v>45961</v>
      </c>
      <c r="H31" s="18">
        <f t="shared" si="0"/>
        <v>2025</v>
      </c>
      <c r="I31" s="18" t="s">
        <v>39</v>
      </c>
      <c r="J31" s="20" t="s">
        <v>61</v>
      </c>
      <c r="K31" s="18" t="s">
        <v>62</v>
      </c>
      <c r="L31" s="20" t="s">
        <v>120</v>
      </c>
      <c r="M31" s="18" t="s">
        <v>64</v>
      </c>
      <c r="N31" s="21">
        <v>1821782</v>
      </c>
      <c r="O31" s="21">
        <v>1821782</v>
      </c>
      <c r="P31" s="21">
        <v>0</v>
      </c>
      <c r="Q31" s="21">
        <f t="shared" si="1"/>
        <v>1821782</v>
      </c>
      <c r="R31" s="18">
        <f>IF(F31="",0,IF(COUNTIFS($A$5:A31,A31,$F$5:F31,F31)=1,1,0))</f>
        <v>1</v>
      </c>
      <c r="S31" s="20" t="s">
        <v>91</v>
      </c>
      <c r="T31" s="18"/>
      <c r="U31" s="20" t="s">
        <v>121</v>
      </c>
    </row>
    <row r="32" spans="1:21" ht="38.25" x14ac:dyDescent="0.25">
      <c r="A32" s="23" t="s">
        <v>11</v>
      </c>
      <c r="B32" s="23" t="s">
        <v>10</v>
      </c>
      <c r="C32" s="23" t="s">
        <v>88</v>
      </c>
      <c r="D32" s="24">
        <v>45894</v>
      </c>
      <c r="E32" s="24">
        <v>46356</v>
      </c>
      <c r="F32" s="23" t="s">
        <v>119</v>
      </c>
      <c r="G32" s="24">
        <v>45961</v>
      </c>
      <c r="H32" s="23">
        <f t="shared" si="0"/>
        <v>2025</v>
      </c>
      <c r="I32" s="23" t="s">
        <v>67</v>
      </c>
      <c r="J32" s="25" t="s">
        <v>61</v>
      </c>
      <c r="K32" s="23" t="s">
        <v>62</v>
      </c>
      <c r="L32" s="25" t="s">
        <v>120</v>
      </c>
      <c r="M32" s="23" t="s">
        <v>68</v>
      </c>
      <c r="N32" s="26">
        <v>1821782</v>
      </c>
      <c r="O32" s="26">
        <v>0</v>
      </c>
      <c r="P32" s="26">
        <v>0</v>
      </c>
      <c r="Q32" s="26">
        <f t="shared" si="1"/>
        <v>0</v>
      </c>
      <c r="R32" s="23">
        <f>IF(F32="",0,IF(COUNTIFS($A$5:A32,A32,$F$5:F32,F32)=1,1,0))</f>
        <v>0</v>
      </c>
      <c r="S32" s="25" t="s">
        <v>91</v>
      </c>
      <c r="T32" s="23"/>
      <c r="U32" s="25" t="s">
        <v>121</v>
      </c>
    </row>
    <row r="33" spans="1:21" ht="25.5" x14ac:dyDescent="0.25">
      <c r="A33" s="18" t="s">
        <v>11</v>
      </c>
      <c r="B33" s="18" t="s">
        <v>10</v>
      </c>
      <c r="C33" s="18" t="s">
        <v>88</v>
      </c>
      <c r="D33" s="19">
        <v>45626</v>
      </c>
      <c r="E33" s="19">
        <v>46356</v>
      </c>
      <c r="F33" s="18" t="s">
        <v>122</v>
      </c>
      <c r="G33" s="19">
        <v>46014</v>
      </c>
      <c r="H33" s="18">
        <f t="shared" si="0"/>
        <v>2025</v>
      </c>
      <c r="I33" s="18" t="s">
        <v>39</v>
      </c>
      <c r="J33" s="20" t="s">
        <v>61</v>
      </c>
      <c r="K33" s="18" t="s">
        <v>62</v>
      </c>
      <c r="L33" s="20" t="s">
        <v>97</v>
      </c>
      <c r="M33" s="18" t="s">
        <v>123</v>
      </c>
      <c r="N33" s="21">
        <v>1143285</v>
      </c>
      <c r="O33" s="21">
        <v>0</v>
      </c>
      <c r="P33" s="21">
        <v>1143285</v>
      </c>
      <c r="Q33" s="21">
        <f t="shared" si="1"/>
        <v>1143285</v>
      </c>
      <c r="R33" s="18">
        <f>IF(F33="",0,IF(COUNTIFS($A$5:A33,A33,$F$5:F33,F33)=1,1,0))</f>
        <v>1</v>
      </c>
      <c r="S33" s="20" t="s">
        <v>91</v>
      </c>
      <c r="T33" s="18"/>
      <c r="U33" s="20" t="s">
        <v>106</v>
      </c>
    </row>
    <row r="34" spans="1:21" ht="25.5" x14ac:dyDescent="0.25">
      <c r="A34" s="23" t="s">
        <v>11</v>
      </c>
      <c r="B34" s="23" t="s">
        <v>10</v>
      </c>
      <c r="C34" s="23" t="s">
        <v>88</v>
      </c>
      <c r="D34" s="24">
        <v>45626</v>
      </c>
      <c r="E34" s="24">
        <v>46356</v>
      </c>
      <c r="F34" s="23" t="s">
        <v>124</v>
      </c>
      <c r="G34" s="24">
        <v>46017</v>
      </c>
      <c r="H34" s="23">
        <f t="shared" si="0"/>
        <v>2025</v>
      </c>
      <c r="I34" s="23" t="s">
        <v>39</v>
      </c>
      <c r="J34" s="25" t="s">
        <v>61</v>
      </c>
      <c r="K34" s="23" t="s">
        <v>62</v>
      </c>
      <c r="L34" s="25" t="s">
        <v>90</v>
      </c>
      <c r="M34" s="23" t="s">
        <v>64</v>
      </c>
      <c r="N34" s="26">
        <v>2174822</v>
      </c>
      <c r="O34" s="26">
        <v>2174822</v>
      </c>
      <c r="P34" s="26">
        <v>0</v>
      </c>
      <c r="Q34" s="26">
        <f t="shared" si="1"/>
        <v>2174822</v>
      </c>
      <c r="R34" s="23">
        <f>IF(F34="",0,IF(COUNTIFS($A$5:A34,A34,$F$5:F34,F34)=1,1,0))</f>
        <v>1</v>
      </c>
      <c r="S34" s="25" t="s">
        <v>91</v>
      </c>
      <c r="T34" s="23"/>
      <c r="U34" s="25" t="s">
        <v>125</v>
      </c>
    </row>
    <row r="35" spans="1:21" ht="25.5" x14ac:dyDescent="0.25">
      <c r="A35" s="18" t="s">
        <v>11</v>
      </c>
      <c r="B35" s="18" t="s">
        <v>10</v>
      </c>
      <c r="C35" s="18" t="s">
        <v>88</v>
      </c>
      <c r="D35" s="19">
        <v>45626</v>
      </c>
      <c r="E35" s="19">
        <v>46356</v>
      </c>
      <c r="F35" s="18" t="s">
        <v>126</v>
      </c>
      <c r="G35" s="19">
        <v>46038</v>
      </c>
      <c r="H35" s="18">
        <f t="shared" si="0"/>
        <v>2026</v>
      </c>
      <c r="I35" s="18" t="s">
        <v>39</v>
      </c>
      <c r="J35" s="20" t="s">
        <v>61</v>
      </c>
      <c r="K35" s="18" t="s">
        <v>62</v>
      </c>
      <c r="L35" s="20" t="s">
        <v>127</v>
      </c>
      <c r="M35" s="18" t="s">
        <v>64</v>
      </c>
      <c r="N35" s="21">
        <v>4643177</v>
      </c>
      <c r="O35" s="21">
        <v>4643177</v>
      </c>
      <c r="P35" s="21">
        <v>0</v>
      </c>
      <c r="Q35" s="21">
        <f t="shared" si="1"/>
        <v>4643177</v>
      </c>
      <c r="R35" s="18">
        <f>IF(F35="",0,IF(COUNTIFS($A$5:A35,A35,$F$5:F35,F35)=1,1,0))</f>
        <v>1</v>
      </c>
      <c r="S35" s="20" t="s">
        <v>91</v>
      </c>
      <c r="T35" s="18"/>
      <c r="U35" s="20" t="s">
        <v>128</v>
      </c>
    </row>
    <row r="36" spans="1:21" ht="25.5" x14ac:dyDescent="0.25">
      <c r="A36" s="23" t="s">
        <v>11</v>
      </c>
      <c r="B36" s="23" t="s">
        <v>10</v>
      </c>
      <c r="C36" s="23" t="s">
        <v>88</v>
      </c>
      <c r="D36" s="24">
        <v>45626</v>
      </c>
      <c r="E36" s="24">
        <v>46356</v>
      </c>
      <c r="F36" s="23" t="s">
        <v>129</v>
      </c>
      <c r="G36" s="24">
        <v>46092</v>
      </c>
      <c r="H36" s="23">
        <f t="shared" si="0"/>
        <v>2026</v>
      </c>
      <c r="I36" s="23" t="s">
        <v>39</v>
      </c>
      <c r="J36" s="25" t="s">
        <v>61</v>
      </c>
      <c r="K36" s="23" t="s">
        <v>62</v>
      </c>
      <c r="L36" s="25" t="s">
        <v>90</v>
      </c>
      <c r="M36" s="23" t="s">
        <v>64</v>
      </c>
      <c r="N36" s="26">
        <v>602562</v>
      </c>
      <c r="O36" s="26">
        <v>602562</v>
      </c>
      <c r="P36" s="26">
        <v>0</v>
      </c>
      <c r="Q36" s="26">
        <f t="shared" si="1"/>
        <v>602562</v>
      </c>
      <c r="R36" s="23">
        <f>IF(F36="",0,IF(COUNTIFS($A$5:A36,A36,$F$5:F36,F36)=1,1,0))</f>
        <v>1</v>
      </c>
      <c r="S36" s="25" t="s">
        <v>91</v>
      </c>
      <c r="T36" s="23"/>
      <c r="U36" s="25" t="s">
        <v>130</v>
      </c>
    </row>
    <row r="37" spans="1:21" ht="25.5" x14ac:dyDescent="0.25">
      <c r="A37" s="18" t="s">
        <v>11</v>
      </c>
      <c r="B37" s="18" t="s">
        <v>10</v>
      </c>
      <c r="C37" s="18" t="s">
        <v>88</v>
      </c>
      <c r="D37" s="19">
        <v>45626</v>
      </c>
      <c r="E37" s="19">
        <v>46356</v>
      </c>
      <c r="F37" s="18" t="s">
        <v>129</v>
      </c>
      <c r="G37" s="19">
        <v>46092</v>
      </c>
      <c r="H37" s="18">
        <f t="shared" ref="H37:H68" si="2">IF(G37="","",YEAR(G37))</f>
        <v>2026</v>
      </c>
      <c r="I37" s="18" t="s">
        <v>67</v>
      </c>
      <c r="J37" s="20" t="s">
        <v>61</v>
      </c>
      <c r="K37" s="18" t="s">
        <v>62</v>
      </c>
      <c r="L37" s="20" t="s">
        <v>90</v>
      </c>
      <c r="M37" s="18" t="s">
        <v>131</v>
      </c>
      <c r="N37" s="21">
        <v>0</v>
      </c>
      <c r="O37" s="21">
        <v>0</v>
      </c>
      <c r="P37" s="21">
        <v>253562</v>
      </c>
      <c r="Q37" s="21">
        <f t="shared" si="1"/>
        <v>-253562</v>
      </c>
      <c r="R37" s="18">
        <f>IF(F37="",0,IF(COUNTIFS($A$5:A37,A37,$F$5:F37,F37)=1,1,0))</f>
        <v>0</v>
      </c>
      <c r="S37" s="20" t="s">
        <v>91</v>
      </c>
      <c r="T37" s="18"/>
      <c r="U37" s="20" t="s">
        <v>130</v>
      </c>
    </row>
    <row r="38" spans="1:21" ht="25.5" x14ac:dyDescent="0.25">
      <c r="A38" s="23" t="s">
        <v>11</v>
      </c>
      <c r="B38" s="23" t="s">
        <v>10</v>
      </c>
      <c r="C38" s="23" t="s">
        <v>88</v>
      </c>
      <c r="D38" s="24">
        <v>45626</v>
      </c>
      <c r="E38" s="24">
        <v>46356</v>
      </c>
      <c r="F38" s="23" t="s">
        <v>132</v>
      </c>
      <c r="G38" s="24">
        <v>46097</v>
      </c>
      <c r="H38" s="23">
        <f t="shared" si="2"/>
        <v>2026</v>
      </c>
      <c r="I38" s="23" t="s">
        <v>39</v>
      </c>
      <c r="J38" s="25" t="s">
        <v>61</v>
      </c>
      <c r="K38" s="23" t="s">
        <v>62</v>
      </c>
      <c r="L38" s="25" t="s">
        <v>127</v>
      </c>
      <c r="M38" s="23" t="s">
        <v>80</v>
      </c>
      <c r="N38" s="26">
        <v>2410242</v>
      </c>
      <c r="O38" s="26">
        <v>2410242</v>
      </c>
      <c r="P38" s="26">
        <v>0</v>
      </c>
      <c r="Q38" s="26">
        <f t="shared" si="1"/>
        <v>2410242</v>
      </c>
      <c r="R38" s="23">
        <f>IF(F38="",0,IF(COUNTIFS($A$5:A38,A38,$F$5:F38,F38)=1,1,0))</f>
        <v>1</v>
      </c>
      <c r="S38" s="25" t="s">
        <v>91</v>
      </c>
      <c r="T38" s="23"/>
      <c r="U38" s="25" t="s">
        <v>133</v>
      </c>
    </row>
    <row r="39" spans="1:21" ht="38.25" x14ac:dyDescent="0.25">
      <c r="A39" s="18" t="s">
        <v>11</v>
      </c>
      <c r="B39" s="18" t="s">
        <v>10</v>
      </c>
      <c r="C39" s="18" t="s">
        <v>88</v>
      </c>
      <c r="D39" s="19">
        <v>45894</v>
      </c>
      <c r="E39" s="19">
        <v>46356</v>
      </c>
      <c r="F39" s="18" t="s">
        <v>134</v>
      </c>
      <c r="G39" s="19">
        <v>46128</v>
      </c>
      <c r="H39" s="18">
        <f t="shared" si="2"/>
        <v>2026</v>
      </c>
      <c r="I39" s="18" t="s">
        <v>39</v>
      </c>
      <c r="J39" s="20" t="s">
        <v>61</v>
      </c>
      <c r="K39" s="18" t="s">
        <v>62</v>
      </c>
      <c r="L39" s="20" t="s">
        <v>135</v>
      </c>
      <c r="M39" s="18" t="s">
        <v>64</v>
      </c>
      <c r="N39" s="21">
        <v>2924828</v>
      </c>
      <c r="O39" s="21">
        <v>2924828</v>
      </c>
      <c r="P39" s="21">
        <v>0</v>
      </c>
      <c r="Q39" s="21">
        <f t="shared" si="1"/>
        <v>2924828</v>
      </c>
      <c r="R39" s="18">
        <f>IF(F39="",0,IF(COUNTIFS($A$5:A39,A39,$F$5:F39,F39)=1,1,0))</f>
        <v>1</v>
      </c>
      <c r="S39" s="20" t="s">
        <v>91</v>
      </c>
      <c r="T39" s="18"/>
      <c r="U39" s="20" t="s">
        <v>136</v>
      </c>
    </row>
    <row r="40" spans="1:21" ht="38.25" x14ac:dyDescent="0.25">
      <c r="A40" s="23" t="s">
        <v>11</v>
      </c>
      <c r="B40" s="23" t="s">
        <v>10</v>
      </c>
      <c r="C40" s="23" t="s">
        <v>88</v>
      </c>
      <c r="D40" s="24">
        <v>45894</v>
      </c>
      <c r="E40" s="24">
        <v>46356</v>
      </c>
      <c r="F40" s="23" t="s">
        <v>137</v>
      </c>
      <c r="G40" s="24">
        <v>46215</v>
      </c>
      <c r="H40" s="23">
        <f t="shared" si="2"/>
        <v>2026</v>
      </c>
      <c r="I40" s="23" t="s">
        <v>39</v>
      </c>
      <c r="J40" s="25" t="s">
        <v>61</v>
      </c>
      <c r="K40" s="23" t="s">
        <v>62</v>
      </c>
      <c r="L40" s="25" t="s">
        <v>138</v>
      </c>
      <c r="M40" s="23" t="s">
        <v>123</v>
      </c>
      <c r="N40" s="26">
        <v>7923257</v>
      </c>
      <c r="O40" s="26">
        <v>0</v>
      </c>
      <c r="P40" s="26">
        <v>7923257</v>
      </c>
      <c r="Q40" s="26">
        <f t="shared" si="1"/>
        <v>7923257</v>
      </c>
      <c r="R40" s="23">
        <f>IF(F40="",0,IF(COUNTIFS($A$5:A40,A40,$F$5:F40,F40)=1,1,0))</f>
        <v>1</v>
      </c>
      <c r="S40" s="25" t="s">
        <v>91</v>
      </c>
      <c r="T40" s="23"/>
      <c r="U40" s="25" t="s">
        <v>139</v>
      </c>
    </row>
    <row r="41" spans="1:21" ht="25.5" x14ac:dyDescent="0.25">
      <c r="A41" s="18" t="s">
        <v>11</v>
      </c>
      <c r="B41" s="18" t="s">
        <v>10</v>
      </c>
      <c r="C41" s="18" t="s">
        <v>88</v>
      </c>
      <c r="D41" s="19">
        <v>45626</v>
      </c>
      <c r="E41" s="19">
        <v>46356</v>
      </c>
      <c r="F41" s="18" t="s">
        <v>140</v>
      </c>
      <c r="G41" s="19">
        <v>46224</v>
      </c>
      <c r="H41" s="18">
        <f t="shared" si="2"/>
        <v>2026</v>
      </c>
      <c r="I41" s="18" t="s">
        <v>39</v>
      </c>
      <c r="J41" s="20" t="s">
        <v>61</v>
      </c>
      <c r="K41" s="18" t="s">
        <v>62</v>
      </c>
      <c r="L41" s="20" t="s">
        <v>127</v>
      </c>
      <c r="M41" s="18" t="s">
        <v>123</v>
      </c>
      <c r="N41" s="21">
        <v>1977591</v>
      </c>
      <c r="O41" s="21">
        <v>0</v>
      </c>
      <c r="P41" s="21">
        <v>1977591</v>
      </c>
      <c r="Q41" s="21">
        <f t="shared" si="1"/>
        <v>1977591</v>
      </c>
      <c r="R41" s="18">
        <f>IF(F41="",0,IF(COUNTIFS($A$5:A41,A41,$F$5:F41,F41)=1,1,0))</f>
        <v>1</v>
      </c>
      <c r="S41" s="20" t="s">
        <v>91</v>
      </c>
      <c r="T41" s="18"/>
      <c r="U41" s="20" t="s">
        <v>141</v>
      </c>
    </row>
    <row r="42" spans="1:21" ht="38.25" x14ac:dyDescent="0.25">
      <c r="A42" s="23" t="s">
        <v>11</v>
      </c>
      <c r="B42" s="23" t="s">
        <v>10</v>
      </c>
      <c r="C42" s="23" t="s">
        <v>88</v>
      </c>
      <c r="D42" s="24">
        <v>45894</v>
      </c>
      <c r="E42" s="24">
        <v>46356</v>
      </c>
      <c r="F42" s="23" t="s">
        <v>142</v>
      </c>
      <c r="G42" s="24">
        <v>46247</v>
      </c>
      <c r="H42" s="23">
        <f t="shared" si="2"/>
        <v>2026</v>
      </c>
      <c r="I42" s="23" t="s">
        <v>39</v>
      </c>
      <c r="J42" s="25" t="s">
        <v>61</v>
      </c>
      <c r="K42" s="23" t="s">
        <v>62</v>
      </c>
      <c r="L42" s="25" t="s">
        <v>135</v>
      </c>
      <c r="M42" s="23" t="s">
        <v>123</v>
      </c>
      <c r="N42" s="26">
        <v>2879234</v>
      </c>
      <c r="O42" s="26">
        <v>0</v>
      </c>
      <c r="P42" s="26">
        <v>2879234</v>
      </c>
      <c r="Q42" s="26">
        <f t="shared" si="1"/>
        <v>2879234</v>
      </c>
      <c r="R42" s="23">
        <f>IF(F42="",0,IF(COUNTIFS($A$5:A42,A42,$F$5:F42,F42)=1,1,0))</f>
        <v>1</v>
      </c>
      <c r="S42" s="25" t="s">
        <v>91</v>
      </c>
      <c r="T42" s="23"/>
      <c r="U42" s="25" t="s">
        <v>143</v>
      </c>
    </row>
    <row r="43" spans="1:21" ht="25.5" x14ac:dyDescent="0.25">
      <c r="A43" s="18" t="s">
        <v>11</v>
      </c>
      <c r="B43" s="18" t="s">
        <v>12</v>
      </c>
      <c r="C43" s="18" t="s">
        <v>144</v>
      </c>
      <c r="D43" s="19">
        <v>44274</v>
      </c>
      <c r="E43" s="19">
        <v>44330</v>
      </c>
      <c r="F43" s="18" t="s">
        <v>145</v>
      </c>
      <c r="G43" s="19">
        <v>44314</v>
      </c>
      <c r="H43" s="18">
        <f t="shared" si="2"/>
        <v>2021</v>
      </c>
      <c r="I43" s="18" t="s">
        <v>39</v>
      </c>
      <c r="J43" s="20" t="s">
        <v>146</v>
      </c>
      <c r="K43" s="18" t="s">
        <v>147</v>
      </c>
      <c r="L43" s="20" t="s">
        <v>148</v>
      </c>
      <c r="M43" s="18" t="s">
        <v>80</v>
      </c>
      <c r="N43" s="21">
        <v>539721</v>
      </c>
      <c r="O43" s="21">
        <v>539721</v>
      </c>
      <c r="P43" s="21">
        <v>0</v>
      </c>
      <c r="Q43" s="21">
        <f t="shared" ref="Q43:Q74" si="3">IF(I43="RECOBROS",-1,1)*(O43+P43)</f>
        <v>539721</v>
      </c>
      <c r="R43" s="18">
        <f>IF(F43="",0,IF(COUNTIFS($A$5:A43,A43,$F$5:F43,F43)=1,1,0))</f>
        <v>1</v>
      </c>
      <c r="S43" s="20" t="s">
        <v>149</v>
      </c>
      <c r="T43" s="18" t="s">
        <v>150</v>
      </c>
      <c r="U43" s="20" t="s">
        <v>151</v>
      </c>
    </row>
    <row r="44" spans="1:21" ht="25.5" x14ac:dyDescent="0.25">
      <c r="A44" s="23" t="s">
        <v>11</v>
      </c>
      <c r="B44" s="23" t="s">
        <v>12</v>
      </c>
      <c r="C44" s="23" t="s">
        <v>144</v>
      </c>
      <c r="D44" s="24">
        <v>44274</v>
      </c>
      <c r="E44" s="24">
        <v>44330</v>
      </c>
      <c r="F44" s="23" t="s">
        <v>152</v>
      </c>
      <c r="G44" s="24">
        <v>44314</v>
      </c>
      <c r="H44" s="23">
        <f t="shared" si="2"/>
        <v>2021</v>
      </c>
      <c r="I44" s="23" t="s">
        <v>39</v>
      </c>
      <c r="J44" s="25" t="s">
        <v>146</v>
      </c>
      <c r="K44" s="23" t="s">
        <v>147</v>
      </c>
      <c r="L44" s="25" t="s">
        <v>148</v>
      </c>
      <c r="M44" s="23" t="s">
        <v>80</v>
      </c>
      <c r="N44" s="26">
        <v>1824771</v>
      </c>
      <c r="O44" s="26">
        <v>1824771</v>
      </c>
      <c r="P44" s="26">
        <v>0</v>
      </c>
      <c r="Q44" s="26">
        <f t="shared" si="3"/>
        <v>1824771</v>
      </c>
      <c r="R44" s="23">
        <f>IF(F44="",0,IF(COUNTIFS($A$5:A44,A44,$F$5:F44,F44)=1,1,0))</f>
        <v>1</v>
      </c>
      <c r="S44" s="25" t="s">
        <v>149</v>
      </c>
      <c r="T44" s="23" t="s">
        <v>150</v>
      </c>
      <c r="U44" s="25" t="s">
        <v>153</v>
      </c>
    </row>
    <row r="45" spans="1:21" ht="25.5" x14ac:dyDescent="0.25">
      <c r="A45" s="18" t="s">
        <v>11</v>
      </c>
      <c r="B45" s="18" t="s">
        <v>12</v>
      </c>
      <c r="C45" s="18" t="s">
        <v>144</v>
      </c>
      <c r="D45" s="19">
        <v>44274</v>
      </c>
      <c r="E45" s="19">
        <v>44330</v>
      </c>
      <c r="F45" s="18" t="s">
        <v>154</v>
      </c>
      <c r="G45" s="19">
        <v>44314</v>
      </c>
      <c r="H45" s="18">
        <f t="shared" si="2"/>
        <v>2021</v>
      </c>
      <c r="I45" s="18" t="s">
        <v>39</v>
      </c>
      <c r="J45" s="20" t="s">
        <v>146</v>
      </c>
      <c r="K45" s="18" t="s">
        <v>155</v>
      </c>
      <c r="L45" s="20" t="s">
        <v>148</v>
      </c>
      <c r="M45" s="18" t="s">
        <v>80</v>
      </c>
      <c r="N45" s="21">
        <v>150000</v>
      </c>
      <c r="O45" s="21">
        <v>150000</v>
      </c>
      <c r="P45" s="21">
        <v>0</v>
      </c>
      <c r="Q45" s="21">
        <f t="shared" si="3"/>
        <v>150000</v>
      </c>
      <c r="R45" s="18">
        <f>IF(F45="",0,IF(COUNTIFS($A$5:A45,A45,$F$5:F45,F45)=1,1,0))</f>
        <v>1</v>
      </c>
      <c r="S45" s="20" t="s">
        <v>149</v>
      </c>
      <c r="T45" s="18" t="s">
        <v>150</v>
      </c>
      <c r="U45" s="20" t="s">
        <v>156</v>
      </c>
    </row>
    <row r="46" spans="1:21" ht="25.5" x14ac:dyDescent="0.25">
      <c r="A46" s="23" t="s">
        <v>11</v>
      </c>
      <c r="B46" s="23" t="s">
        <v>12</v>
      </c>
      <c r="C46" s="23" t="s">
        <v>144</v>
      </c>
      <c r="D46" s="24">
        <v>44316</v>
      </c>
      <c r="E46" s="24">
        <v>44330</v>
      </c>
      <c r="F46" s="23" t="s">
        <v>157</v>
      </c>
      <c r="G46" s="24">
        <v>44321</v>
      </c>
      <c r="H46" s="23">
        <f t="shared" si="2"/>
        <v>2021</v>
      </c>
      <c r="I46" s="23" t="s">
        <v>39</v>
      </c>
      <c r="J46" s="25" t="s">
        <v>146</v>
      </c>
      <c r="K46" s="23" t="s">
        <v>147</v>
      </c>
      <c r="L46" s="25" t="s">
        <v>148</v>
      </c>
      <c r="M46" s="23" t="s">
        <v>80</v>
      </c>
      <c r="N46" s="26">
        <v>9156673.3100000005</v>
      </c>
      <c r="O46" s="26">
        <v>9156673.3100000005</v>
      </c>
      <c r="P46" s="26">
        <v>0</v>
      </c>
      <c r="Q46" s="26">
        <f t="shared" si="3"/>
        <v>9156673.3100000005</v>
      </c>
      <c r="R46" s="23">
        <f>IF(F46="",0,IF(COUNTIFS($A$5:A46,A46,$F$5:F46,F46)=1,1,0))</f>
        <v>1</v>
      </c>
      <c r="S46" s="25" t="s">
        <v>149</v>
      </c>
      <c r="T46" s="23" t="s">
        <v>150</v>
      </c>
      <c r="U46" s="25" t="s">
        <v>158</v>
      </c>
    </row>
    <row r="47" spans="1:21" ht="25.5" x14ac:dyDescent="0.25">
      <c r="A47" s="18" t="s">
        <v>11</v>
      </c>
      <c r="B47" s="18" t="s">
        <v>12</v>
      </c>
      <c r="C47" s="18" t="s">
        <v>144</v>
      </c>
      <c r="D47" s="19">
        <v>44274</v>
      </c>
      <c r="E47" s="19">
        <v>44330</v>
      </c>
      <c r="F47" s="18" t="s">
        <v>159</v>
      </c>
      <c r="G47" s="19">
        <v>44321</v>
      </c>
      <c r="H47" s="18">
        <f t="shared" si="2"/>
        <v>2021</v>
      </c>
      <c r="I47" s="18" t="s">
        <v>39</v>
      </c>
      <c r="J47" s="20" t="s">
        <v>146</v>
      </c>
      <c r="K47" s="18" t="s">
        <v>155</v>
      </c>
      <c r="L47" s="20" t="s">
        <v>148</v>
      </c>
      <c r="M47" s="18" t="s">
        <v>80</v>
      </c>
      <c r="N47" s="21">
        <v>400000</v>
      </c>
      <c r="O47" s="21">
        <v>400000</v>
      </c>
      <c r="P47" s="21">
        <v>0</v>
      </c>
      <c r="Q47" s="21">
        <f t="shared" si="3"/>
        <v>400000</v>
      </c>
      <c r="R47" s="18">
        <f>IF(F47="",0,IF(COUNTIFS($A$5:A47,A47,$F$5:F47,F47)=1,1,0))</f>
        <v>1</v>
      </c>
      <c r="S47" s="20" t="s">
        <v>149</v>
      </c>
      <c r="T47" s="18" t="s">
        <v>150</v>
      </c>
      <c r="U47" s="20" t="s">
        <v>160</v>
      </c>
    </row>
    <row r="48" spans="1:21" ht="25.5" x14ac:dyDescent="0.25">
      <c r="A48" s="23" t="s">
        <v>11</v>
      </c>
      <c r="B48" s="23" t="s">
        <v>12</v>
      </c>
      <c r="C48" s="23" t="s">
        <v>144</v>
      </c>
      <c r="D48" s="24">
        <v>44316</v>
      </c>
      <c r="E48" s="24">
        <v>44330</v>
      </c>
      <c r="F48" s="23" t="s">
        <v>161</v>
      </c>
      <c r="G48" s="24">
        <v>44328</v>
      </c>
      <c r="H48" s="23">
        <f t="shared" si="2"/>
        <v>2021</v>
      </c>
      <c r="I48" s="23" t="s">
        <v>39</v>
      </c>
      <c r="J48" s="25" t="s">
        <v>146</v>
      </c>
      <c r="K48" s="23" t="s">
        <v>147</v>
      </c>
      <c r="L48" s="25" t="s">
        <v>148</v>
      </c>
      <c r="M48" s="23" t="s">
        <v>80</v>
      </c>
      <c r="N48" s="26">
        <v>539721</v>
      </c>
      <c r="O48" s="26">
        <v>539721</v>
      </c>
      <c r="P48" s="26">
        <v>0</v>
      </c>
      <c r="Q48" s="26">
        <f t="shared" si="3"/>
        <v>539721</v>
      </c>
      <c r="R48" s="23">
        <f>IF(F48="",0,IF(COUNTIFS($A$5:A48,A48,$F$5:F48,F48)=1,1,0))</f>
        <v>1</v>
      </c>
      <c r="S48" s="25" t="s">
        <v>149</v>
      </c>
      <c r="T48" s="23" t="s">
        <v>150</v>
      </c>
      <c r="U48" s="25" t="s">
        <v>162</v>
      </c>
    </row>
    <row r="49" spans="1:21" ht="25.5" x14ac:dyDescent="0.25">
      <c r="A49" s="18" t="s">
        <v>11</v>
      </c>
      <c r="B49" s="18" t="s">
        <v>12</v>
      </c>
      <c r="C49" s="18" t="s">
        <v>144</v>
      </c>
      <c r="D49" s="19">
        <v>44316</v>
      </c>
      <c r="E49" s="19">
        <v>44330</v>
      </c>
      <c r="F49" s="18" t="s">
        <v>163</v>
      </c>
      <c r="G49" s="19">
        <v>44328</v>
      </c>
      <c r="H49" s="18">
        <f t="shared" si="2"/>
        <v>2021</v>
      </c>
      <c r="I49" s="18" t="s">
        <v>39</v>
      </c>
      <c r="J49" s="20" t="s">
        <v>146</v>
      </c>
      <c r="K49" s="18" t="s">
        <v>146</v>
      </c>
      <c r="L49" s="20" t="s">
        <v>148</v>
      </c>
      <c r="M49" s="18" t="s">
        <v>80</v>
      </c>
      <c r="N49" s="21">
        <v>60000</v>
      </c>
      <c r="O49" s="21">
        <v>60000</v>
      </c>
      <c r="P49" s="21">
        <v>0</v>
      </c>
      <c r="Q49" s="21">
        <f t="shared" si="3"/>
        <v>60000</v>
      </c>
      <c r="R49" s="18">
        <f>IF(F49="",0,IF(COUNTIFS($A$5:A49,A49,$F$5:F49,F49)=1,1,0))</f>
        <v>1</v>
      </c>
      <c r="S49" s="20" t="s">
        <v>149</v>
      </c>
      <c r="T49" s="18" t="s">
        <v>150</v>
      </c>
      <c r="U49" s="20" t="s">
        <v>156</v>
      </c>
    </row>
    <row r="50" spans="1:21" ht="25.5" x14ac:dyDescent="0.25">
      <c r="A50" s="23" t="s">
        <v>11</v>
      </c>
      <c r="B50" s="23" t="s">
        <v>12</v>
      </c>
      <c r="C50" s="23" t="s">
        <v>164</v>
      </c>
      <c r="D50" s="24">
        <v>44774</v>
      </c>
      <c r="E50" s="24">
        <v>44895</v>
      </c>
      <c r="F50" s="23" t="s">
        <v>165</v>
      </c>
      <c r="G50" s="24">
        <v>44774</v>
      </c>
      <c r="H50" s="23">
        <f t="shared" si="2"/>
        <v>2022</v>
      </c>
      <c r="I50" s="23" t="s">
        <v>39</v>
      </c>
      <c r="J50" s="25" t="s">
        <v>146</v>
      </c>
      <c r="K50" s="23" t="s">
        <v>146</v>
      </c>
      <c r="L50" s="25" t="s">
        <v>166</v>
      </c>
      <c r="M50" s="23" t="s">
        <v>80</v>
      </c>
      <c r="N50" s="26">
        <v>783020</v>
      </c>
      <c r="O50" s="26">
        <v>783020</v>
      </c>
      <c r="P50" s="26">
        <v>0</v>
      </c>
      <c r="Q50" s="26">
        <f t="shared" si="3"/>
        <v>783020</v>
      </c>
      <c r="R50" s="23">
        <f>IF(F50="",0,IF(COUNTIFS($A$5:A50,A50,$F$5:F50,F50)=1,1,0))</f>
        <v>1</v>
      </c>
      <c r="S50" s="25" t="s">
        <v>167</v>
      </c>
      <c r="T50" s="23" t="s">
        <v>150</v>
      </c>
      <c r="U50" s="25" t="s">
        <v>168</v>
      </c>
    </row>
    <row r="51" spans="1:21" ht="25.5" x14ac:dyDescent="0.25">
      <c r="A51" s="18" t="s">
        <v>11</v>
      </c>
      <c r="B51" s="18" t="s">
        <v>13</v>
      </c>
      <c r="C51" s="18" t="s">
        <v>169</v>
      </c>
      <c r="D51" s="19">
        <v>44197</v>
      </c>
      <c r="E51" s="19">
        <v>44330</v>
      </c>
      <c r="F51" s="18" t="s">
        <v>170</v>
      </c>
      <c r="G51" s="19">
        <v>44254</v>
      </c>
      <c r="H51" s="18">
        <f t="shared" si="2"/>
        <v>2021</v>
      </c>
      <c r="I51" s="18" t="s">
        <v>171</v>
      </c>
      <c r="J51" s="20" t="s">
        <v>172</v>
      </c>
      <c r="K51" s="18" t="s">
        <v>173</v>
      </c>
      <c r="L51" s="20" t="s">
        <v>174</v>
      </c>
      <c r="M51" s="18" t="s">
        <v>115</v>
      </c>
      <c r="N51" s="21">
        <v>0</v>
      </c>
      <c r="O51" s="21">
        <v>0</v>
      </c>
      <c r="P51" s="21">
        <v>1133185</v>
      </c>
      <c r="Q51" s="21">
        <f t="shared" si="3"/>
        <v>1133185</v>
      </c>
      <c r="R51" s="18">
        <f>IF(F51="",0,IF(COUNTIFS($A$5:A51,A51,$F$5:F51,F51)=1,1,0))</f>
        <v>1</v>
      </c>
      <c r="S51" s="20" t="s">
        <v>149</v>
      </c>
      <c r="T51" s="18" t="s">
        <v>150</v>
      </c>
      <c r="U51" s="20" t="s">
        <v>175</v>
      </c>
    </row>
    <row r="52" spans="1:21" ht="25.5" x14ac:dyDescent="0.25">
      <c r="A52" s="23" t="s">
        <v>11</v>
      </c>
      <c r="B52" s="23" t="s">
        <v>14</v>
      </c>
      <c r="C52" s="23" t="s">
        <v>176</v>
      </c>
      <c r="D52" s="24">
        <v>44378</v>
      </c>
      <c r="E52" s="24">
        <v>44562</v>
      </c>
      <c r="F52" s="23" t="s">
        <v>177</v>
      </c>
      <c r="G52" s="24">
        <v>44384</v>
      </c>
      <c r="H52" s="23">
        <f t="shared" si="2"/>
        <v>2021</v>
      </c>
      <c r="I52" s="23" t="s">
        <v>39</v>
      </c>
      <c r="J52" s="25" t="s">
        <v>178</v>
      </c>
      <c r="K52" s="23" t="s">
        <v>179</v>
      </c>
      <c r="L52" s="25" t="s">
        <v>180</v>
      </c>
      <c r="M52" s="23" t="s">
        <v>64</v>
      </c>
      <c r="N52" s="26">
        <v>120000000</v>
      </c>
      <c r="O52" s="26">
        <v>40000000</v>
      </c>
      <c r="P52" s="26">
        <v>0</v>
      </c>
      <c r="Q52" s="26">
        <f t="shared" si="3"/>
        <v>40000000</v>
      </c>
      <c r="R52" s="23">
        <f>IF(F52="",0,IF(COUNTIFS($A$5:A52,A52,$F$5:F52,F52)=1,1,0))</f>
        <v>1</v>
      </c>
      <c r="S52" s="25" t="s">
        <v>65</v>
      </c>
      <c r="T52" s="23"/>
      <c r="U52" s="25" t="s">
        <v>181</v>
      </c>
    </row>
    <row r="53" spans="1:21" ht="25.5" x14ac:dyDescent="0.25">
      <c r="A53" s="18" t="s">
        <v>11</v>
      </c>
      <c r="B53" s="18" t="s">
        <v>14</v>
      </c>
      <c r="C53" s="18" t="s">
        <v>176</v>
      </c>
      <c r="D53" s="19">
        <v>44378</v>
      </c>
      <c r="E53" s="19">
        <v>44562</v>
      </c>
      <c r="F53" s="18" t="s">
        <v>182</v>
      </c>
      <c r="G53" s="19">
        <v>44399</v>
      </c>
      <c r="H53" s="18">
        <f t="shared" si="2"/>
        <v>2021</v>
      </c>
      <c r="I53" s="18" t="s">
        <v>39</v>
      </c>
      <c r="J53" s="20" t="s">
        <v>178</v>
      </c>
      <c r="K53" s="18" t="s">
        <v>179</v>
      </c>
      <c r="L53" s="20" t="s">
        <v>180</v>
      </c>
      <c r="M53" s="18" t="s">
        <v>68</v>
      </c>
      <c r="N53" s="21">
        <v>100000000</v>
      </c>
      <c r="O53" s="21">
        <v>0</v>
      </c>
      <c r="P53" s="21">
        <v>0</v>
      </c>
      <c r="Q53" s="21">
        <f t="shared" si="3"/>
        <v>0</v>
      </c>
      <c r="R53" s="18">
        <f>IF(F53="",0,IF(COUNTIFS($A$5:A53,A53,$F$5:F53,F53)=1,1,0))</f>
        <v>1</v>
      </c>
      <c r="S53" s="20" t="s">
        <v>65</v>
      </c>
      <c r="T53" s="18"/>
      <c r="U53" s="20" t="s">
        <v>183</v>
      </c>
    </row>
    <row r="54" spans="1:21" ht="25.5" x14ac:dyDescent="0.25">
      <c r="A54" s="23" t="s">
        <v>11</v>
      </c>
      <c r="B54" s="23" t="s">
        <v>14</v>
      </c>
      <c r="C54" s="23" t="s">
        <v>176</v>
      </c>
      <c r="D54" s="24">
        <v>44378</v>
      </c>
      <c r="E54" s="24">
        <v>44562</v>
      </c>
      <c r="F54" s="23" t="s">
        <v>184</v>
      </c>
      <c r="G54" s="24">
        <v>44432</v>
      </c>
      <c r="H54" s="23">
        <f t="shared" si="2"/>
        <v>2021</v>
      </c>
      <c r="I54" s="23" t="s">
        <v>39</v>
      </c>
      <c r="J54" s="25" t="s">
        <v>178</v>
      </c>
      <c r="K54" s="23" t="s">
        <v>179</v>
      </c>
      <c r="L54" s="25" t="s">
        <v>180</v>
      </c>
      <c r="M54" s="23" t="s">
        <v>80</v>
      </c>
      <c r="N54" s="26">
        <v>1200000000</v>
      </c>
      <c r="O54" s="26">
        <v>690000000</v>
      </c>
      <c r="P54" s="26">
        <v>40000000</v>
      </c>
      <c r="Q54" s="26">
        <f t="shared" si="3"/>
        <v>730000000</v>
      </c>
      <c r="R54" s="23">
        <f>IF(F54="",0,IF(COUNTIFS($A$5:A54,A54,$F$5:F54,F54)=1,1,0))</f>
        <v>1</v>
      </c>
      <c r="S54" s="25" t="s">
        <v>65</v>
      </c>
      <c r="T54" s="23"/>
      <c r="U54" s="25" t="s">
        <v>185</v>
      </c>
    </row>
    <row r="55" spans="1:21" ht="25.5" x14ac:dyDescent="0.25">
      <c r="A55" s="18" t="s">
        <v>11</v>
      </c>
      <c r="B55" s="18" t="s">
        <v>14</v>
      </c>
      <c r="C55" s="18" t="s">
        <v>176</v>
      </c>
      <c r="D55" s="19">
        <v>44562</v>
      </c>
      <c r="E55" s="19">
        <v>44774</v>
      </c>
      <c r="F55" s="18" t="s">
        <v>186</v>
      </c>
      <c r="G55" s="19">
        <v>44617</v>
      </c>
      <c r="H55" s="18">
        <f t="shared" si="2"/>
        <v>2022</v>
      </c>
      <c r="I55" s="18" t="s">
        <v>39</v>
      </c>
      <c r="J55" s="20" t="s">
        <v>178</v>
      </c>
      <c r="K55" s="18" t="s">
        <v>179</v>
      </c>
      <c r="L55" s="20" t="s">
        <v>180</v>
      </c>
      <c r="M55" s="18" t="s">
        <v>80</v>
      </c>
      <c r="N55" s="21">
        <v>200000000</v>
      </c>
      <c r="O55" s="21">
        <v>65000000</v>
      </c>
      <c r="P55" s="21">
        <v>65000000</v>
      </c>
      <c r="Q55" s="21">
        <f t="shared" si="3"/>
        <v>130000000</v>
      </c>
      <c r="R55" s="18">
        <f>IF(F55="",0,IF(COUNTIFS($A$5:A55,A55,$F$5:F55,F55)=1,1,0))</f>
        <v>1</v>
      </c>
      <c r="S55" s="20" t="s">
        <v>65</v>
      </c>
      <c r="T55" s="18"/>
      <c r="U55" s="20" t="s">
        <v>187</v>
      </c>
    </row>
    <row r="56" spans="1:21" ht="25.5" x14ac:dyDescent="0.25">
      <c r="A56" s="23" t="s">
        <v>11</v>
      </c>
      <c r="B56" s="23" t="s">
        <v>14</v>
      </c>
      <c r="C56" s="23" t="s">
        <v>176</v>
      </c>
      <c r="D56" s="24">
        <v>44562</v>
      </c>
      <c r="E56" s="24">
        <v>44774</v>
      </c>
      <c r="F56" s="23" t="s">
        <v>188</v>
      </c>
      <c r="G56" s="24">
        <v>44650</v>
      </c>
      <c r="H56" s="23">
        <f t="shared" si="2"/>
        <v>2022</v>
      </c>
      <c r="I56" s="23" t="s">
        <v>39</v>
      </c>
      <c r="J56" s="25" t="s">
        <v>178</v>
      </c>
      <c r="K56" s="23" t="s">
        <v>179</v>
      </c>
      <c r="L56" s="25" t="s">
        <v>180</v>
      </c>
      <c r="M56" s="23" t="s">
        <v>64</v>
      </c>
      <c r="N56" s="26">
        <v>100000000</v>
      </c>
      <c r="O56" s="26">
        <v>50000000</v>
      </c>
      <c r="P56" s="26">
        <v>0</v>
      </c>
      <c r="Q56" s="26">
        <f t="shared" si="3"/>
        <v>50000000</v>
      </c>
      <c r="R56" s="23">
        <f>IF(F56="",0,IF(COUNTIFS($A$5:A56,A56,$F$5:F56,F56)=1,1,0))</f>
        <v>1</v>
      </c>
      <c r="S56" s="25" t="s">
        <v>65</v>
      </c>
      <c r="T56" s="23"/>
      <c r="U56" s="25" t="s">
        <v>189</v>
      </c>
    </row>
    <row r="57" spans="1:21" ht="25.5" x14ac:dyDescent="0.25">
      <c r="A57" s="18" t="s">
        <v>11</v>
      </c>
      <c r="B57" s="18" t="s">
        <v>14</v>
      </c>
      <c r="C57" s="18" t="s">
        <v>176</v>
      </c>
      <c r="D57" s="19">
        <v>44562</v>
      </c>
      <c r="E57" s="19">
        <v>44774</v>
      </c>
      <c r="F57" s="18" t="s">
        <v>190</v>
      </c>
      <c r="G57" s="19">
        <v>44691</v>
      </c>
      <c r="H57" s="18">
        <f t="shared" si="2"/>
        <v>2022</v>
      </c>
      <c r="I57" s="18" t="s">
        <v>39</v>
      </c>
      <c r="J57" s="20" t="s">
        <v>178</v>
      </c>
      <c r="K57" s="18" t="s">
        <v>179</v>
      </c>
      <c r="L57" s="20" t="s">
        <v>180</v>
      </c>
      <c r="M57" s="18" t="s">
        <v>107</v>
      </c>
      <c r="N57" s="21">
        <v>50000000</v>
      </c>
      <c r="O57" s="21">
        <v>0</v>
      </c>
      <c r="P57" s="21">
        <v>0</v>
      </c>
      <c r="Q57" s="21">
        <f t="shared" si="3"/>
        <v>0</v>
      </c>
      <c r="R57" s="18">
        <f>IF(F57="",0,IF(COUNTIFS($A$5:A57,A57,$F$5:F57,F57)=1,1,0))</f>
        <v>1</v>
      </c>
      <c r="S57" s="20" t="s">
        <v>65</v>
      </c>
      <c r="T57" s="18"/>
      <c r="U57" s="20" t="s">
        <v>191</v>
      </c>
    </row>
    <row r="58" spans="1:21" ht="25.5" x14ac:dyDescent="0.25">
      <c r="A58" s="23" t="s">
        <v>11</v>
      </c>
      <c r="B58" s="23" t="s">
        <v>14</v>
      </c>
      <c r="C58" s="23" t="s">
        <v>176</v>
      </c>
      <c r="D58" s="24">
        <v>44774</v>
      </c>
      <c r="E58" s="24">
        <v>44895</v>
      </c>
      <c r="F58" s="23" t="s">
        <v>192</v>
      </c>
      <c r="G58" s="24">
        <v>44855</v>
      </c>
      <c r="H58" s="23">
        <f t="shared" si="2"/>
        <v>2022</v>
      </c>
      <c r="I58" s="23" t="s">
        <v>39</v>
      </c>
      <c r="J58" s="25" t="s">
        <v>178</v>
      </c>
      <c r="K58" s="23" t="s">
        <v>179</v>
      </c>
      <c r="L58" s="25" t="s">
        <v>180</v>
      </c>
      <c r="M58" s="23" t="s">
        <v>64</v>
      </c>
      <c r="N58" s="26">
        <v>150000000</v>
      </c>
      <c r="O58" s="26">
        <v>4999991.5999999996</v>
      </c>
      <c r="P58" s="26">
        <v>0</v>
      </c>
      <c r="Q58" s="26">
        <f t="shared" si="3"/>
        <v>4999991.5999999996</v>
      </c>
      <c r="R58" s="23">
        <f>IF(F58="",0,IF(COUNTIFS($A$5:A58,A58,$F$5:F58,F58)=1,1,0))</f>
        <v>1</v>
      </c>
      <c r="S58" s="25" t="s">
        <v>65</v>
      </c>
      <c r="T58" s="23"/>
      <c r="U58" s="25" t="s">
        <v>193</v>
      </c>
    </row>
    <row r="59" spans="1:21" ht="25.5" x14ac:dyDescent="0.25">
      <c r="A59" s="18" t="s">
        <v>11</v>
      </c>
      <c r="B59" s="18" t="s">
        <v>14</v>
      </c>
      <c r="C59" s="18" t="s">
        <v>176</v>
      </c>
      <c r="D59" s="19">
        <v>44774</v>
      </c>
      <c r="E59" s="19">
        <v>44895</v>
      </c>
      <c r="F59" s="18" t="s">
        <v>194</v>
      </c>
      <c r="G59" s="19">
        <v>44855</v>
      </c>
      <c r="H59" s="18">
        <f t="shared" si="2"/>
        <v>2022</v>
      </c>
      <c r="I59" s="18" t="s">
        <v>39</v>
      </c>
      <c r="J59" s="20" t="s">
        <v>178</v>
      </c>
      <c r="K59" s="18" t="s">
        <v>179</v>
      </c>
      <c r="L59" s="20" t="s">
        <v>180</v>
      </c>
      <c r="M59" s="18" t="s">
        <v>80</v>
      </c>
      <c r="N59" s="21">
        <v>50000000</v>
      </c>
      <c r="O59" s="21">
        <v>20000000</v>
      </c>
      <c r="P59" s="21">
        <v>20000000</v>
      </c>
      <c r="Q59" s="21">
        <f t="shared" si="3"/>
        <v>40000000</v>
      </c>
      <c r="R59" s="18">
        <f>IF(F59="",0,IF(COUNTIFS($A$5:A59,A59,$F$5:F59,F59)=1,1,0))</f>
        <v>1</v>
      </c>
      <c r="S59" s="20" t="s">
        <v>65</v>
      </c>
      <c r="T59" s="18"/>
      <c r="U59" s="20" t="s">
        <v>195</v>
      </c>
    </row>
    <row r="60" spans="1:21" ht="25.5" x14ac:dyDescent="0.25">
      <c r="A60" s="23" t="s">
        <v>11</v>
      </c>
      <c r="B60" s="23" t="s">
        <v>14</v>
      </c>
      <c r="C60" s="23" t="s">
        <v>196</v>
      </c>
      <c r="D60" s="24">
        <v>44927</v>
      </c>
      <c r="E60" s="24">
        <v>45292</v>
      </c>
      <c r="F60" s="23" t="s">
        <v>197</v>
      </c>
      <c r="G60" s="24">
        <v>44980</v>
      </c>
      <c r="H60" s="23">
        <f t="shared" si="2"/>
        <v>2023</v>
      </c>
      <c r="I60" s="23" t="s">
        <v>39</v>
      </c>
      <c r="J60" s="25" t="s">
        <v>198</v>
      </c>
      <c r="K60" s="23" t="s">
        <v>179</v>
      </c>
      <c r="L60" s="25" t="s">
        <v>180</v>
      </c>
      <c r="M60" s="23" t="s">
        <v>199</v>
      </c>
      <c r="N60" s="26">
        <v>2304000</v>
      </c>
      <c r="O60" s="26">
        <v>0</v>
      </c>
      <c r="P60" s="26">
        <v>2304000</v>
      </c>
      <c r="Q60" s="26">
        <f t="shared" si="3"/>
        <v>2304000</v>
      </c>
      <c r="R60" s="23">
        <f>IF(F60="",0,IF(COUNTIFS($A$5:A60,A60,$F$5:F60,F60)=1,1,0))</f>
        <v>1</v>
      </c>
      <c r="S60" s="25" t="s">
        <v>167</v>
      </c>
      <c r="T60" s="23" t="s">
        <v>150</v>
      </c>
      <c r="U60" s="25" t="s">
        <v>200</v>
      </c>
    </row>
    <row r="61" spans="1:21" ht="25.5" x14ac:dyDescent="0.25">
      <c r="A61" s="18" t="s">
        <v>11</v>
      </c>
      <c r="B61" s="18" t="s">
        <v>14</v>
      </c>
      <c r="C61" s="18" t="s">
        <v>201</v>
      </c>
      <c r="D61" s="19">
        <v>44971</v>
      </c>
      <c r="E61" s="19">
        <v>45336</v>
      </c>
      <c r="F61" s="18" t="s">
        <v>202</v>
      </c>
      <c r="G61" s="19">
        <v>45104</v>
      </c>
      <c r="H61" s="18">
        <f t="shared" si="2"/>
        <v>2023</v>
      </c>
      <c r="I61" s="18" t="s">
        <v>39</v>
      </c>
      <c r="J61" s="20" t="s">
        <v>178</v>
      </c>
      <c r="K61" s="18" t="s">
        <v>179</v>
      </c>
      <c r="L61" s="20" t="s">
        <v>203</v>
      </c>
      <c r="M61" s="18" t="s">
        <v>64</v>
      </c>
      <c r="N61" s="21">
        <v>100000000</v>
      </c>
      <c r="O61" s="21">
        <v>40000000</v>
      </c>
      <c r="P61" s="21">
        <v>0</v>
      </c>
      <c r="Q61" s="21">
        <f t="shared" si="3"/>
        <v>40000000</v>
      </c>
      <c r="R61" s="18">
        <f>IF(F61="",0,IF(COUNTIFS($A$5:A61,A61,$F$5:F61,F61)=1,1,0))</f>
        <v>1</v>
      </c>
      <c r="S61" s="20" t="s">
        <v>65</v>
      </c>
      <c r="T61" s="18"/>
      <c r="U61" s="20" t="s">
        <v>204</v>
      </c>
    </row>
    <row r="62" spans="1:21" ht="25.5" x14ac:dyDescent="0.25">
      <c r="A62" s="23" t="s">
        <v>11</v>
      </c>
      <c r="B62" s="23" t="s">
        <v>14</v>
      </c>
      <c r="C62" s="23" t="s">
        <v>201</v>
      </c>
      <c r="D62" s="24">
        <v>45336</v>
      </c>
      <c r="E62" s="24">
        <v>45457</v>
      </c>
      <c r="F62" s="23" t="s">
        <v>205</v>
      </c>
      <c r="G62" s="24">
        <v>45405</v>
      </c>
      <c r="H62" s="23">
        <f t="shared" si="2"/>
        <v>2024</v>
      </c>
      <c r="I62" s="23" t="s">
        <v>39</v>
      </c>
      <c r="J62" s="25" t="s">
        <v>178</v>
      </c>
      <c r="K62" s="23" t="s">
        <v>179</v>
      </c>
      <c r="L62" s="25" t="s">
        <v>203</v>
      </c>
      <c r="M62" s="23" t="s">
        <v>64</v>
      </c>
      <c r="N62" s="26">
        <v>50000000</v>
      </c>
      <c r="O62" s="26">
        <v>30000000</v>
      </c>
      <c r="P62" s="26">
        <v>0</v>
      </c>
      <c r="Q62" s="26">
        <f t="shared" si="3"/>
        <v>30000000</v>
      </c>
      <c r="R62" s="23">
        <f>IF(F62="",0,IF(COUNTIFS($A$5:A62,A62,$F$5:F62,F62)=1,1,0))</f>
        <v>1</v>
      </c>
      <c r="S62" s="25" t="s">
        <v>65</v>
      </c>
      <c r="T62" s="23"/>
      <c r="U62" s="25" t="s">
        <v>206</v>
      </c>
    </row>
    <row r="63" spans="1:21" ht="25.5" x14ac:dyDescent="0.25">
      <c r="A63" s="18" t="s">
        <v>11</v>
      </c>
      <c r="B63" s="18" t="s">
        <v>14</v>
      </c>
      <c r="C63" s="18" t="s">
        <v>201</v>
      </c>
      <c r="D63" s="19">
        <v>45457</v>
      </c>
      <c r="E63" s="19">
        <v>45518</v>
      </c>
      <c r="F63" s="18" t="s">
        <v>207</v>
      </c>
      <c r="G63" s="19">
        <v>45478</v>
      </c>
      <c r="H63" s="18">
        <f t="shared" si="2"/>
        <v>2024</v>
      </c>
      <c r="I63" s="18" t="s">
        <v>39</v>
      </c>
      <c r="J63" s="20" t="s">
        <v>178</v>
      </c>
      <c r="K63" s="18" t="s">
        <v>179</v>
      </c>
      <c r="L63" s="20" t="s">
        <v>203</v>
      </c>
      <c r="M63" s="18" t="s">
        <v>64</v>
      </c>
      <c r="N63" s="21">
        <v>120000000</v>
      </c>
      <c r="O63" s="21">
        <v>30000000</v>
      </c>
      <c r="P63" s="21">
        <v>0</v>
      </c>
      <c r="Q63" s="21">
        <f t="shared" si="3"/>
        <v>30000000</v>
      </c>
      <c r="R63" s="18">
        <f>IF(F63="",0,IF(COUNTIFS($A$5:A63,A63,$F$5:F63,F63)=1,1,0))</f>
        <v>1</v>
      </c>
      <c r="S63" s="20" t="s">
        <v>65</v>
      </c>
      <c r="T63" s="18"/>
      <c r="U63" s="20" t="s">
        <v>208</v>
      </c>
    </row>
    <row r="64" spans="1:21" ht="25.5" x14ac:dyDescent="0.25">
      <c r="A64" s="23" t="s">
        <v>11</v>
      </c>
      <c r="B64" s="23" t="s">
        <v>14</v>
      </c>
      <c r="C64" s="23" t="s">
        <v>201</v>
      </c>
      <c r="D64" s="24">
        <v>45457</v>
      </c>
      <c r="E64" s="24">
        <v>45518</v>
      </c>
      <c r="F64" s="23" t="s">
        <v>209</v>
      </c>
      <c r="G64" s="24">
        <v>45495</v>
      </c>
      <c r="H64" s="23">
        <f t="shared" si="2"/>
        <v>2024</v>
      </c>
      <c r="I64" s="23" t="s">
        <v>39</v>
      </c>
      <c r="J64" s="25" t="s">
        <v>178</v>
      </c>
      <c r="K64" s="23" t="s">
        <v>179</v>
      </c>
      <c r="L64" s="25" t="s">
        <v>203</v>
      </c>
      <c r="M64" s="23" t="s">
        <v>80</v>
      </c>
      <c r="N64" s="26">
        <v>40000000</v>
      </c>
      <c r="O64" s="26">
        <v>10000000</v>
      </c>
      <c r="P64" s="26">
        <v>10000000</v>
      </c>
      <c r="Q64" s="26">
        <f t="shared" si="3"/>
        <v>20000000</v>
      </c>
      <c r="R64" s="23">
        <f>IF(F64="",0,IF(COUNTIFS($A$5:A64,A64,$F$5:F64,F64)=1,1,0))</f>
        <v>1</v>
      </c>
      <c r="S64" s="25" t="s">
        <v>65</v>
      </c>
      <c r="T64" s="23"/>
      <c r="U64" s="25" t="s">
        <v>210</v>
      </c>
    </row>
    <row r="65" spans="1:21" ht="25.5" x14ac:dyDescent="0.25">
      <c r="A65" s="18" t="s">
        <v>11</v>
      </c>
      <c r="B65" s="18" t="s">
        <v>14</v>
      </c>
      <c r="C65" s="18" t="s">
        <v>211</v>
      </c>
      <c r="D65" s="19">
        <v>45518</v>
      </c>
      <c r="E65" s="19">
        <v>46248</v>
      </c>
      <c r="F65" s="18" t="s">
        <v>212</v>
      </c>
      <c r="G65" s="19">
        <v>45551</v>
      </c>
      <c r="H65" s="18">
        <f t="shared" si="2"/>
        <v>2024</v>
      </c>
      <c r="I65" s="18" t="s">
        <v>39</v>
      </c>
      <c r="J65" s="20" t="s">
        <v>178</v>
      </c>
      <c r="K65" s="18" t="s">
        <v>179</v>
      </c>
      <c r="L65" s="20" t="s">
        <v>213</v>
      </c>
      <c r="M65" s="18" t="s">
        <v>80</v>
      </c>
      <c r="N65" s="21">
        <v>60000000</v>
      </c>
      <c r="O65" s="21">
        <v>15000000</v>
      </c>
      <c r="P65" s="21">
        <v>15000000</v>
      </c>
      <c r="Q65" s="21">
        <f t="shared" si="3"/>
        <v>30000000</v>
      </c>
      <c r="R65" s="18">
        <f>IF(F65="",0,IF(COUNTIFS($A$5:A65,A65,$F$5:F65,F65)=1,1,0))</f>
        <v>1</v>
      </c>
      <c r="S65" s="20" t="s">
        <v>91</v>
      </c>
      <c r="T65" s="18"/>
      <c r="U65" s="20" t="s">
        <v>214</v>
      </c>
    </row>
    <row r="66" spans="1:21" ht="25.5" x14ac:dyDescent="0.25">
      <c r="A66" s="23" t="s">
        <v>11</v>
      </c>
      <c r="B66" s="23" t="s">
        <v>14</v>
      </c>
      <c r="C66" s="23" t="s">
        <v>211</v>
      </c>
      <c r="D66" s="24">
        <v>45518</v>
      </c>
      <c r="E66" s="24">
        <v>46248</v>
      </c>
      <c r="F66" s="23" t="s">
        <v>215</v>
      </c>
      <c r="G66" s="24">
        <v>45622</v>
      </c>
      <c r="H66" s="23">
        <f t="shared" si="2"/>
        <v>2024</v>
      </c>
      <c r="I66" s="23" t="s">
        <v>39</v>
      </c>
      <c r="J66" s="25" t="s">
        <v>178</v>
      </c>
      <c r="K66" s="23" t="s">
        <v>179</v>
      </c>
      <c r="L66" s="25" t="s">
        <v>213</v>
      </c>
      <c r="M66" s="23" t="s">
        <v>216</v>
      </c>
      <c r="N66" s="26">
        <v>60000000</v>
      </c>
      <c r="O66" s="26">
        <v>0</v>
      </c>
      <c r="P66" s="26">
        <v>20000000</v>
      </c>
      <c r="Q66" s="26">
        <f t="shared" si="3"/>
        <v>20000000</v>
      </c>
      <c r="R66" s="23">
        <f>IF(F66="",0,IF(COUNTIFS($A$5:A66,A66,$F$5:F66,F66)=1,1,0))</f>
        <v>1</v>
      </c>
      <c r="S66" s="25" t="s">
        <v>91</v>
      </c>
      <c r="T66" s="23"/>
      <c r="U66" s="25" t="s">
        <v>217</v>
      </c>
    </row>
    <row r="67" spans="1:21" ht="25.5" x14ac:dyDescent="0.25">
      <c r="A67" s="18" t="s">
        <v>11</v>
      </c>
      <c r="B67" s="18" t="s">
        <v>14</v>
      </c>
      <c r="C67" s="18" t="s">
        <v>211</v>
      </c>
      <c r="D67" s="19">
        <v>45518</v>
      </c>
      <c r="E67" s="19">
        <v>46248</v>
      </c>
      <c r="F67" s="18" t="s">
        <v>218</v>
      </c>
      <c r="G67" s="19">
        <v>45726</v>
      </c>
      <c r="H67" s="18">
        <f t="shared" si="2"/>
        <v>2025</v>
      </c>
      <c r="I67" s="18" t="s">
        <v>39</v>
      </c>
      <c r="J67" s="20" t="s">
        <v>178</v>
      </c>
      <c r="K67" s="18" t="s">
        <v>179</v>
      </c>
      <c r="L67" s="20" t="s">
        <v>213</v>
      </c>
      <c r="M67" s="18" t="s">
        <v>80</v>
      </c>
      <c r="N67" s="21">
        <v>18000000</v>
      </c>
      <c r="O67" s="21">
        <v>9000000</v>
      </c>
      <c r="P67" s="21">
        <v>9000000</v>
      </c>
      <c r="Q67" s="21">
        <f t="shared" si="3"/>
        <v>18000000</v>
      </c>
      <c r="R67" s="18">
        <f>IF(F67="",0,IF(COUNTIFS($A$5:A67,A67,$F$5:F67,F67)=1,1,0))</f>
        <v>1</v>
      </c>
      <c r="S67" s="20" t="s">
        <v>91</v>
      </c>
      <c r="T67" s="18"/>
      <c r="U67" s="20" t="s">
        <v>219</v>
      </c>
    </row>
    <row r="68" spans="1:21" ht="25.5" x14ac:dyDescent="0.25">
      <c r="A68" s="23" t="s">
        <v>11</v>
      </c>
      <c r="B68" s="23" t="s">
        <v>14</v>
      </c>
      <c r="C68" s="23" t="s">
        <v>211</v>
      </c>
      <c r="D68" s="24">
        <v>45800</v>
      </c>
      <c r="E68" s="24">
        <v>46248</v>
      </c>
      <c r="F68" s="23" t="s">
        <v>220</v>
      </c>
      <c r="G68" s="24">
        <v>45827</v>
      </c>
      <c r="H68" s="23">
        <f t="shared" si="2"/>
        <v>2025</v>
      </c>
      <c r="I68" s="23" t="s">
        <v>39</v>
      </c>
      <c r="J68" s="25" t="s">
        <v>178</v>
      </c>
      <c r="K68" s="23" t="s">
        <v>179</v>
      </c>
      <c r="L68" s="25" t="s">
        <v>213</v>
      </c>
      <c r="M68" s="23" t="s">
        <v>80</v>
      </c>
      <c r="N68" s="26">
        <v>70000000</v>
      </c>
      <c r="O68" s="26">
        <v>10000000</v>
      </c>
      <c r="P68" s="26">
        <v>10000000</v>
      </c>
      <c r="Q68" s="26">
        <f t="shared" si="3"/>
        <v>20000000</v>
      </c>
      <c r="R68" s="23">
        <f>IF(F68="",0,IF(COUNTIFS($A$5:A68,A68,$F$5:F68,F68)=1,1,0))</f>
        <v>1</v>
      </c>
      <c r="S68" s="25" t="s">
        <v>91</v>
      </c>
      <c r="T68" s="23"/>
      <c r="U68" s="25" t="s">
        <v>221</v>
      </c>
    </row>
    <row r="69" spans="1:21" ht="25.5" x14ac:dyDescent="0.25">
      <c r="A69" s="18" t="s">
        <v>11</v>
      </c>
      <c r="B69" s="18" t="s">
        <v>14</v>
      </c>
      <c r="C69" s="18" t="s">
        <v>211</v>
      </c>
      <c r="D69" s="19">
        <v>45518</v>
      </c>
      <c r="E69" s="19">
        <v>46248</v>
      </c>
      <c r="F69" s="18" t="s">
        <v>222</v>
      </c>
      <c r="G69" s="19">
        <v>45912</v>
      </c>
      <c r="H69" s="18">
        <f t="shared" ref="H69:H100" si="4">IF(G69="","",YEAR(G69))</f>
        <v>2025</v>
      </c>
      <c r="I69" s="18" t="s">
        <v>39</v>
      </c>
      <c r="J69" s="20" t="s">
        <v>178</v>
      </c>
      <c r="K69" s="18" t="s">
        <v>179</v>
      </c>
      <c r="L69" s="20" t="s">
        <v>213</v>
      </c>
      <c r="M69" s="18" t="s">
        <v>80</v>
      </c>
      <c r="N69" s="21">
        <v>80000000</v>
      </c>
      <c r="O69" s="21">
        <v>5000000</v>
      </c>
      <c r="P69" s="21">
        <v>5000000</v>
      </c>
      <c r="Q69" s="21">
        <f t="shared" si="3"/>
        <v>10000000</v>
      </c>
      <c r="R69" s="18">
        <f>IF(F69="",0,IF(COUNTIFS($A$5:A69,A69,$F$5:F69,F69)=1,1,0))</f>
        <v>1</v>
      </c>
      <c r="S69" s="20" t="s">
        <v>91</v>
      </c>
      <c r="T69" s="18"/>
      <c r="U69" s="20" t="s">
        <v>223</v>
      </c>
    </row>
    <row r="70" spans="1:21" ht="25.5" x14ac:dyDescent="0.25">
      <c r="A70" s="23" t="s">
        <v>11</v>
      </c>
      <c r="B70" s="23" t="s">
        <v>14</v>
      </c>
      <c r="C70" s="23" t="s">
        <v>211</v>
      </c>
      <c r="D70" s="24">
        <v>45518</v>
      </c>
      <c r="E70" s="24">
        <v>46248</v>
      </c>
      <c r="F70" s="23" t="s">
        <v>224</v>
      </c>
      <c r="G70" s="24">
        <v>45938</v>
      </c>
      <c r="H70" s="23">
        <f t="shared" si="4"/>
        <v>2025</v>
      </c>
      <c r="I70" s="23" t="s">
        <v>39</v>
      </c>
      <c r="J70" s="25" t="s">
        <v>178</v>
      </c>
      <c r="K70" s="23" t="s">
        <v>179</v>
      </c>
      <c r="L70" s="25" t="s">
        <v>213</v>
      </c>
      <c r="M70" s="23" t="s">
        <v>123</v>
      </c>
      <c r="N70" s="26">
        <v>30000000</v>
      </c>
      <c r="O70" s="26">
        <v>0</v>
      </c>
      <c r="P70" s="26">
        <v>20000000</v>
      </c>
      <c r="Q70" s="26">
        <f t="shared" si="3"/>
        <v>20000000</v>
      </c>
      <c r="R70" s="23">
        <f>IF(F70="",0,IF(COUNTIFS($A$5:A70,A70,$F$5:F70,F70)=1,1,0))</f>
        <v>1</v>
      </c>
      <c r="S70" s="25" t="s">
        <v>91</v>
      </c>
      <c r="T70" s="23"/>
      <c r="U70" s="25" t="s">
        <v>225</v>
      </c>
    </row>
    <row r="71" spans="1:21" ht="25.5" x14ac:dyDescent="0.25">
      <c r="A71" s="18" t="s">
        <v>11</v>
      </c>
      <c r="B71" s="18" t="s">
        <v>14</v>
      </c>
      <c r="C71" s="18" t="s">
        <v>211</v>
      </c>
      <c r="D71" s="19">
        <v>45518</v>
      </c>
      <c r="E71" s="19">
        <v>46248</v>
      </c>
      <c r="F71" s="18" t="s">
        <v>226</v>
      </c>
      <c r="G71" s="19">
        <v>45939</v>
      </c>
      <c r="H71" s="18">
        <f t="shared" si="4"/>
        <v>2025</v>
      </c>
      <c r="I71" s="18" t="s">
        <v>39</v>
      </c>
      <c r="J71" s="20" t="s">
        <v>178</v>
      </c>
      <c r="K71" s="18" t="s">
        <v>179</v>
      </c>
      <c r="L71" s="20" t="s">
        <v>213</v>
      </c>
      <c r="M71" s="18" t="s">
        <v>80</v>
      </c>
      <c r="N71" s="21">
        <v>165000000</v>
      </c>
      <c r="O71" s="21">
        <v>7500000</v>
      </c>
      <c r="P71" s="21">
        <v>2500000</v>
      </c>
      <c r="Q71" s="21">
        <f t="shared" si="3"/>
        <v>10000000</v>
      </c>
      <c r="R71" s="18">
        <f>IF(F71="",0,IF(COUNTIFS($A$5:A71,A71,$F$5:F71,F71)=1,1,0))</f>
        <v>1</v>
      </c>
      <c r="S71" s="20" t="s">
        <v>91</v>
      </c>
      <c r="T71" s="18"/>
      <c r="U71" s="20" t="s">
        <v>227</v>
      </c>
    </row>
    <row r="72" spans="1:21" ht="25.5" x14ac:dyDescent="0.25">
      <c r="A72" s="23" t="s">
        <v>11</v>
      </c>
      <c r="B72" s="23" t="s">
        <v>14</v>
      </c>
      <c r="C72" s="23" t="s">
        <v>211</v>
      </c>
      <c r="D72" s="24">
        <v>45518</v>
      </c>
      <c r="E72" s="24">
        <v>46248</v>
      </c>
      <c r="F72" s="23" t="s">
        <v>228</v>
      </c>
      <c r="G72" s="24">
        <v>45958</v>
      </c>
      <c r="H72" s="23">
        <f t="shared" si="4"/>
        <v>2025</v>
      </c>
      <c r="I72" s="23" t="s">
        <v>39</v>
      </c>
      <c r="J72" s="25" t="s">
        <v>178</v>
      </c>
      <c r="K72" s="23" t="s">
        <v>179</v>
      </c>
      <c r="L72" s="25" t="s">
        <v>213</v>
      </c>
      <c r="M72" s="23" t="s">
        <v>64</v>
      </c>
      <c r="N72" s="26">
        <v>195000000</v>
      </c>
      <c r="O72" s="26">
        <v>10000000</v>
      </c>
      <c r="P72" s="26">
        <v>0</v>
      </c>
      <c r="Q72" s="26">
        <f t="shared" si="3"/>
        <v>10000000</v>
      </c>
      <c r="R72" s="23">
        <f>IF(F72="",0,IF(COUNTIFS($A$5:A72,A72,$F$5:F72,F72)=1,1,0))</f>
        <v>1</v>
      </c>
      <c r="S72" s="25" t="s">
        <v>91</v>
      </c>
      <c r="T72" s="23"/>
      <c r="U72" s="25" t="s">
        <v>229</v>
      </c>
    </row>
    <row r="73" spans="1:21" ht="38.25" x14ac:dyDescent="0.25">
      <c r="A73" s="18" t="s">
        <v>15</v>
      </c>
      <c r="B73" s="18" t="s">
        <v>16</v>
      </c>
      <c r="C73" s="18"/>
      <c r="D73" s="19"/>
      <c r="E73" s="19"/>
      <c r="F73" s="18"/>
      <c r="G73" s="19"/>
      <c r="H73" s="18" t="str">
        <f t="shared" si="4"/>
        <v/>
      </c>
      <c r="I73" s="18"/>
      <c r="J73" s="20"/>
      <c r="K73" s="18"/>
      <c r="L73" s="20"/>
      <c r="M73" s="18" t="s">
        <v>230</v>
      </c>
      <c r="N73" s="21"/>
      <c r="O73" s="21">
        <v>0</v>
      </c>
      <c r="P73" s="21">
        <v>0</v>
      </c>
      <c r="Q73" s="21">
        <f t="shared" si="3"/>
        <v>0</v>
      </c>
      <c r="R73" s="18">
        <f>IF(F73="",0,IF(COUNTIFS($A$5:A73,A73,$F$5:F73,F73)=1,1,0))</f>
        <v>0</v>
      </c>
      <c r="S73" s="20"/>
      <c r="T73" s="18"/>
      <c r="U73" s="20" t="s">
        <v>231</v>
      </c>
    </row>
    <row r="74" spans="1:21" x14ac:dyDescent="0.25">
      <c r="A74" s="12" t="s">
        <v>17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4"/>
      <c r="O74" s="14">
        <f>SUM(O5:O73)</f>
        <v>1141599030.5500002</v>
      </c>
      <c r="P74" s="14">
        <f>SUM(P5:P73)</f>
        <v>234364114</v>
      </c>
      <c r="Q74" s="14">
        <f>SUM(Q5:Q73)</f>
        <v>1375527107.55</v>
      </c>
      <c r="R74" s="12">
        <f>SUM(R5:R73)</f>
        <v>64</v>
      </c>
      <c r="S74" s="12"/>
      <c r="T74" s="12"/>
      <c r="U74" s="12"/>
    </row>
  </sheetData>
  <autoFilter ref="A4:U73" xr:uid="{00000000-0009-0000-0000-000001000000}"/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2"/>
  <sheetViews>
    <sheetView showGridLines="0" zoomScaleNormal="100" workbookViewId="0">
      <selection activeCell="A3" sqref="A3:XFD3"/>
    </sheetView>
  </sheetViews>
  <sheetFormatPr baseColWidth="10" defaultColWidth="8.7109375" defaultRowHeight="15" x14ac:dyDescent="0.25"/>
  <cols>
    <col min="1" max="1" width="10" customWidth="1"/>
    <col min="2" max="5" width="13" customWidth="1"/>
    <col min="6" max="9" width="16" customWidth="1"/>
  </cols>
  <sheetData>
    <row r="1" spans="1:9" ht="18.75" x14ac:dyDescent="0.3">
      <c r="A1" s="1" t="s">
        <v>232</v>
      </c>
    </row>
    <row r="2" spans="1:9" x14ac:dyDescent="0.25">
      <c r="A2" s="2" t="s">
        <v>233</v>
      </c>
    </row>
    <row r="3" spans="1:9" x14ac:dyDescent="0.25">
      <c r="A3" s="2"/>
    </row>
    <row r="4" spans="1:9" x14ac:dyDescent="0.25">
      <c r="B4" s="28" t="s">
        <v>4</v>
      </c>
      <c r="F4" s="28" t="s">
        <v>7</v>
      </c>
    </row>
    <row r="5" spans="1:9" ht="30" x14ac:dyDescent="0.25">
      <c r="A5" s="17" t="s">
        <v>234</v>
      </c>
      <c r="B5" s="17" t="s">
        <v>9</v>
      </c>
      <c r="C5" s="17" t="s">
        <v>11</v>
      </c>
      <c r="D5" s="17" t="s">
        <v>15</v>
      </c>
      <c r="E5" s="17" t="s">
        <v>235</v>
      </c>
      <c r="F5" s="17" t="s">
        <v>9</v>
      </c>
      <c r="G5" s="17" t="s">
        <v>11</v>
      </c>
      <c r="H5" s="17" t="s">
        <v>15</v>
      </c>
      <c r="I5" s="17" t="s">
        <v>235</v>
      </c>
    </row>
    <row r="6" spans="1:9" x14ac:dyDescent="0.25">
      <c r="A6" s="4">
        <v>2021</v>
      </c>
      <c r="B6" s="4">
        <f>SUMIFS(Consolidado!$R$5:$R$73,Consolidado!$A$5:$A$73,"AXA COLPATRIA",Consolidado!$H$5:$H$73,$A6)</f>
        <v>0</v>
      </c>
      <c r="C6" s="4">
        <f>SUMIFS(Consolidado!$R$5:$R$73,Consolidado!$A$5:$A$73,"LA PREVISORA",Consolidado!$H$5:$H$73,$A6)</f>
        <v>13</v>
      </c>
      <c r="D6" s="4">
        <f>SUMIFS(Consolidado!$R$5:$R$73,Consolidado!$A$5:$A$73,"MAPFRE",Consolidado!$H$5:$H$73,$A6)</f>
        <v>0</v>
      </c>
      <c r="E6" s="29">
        <f t="shared" ref="E6:E11" si="0">SUM(B6:D6)</f>
        <v>13</v>
      </c>
      <c r="F6" s="6">
        <f>SUMIFS(Consolidado!$Q$5:$Q$73,Consolidado!$A$5:$A$73,"AXA COLPATRIA",Consolidado!$H$5:$H$73,$A6)</f>
        <v>0</v>
      </c>
      <c r="G6" s="6">
        <f>SUMIFS(Consolidado!$Q$5:$Q$73,Consolidado!$A$5:$A$73,"LA PREVISORA",Consolidado!$H$5:$H$73,$A6)</f>
        <v>791640720.30999994</v>
      </c>
      <c r="H6" s="6">
        <f>SUMIFS(Consolidado!$Q$5:$Q$73,Consolidado!$A$5:$A$73,"MAPFRE",Consolidado!$H$5:$H$73,$A6)</f>
        <v>0</v>
      </c>
      <c r="I6" s="30">
        <f t="shared" ref="I6:I11" si="1">SUM(F6:H6)</f>
        <v>791640720.30999994</v>
      </c>
    </row>
    <row r="7" spans="1:9" x14ac:dyDescent="0.25">
      <c r="A7" s="8">
        <v>2022</v>
      </c>
      <c r="B7" s="8">
        <f>SUMIFS(Consolidado!$R$5:$R$73,Consolidado!$A$5:$A$73,"AXA COLPATRIA",Consolidado!$H$5:$H$73,$A7)</f>
        <v>6</v>
      </c>
      <c r="C7" s="8">
        <f>SUMIFS(Consolidado!$R$5:$R$73,Consolidado!$A$5:$A$73,"LA PREVISORA",Consolidado!$H$5:$H$73,$A7)</f>
        <v>6</v>
      </c>
      <c r="D7" s="8">
        <f>SUMIFS(Consolidado!$R$5:$R$73,Consolidado!$A$5:$A$73,"MAPFRE",Consolidado!$H$5:$H$73,$A7)</f>
        <v>0</v>
      </c>
      <c r="E7" s="31">
        <f t="shared" si="0"/>
        <v>12</v>
      </c>
      <c r="F7" s="10">
        <f>SUMIFS(Consolidado!$Q$5:$Q$73,Consolidado!$A$5:$A$73,"AXA COLPATRIA",Consolidado!$H$5:$H$73,$A7)</f>
        <v>3569262</v>
      </c>
      <c r="G7" s="10">
        <f>SUMIFS(Consolidado!$Q$5:$Q$73,Consolidado!$A$5:$A$73,"LA PREVISORA",Consolidado!$H$5:$H$73,$A7)</f>
        <v>225783011.59999999</v>
      </c>
      <c r="H7" s="10">
        <f>SUMIFS(Consolidado!$Q$5:$Q$73,Consolidado!$A$5:$A$73,"MAPFRE",Consolidado!$H$5:$H$73,$A7)</f>
        <v>0</v>
      </c>
      <c r="I7" s="32">
        <f t="shared" si="1"/>
        <v>229352273.59999999</v>
      </c>
    </row>
    <row r="8" spans="1:9" x14ac:dyDescent="0.25">
      <c r="A8" s="4">
        <v>2023</v>
      </c>
      <c r="B8" s="4">
        <f>SUMIFS(Consolidado!$R$5:$R$73,Consolidado!$A$5:$A$73,"AXA COLPATRIA",Consolidado!$H$5:$H$73,$A8)</f>
        <v>0</v>
      </c>
      <c r="C8" s="4">
        <f>SUMIFS(Consolidado!$R$5:$R$73,Consolidado!$A$5:$A$73,"LA PREVISORA",Consolidado!$H$5:$H$73,$A8)</f>
        <v>5</v>
      </c>
      <c r="D8" s="4">
        <f>SUMIFS(Consolidado!$R$5:$R$73,Consolidado!$A$5:$A$73,"MAPFRE",Consolidado!$H$5:$H$73,$A8)</f>
        <v>0</v>
      </c>
      <c r="E8" s="29">
        <f t="shared" si="0"/>
        <v>5</v>
      </c>
      <c r="F8" s="6">
        <f>SUMIFS(Consolidado!$Q$5:$Q$73,Consolidado!$A$5:$A$73,"AXA COLPATRIA",Consolidado!$H$5:$H$73,$A8)</f>
        <v>0</v>
      </c>
      <c r="G8" s="6">
        <f>SUMIFS(Consolidado!$Q$5:$Q$73,Consolidado!$A$5:$A$73,"LA PREVISORA",Consolidado!$H$5:$H$73,$A8)</f>
        <v>44269675</v>
      </c>
      <c r="H8" s="6">
        <f>SUMIFS(Consolidado!$Q$5:$Q$73,Consolidado!$A$5:$A$73,"MAPFRE",Consolidado!$H$5:$H$73,$A8)</f>
        <v>0</v>
      </c>
      <c r="I8" s="30">
        <f t="shared" si="1"/>
        <v>44269675</v>
      </c>
    </row>
    <row r="9" spans="1:9" x14ac:dyDescent="0.25">
      <c r="A9" s="8">
        <v>2024</v>
      </c>
      <c r="B9" s="8">
        <f>SUMIFS(Consolidado!$R$5:$R$73,Consolidado!$A$5:$A$73,"AXA COLPATRIA",Consolidado!$H$5:$H$73,$A9)</f>
        <v>0</v>
      </c>
      <c r="C9" s="8">
        <f>SUMIFS(Consolidado!$R$5:$R$73,Consolidado!$A$5:$A$73,"LA PREVISORA",Consolidado!$H$5:$H$73,$A9)</f>
        <v>7</v>
      </c>
      <c r="D9" s="8">
        <f>SUMIFS(Consolidado!$R$5:$R$73,Consolidado!$A$5:$A$73,"MAPFRE",Consolidado!$H$5:$H$73,$A9)</f>
        <v>0</v>
      </c>
      <c r="E9" s="31">
        <f t="shared" si="0"/>
        <v>7</v>
      </c>
      <c r="F9" s="10">
        <f>SUMIFS(Consolidado!$Q$5:$Q$73,Consolidado!$A$5:$A$73,"AXA COLPATRIA",Consolidado!$H$5:$H$73,$A9)</f>
        <v>0</v>
      </c>
      <c r="G9" s="10">
        <f>SUMIFS(Consolidado!$Q$5:$Q$73,Consolidado!$A$5:$A$73,"LA PREVISORA",Consolidado!$H$5:$H$73,$A9)</f>
        <v>143944398</v>
      </c>
      <c r="H9" s="10">
        <f>SUMIFS(Consolidado!$Q$5:$Q$73,Consolidado!$A$5:$A$73,"MAPFRE",Consolidado!$H$5:$H$73,$A9)</f>
        <v>0</v>
      </c>
      <c r="I9" s="32">
        <f t="shared" si="1"/>
        <v>143944398</v>
      </c>
    </row>
    <row r="10" spans="1:9" x14ac:dyDescent="0.25">
      <c r="A10" s="4">
        <v>2025</v>
      </c>
      <c r="B10" s="4">
        <f>SUMIFS(Consolidado!$R$5:$R$73,Consolidado!$A$5:$A$73,"AXA COLPATRIA",Consolidado!$H$5:$H$73,$A10)</f>
        <v>0</v>
      </c>
      <c r="C10" s="4">
        <f>SUMIFS(Consolidado!$R$5:$R$73,Consolidado!$A$5:$A$73,"LA PREVISORA",Consolidado!$H$5:$H$73,$A10)</f>
        <v>20</v>
      </c>
      <c r="D10" s="4">
        <f>SUMIFS(Consolidado!$R$5:$R$73,Consolidado!$A$5:$A$73,"MAPFRE",Consolidado!$H$5:$H$73,$A10)</f>
        <v>0</v>
      </c>
      <c r="E10" s="29">
        <f t="shared" si="0"/>
        <v>20</v>
      </c>
      <c r="F10" s="6">
        <f>SUMIFS(Consolidado!$Q$5:$Q$73,Consolidado!$A$5:$A$73,"AXA COLPATRIA",Consolidado!$H$5:$H$73,$A10)</f>
        <v>0</v>
      </c>
      <c r="G10" s="6">
        <f>SUMIFS(Consolidado!$Q$5:$Q$73,Consolidado!$A$5:$A$73,"LA PREVISORA",Consolidado!$H$5:$H$73,$A10)</f>
        <v>143212711.63999999</v>
      </c>
      <c r="H10" s="6">
        <f>SUMIFS(Consolidado!$Q$5:$Q$73,Consolidado!$A$5:$A$73,"MAPFRE",Consolidado!$H$5:$H$73,$A10)</f>
        <v>0</v>
      </c>
      <c r="I10" s="30">
        <f t="shared" si="1"/>
        <v>143212711.63999999</v>
      </c>
    </row>
    <row r="11" spans="1:9" x14ac:dyDescent="0.25">
      <c r="A11" s="8">
        <v>2026</v>
      </c>
      <c r="B11" s="8">
        <f>SUMIFS(Consolidado!$R$5:$R$73,Consolidado!$A$5:$A$73,"AXA COLPATRIA",Consolidado!$H$5:$H$73,$A11)</f>
        <v>0</v>
      </c>
      <c r="C11" s="8">
        <f>SUMIFS(Consolidado!$R$5:$R$73,Consolidado!$A$5:$A$73,"LA PREVISORA",Consolidado!$H$5:$H$73,$A11)</f>
        <v>7</v>
      </c>
      <c r="D11" s="8">
        <f>SUMIFS(Consolidado!$R$5:$R$73,Consolidado!$A$5:$A$73,"MAPFRE",Consolidado!$H$5:$H$73,$A11)</f>
        <v>0</v>
      </c>
      <c r="E11" s="31">
        <f t="shared" si="0"/>
        <v>7</v>
      </c>
      <c r="F11" s="10">
        <f>SUMIFS(Consolidado!$Q$5:$Q$73,Consolidado!$A$5:$A$73,"AXA COLPATRIA",Consolidado!$H$5:$H$73,$A11)</f>
        <v>0</v>
      </c>
      <c r="G11" s="10">
        <f>SUMIFS(Consolidado!$Q$5:$Q$73,Consolidado!$A$5:$A$73,"LA PREVISORA",Consolidado!$H$5:$H$73,$A11)</f>
        <v>23107329</v>
      </c>
      <c r="H11" s="10">
        <f>SUMIFS(Consolidado!$Q$5:$Q$73,Consolidado!$A$5:$A$73,"MAPFRE",Consolidado!$H$5:$H$73,$A11)</f>
        <v>0</v>
      </c>
      <c r="I11" s="32">
        <f t="shared" si="1"/>
        <v>23107329</v>
      </c>
    </row>
    <row r="12" spans="1:9" x14ac:dyDescent="0.25">
      <c r="A12" s="12" t="s">
        <v>17</v>
      </c>
      <c r="B12" s="12">
        <f t="shared" ref="B12:I12" si="2">SUM(B6:B11)</f>
        <v>6</v>
      </c>
      <c r="C12" s="12">
        <f t="shared" si="2"/>
        <v>58</v>
      </c>
      <c r="D12" s="12">
        <f t="shared" si="2"/>
        <v>0</v>
      </c>
      <c r="E12" s="12">
        <f t="shared" si="2"/>
        <v>64</v>
      </c>
      <c r="F12" s="14">
        <f t="shared" si="2"/>
        <v>3569262</v>
      </c>
      <c r="G12" s="14">
        <f t="shared" si="2"/>
        <v>1371957845.5499997</v>
      </c>
      <c r="H12" s="14">
        <f t="shared" si="2"/>
        <v>0</v>
      </c>
      <c r="I12" s="14">
        <f t="shared" si="2"/>
        <v>1375527107.5499997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 aseguradora-ramo</vt:lpstr>
      <vt:lpstr>Consolidado</vt:lpstr>
      <vt:lpstr>Resumen por año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Diana Marcela Gutierrez</cp:lastModifiedBy>
  <cp:revision>0</cp:revision>
  <dcterms:created xsi:type="dcterms:W3CDTF">2026-09-29T18:57:06Z</dcterms:created>
  <dcterms:modified xsi:type="dcterms:W3CDTF">2026-09-29T18:59:13Z</dcterms:modified>
  <dc:language>en-US</dc:language>
</cp:coreProperties>
</file>