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08"/>
  <workbookPr/>
  <mc:AlternateContent xmlns:mc="http://schemas.openxmlformats.org/markup-compatibility/2006">
    <mc:Choice Requires="x15">
      <x15ac:absPath xmlns:x15ac="http://schemas.microsoft.com/office/spreadsheetml/2010/11/ac" url="https://danegovco-my.sharepoint.com/personal/ecalixtoh_dane_gov_co/Documents/3. Año 2026/6. BYS/17. PLANTA ELECTRICA/2. 1 de junio/DOCUMENTOS PROCESO PLANTA ELECTRICA/"/>
    </mc:Choice>
  </mc:AlternateContent>
  <xr:revisionPtr revIDLastSave="218" documentId="8_{91671924-20BE-4EBD-BD9A-8BB85E313A55}" xr6:coauthVersionLast="47" xr6:coauthVersionMax="47" xr10:uidLastSave="{536FE4AB-C2B7-451C-AD4D-78F0A9138D05}"/>
  <bookViews>
    <workbookView xWindow="-110" yWindow="-110" windowWidth="19420" windowHeight="11500" firstSheet="3" activeTab="3" xr2:uid="{00000000-000D-0000-FFFF-FFFF00000000}"/>
  </bookViews>
  <sheets>
    <sheet name="Dane Central" sheetId="1" r:id="rId1"/>
    <sheet name="DT - Centro - Alamos" sheetId="3" r:id="rId2"/>
    <sheet name="DT Sur Occidente" sheetId="2" r:id="rId3"/>
    <sheet name="RESUMEN COSTOS"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4" l="1"/>
  <c r="H23" i="4"/>
  <c r="H22" i="4"/>
  <c r="H17" i="4"/>
  <c r="I7" i="4"/>
  <c r="I6" i="4"/>
  <c r="I5" i="4"/>
  <c r="H8" i="4"/>
  <c r="H20" i="3"/>
  <c r="I20" i="3" s="1"/>
  <c r="G20" i="3"/>
  <c r="E20" i="3"/>
  <c r="D20" i="3"/>
  <c r="C20" i="3"/>
  <c r="K20" i="3" s="1"/>
  <c r="L20" i="3" s="1"/>
  <c r="B20" i="3"/>
  <c r="J19" i="3"/>
  <c r="K19" i="3" s="1"/>
  <c r="L19" i="3" s="1"/>
  <c r="M19" i="3" s="1"/>
  <c r="I19" i="3"/>
  <c r="F19" i="3"/>
  <c r="J18" i="3"/>
  <c r="K18" i="3" s="1"/>
  <c r="L18" i="3" s="1"/>
  <c r="M18" i="3" s="1"/>
  <c r="I18" i="3"/>
  <c r="F18" i="3"/>
  <c r="J17" i="3"/>
  <c r="K17" i="3" s="1"/>
  <c r="L17" i="3" s="1"/>
  <c r="M17" i="3" s="1"/>
  <c r="I17" i="3"/>
  <c r="F17" i="3"/>
  <c r="J16" i="3"/>
  <c r="K16" i="3" s="1"/>
  <c r="L16" i="3" s="1"/>
  <c r="M16" i="3" s="1"/>
  <c r="I16" i="3"/>
  <c r="F16" i="3"/>
  <c r="J15" i="3"/>
  <c r="K15" i="3" s="1"/>
  <c r="L15" i="3" s="1"/>
  <c r="M15" i="3" s="1"/>
  <c r="I15" i="3"/>
  <c r="F15" i="3"/>
  <c r="J14" i="3"/>
  <c r="K14" i="3" s="1"/>
  <c r="L14" i="3" s="1"/>
  <c r="M14" i="3" s="1"/>
  <c r="I14" i="3"/>
  <c r="F14" i="3"/>
  <c r="J13" i="3"/>
  <c r="K13" i="3" s="1"/>
  <c r="L13" i="3" s="1"/>
  <c r="M13" i="3" s="1"/>
  <c r="I13" i="3"/>
  <c r="F13" i="3"/>
  <c r="J12" i="3"/>
  <c r="K12" i="3" s="1"/>
  <c r="L12" i="3" s="1"/>
  <c r="M12" i="3" s="1"/>
  <c r="I12" i="3"/>
  <c r="F12" i="3"/>
  <c r="J11" i="3"/>
  <c r="K11" i="3" s="1"/>
  <c r="L11" i="3" s="1"/>
  <c r="M11" i="3" s="1"/>
  <c r="I11" i="3"/>
  <c r="F11" i="3"/>
  <c r="J10" i="3"/>
  <c r="K10" i="3" s="1"/>
  <c r="L10" i="3" s="1"/>
  <c r="M10" i="3" s="1"/>
  <c r="I10" i="3"/>
  <c r="F10" i="3"/>
  <c r="J9" i="3"/>
  <c r="K9" i="3" s="1"/>
  <c r="L9" i="3" s="1"/>
  <c r="M9" i="3" s="1"/>
  <c r="I9" i="3"/>
  <c r="F9" i="3"/>
  <c r="J8" i="3"/>
  <c r="K8" i="3" s="1"/>
  <c r="L8" i="3" s="1"/>
  <c r="M8" i="3" s="1"/>
  <c r="I8" i="3"/>
  <c r="F8" i="3"/>
  <c r="F20" i="3" s="1"/>
  <c r="J7" i="3"/>
  <c r="J20" i="3" s="1"/>
  <c r="I7" i="3"/>
  <c r="F7" i="3"/>
  <c r="C20" i="2"/>
  <c r="D20" i="2"/>
  <c r="E20" i="2" s="1"/>
  <c r="C10" i="2"/>
  <c r="D8" i="2"/>
  <c r="D9" i="2"/>
  <c r="D10" i="2"/>
  <c r="D11" i="2"/>
  <c r="D12" i="2"/>
  <c r="D13" i="2"/>
  <c r="D14" i="2"/>
  <c r="D15" i="2"/>
  <c r="D16" i="2"/>
  <c r="D17" i="2"/>
  <c r="D18" i="2"/>
  <c r="E18" i="2" s="1"/>
  <c r="F18" i="2" s="1"/>
  <c r="D19" i="2"/>
  <c r="E19" i="2" s="1"/>
  <c r="F19" i="2" s="1"/>
  <c r="D7" i="2"/>
  <c r="E7" i="2"/>
  <c r="C8" i="2"/>
  <c r="C9" i="2"/>
  <c r="E10" i="2"/>
  <c r="F10" i="2" s="1"/>
  <c r="C11" i="2"/>
  <c r="E11" i="2" s="1"/>
  <c r="F11" i="2" s="1"/>
  <c r="C12" i="2"/>
  <c r="C13" i="2"/>
  <c r="C14" i="2"/>
  <c r="C15" i="2"/>
  <c r="C16" i="2"/>
  <c r="C17" i="2"/>
  <c r="C18" i="2"/>
  <c r="C19" i="2"/>
  <c r="C7" i="2"/>
  <c r="E8" i="2"/>
  <c r="F8" i="2" s="1"/>
  <c r="B20" i="2"/>
  <c r="E17" i="2"/>
  <c r="F17" i="2" s="1"/>
  <c r="E16" i="2"/>
  <c r="F16" i="2" s="1"/>
  <c r="E15" i="2"/>
  <c r="F15" i="2" s="1"/>
  <c r="E14" i="2"/>
  <c r="F14" i="2" s="1"/>
  <c r="E13" i="2"/>
  <c r="F13" i="2" s="1"/>
  <c r="E12" i="2"/>
  <c r="F12" i="2" s="1"/>
  <c r="E9" i="2"/>
  <c r="F9" i="2" s="1"/>
  <c r="F7" i="2"/>
  <c r="I16" i="1"/>
  <c r="I17" i="1"/>
  <c r="I18" i="1"/>
  <c r="I19" i="1"/>
  <c r="H16" i="1"/>
  <c r="H17" i="1"/>
  <c r="H18" i="1"/>
  <c r="H19" i="1"/>
  <c r="G8" i="1"/>
  <c r="G9" i="1"/>
  <c r="G10" i="1"/>
  <c r="G11" i="1"/>
  <c r="G12" i="1"/>
  <c r="G13" i="1"/>
  <c r="G14" i="1"/>
  <c r="G15" i="1"/>
  <c r="G16" i="1"/>
  <c r="G17" i="1"/>
  <c r="G18" i="1"/>
  <c r="G19" i="1"/>
  <c r="G20" i="1"/>
  <c r="G7" i="1"/>
  <c r="F20" i="1"/>
  <c r="E20" i="1"/>
  <c r="I8" i="4" l="1"/>
  <c r="K7" i="3"/>
  <c r="L7" i="3" s="1"/>
  <c r="M7" i="3" s="1"/>
  <c r="M20" i="3" s="1"/>
  <c r="F20" i="2"/>
  <c r="H11" i="1"/>
  <c r="I11" i="1" s="1"/>
  <c r="H12" i="1"/>
  <c r="I12" i="1" s="1"/>
  <c r="H13" i="1"/>
  <c r="I13" i="1" s="1"/>
  <c r="H14" i="1"/>
  <c r="I14" i="1" s="1"/>
  <c r="H15" i="1"/>
  <c r="I15" i="1" s="1"/>
  <c r="B20" i="1" l="1"/>
  <c r="C20" i="1" l="1"/>
  <c r="H9" i="1" l="1"/>
  <c r="I9" i="1" s="1"/>
  <c r="H7" i="1"/>
  <c r="I7" i="1" s="1"/>
  <c r="H8" i="1"/>
  <c r="I8" i="1" s="1"/>
  <c r="H10" i="1"/>
  <c r="I10" i="1" s="1"/>
  <c r="D20" i="1"/>
  <c r="I20" i="1" l="1"/>
  <c r="H2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Wilmar Giovanny Moreno Gallo</author>
  </authors>
  <commentList>
    <comment ref="F7" authorId="0" shapeId="0" xr:uid="{767B9D47-D5B5-4DB5-ACF9-E39F14AA926B}">
      <text>
        <r>
          <rPr>
            <b/>
            <sz val="9"/>
            <color indexed="81"/>
            <rFont val="Tahoma"/>
            <family val="2"/>
          </rPr>
          <t>Wilmar Giovanny Moreno Gallo:</t>
        </r>
        <r>
          <rPr>
            <sz val="9"/>
            <color indexed="81"/>
            <rFont val="Tahoma"/>
            <family val="2"/>
          </rPr>
          <t xml:space="preserve">
PRECIOS INDEXADOS CON EL 5,1% 2026
</t>
        </r>
      </text>
    </comment>
  </commentList>
</comments>
</file>

<file path=xl/sharedStrings.xml><?xml version="1.0" encoding="utf-8"?>
<sst xmlns="http://schemas.openxmlformats.org/spreadsheetml/2006/main" count="139" uniqueCount="72">
  <si>
    <t xml:space="preserve">CODIGO: GCO-040-PDT-002-f-016               </t>
  </si>
  <si>
    <t>VERSION: 6</t>
  </si>
  <si>
    <t>Objeto del contrato:</t>
  </si>
  <si>
    <t>Mantenimiento de Planta Eléctrica Dane Central</t>
  </si>
  <si>
    <t>Descripción del bien o servicio</t>
  </si>
  <si>
    <t>Cantidad</t>
  </si>
  <si>
    <t>OOPC INGENIERIA S.A.S</t>
  </si>
  <si>
    <t>SURAMERICANA DE VIDEO Y SONIDO SAS</t>
  </si>
  <si>
    <t>MULTISTT SAS</t>
  </si>
  <si>
    <t>INGENIERIA DOMOTICA HJC SAS</t>
  </si>
  <si>
    <t>Valor Unitario Promedio Incluido IVA</t>
  </si>
  <si>
    <t>Valor Unitario Promedio Incluido IVA (redondeado)</t>
  </si>
  <si>
    <t>Valor total promedio por ítem (para cantidad requerida) incluido IVA</t>
  </si>
  <si>
    <t>Valor unitario incluido IVA</t>
  </si>
  <si>
    <t xml:space="preserve">INSPECCIÓN GENERAL
- Limpieza General.
- Revisión periódica.
- Ajustes mecánicos en elementos que lo requieran.
- Revisiones preventivas solicitadas por el supervisor. </t>
  </si>
  <si>
    <t>SISTEMA DE COMBUSTIBLE.
- Comprobar conexiones de las tuberías y mangueras de suministro y retorno de combustible.
- Inspección de llaves de corte en la línea de suministro de combustible.
- Drenaje de los tanques de almacenamiento diario y principal de combustible para liberar de residuos.
- Chequear nivel de combustible en los tanques de almacenamiento diario y principal.
- Verificar operación del sensor de nivel de combustible eléctrico o mecánico en los tanques según sea el elemento instalado.
- Verificación de la operación de la bomba eléctrica de llenado de combustible desde el tanque de almacenamiento principal hacia el diario y de la válvula solenoide de corte si está instalada.   
- Verificar la existencia de fugas de combustibles en los filtros. En caso afirmativo, corregir. 
- Verificar la existencia de fugas de combustible en las tuberías de inyección. En caso afirmativo, corregir.
- Comprobar la operación de la bomba de inyección y solenoide.
- Verificar operación de la bomba de transferencia.
- Comprobar funcionamiento del sistema de gobernador. Esto es “magnetic pick-up” tarjeta gobernadora y actuador. Ajustar el sistema si se requiere.</t>
  </si>
  <si>
    <t xml:space="preserve">SISTEMA DE LUBRICACIÓN.
- Verificar nivel y estado de aceite en el motor. Completar si es necesario. 
- Verificar la existencia de fugas lubricantes en los filtros. En caso afirmativo, corregir. </t>
  </si>
  <si>
    <t xml:space="preserve"> - Suministro con cambio de aceite y filtros de aceite, combustible, aire y refrigerante (realizado una única vez en el contrato acordado con el supervisor del contrato)</t>
  </si>
  <si>
    <t>SISTEMA DE REFRIGERACIÓN.
- Comprobar estado y ajuste de las correas y cambio cuando se requiera.
- Verificar estado del radiador, mangueras y remplazarlas si se encuentran en mal estado.
- Limpieza y lavado de radiador y ventilador.
- Comprobar refrigerante y su nivel, cambio y renovación cuando se requiera, suministrando el aditivo recomendado por el fabricante.
- Chequear estado del ventilador, poleas y bombas de agua.  
- Revisión de filtro de refrigerante.
- Revisión precalentador, mangueras y conexiones.
- Verificar operación del sistema de refrigerante.</t>
  </si>
  <si>
    <t>SISTEMA DE ADMISIÓN DE AIRE.
- Inspeccionar ducto de entrada de aire al tubo cargador.
- Ajustar abrazaderas.
- Limpiar el elemento del filtro purificador de aire.</t>
  </si>
  <si>
    <t>SISTEMA DE ESCAPE.
- Revisión del sistema de escape (acople flexible, silenciador, tubos conductores de gases, curvas, empaques, soportes, abrazaderas, aislamiento térmico, empaquetaduras).  Dicha revisión se deberá efectuar a lo largo de la tubería.
- Inspeccionar la apariencia de los gases de escape generados.</t>
  </si>
  <si>
    <t>SISTEMA DE AMORTIGUACIÓN.
- Verificar el estado de los amortiguadores de vibración (tipo resorte o caucho) que se encuentran entre la base de la planta y el piso de concreto y adicionalmente los amortiguadores que pueda tener el generador contra la base metálica.</t>
  </si>
  <si>
    <t>ADMISIÓN Y ESCAPE DE AIRE
- Comprobar la zona alrededor de las aberturas de admisión y escape de aire de admisión del ventilador para asegurarse que está limpio y sin obstrucciones.
- Limpiar la malla de protección. (Mantenimiento periódico)</t>
  </si>
  <si>
    <t xml:space="preserve">CONEXIONES ELÉCTRICAS
- Inspeccionar si hay cables sueltos o flojos, realizar el ajuste mecánico correspondiente.
- Revisar el estado del aislamiento de los cables: rasgados, agrietados, quemados, etc., si se encuentran en alguno de estas condiciones se deberán cambiar.
- Comprobar el estado de los diodos rectificadores.
- Determinar el estado del varistor supresor de sobre tensiones; Si se ve en mal estado, defectuoso, agrietado o quemado; se deberá reemplazar.
- Revisión de batería (corriente de arranque, caída de tensión, estado de bornes, densidad de electrolito).
- Inspección de arnés de control.  </t>
  </si>
  <si>
    <t>GENERACIÓN. 
- Ajustar voltaje, frecuencia y estabilidad en el regulador de voltaje, si es necesario. 
- Revisión de encendido automático. /subestación (transferencia automática sistema ATS).
Previa coordinación con supervisor y las áreas involucradas.
- Pruebas defucnionamiento con carga y sin carga</t>
  </si>
  <si>
    <t>SISTEMA DE ELÉCTRICO.
- Comprobar operación del cargador de baterías
- Limpieza y comprobación del estado de los terminales de conexión de las baterías.
- Verificar la operación de los indicadores de presión de aceite, temperatura, voltímetro de batería, indicador del nivel de combustible y horómetro, ubicados en el tablero de control del motor generador.
- Comprobar el funcionamiento de los amperímetros, frecuencímetro, voltímetros y selectores (de voltímetro, amperímetro, de arranque y parada de selección de funcionamiento) e indicadores luminosos, leds de alarmas.   
- Comprobar correcto funcionamiento del regulador electrónico de velocidad. Ajustar velocidad, ganancia y caída (droop), si se requiere.
- Verificar operación de regulador de voltaje automático (AVR).
- Simular pruebas de operación de las protecciones por alta temperatura, baja presión de aceite, sobre arranque y sobre velocidad.</t>
  </si>
  <si>
    <t>SISTEMA DE TRANSFERENCIA AUTOMÁTICA Y TABLEROS DE DISTRIBUCIÓN.
- Comprobar funcionamiento de las lámparas o LEDS de señalización que indican el estado de operación de la transferencia del motor generador.
- Revisar conexión del sistema de puesta a tierra. 
- Ajuste mecánico en terminales eléctricos.
- Prueba del enclavamiento mecánico y eléctrico de los contadores y/o interruptores. 
- Revisión de la etapa de control o mando.
- Ajuste de los sensores de sobre tensión y subtensión en la red comercial y en la planta eléctrica si se requiere.
- Ajuste de los temporizadores que controlan la transferencia de red a planta, de planta a red y tiempo de enfriamiento de la planta si se requiere.
- Pruebas de la transferencia en automático y manual.
- Limpieza general de contactos eléctricos.
- Limpieza de terminales en caso presentar sulfatación.
- Ajuste del control y sistema de precalentamiento.  (Mantenimiento periódico)</t>
  </si>
  <si>
    <t>Total</t>
  </si>
  <si>
    <t>Observaciones:</t>
  </si>
  <si>
    <t>Elaborado:
Revisado:
Aprobado:</t>
  </si>
  <si>
    <t xml:space="preserve">CONSOLIDADO ESTUDIO DE LA OFERTA </t>
  </si>
  <si>
    <t>Mantenimiento de planta electrica DT Centro Alamos</t>
  </si>
  <si>
    <t>JAILM BUILDER SAS</t>
  </si>
  <si>
    <t>PARDO SOLUCIONES Y SERVICIOS INTEGRALES</t>
  </si>
  <si>
    <t xml:space="preserve">ETINCOL </t>
  </si>
  <si>
    <t xml:space="preserve">MW MANTENIMIENTOS SAS </t>
  </si>
  <si>
    <t>EXPERTOS INGENIEROS</t>
  </si>
  <si>
    <t>RECEPCIONADA 2025</t>
  </si>
  <si>
    <t xml:space="preserve">INSPECCION GENERAL 
Limpieza General.
Revisión periódica
Chequeo de vibraciones y ruidos.
Revisiones preventivas solicitadas por el supervisor 
Limpiear la cuba de sedimentos de la bomba de alimentación
Inspeccionar bujiaas del precalentador, nucleo del postenfriador y radiador
Revisión general y limpieza del grupo electrogeno
</t>
  </si>
  <si>
    <t xml:space="preserve">SISTEMA DE COMBUSTIBLE
Comprobar conexiones de las tuberías y mangueras de suministro y retorno de combustible.
Inspección de las llaves de corte en la línea de suministro de combustible. 
Inspeccionar el prefiltros y filtro de combustible
Inspeccionar, limpiar y ajustar el sistema de inyección (bomba de inyección, inyectores, comprobar y ajustar presión de inyección)
Drenaje de los tanques de almacenamiento principal de combustible para liberar de sedimentos.
Inspeccionar y limpiar el impulsor, turbina y carcasa del turbocompresor  
Inspeccionar y limpiar cámara de decantación, colador y bomba de combustible
Chequear nivel de combustible en los tanques de almacenamiento diario y principal. 
Verificar operación del sensor mecánico de nivel de combustible instalado
Verificar la existencia de fugas de combustibles en los filtros. En caso afirmativo, corregir
Comprobar la operación de la bomba de inyección y solenoide (si está instalada)
Verificar operación de la bomba de transferencia.  
Comprobar funcionamiento del sistema de gobernador. Ajustar el sistema si se requiere.
Realizar el trasiego de ACPM desde el tanque de reserva hacia el tanque sub base de la planta eléctrica, garantizando un procedimiento seguro, continuo y conforme a los lineamientos técnicos establecidos para la manipulación de combustibles líquidos </t>
  </si>
  <si>
    <t>SISTEMA DE LUBRICACIÓN 
Verificar nivel y estado de aceite en el motor. Completar si es necesario.
Drenar el agua y sedimentos en el prefiltros (separador de agua).
Inspeccionar filtro de aceite
Verificar la existencia de fugas lubricantes en los filtros. En caso afirmativo, corregir.
Inspeccionar y limpiar el tubo de retorno del aceite.</t>
  </si>
  <si>
    <t xml:space="preserve">Suministro y cambio de aceite y filtros (aceite, combustible, aire y refrigerante), se presenta una única vez en el contrato en fecha acordada con el supervisor. </t>
  </si>
  <si>
    <t>SISTEMA DE REFRIGERACIÓN
Comprobar estado y ajuste de las correas 
Verificar estado del radiador y de las mangueras 
Limpieza del radiador y ventilador.
Comprobar refrigerante y su nivel, nivelación cuando se requiera, suministrando el aditivo recomendado por el fabricante. 
Chequear estado del ventilador, poleas y bombas de agua.   
Revisión de filtro de refrigerante.  (si aplica).   
Revisión de mangueras y conexiones del precalentador de agua.
Verificar operación del sistema de refrigerante.</t>
  </si>
  <si>
    <t>SISTEMA DE ADMISIÓN DE AIRE
Inspeccionar ducto de entrada de aire al tubo cargador.
Revisar y limpiar filtro de aire 
Inspeccionar y limpiar el sistema de ventilación 
Ajustar abrazaderas.
Examinar las correas de arrastre y su tensión  
Examinar el indicador del estado del filtro de aire, si lo tiene.</t>
  </si>
  <si>
    <t xml:space="preserve">SISTEMA DE ESCAPE
Revisión del sistema de escape (acople flexible, silenciador, tubos conductores de gases, curvas, empaques, soportes, abrazaderas, aislamiento térmico, empaquetaduras
Revisión de fugas o de desgaste de material aislante térmico en el sistema de escape </t>
  </si>
  <si>
    <t>SISTEMA DE AMORTIGUACIÓN
Verificar el estado de los amortiguadores de vibración (tipo resorte o caucho) que se encuentran entre la base de la planta y el piso de concreto y adicionalmente los amortiguadores que pueda tener el generador contra la base metálica.</t>
  </si>
  <si>
    <t>ADMISIÓN Y ESCAPE DE AIRE 
Comprobar la zona alrededor de las aberturas de admisión y escape de aire de admisión del ventilador para asegurarse que está limpio y sin obstrucciones.
Limpiar la malla de protección</t>
  </si>
  <si>
    <t>CONEXIONES ELÉCTRICAS
Inspeccionar el sistema electrónico, incluyendo el sistema de gobernación, batería, alternador y electrolito de la batería, colección a tierra y demás componentes.
Inspeccionar y ajustar el panel eléctrico y caja de trasferencia
Inspeccionar si hay cables sueltos o flojos.
Revisar el estado del aislamiento de los cables: rasgados, agrietados, quemados, etc
Comprobar el estado de los diodos rectificadores, Determinar el estado del varistor supresor de sobre tensiones. 
Revisión de batería (corriente de arranque, voltajes, bornes y estado general)</t>
  </si>
  <si>
    <t>GENERACIÓN
Ajustar voltaje, frecuencia y estabilidad en el regulador de voltaje, si es necesario.
Revisión de encendido automático /subestación (transferencia automática sistema ATS). (Mantenimiento periódico)</t>
  </si>
  <si>
    <t>SISTEMA DE ELÉCTRICO
Comprobar operación del sistema de carga de baterías.   
Comprobar nivel de electrolito en las baterías de arranque.
Limpieza y comprobación del estado de los bornes de conexión de las baterías.   
Verificar la operación de los indicadores de presión de aceite, temperatura, voltímetro de batería, indicador del nivel de combustible y horómetro ubicados en el tablero de control del motor generador.  
Inspeccionar y ajustar el tablero de control de mediciones para visualizar con caracteres alfanuméricos en la pantalla digital de la planta.
Comprobar correcto funcionamiento del regulador electrónico de velocidad. Ajustar velocidad, ganancia y caída (droop), si se requiere.
Verificar operación de regulador de voltaje automático (AVR).
Similares pruebas de operación de las protecciones por alta temperatura, baja presión de aceite, sobre arranque y sobre velocidad. 
Verificar alimentación eléctrica al precalentador.</t>
  </si>
  <si>
    <t>SISTEMA DE TRANSFERENCIA AUTOMÁTICA Y TABLEROS DE DISTRIBUCIÓN
Comprobación del funcionamiento de las lámparas o LEDS de señalización que indican el estado de operación de la transferencia del motor generador. 
Revisar conexión del sistema de puesta a tierra.
Ajuste de terminales eléctricos.  
Prueba de la etapa de potencia: prueba del enclavamiento mecánico y eléctrico de los contadores y/o interruptores.  
Revisión de la etapa de control o mando.
Ajuste de los sensores de sobre tensión y subtensión en la red comercial y en la planta eléctrica si se requiere.   
Ajuste de los temporizadores que controlan la transferencia de red a planta, de planta a red y tiempos de enfriamiento de la planta.
Pruebas de la transferencia en automático y manual.
Limpieza general de contactos eléctricos.
Limpieza de terminales en caso de presencia de sultatacion.
Ajuste del control y sistema de precalentamiento.  (Mantenimiento periódico)</t>
  </si>
  <si>
    <t>Mantenimiento de Planta Eléctrica Dane DT Sur Occidente</t>
  </si>
  <si>
    <t>Estimado de acuerdo a la potencia de la planta eléctrica</t>
  </si>
  <si>
    <t>MANTENIMIENTOS</t>
  </si>
  <si>
    <t>TERRITORIAL</t>
  </si>
  <si>
    <t>PLANTA (UBICACIÓN)</t>
  </si>
  <si>
    <t>CANTIDAD PLANTAS</t>
  </si>
  <si>
    <t>CANTIDAD MANTENIMIENTOS</t>
  </si>
  <si>
    <t>COSTO UNITARIO POR MANTENIMIENTO</t>
  </si>
  <si>
    <t>COSTO TOTAL POR MANTENIMIENTO</t>
  </si>
  <si>
    <t>DANE Central</t>
  </si>
  <si>
    <t>BOGOTÁ</t>
  </si>
  <si>
    <t>CENTRO</t>
  </si>
  <si>
    <t>SUROCCIDENTE</t>
  </si>
  <si>
    <t>CALI</t>
  </si>
  <si>
    <t>TOTAL</t>
  </si>
  <si>
    <t>BOLSAS DE REPUESTO</t>
  </si>
  <si>
    <t>COSTO TOTAL</t>
  </si>
  <si>
    <t>DANE CENTRAL</t>
  </si>
  <si>
    <t xml:space="preserve">RESUMEN COSTOS TOTALES DE LAS COTIZACIONES PLANTAS ELECTRICAS Y BOLSAS DE RESPUESTOS </t>
  </si>
  <si>
    <t>ITEMS</t>
  </si>
  <si>
    <t>COSTOS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</si>
</sst>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quot;$&quot;\ #,##0"/>
  </numFmts>
  <fonts count="15">
    <font>
      <sz val="11"/>
      <color theme="1"/>
      <name val="Calibri"/>
      <family val="2"/>
      <scheme val="minor"/>
    </font>
    <font>
      <sz val="11"/>
      <color theme="1"/>
      <name val="Arial"/>
      <family val="2"/>
    </font>
    <font>
      <sz val="9"/>
      <color theme="1"/>
      <name val="Arial"/>
      <family val="2"/>
    </font>
    <font>
      <b/>
      <sz val="10"/>
      <color rgb="FFFF0000"/>
      <name val="Arial"/>
      <family val="2"/>
    </font>
    <font>
      <b/>
      <sz val="10"/>
      <color theme="1"/>
      <name val="Arial"/>
      <family val="2"/>
    </font>
    <font>
      <b/>
      <sz val="10"/>
      <name val="Arial"/>
      <family val="2"/>
    </font>
    <font>
      <b/>
      <sz val="11"/>
      <color theme="1"/>
      <name val="Arial"/>
      <family val="2"/>
    </font>
    <font>
      <b/>
      <sz val="8"/>
      <color theme="1"/>
      <name val="Arial"/>
      <family val="2"/>
    </font>
    <font>
      <sz val="11"/>
      <color theme="1"/>
      <name val="Calibri"/>
      <family val="2"/>
      <scheme val="minor"/>
    </font>
    <font>
      <b/>
      <sz val="11"/>
      <color theme="1"/>
      <name val="Calibri"/>
      <family val="2"/>
      <scheme val="minor"/>
    </font>
    <font>
      <b/>
      <sz val="9"/>
      <color indexed="81"/>
      <name val="Tahoma"/>
      <family val="2"/>
    </font>
    <font>
      <sz val="9"/>
      <color indexed="81"/>
      <name val="Tahoma"/>
      <family val="2"/>
    </font>
    <font>
      <b/>
      <sz val="8"/>
      <color theme="0"/>
      <name val="Segoe UI"/>
      <family val="2"/>
    </font>
    <font>
      <sz val="9"/>
      <color theme="1"/>
      <name val="Segoe UI"/>
      <family val="2"/>
    </font>
    <font>
      <b/>
      <sz val="9"/>
      <color theme="1"/>
      <name val="Segoe UI"/>
      <family val="2"/>
    </font>
  </fonts>
  <fills count="4">
    <fill>
      <patternFill patternType="none"/>
    </fill>
    <fill>
      <patternFill patternType="gray125"/>
    </fill>
    <fill>
      <patternFill patternType="solid">
        <fgColor rgb="FFB6004B"/>
        <bgColor indexed="64"/>
      </patternFill>
    </fill>
    <fill>
      <patternFill patternType="solid">
        <fgColor theme="0" tint="-0.14999847407452621"/>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2">
    <xf numFmtId="0" fontId="0" fillId="0" borderId="0"/>
    <xf numFmtId="164" fontId="8" fillId="0" borderId="0" applyFont="0" applyFill="0" applyBorder="0" applyAlignment="0" applyProtection="0"/>
  </cellStyleXfs>
  <cellXfs count="70">
    <xf numFmtId="0" fontId="0" fillId="0" borderId="0" xfId="0"/>
    <xf numFmtId="0" fontId="1" fillId="0" borderId="0" xfId="0" applyFont="1" applyAlignment="1">
      <alignment vertical="center" wrapText="1"/>
    </xf>
    <xf numFmtId="0" fontId="2" fillId="0" borderId="0" xfId="0" applyFont="1" applyAlignment="1">
      <alignment vertical="center" wrapText="1"/>
    </xf>
    <xf numFmtId="0" fontId="1" fillId="0" borderId="0" xfId="0" applyFont="1"/>
    <xf numFmtId="0" fontId="4" fillId="0" borderId="5" xfId="0" applyFont="1" applyBorder="1" applyAlignment="1">
      <alignment horizontal="lef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3" xfId="0" applyFont="1" applyBorder="1" applyAlignment="1">
      <alignment horizontal="center"/>
    </xf>
    <xf numFmtId="165" fontId="1" fillId="0" borderId="1" xfId="0" applyNumberFormat="1" applyFont="1" applyBorder="1" applyProtection="1">
      <protection locked="0"/>
    </xf>
    <xf numFmtId="165" fontId="1" fillId="0" borderId="5" xfId="0" applyNumberFormat="1" applyFont="1" applyBorder="1" applyProtection="1">
      <protection locked="0"/>
    </xf>
    <xf numFmtId="165" fontId="1" fillId="0" borderId="12" xfId="0" applyNumberFormat="1" applyFont="1" applyBorder="1" applyProtection="1">
      <protection locked="0"/>
    </xf>
    <xf numFmtId="3" fontId="1" fillId="0" borderId="12" xfId="0" applyNumberFormat="1" applyFont="1" applyBorder="1" applyAlignment="1" applyProtection="1">
      <alignment horizontal="center" vertical="center"/>
      <protection locked="0"/>
    </xf>
    <xf numFmtId="3" fontId="1" fillId="0" borderId="1" xfId="0" applyNumberFormat="1" applyFont="1" applyBorder="1"/>
    <xf numFmtId="3" fontId="1" fillId="0" borderId="5" xfId="0" applyNumberFormat="1" applyFont="1" applyBorder="1"/>
    <xf numFmtId="0" fontId="5" fillId="0" borderId="4" xfId="0" applyFont="1" applyBorder="1" applyAlignment="1">
      <alignment horizontal="center" vertical="center" wrapText="1"/>
    </xf>
    <xf numFmtId="0" fontId="5" fillId="0" borderId="9" xfId="0" applyFont="1" applyBorder="1" applyAlignment="1">
      <alignment horizontal="center" vertical="center" wrapText="1"/>
    </xf>
    <xf numFmtId="49" fontId="1" fillId="0" borderId="1" xfId="0" applyNumberFormat="1" applyFont="1" applyBorder="1" applyAlignment="1">
      <alignment wrapText="1"/>
    </xf>
    <xf numFmtId="14" fontId="3" fillId="0" borderId="6" xfId="0" applyNumberFormat="1" applyFont="1" applyBorder="1" applyAlignment="1">
      <alignment horizontal="center" vertical="center" wrapText="1"/>
    </xf>
    <xf numFmtId="14" fontId="3" fillId="0" borderId="1" xfId="0" applyNumberFormat="1" applyFont="1" applyBorder="1" applyAlignment="1">
      <alignment horizontal="center" vertical="center" wrapText="1"/>
    </xf>
    <xf numFmtId="14" fontId="3" fillId="0" borderId="15" xfId="0" applyNumberFormat="1" applyFont="1" applyBorder="1" applyAlignment="1">
      <alignment horizontal="center" vertical="center" wrapText="1"/>
    </xf>
    <xf numFmtId="49" fontId="1" fillId="0" borderId="5" xfId="0" applyNumberFormat="1" applyFont="1" applyBorder="1" applyAlignment="1">
      <alignment wrapText="1"/>
    </xf>
    <xf numFmtId="3" fontId="1" fillId="0" borderId="1" xfId="0" applyNumberFormat="1" applyFont="1" applyBorder="1" applyAlignment="1">
      <alignment horizontal="center" vertical="center"/>
    </xf>
    <xf numFmtId="165" fontId="1" fillId="0" borderId="1" xfId="0" applyNumberFormat="1" applyFont="1" applyBorder="1" applyAlignment="1" applyProtection="1">
      <alignment horizontal="center" vertical="center"/>
      <protection locked="0"/>
    </xf>
    <xf numFmtId="49" fontId="1" fillId="0" borderId="1" xfId="0" applyNumberFormat="1" applyFont="1" applyBorder="1" applyAlignment="1">
      <alignment horizontal="left" vertical="top" wrapText="1"/>
    </xf>
    <xf numFmtId="165" fontId="1" fillId="0" borderId="5" xfId="0" applyNumberFormat="1" applyFont="1" applyBorder="1" applyAlignment="1" applyProtection="1">
      <alignment horizontal="center" vertical="center"/>
      <protection locked="0"/>
    </xf>
    <xf numFmtId="165" fontId="1" fillId="0" borderId="12" xfId="0" applyNumberFormat="1" applyFont="1" applyBorder="1" applyAlignment="1" applyProtection="1">
      <alignment horizontal="center" vertical="center"/>
      <protection locked="0"/>
    </xf>
    <xf numFmtId="0" fontId="1" fillId="0" borderId="0" xfId="0" applyFont="1" applyAlignment="1">
      <alignment horizontal="center" vertical="center"/>
    </xf>
    <xf numFmtId="0" fontId="12" fillId="2" borderId="0" xfId="0" applyFont="1" applyFill="1" applyAlignment="1">
      <alignment horizontal="center" vertical="center" wrapText="1"/>
    </xf>
    <xf numFmtId="0" fontId="13" fillId="0" borderId="1" xfId="0" applyFont="1" applyBorder="1" applyAlignment="1">
      <alignment horizontal="center"/>
    </xf>
    <xf numFmtId="164" fontId="13" fillId="0" borderId="1" xfId="1" applyFont="1" applyBorder="1" applyAlignment="1">
      <alignment horizontal="center"/>
    </xf>
    <xf numFmtId="0" fontId="13" fillId="0" borderId="5" xfId="0" applyFont="1" applyBorder="1" applyAlignment="1">
      <alignment horizontal="center"/>
    </xf>
    <xf numFmtId="164" fontId="13" fillId="0" borderId="5" xfId="1" applyFont="1" applyBorder="1" applyAlignment="1">
      <alignment horizontal="center"/>
    </xf>
    <xf numFmtId="0" fontId="9" fillId="3" borderId="6" xfId="0" applyFont="1" applyFill="1" applyBorder="1"/>
    <xf numFmtId="0" fontId="9" fillId="3" borderId="16" xfId="0" applyFont="1" applyFill="1" applyBorder="1"/>
    <xf numFmtId="164" fontId="14" fillId="3" borderId="17" xfId="1" applyFont="1" applyFill="1" applyBorder="1" applyAlignment="1">
      <alignment horizontal="center"/>
    </xf>
    <xf numFmtId="0" fontId="14" fillId="3" borderId="17" xfId="0" applyFont="1" applyFill="1" applyBorder="1" applyAlignment="1">
      <alignment horizontal="center"/>
    </xf>
    <xf numFmtId="0" fontId="6" fillId="0" borderId="14" xfId="0" applyFont="1" applyBorder="1" applyAlignment="1">
      <alignment horizontal="left" vertical="top"/>
    </xf>
    <xf numFmtId="0" fontId="6" fillId="0" borderId="0" xfId="0" applyFont="1" applyAlignment="1">
      <alignment horizontal="left" vertical="top"/>
    </xf>
    <xf numFmtId="0" fontId="7" fillId="0" borderId="0" xfId="0" applyFont="1" applyAlignment="1">
      <alignment horizontal="left" vertical="top"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0" borderId="5" xfId="0" applyFont="1" applyBorder="1" applyAlignment="1">
      <alignment horizontal="left" vertical="center" wrapText="1"/>
    </xf>
    <xf numFmtId="0" fontId="4" fillId="0" borderId="5" xfId="0" applyFont="1" applyBorder="1" applyAlignment="1">
      <alignment horizontal="left" vertical="center" wrapText="1"/>
    </xf>
    <xf numFmtId="0" fontId="5" fillId="0" borderId="2" xfId="0" applyFont="1" applyBorder="1" applyAlignment="1">
      <alignment horizontal="center" vertical="top" wrapText="1"/>
    </xf>
    <xf numFmtId="0" fontId="5" fillId="0" borderId="4" xfId="0" applyFont="1" applyBorder="1" applyAlignment="1">
      <alignment horizontal="center" vertical="top" wrapText="1"/>
    </xf>
    <xf numFmtId="0" fontId="5" fillId="0" borderId="7" xfId="0" applyFont="1" applyBorder="1" applyAlignment="1">
      <alignment horizontal="center" vertical="top" wrapText="1"/>
    </xf>
    <xf numFmtId="0" fontId="5" fillId="0" borderId="9" xfId="0" applyFont="1" applyBorder="1" applyAlignment="1">
      <alignment horizontal="center" vertical="top"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7" xfId="0" applyFont="1" applyBorder="1" applyAlignment="1">
      <alignment horizontal="center" vertical="center" wrapText="1"/>
    </xf>
    <xf numFmtId="0" fontId="12" fillId="2" borderId="18" xfId="0" applyFont="1" applyFill="1" applyBorder="1" applyAlignment="1">
      <alignment horizontal="center" vertical="center" wrapText="1"/>
    </xf>
    <xf numFmtId="0" fontId="9" fillId="3" borderId="19" xfId="0" applyFont="1" applyFill="1" applyBorder="1" applyAlignment="1">
      <alignment horizontal="center" vertical="center"/>
    </xf>
    <xf numFmtId="164" fontId="14" fillId="3" borderId="19" xfId="1" applyFont="1" applyFill="1" applyBorder="1" applyAlignment="1">
      <alignment horizontal="center"/>
    </xf>
    <xf numFmtId="164" fontId="14" fillId="3" borderId="20" xfId="1" applyFont="1" applyFill="1" applyBorder="1" applyAlignment="1">
      <alignment horizontal="center"/>
    </xf>
    <xf numFmtId="164" fontId="13" fillId="0" borderId="21" xfId="1" applyFont="1" applyBorder="1" applyAlignment="1">
      <alignment horizontal="center"/>
    </xf>
    <xf numFmtId="164" fontId="13" fillId="0" borderId="22" xfId="1" applyFont="1" applyBorder="1" applyAlignment="1">
      <alignment horizontal="center"/>
    </xf>
    <xf numFmtId="0" fontId="12" fillId="2" borderId="21"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0" fillId="0" borderId="21" xfId="0" applyBorder="1" applyAlignment="1">
      <alignment horizontal="center"/>
    </xf>
    <xf numFmtId="0" fontId="0" fillId="0" borderId="22" xfId="0" applyBorder="1" applyAlignment="1">
      <alignment horizontal="center"/>
    </xf>
    <xf numFmtId="0" fontId="12" fillId="2" borderId="23" xfId="0" applyFont="1" applyFill="1" applyBorder="1" applyAlignment="1">
      <alignment horizontal="center"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xf>
  </cellXfs>
  <cellStyles count="2">
    <cellStyle name="Moneda" xfId="1" builtinId="4"/>
    <cellStyle name="Normal" xfId="0" builtinId="0"/>
  </cellStyles>
  <dxfs count="0"/>
  <tableStyles count="0" defaultTableStyle="TableStyleMedium2" defaultPivotStyle="PivotStyleLight16"/>
  <colors>
    <mruColors>
      <color rgb="FFB600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171451</xdr:rowOff>
    </xdr:from>
    <xdr:to>
      <xdr:col>0</xdr:col>
      <xdr:colOff>1896532</xdr:colOff>
      <xdr:row>1</xdr:row>
      <xdr:rowOff>390525</xdr:rowOff>
    </xdr:to>
    <xdr:pic>
      <xdr:nvPicPr>
        <xdr:cNvPr id="4" name="Imagen 3">
          <a:extLst>
            <a:ext uri="{FF2B5EF4-FFF2-40B4-BE49-F238E27FC236}">
              <a16:creationId xmlns:a16="http://schemas.microsoft.com/office/drawing/2014/main" id="{97AFFC46-F005-432C-8001-D8CAAF2F45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171451"/>
          <a:ext cx="1772707" cy="552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0</xdr:row>
      <xdr:rowOff>171451</xdr:rowOff>
    </xdr:from>
    <xdr:to>
      <xdr:col>0</xdr:col>
      <xdr:colOff>1896532</xdr:colOff>
      <xdr:row>1</xdr:row>
      <xdr:rowOff>390525</xdr:rowOff>
    </xdr:to>
    <xdr:pic>
      <xdr:nvPicPr>
        <xdr:cNvPr id="2" name="Imagen 1">
          <a:extLst>
            <a:ext uri="{FF2B5EF4-FFF2-40B4-BE49-F238E27FC236}">
              <a16:creationId xmlns:a16="http://schemas.microsoft.com/office/drawing/2014/main" id="{4DE7F481-B1AC-424B-8119-AB8F5AE6A02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825" y="171451"/>
          <a:ext cx="1772707" cy="5492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1123951</xdr:colOff>
      <xdr:row>0</xdr:row>
      <xdr:rowOff>200026</xdr:rowOff>
    </xdr:from>
    <xdr:to>
      <xdr:col>0</xdr:col>
      <xdr:colOff>2924175</xdr:colOff>
      <xdr:row>1</xdr:row>
      <xdr:rowOff>391134</xdr:rowOff>
    </xdr:to>
    <xdr:pic>
      <xdr:nvPicPr>
        <xdr:cNvPr id="2" name="Imagen 1">
          <a:extLst>
            <a:ext uri="{FF2B5EF4-FFF2-40B4-BE49-F238E27FC236}">
              <a16:creationId xmlns:a16="http://schemas.microsoft.com/office/drawing/2014/main" id="{B5EEA3E2-2437-4EDE-B1B7-9E64521263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3951" y="200026"/>
          <a:ext cx="1800224" cy="5244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6"/>
  <sheetViews>
    <sheetView view="pageBreakPreview" topLeftCell="A13" zoomScale="70" zoomScaleNormal="100" zoomScaleSheetLayoutView="70" workbookViewId="0">
      <selection activeCell="I20" sqref="I20"/>
    </sheetView>
  </sheetViews>
  <sheetFormatPr defaultColWidth="11.42578125" defaultRowHeight="14.1"/>
  <cols>
    <col min="1" max="1" width="64.140625" style="3" customWidth="1"/>
    <col min="2" max="2" width="10.42578125" style="3" customWidth="1"/>
    <col min="3" max="3" width="26" style="3" customWidth="1"/>
    <col min="4" max="6" width="25.85546875" style="3" customWidth="1"/>
    <col min="7" max="9" width="21.140625" style="3" customWidth="1"/>
    <col min="10" max="16384" width="11.42578125" style="3"/>
  </cols>
  <sheetData>
    <row r="1" spans="1:9" s="1" customFormat="1" ht="26.25" customHeight="1">
      <c r="A1" s="43"/>
      <c r="B1" s="44"/>
      <c r="C1" s="47"/>
      <c r="D1" s="48"/>
      <c r="E1" s="14"/>
      <c r="F1" s="14"/>
      <c r="G1" s="40" t="s">
        <v>0</v>
      </c>
      <c r="H1" s="40"/>
      <c r="I1" s="40"/>
    </row>
    <row r="2" spans="1:9" s="1" customFormat="1" ht="40.5" customHeight="1">
      <c r="A2" s="45"/>
      <c r="B2" s="46"/>
      <c r="C2" s="49"/>
      <c r="D2" s="50"/>
      <c r="E2" s="15"/>
      <c r="F2" s="15"/>
      <c r="G2" s="40" t="s">
        <v>1</v>
      </c>
      <c r="H2" s="40"/>
      <c r="I2" s="40"/>
    </row>
    <row r="3" spans="1:9" s="1" customFormat="1" ht="26.25" customHeight="1">
      <c r="A3" s="4" t="s">
        <v>2</v>
      </c>
      <c r="B3" s="41" t="s">
        <v>3</v>
      </c>
      <c r="C3" s="42"/>
      <c r="D3" s="42"/>
      <c r="E3" s="42"/>
      <c r="F3" s="42"/>
      <c r="G3" s="42"/>
      <c r="H3" s="42"/>
      <c r="I3" s="42"/>
    </row>
    <row r="4" spans="1:9" s="2" customFormat="1" ht="42" customHeight="1">
      <c r="A4" s="39" t="s">
        <v>4</v>
      </c>
      <c r="B4" s="39" t="s">
        <v>5</v>
      </c>
      <c r="C4" s="5" t="s">
        <v>6</v>
      </c>
      <c r="D4" s="5" t="s">
        <v>7</v>
      </c>
      <c r="E4" s="5" t="s">
        <v>8</v>
      </c>
      <c r="F4" s="5" t="s">
        <v>9</v>
      </c>
      <c r="G4" s="51" t="s">
        <v>10</v>
      </c>
      <c r="H4" s="51" t="s">
        <v>11</v>
      </c>
      <c r="I4" s="51" t="s">
        <v>12</v>
      </c>
    </row>
    <row r="5" spans="1:9" s="2" customFormat="1" ht="42.75" customHeight="1">
      <c r="A5" s="39"/>
      <c r="B5" s="39"/>
      <c r="C5" s="18">
        <v>46085</v>
      </c>
      <c r="D5" s="17">
        <v>46086</v>
      </c>
      <c r="E5" s="19">
        <v>46083</v>
      </c>
      <c r="F5" s="19">
        <v>46087</v>
      </c>
      <c r="G5" s="52"/>
      <c r="H5" s="52"/>
      <c r="I5" s="52"/>
    </row>
    <row r="6" spans="1:9" s="2" customFormat="1" ht="12.95">
      <c r="A6" s="39"/>
      <c r="B6" s="39"/>
      <c r="C6" s="6" t="s">
        <v>13</v>
      </c>
      <c r="D6" s="6" t="s">
        <v>13</v>
      </c>
      <c r="E6" s="6" t="s">
        <v>13</v>
      </c>
      <c r="F6" s="6" t="s">
        <v>13</v>
      </c>
      <c r="G6" s="53"/>
      <c r="H6" s="53"/>
      <c r="I6" s="53"/>
    </row>
    <row r="7" spans="1:9" ht="84">
      <c r="A7" s="16" t="s">
        <v>14</v>
      </c>
      <c r="B7" s="12">
        <v>1</v>
      </c>
      <c r="C7" s="8">
        <v>456301.93</v>
      </c>
      <c r="D7" s="8">
        <v>1041250</v>
      </c>
      <c r="E7" s="8">
        <v>1190000</v>
      </c>
      <c r="F7" s="8">
        <v>504758.75</v>
      </c>
      <c r="G7" s="8">
        <f>(C7+D7+E7+F7)/4</f>
        <v>798077.66999999993</v>
      </c>
      <c r="H7" s="8">
        <f>ROUNDUP(G7,0)</f>
        <v>798078</v>
      </c>
      <c r="I7" s="8">
        <f t="shared" ref="I7:I15" si="0">H7*B7</f>
        <v>798078</v>
      </c>
    </row>
    <row r="8" spans="1:9" ht="321.95">
      <c r="A8" s="16" t="s">
        <v>15</v>
      </c>
      <c r="B8" s="12">
        <v>1</v>
      </c>
      <c r="C8" s="8">
        <v>620803.96</v>
      </c>
      <c r="D8" s="8">
        <v>966875</v>
      </c>
      <c r="E8" s="8">
        <v>595000</v>
      </c>
      <c r="F8" s="8">
        <v>686730.00000000012</v>
      </c>
      <c r="G8" s="8">
        <f t="shared" ref="G8:G20" si="1">(C8+D8+E8+F8)/4</f>
        <v>717352.24</v>
      </c>
      <c r="H8" s="8">
        <f t="shared" ref="H8:H20" si="2">ROUNDUP(G8,0)</f>
        <v>717353</v>
      </c>
      <c r="I8" s="8">
        <f t="shared" si="0"/>
        <v>717353</v>
      </c>
    </row>
    <row r="9" spans="1:9" ht="84">
      <c r="A9" s="16" t="s">
        <v>16</v>
      </c>
      <c r="B9" s="12">
        <v>1</v>
      </c>
      <c r="C9" s="8">
        <v>326314.66000000003</v>
      </c>
      <c r="D9" s="8">
        <v>892500</v>
      </c>
      <c r="E9" s="8">
        <v>595000</v>
      </c>
      <c r="F9" s="8">
        <v>360967.50000000006</v>
      </c>
      <c r="G9" s="8">
        <f t="shared" si="1"/>
        <v>543695.54</v>
      </c>
      <c r="H9" s="8">
        <f t="shared" si="2"/>
        <v>543696</v>
      </c>
      <c r="I9" s="8">
        <f t="shared" si="0"/>
        <v>543696</v>
      </c>
    </row>
    <row r="10" spans="1:9" ht="42">
      <c r="A10" s="16" t="s">
        <v>17</v>
      </c>
      <c r="B10" s="12">
        <v>1</v>
      </c>
      <c r="C10" s="8">
        <v>3459465.66</v>
      </c>
      <c r="D10" s="8">
        <v>4165000</v>
      </c>
      <c r="E10" s="8">
        <v>1190000</v>
      </c>
      <c r="F10" s="8">
        <v>3826842.5</v>
      </c>
      <c r="G10" s="8">
        <f t="shared" si="1"/>
        <v>3160327.04</v>
      </c>
      <c r="H10" s="8">
        <f t="shared" si="2"/>
        <v>3160328</v>
      </c>
      <c r="I10" s="8">
        <f t="shared" si="0"/>
        <v>3160328</v>
      </c>
    </row>
    <row r="11" spans="1:9" ht="182.1">
      <c r="A11" s="16" t="s">
        <v>18</v>
      </c>
      <c r="B11" s="12">
        <v>1</v>
      </c>
      <c r="C11" s="8">
        <v>622147.47</v>
      </c>
      <c r="D11" s="8">
        <v>966875</v>
      </c>
      <c r="E11" s="8">
        <v>595000</v>
      </c>
      <c r="F11" s="3">
        <v>688217.50000000012</v>
      </c>
      <c r="G11" s="8">
        <f t="shared" si="1"/>
        <v>718059.99249999993</v>
      </c>
      <c r="H11" s="8">
        <f t="shared" si="2"/>
        <v>718060</v>
      </c>
      <c r="I11" s="8">
        <f t="shared" si="0"/>
        <v>718060</v>
      </c>
    </row>
    <row r="12" spans="1:9" ht="69.95">
      <c r="A12" s="16" t="s">
        <v>19</v>
      </c>
      <c r="B12" s="12">
        <v>1</v>
      </c>
      <c r="C12" s="8">
        <v>434338.1</v>
      </c>
      <c r="D12" s="8">
        <v>595000</v>
      </c>
      <c r="E12" s="8">
        <v>595000</v>
      </c>
      <c r="F12" s="8">
        <v>480462.5</v>
      </c>
      <c r="G12" s="8">
        <f t="shared" si="1"/>
        <v>526200.15</v>
      </c>
      <c r="H12" s="8">
        <f t="shared" si="2"/>
        <v>526201</v>
      </c>
      <c r="I12" s="8">
        <f t="shared" si="0"/>
        <v>526201</v>
      </c>
    </row>
    <row r="13" spans="1:9" ht="98.1">
      <c r="A13" s="16" t="s">
        <v>20</v>
      </c>
      <c r="B13" s="12">
        <v>1</v>
      </c>
      <c r="C13" s="8">
        <v>380101.47</v>
      </c>
      <c r="D13" s="8">
        <v>595000</v>
      </c>
      <c r="E13" s="8">
        <v>595000</v>
      </c>
      <c r="F13" s="8">
        <v>387246.25000000006</v>
      </c>
      <c r="G13" s="8">
        <f t="shared" si="1"/>
        <v>489336.93</v>
      </c>
      <c r="H13" s="8">
        <f t="shared" si="2"/>
        <v>489337</v>
      </c>
      <c r="I13" s="8">
        <f t="shared" si="0"/>
        <v>489337</v>
      </c>
    </row>
    <row r="14" spans="1:9" ht="84">
      <c r="A14" s="16" t="s">
        <v>21</v>
      </c>
      <c r="B14" s="12">
        <v>1</v>
      </c>
      <c r="C14" s="8">
        <v>499101.47</v>
      </c>
      <c r="D14" s="8">
        <v>520625</v>
      </c>
      <c r="E14" s="8">
        <v>595000</v>
      </c>
      <c r="F14" s="8">
        <v>420467.50000000006</v>
      </c>
      <c r="G14" s="8">
        <f t="shared" si="1"/>
        <v>508798.49249999999</v>
      </c>
      <c r="H14" s="8">
        <f t="shared" si="2"/>
        <v>508799</v>
      </c>
      <c r="I14" s="8">
        <f t="shared" si="0"/>
        <v>508799</v>
      </c>
    </row>
    <row r="15" spans="1:9" ht="84">
      <c r="A15" s="16" t="s">
        <v>22</v>
      </c>
      <c r="B15" s="12">
        <v>1</v>
      </c>
      <c r="C15" s="8">
        <v>415282.63</v>
      </c>
      <c r="D15" s="8">
        <v>446250</v>
      </c>
      <c r="E15" s="8">
        <v>595000</v>
      </c>
      <c r="F15" s="8">
        <v>327746.25000000006</v>
      </c>
      <c r="G15" s="8">
        <f t="shared" si="1"/>
        <v>446069.72</v>
      </c>
      <c r="H15" s="8">
        <f t="shared" si="2"/>
        <v>446070</v>
      </c>
      <c r="I15" s="8">
        <f t="shared" si="0"/>
        <v>446070</v>
      </c>
    </row>
    <row r="16" spans="1:9" ht="195.95">
      <c r="A16" s="20" t="s">
        <v>23</v>
      </c>
      <c r="B16" s="13">
        <v>1</v>
      </c>
      <c r="C16" s="9">
        <v>608022.17000000004</v>
      </c>
      <c r="D16" s="9">
        <v>669375</v>
      </c>
      <c r="E16" s="9">
        <v>595000</v>
      </c>
      <c r="F16" s="9">
        <v>540955</v>
      </c>
      <c r="G16" s="8">
        <f t="shared" si="1"/>
        <v>603338.04249999998</v>
      </c>
      <c r="H16" s="8">
        <f t="shared" si="2"/>
        <v>603339</v>
      </c>
      <c r="I16" s="8">
        <f t="shared" ref="I16:I19" si="3">H16*B16</f>
        <v>603339</v>
      </c>
    </row>
    <row r="17" spans="1:9" ht="111.95">
      <c r="A17" s="20" t="s">
        <v>24</v>
      </c>
      <c r="B17" s="13">
        <v>1</v>
      </c>
      <c r="C17" s="9">
        <v>560601.86</v>
      </c>
      <c r="D17" s="9">
        <v>669375</v>
      </c>
      <c r="E17" s="9">
        <v>595000</v>
      </c>
      <c r="F17" s="9">
        <v>521121.25</v>
      </c>
      <c r="G17" s="8">
        <f t="shared" si="1"/>
        <v>586524.52749999997</v>
      </c>
      <c r="H17" s="8">
        <f t="shared" si="2"/>
        <v>586525</v>
      </c>
      <c r="I17" s="8">
        <f t="shared" si="3"/>
        <v>586525</v>
      </c>
    </row>
    <row r="18" spans="1:9" ht="237.95">
      <c r="A18" s="20" t="s">
        <v>25</v>
      </c>
      <c r="B18" s="13">
        <v>1</v>
      </c>
      <c r="C18" s="9">
        <v>523263.23</v>
      </c>
      <c r="D18" s="9">
        <v>669375</v>
      </c>
      <c r="E18" s="9">
        <v>595000</v>
      </c>
      <c r="F18" s="9">
        <v>486412.5</v>
      </c>
      <c r="G18" s="8">
        <f t="shared" si="1"/>
        <v>568512.6825</v>
      </c>
      <c r="H18" s="8">
        <f t="shared" si="2"/>
        <v>568513</v>
      </c>
      <c r="I18" s="8">
        <f t="shared" si="3"/>
        <v>568513</v>
      </c>
    </row>
    <row r="19" spans="1:9" ht="294.60000000000002" thickBot="1">
      <c r="A19" s="20" t="s">
        <v>26</v>
      </c>
      <c r="B19" s="13">
        <v>1</v>
      </c>
      <c r="C19" s="9">
        <v>806371.37</v>
      </c>
      <c r="D19" s="9">
        <v>669375</v>
      </c>
      <c r="E19" s="9">
        <v>1190000</v>
      </c>
      <c r="F19" s="9">
        <v>892005</v>
      </c>
      <c r="G19" s="8">
        <f t="shared" si="1"/>
        <v>889437.84250000003</v>
      </c>
      <c r="H19" s="8">
        <f t="shared" si="2"/>
        <v>889438</v>
      </c>
      <c r="I19" s="8">
        <f t="shared" si="3"/>
        <v>889438</v>
      </c>
    </row>
    <row r="20" spans="1:9" ht="14.45" thickBot="1">
      <c r="A20" s="7" t="s">
        <v>27</v>
      </c>
      <c r="B20" s="11">
        <f>COUNTIF(A7:A19,"*")</f>
        <v>13</v>
      </c>
      <c r="C20" s="10">
        <f>SUM(C7:C19)</f>
        <v>9712115.9799999986</v>
      </c>
      <c r="D20" s="10">
        <f>SUM(D7:D19)</f>
        <v>12866875</v>
      </c>
      <c r="E20" s="10">
        <f>SUM(E7:E19)</f>
        <v>9520000</v>
      </c>
      <c r="F20" s="10">
        <f>SUM(F7:F19)</f>
        <v>10123932.5</v>
      </c>
      <c r="G20" s="8">
        <f t="shared" si="1"/>
        <v>10555730.869999999</v>
      </c>
      <c r="H20" s="10">
        <f t="shared" si="2"/>
        <v>10555731</v>
      </c>
      <c r="I20" s="10">
        <f>SUM(I7:I19)</f>
        <v>10555737</v>
      </c>
    </row>
    <row r="21" spans="1:9" ht="15" customHeight="1">
      <c r="A21" s="36" t="s">
        <v>28</v>
      </c>
      <c r="B21" s="36"/>
      <c r="C21" s="36"/>
      <c r="D21" s="36"/>
      <c r="E21" s="36"/>
      <c r="F21" s="36"/>
      <c r="G21" s="36"/>
      <c r="H21" s="36"/>
      <c r="I21" s="36"/>
    </row>
    <row r="22" spans="1:9">
      <c r="A22" s="37"/>
      <c r="B22" s="37"/>
      <c r="C22" s="37"/>
      <c r="D22" s="37"/>
      <c r="E22" s="37"/>
      <c r="F22" s="37"/>
      <c r="G22" s="37"/>
      <c r="H22" s="37"/>
      <c r="I22" s="37"/>
    </row>
    <row r="24" spans="1:9" ht="14.25" customHeight="1">
      <c r="A24" s="38" t="s">
        <v>29</v>
      </c>
      <c r="B24" s="38"/>
    </row>
    <row r="25" spans="1:9">
      <c r="A25" s="38"/>
      <c r="B25" s="38"/>
    </row>
    <row r="26" spans="1:9" ht="10.5" customHeight="1">
      <c r="A26" s="38"/>
      <c r="B26" s="38"/>
    </row>
  </sheetData>
  <mergeCells count="12">
    <mergeCell ref="A21:I22"/>
    <mergeCell ref="A24:B26"/>
    <mergeCell ref="A4:A6"/>
    <mergeCell ref="B4:B6"/>
    <mergeCell ref="G1:I1"/>
    <mergeCell ref="G2:I2"/>
    <mergeCell ref="B3:I3"/>
    <mergeCell ref="A1:B2"/>
    <mergeCell ref="C1:D2"/>
    <mergeCell ref="G4:G6"/>
    <mergeCell ref="I4:I6"/>
    <mergeCell ref="H4:H6"/>
  </mergeCells>
  <pageMargins left="0.25" right="0.25" top="0.75" bottom="0.75" header="0.3" footer="0.3"/>
  <pageSetup scale="55"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62765-A2F6-4BE8-8BCC-4C59F328BC53}">
  <sheetPr>
    <pageSetUpPr fitToPage="1"/>
  </sheetPr>
  <dimension ref="A1:M26"/>
  <sheetViews>
    <sheetView view="pageBreakPreview" topLeftCell="A18" zoomScale="50" zoomScaleNormal="100" zoomScaleSheetLayoutView="50" workbookViewId="0">
      <selection activeCell="M20" sqref="M20"/>
    </sheetView>
  </sheetViews>
  <sheetFormatPr defaultColWidth="11.42578125" defaultRowHeight="14.1"/>
  <cols>
    <col min="1" max="1" width="64.140625" style="3" customWidth="1"/>
    <col min="2" max="2" width="10.42578125" style="26" customWidth="1"/>
    <col min="3" max="4" width="26" style="26" customWidth="1"/>
    <col min="5" max="5" width="26" style="26" hidden="1" customWidth="1"/>
    <col min="6" max="6" width="26" style="26" customWidth="1"/>
    <col min="7" max="8" width="26" style="26" hidden="1" customWidth="1"/>
    <col min="9" max="9" width="26" style="26" customWidth="1"/>
    <col min="10" max="10" width="25.85546875" style="3" customWidth="1"/>
    <col min="11" max="13" width="21.140625" style="3" customWidth="1"/>
    <col min="14" max="16384" width="11.42578125" style="3"/>
  </cols>
  <sheetData>
    <row r="1" spans="1:13" s="1" customFormat="1" ht="26.25" customHeight="1">
      <c r="A1" s="43"/>
      <c r="B1" s="44"/>
      <c r="C1" s="54" t="s">
        <v>30</v>
      </c>
      <c r="D1" s="47"/>
      <c r="E1" s="47"/>
      <c r="F1" s="47"/>
      <c r="G1" s="47"/>
      <c r="H1" s="47"/>
      <c r="I1" s="47"/>
      <c r="J1" s="48"/>
      <c r="K1" s="40" t="s">
        <v>0</v>
      </c>
      <c r="L1" s="40"/>
      <c r="M1" s="40"/>
    </row>
    <row r="2" spans="1:13" s="1" customFormat="1" ht="40.5" customHeight="1">
      <c r="A2" s="45"/>
      <c r="B2" s="46"/>
      <c r="C2" s="55"/>
      <c r="D2" s="49"/>
      <c r="E2" s="49"/>
      <c r="F2" s="49"/>
      <c r="G2" s="49"/>
      <c r="H2" s="49"/>
      <c r="I2" s="49"/>
      <c r="J2" s="50"/>
      <c r="K2" s="40" t="s">
        <v>1</v>
      </c>
      <c r="L2" s="40"/>
      <c r="M2" s="40"/>
    </row>
    <row r="3" spans="1:13" s="1" customFormat="1" ht="26.25" customHeight="1">
      <c r="A3" s="4" t="s">
        <v>2</v>
      </c>
      <c r="B3" s="41" t="s">
        <v>31</v>
      </c>
      <c r="C3" s="42"/>
      <c r="D3" s="42"/>
      <c r="E3" s="42"/>
      <c r="F3" s="42"/>
      <c r="G3" s="42"/>
      <c r="H3" s="42"/>
      <c r="I3" s="42"/>
      <c r="J3" s="42"/>
      <c r="K3" s="42"/>
      <c r="L3" s="42"/>
      <c r="M3" s="42"/>
    </row>
    <row r="4" spans="1:13" s="2" customFormat="1" ht="42" customHeight="1">
      <c r="A4" s="39" t="s">
        <v>4</v>
      </c>
      <c r="B4" s="39" t="s">
        <v>5</v>
      </c>
      <c r="C4" s="5" t="s">
        <v>32</v>
      </c>
      <c r="D4" s="5" t="s">
        <v>33</v>
      </c>
      <c r="E4" s="5" t="s">
        <v>34</v>
      </c>
      <c r="F4" s="5" t="s">
        <v>34</v>
      </c>
      <c r="G4" s="17" t="s">
        <v>35</v>
      </c>
      <c r="H4" s="17" t="s">
        <v>36</v>
      </c>
      <c r="I4" s="17" t="s">
        <v>36</v>
      </c>
      <c r="J4" s="17" t="s">
        <v>35</v>
      </c>
      <c r="K4" s="51" t="s">
        <v>10</v>
      </c>
      <c r="L4" s="51" t="s">
        <v>11</v>
      </c>
      <c r="M4" s="51" t="s">
        <v>12</v>
      </c>
    </row>
    <row r="5" spans="1:13" s="2" customFormat="1" ht="27.6" customHeight="1">
      <c r="A5" s="39"/>
      <c r="B5" s="39"/>
      <c r="C5" s="18">
        <v>46084</v>
      </c>
      <c r="D5" s="18">
        <v>46084</v>
      </c>
      <c r="E5" s="17" t="s">
        <v>37</v>
      </c>
      <c r="F5" s="17" t="s">
        <v>37</v>
      </c>
      <c r="G5" s="17" t="s">
        <v>37</v>
      </c>
      <c r="H5" s="17" t="s">
        <v>37</v>
      </c>
      <c r="I5" s="17" t="s">
        <v>37</v>
      </c>
      <c r="J5" s="17" t="s">
        <v>37</v>
      </c>
      <c r="K5" s="52"/>
      <c r="L5" s="52"/>
      <c r="M5" s="52"/>
    </row>
    <row r="6" spans="1:13" s="2" customFormat="1" ht="12.95">
      <c r="A6" s="39"/>
      <c r="B6" s="39"/>
      <c r="C6" s="6" t="s">
        <v>13</v>
      </c>
      <c r="D6" s="6" t="s">
        <v>13</v>
      </c>
      <c r="E6" s="6" t="s">
        <v>13</v>
      </c>
      <c r="F6" s="6" t="s">
        <v>13</v>
      </c>
      <c r="G6" s="6" t="s">
        <v>13</v>
      </c>
      <c r="H6" s="6" t="s">
        <v>13</v>
      </c>
      <c r="I6" s="6" t="s">
        <v>13</v>
      </c>
      <c r="J6" s="6" t="s">
        <v>13</v>
      </c>
      <c r="K6" s="53"/>
      <c r="L6" s="53"/>
      <c r="M6" s="53"/>
    </row>
    <row r="7" spans="1:13" ht="142.5" customHeight="1">
      <c r="A7" s="16" t="s">
        <v>38</v>
      </c>
      <c r="B7" s="21">
        <v>1</v>
      </c>
      <c r="C7" s="22">
        <v>33022</v>
      </c>
      <c r="D7" s="22">
        <v>535500</v>
      </c>
      <c r="E7" s="22">
        <v>297500</v>
      </c>
      <c r="F7" s="22">
        <f>+(E7*5.1%)+E7</f>
        <v>312672.5</v>
      </c>
      <c r="G7" s="22">
        <v>83300</v>
      </c>
      <c r="H7" s="22">
        <v>17850</v>
      </c>
      <c r="I7" s="22">
        <f>+(H7*5.1%)+H7</f>
        <v>18760.349999999999</v>
      </c>
      <c r="J7" s="22">
        <f>+(G7*5.1%)+G7</f>
        <v>87548.3</v>
      </c>
      <c r="K7" s="22">
        <f>(C7+D7+J7+F7+I7)/5</f>
        <v>197500.63</v>
      </c>
      <c r="L7" s="22">
        <f>ROUNDUP(K7,0)</f>
        <v>197501</v>
      </c>
      <c r="M7" s="22">
        <f t="shared" ref="M7:M19" si="0">L7*B7</f>
        <v>197501</v>
      </c>
    </row>
    <row r="8" spans="1:13" ht="405.95">
      <c r="A8" s="16" t="s">
        <v>39</v>
      </c>
      <c r="B8" s="21">
        <v>1</v>
      </c>
      <c r="C8" s="22">
        <v>33022</v>
      </c>
      <c r="D8" s="22">
        <v>535500</v>
      </c>
      <c r="E8" s="22">
        <v>238000</v>
      </c>
      <c r="F8" s="22">
        <f t="shared" ref="F8:F19" si="1">+(E8*5.1%)+E8</f>
        <v>250138</v>
      </c>
      <c r="G8" s="22">
        <v>59500</v>
      </c>
      <c r="H8" s="22">
        <v>17850</v>
      </c>
      <c r="I8" s="22">
        <f t="shared" ref="I8:I20" si="2">+(H8*5.1%)+H8</f>
        <v>18760.349999999999</v>
      </c>
      <c r="J8" s="22">
        <f t="shared" ref="J8:J19" si="3">+(G8*5.1%)+G8</f>
        <v>62534.5</v>
      </c>
      <c r="K8" s="22">
        <f t="shared" ref="K8:K20" si="4">(C8+D8+J8+F8+I8)/5</f>
        <v>179990.97</v>
      </c>
      <c r="L8" s="22">
        <f t="shared" ref="L8:L20" si="5">ROUNDUP(K8,0)</f>
        <v>179991</v>
      </c>
      <c r="M8" s="22">
        <f t="shared" si="0"/>
        <v>179991</v>
      </c>
    </row>
    <row r="9" spans="1:13" ht="111.95">
      <c r="A9" s="16" t="s">
        <v>40</v>
      </c>
      <c r="B9" s="21">
        <v>1</v>
      </c>
      <c r="C9" s="22">
        <v>33022</v>
      </c>
      <c r="D9" s="22">
        <v>238000</v>
      </c>
      <c r="E9" s="22">
        <v>130900</v>
      </c>
      <c r="F9" s="22">
        <f t="shared" si="1"/>
        <v>137575.9</v>
      </c>
      <c r="G9" s="22">
        <v>59500</v>
      </c>
      <c r="H9" s="22">
        <v>1700</v>
      </c>
      <c r="I9" s="22">
        <f t="shared" si="2"/>
        <v>1786.7</v>
      </c>
      <c r="J9" s="22">
        <f t="shared" si="3"/>
        <v>62534.5</v>
      </c>
      <c r="K9" s="22">
        <f t="shared" si="4"/>
        <v>94583.82</v>
      </c>
      <c r="L9" s="22">
        <f t="shared" si="5"/>
        <v>94584</v>
      </c>
      <c r="M9" s="22">
        <f t="shared" si="0"/>
        <v>94584</v>
      </c>
    </row>
    <row r="10" spans="1:13" ht="42">
      <c r="A10" s="23" t="s">
        <v>41</v>
      </c>
      <c r="B10" s="21">
        <v>1</v>
      </c>
      <c r="C10" s="22">
        <v>33022</v>
      </c>
      <c r="D10" s="22">
        <v>4760000</v>
      </c>
      <c r="E10" s="22">
        <v>4000000</v>
      </c>
      <c r="F10" s="22">
        <f t="shared" si="1"/>
        <v>4204000</v>
      </c>
      <c r="G10" s="22">
        <v>3439100</v>
      </c>
      <c r="H10" s="22">
        <v>1190000</v>
      </c>
      <c r="I10" s="22">
        <f t="shared" si="2"/>
        <v>1250690</v>
      </c>
      <c r="J10" s="22">
        <f t="shared" si="3"/>
        <v>3614494.1</v>
      </c>
      <c r="K10" s="22">
        <f t="shared" si="4"/>
        <v>2772441.2199999997</v>
      </c>
      <c r="L10" s="22">
        <f t="shared" si="5"/>
        <v>2772442</v>
      </c>
      <c r="M10" s="22">
        <f t="shared" si="0"/>
        <v>2772442</v>
      </c>
    </row>
    <row r="11" spans="1:13" ht="140.1">
      <c r="A11" s="16" t="s">
        <v>42</v>
      </c>
      <c r="B11" s="21">
        <v>1</v>
      </c>
      <c r="C11" s="22">
        <v>33022</v>
      </c>
      <c r="D11" s="22">
        <v>499800</v>
      </c>
      <c r="E11" s="22">
        <v>190400</v>
      </c>
      <c r="F11" s="22">
        <f t="shared" si="1"/>
        <v>200110.4</v>
      </c>
      <c r="G11" s="22">
        <v>59500</v>
      </c>
      <c r="H11" s="22">
        <v>17850</v>
      </c>
      <c r="I11" s="22">
        <f t="shared" si="2"/>
        <v>18760.349999999999</v>
      </c>
      <c r="J11" s="22">
        <f t="shared" si="3"/>
        <v>62534.5</v>
      </c>
      <c r="K11" s="22">
        <f t="shared" si="4"/>
        <v>162845.45000000001</v>
      </c>
      <c r="L11" s="22">
        <f t="shared" si="5"/>
        <v>162846</v>
      </c>
      <c r="M11" s="22">
        <f t="shared" si="0"/>
        <v>162846</v>
      </c>
    </row>
    <row r="12" spans="1:13" ht="98.1">
      <c r="A12" s="16" t="s">
        <v>43</v>
      </c>
      <c r="B12" s="21">
        <v>1</v>
      </c>
      <c r="C12" s="22">
        <v>33022</v>
      </c>
      <c r="D12" s="22">
        <v>476000</v>
      </c>
      <c r="E12" s="22">
        <v>119000</v>
      </c>
      <c r="F12" s="22">
        <f t="shared" si="1"/>
        <v>125069</v>
      </c>
      <c r="G12" s="22">
        <v>47600</v>
      </c>
      <c r="H12" s="22">
        <v>17850</v>
      </c>
      <c r="I12" s="22">
        <f t="shared" si="2"/>
        <v>18760.349999999999</v>
      </c>
      <c r="J12" s="22">
        <f t="shared" si="3"/>
        <v>50027.6</v>
      </c>
      <c r="K12" s="22">
        <f t="shared" si="4"/>
        <v>140575.78999999998</v>
      </c>
      <c r="L12" s="22">
        <f t="shared" si="5"/>
        <v>140576</v>
      </c>
      <c r="M12" s="22">
        <f t="shared" si="0"/>
        <v>140576</v>
      </c>
    </row>
    <row r="13" spans="1:13" ht="84">
      <c r="A13" s="16" t="s">
        <v>44</v>
      </c>
      <c r="B13" s="21">
        <v>1</v>
      </c>
      <c r="C13" s="22">
        <v>33022</v>
      </c>
      <c r="D13" s="22">
        <v>357000</v>
      </c>
      <c r="E13" s="22">
        <v>119000</v>
      </c>
      <c r="F13" s="22">
        <f t="shared" si="1"/>
        <v>125069</v>
      </c>
      <c r="G13" s="22">
        <v>47600</v>
      </c>
      <c r="H13" s="22">
        <v>17850</v>
      </c>
      <c r="I13" s="22">
        <f t="shared" si="2"/>
        <v>18760.349999999999</v>
      </c>
      <c r="J13" s="22">
        <f t="shared" si="3"/>
        <v>50027.6</v>
      </c>
      <c r="K13" s="22">
        <f t="shared" si="4"/>
        <v>116775.79</v>
      </c>
      <c r="L13" s="22">
        <f t="shared" si="5"/>
        <v>116776</v>
      </c>
      <c r="M13" s="22">
        <f t="shared" si="0"/>
        <v>116776</v>
      </c>
    </row>
    <row r="14" spans="1:13" ht="69.95">
      <c r="A14" s="16" t="s">
        <v>45</v>
      </c>
      <c r="B14" s="21">
        <v>1</v>
      </c>
      <c r="C14" s="22">
        <v>26418</v>
      </c>
      <c r="D14" s="22">
        <v>416500</v>
      </c>
      <c r="E14" s="22">
        <v>59500</v>
      </c>
      <c r="F14" s="22">
        <f t="shared" si="1"/>
        <v>62534.5</v>
      </c>
      <c r="G14" s="22">
        <v>47600</v>
      </c>
      <c r="H14" s="22">
        <v>17850</v>
      </c>
      <c r="I14" s="22">
        <f t="shared" si="2"/>
        <v>18760.349999999999</v>
      </c>
      <c r="J14" s="22">
        <f t="shared" si="3"/>
        <v>50027.6</v>
      </c>
      <c r="K14" s="22">
        <f t="shared" si="4"/>
        <v>114848.09</v>
      </c>
      <c r="L14" s="22">
        <f t="shared" si="5"/>
        <v>114849</v>
      </c>
      <c r="M14" s="22">
        <f t="shared" si="0"/>
        <v>114849</v>
      </c>
    </row>
    <row r="15" spans="1:13" ht="69.95">
      <c r="A15" s="16" t="s">
        <v>46</v>
      </c>
      <c r="B15" s="21">
        <v>1</v>
      </c>
      <c r="C15" s="22">
        <v>26418</v>
      </c>
      <c r="D15" s="22">
        <v>357000</v>
      </c>
      <c r="E15" s="22">
        <v>95200</v>
      </c>
      <c r="F15" s="22">
        <f t="shared" si="1"/>
        <v>100055.2</v>
      </c>
      <c r="G15" s="22">
        <v>47600</v>
      </c>
      <c r="H15" s="22">
        <v>14280</v>
      </c>
      <c r="I15" s="22">
        <f t="shared" si="2"/>
        <v>15008.28</v>
      </c>
      <c r="J15" s="22">
        <f t="shared" si="3"/>
        <v>50027.6</v>
      </c>
      <c r="K15" s="22">
        <f t="shared" si="4"/>
        <v>109701.81599999999</v>
      </c>
      <c r="L15" s="22">
        <f t="shared" si="5"/>
        <v>109702</v>
      </c>
      <c r="M15" s="22">
        <f t="shared" si="0"/>
        <v>109702</v>
      </c>
    </row>
    <row r="16" spans="1:13" ht="168">
      <c r="A16" s="20" t="s">
        <v>47</v>
      </c>
      <c r="B16" s="21">
        <v>1</v>
      </c>
      <c r="C16" s="24">
        <v>22015</v>
      </c>
      <c r="D16" s="24">
        <v>476000</v>
      </c>
      <c r="E16" s="24">
        <v>178500</v>
      </c>
      <c r="F16" s="22">
        <f t="shared" si="1"/>
        <v>187603.5</v>
      </c>
      <c r="G16" s="22">
        <v>71400</v>
      </c>
      <c r="H16" s="22">
        <v>14280</v>
      </c>
      <c r="I16" s="22">
        <f t="shared" si="2"/>
        <v>15008.28</v>
      </c>
      <c r="J16" s="22">
        <f t="shared" si="3"/>
        <v>75041.399999999994</v>
      </c>
      <c r="K16" s="22">
        <f t="shared" si="4"/>
        <v>155133.636</v>
      </c>
      <c r="L16" s="24">
        <f t="shared" si="5"/>
        <v>155134</v>
      </c>
      <c r="M16" s="24">
        <f t="shared" si="0"/>
        <v>155134</v>
      </c>
    </row>
    <row r="17" spans="1:13" ht="69.95">
      <c r="A17" s="20" t="s">
        <v>48</v>
      </c>
      <c r="B17" s="21">
        <v>1</v>
      </c>
      <c r="C17" s="24">
        <v>22015</v>
      </c>
      <c r="D17" s="24">
        <v>416500</v>
      </c>
      <c r="E17" s="24">
        <v>297500</v>
      </c>
      <c r="F17" s="22">
        <f t="shared" si="1"/>
        <v>312672.5</v>
      </c>
      <c r="G17" s="22">
        <v>59500</v>
      </c>
      <c r="H17" s="22">
        <v>11900</v>
      </c>
      <c r="I17" s="22">
        <f t="shared" si="2"/>
        <v>12506.9</v>
      </c>
      <c r="J17" s="22">
        <f t="shared" si="3"/>
        <v>62534.5</v>
      </c>
      <c r="K17" s="22">
        <f t="shared" si="4"/>
        <v>165245.78</v>
      </c>
      <c r="L17" s="24">
        <f t="shared" si="5"/>
        <v>165246</v>
      </c>
      <c r="M17" s="24">
        <f t="shared" si="0"/>
        <v>165246</v>
      </c>
    </row>
    <row r="18" spans="1:13" ht="237.95">
      <c r="A18" s="20" t="s">
        <v>49</v>
      </c>
      <c r="B18" s="21">
        <v>1</v>
      </c>
      <c r="C18" s="24">
        <v>1166200</v>
      </c>
      <c r="D18" s="24">
        <v>357000</v>
      </c>
      <c r="E18" s="24">
        <v>95200</v>
      </c>
      <c r="F18" s="22">
        <f t="shared" si="1"/>
        <v>100055.2</v>
      </c>
      <c r="G18" s="22">
        <v>59500</v>
      </c>
      <c r="H18" s="22">
        <v>11900</v>
      </c>
      <c r="I18" s="22">
        <f t="shared" si="2"/>
        <v>12506.9</v>
      </c>
      <c r="J18" s="22">
        <f t="shared" si="3"/>
        <v>62534.5</v>
      </c>
      <c r="K18" s="22">
        <f t="shared" si="4"/>
        <v>339659.31999999995</v>
      </c>
      <c r="L18" s="24">
        <f t="shared" si="5"/>
        <v>339660</v>
      </c>
      <c r="M18" s="24">
        <f t="shared" si="0"/>
        <v>339660</v>
      </c>
    </row>
    <row r="19" spans="1:13" ht="266.45" thickBot="1">
      <c r="A19" s="20" t="s">
        <v>50</v>
      </c>
      <c r="B19" s="21">
        <v>1</v>
      </c>
      <c r="C19" s="24">
        <v>1166200</v>
      </c>
      <c r="D19" s="24">
        <v>809200</v>
      </c>
      <c r="E19" s="24">
        <v>297500</v>
      </c>
      <c r="F19" s="22">
        <f t="shared" si="1"/>
        <v>312672.5</v>
      </c>
      <c r="G19" s="22">
        <v>59500</v>
      </c>
      <c r="H19" s="22">
        <v>14280</v>
      </c>
      <c r="I19" s="22">
        <f t="shared" si="2"/>
        <v>15008.28</v>
      </c>
      <c r="J19" s="22">
        <f t="shared" si="3"/>
        <v>62534.5</v>
      </c>
      <c r="K19" s="22">
        <f t="shared" si="4"/>
        <v>473123.05599999998</v>
      </c>
      <c r="L19" s="24">
        <f t="shared" si="5"/>
        <v>473124</v>
      </c>
      <c r="M19" s="24">
        <f t="shared" si="0"/>
        <v>473124</v>
      </c>
    </row>
    <row r="20" spans="1:13" ht="14.45" thickBot="1">
      <c r="A20" s="7" t="s">
        <v>27</v>
      </c>
      <c r="B20" s="11">
        <f>COUNTIF(A7:A19,"*")</f>
        <v>13</v>
      </c>
      <c r="C20" s="25">
        <f>SUM(C7:C19)</f>
        <v>2660420</v>
      </c>
      <c r="D20" s="25">
        <f>SUM(D7:D19)</f>
        <v>10234000</v>
      </c>
      <c r="E20" s="25">
        <f>SUM(E7:E19)</f>
        <v>6118200</v>
      </c>
      <c r="F20" s="25">
        <f>SUM(F7:F19)</f>
        <v>6430228.2000000011</v>
      </c>
      <c r="G20" s="25">
        <f t="shared" ref="G20:H20" si="6">SUM(G7:G19)</f>
        <v>4141200</v>
      </c>
      <c r="H20" s="25">
        <f t="shared" si="6"/>
        <v>1365440</v>
      </c>
      <c r="I20" s="22">
        <f t="shared" si="2"/>
        <v>1435077.44</v>
      </c>
      <c r="J20" s="10">
        <f>SUM(J7:J19)</f>
        <v>4352401.2</v>
      </c>
      <c r="K20" s="22">
        <f t="shared" si="4"/>
        <v>5022425.3679999998</v>
      </c>
      <c r="L20" s="10">
        <f t="shared" si="5"/>
        <v>5022426</v>
      </c>
      <c r="M20" s="10">
        <f>SUM(M7:M19)</f>
        <v>5022431</v>
      </c>
    </row>
    <row r="21" spans="1:13" ht="15" customHeight="1">
      <c r="A21" s="36" t="s">
        <v>28</v>
      </c>
      <c r="B21" s="36"/>
      <c r="C21" s="36"/>
      <c r="D21" s="36"/>
      <c r="E21" s="36"/>
      <c r="F21" s="36"/>
      <c r="G21" s="36"/>
      <c r="H21" s="36"/>
      <c r="I21" s="36"/>
      <c r="J21" s="36"/>
      <c r="K21" s="36"/>
      <c r="L21" s="36"/>
      <c r="M21" s="36"/>
    </row>
    <row r="22" spans="1:13">
      <c r="A22" s="37"/>
      <c r="B22" s="37"/>
      <c r="C22" s="37"/>
      <c r="D22" s="37"/>
      <c r="E22" s="37"/>
      <c r="F22" s="37"/>
      <c r="G22" s="37"/>
      <c r="H22" s="37"/>
      <c r="I22" s="37"/>
      <c r="J22" s="37"/>
      <c r="K22" s="37"/>
      <c r="L22" s="37"/>
      <c r="M22" s="37"/>
    </row>
    <row r="24" spans="1:13" ht="14.25" customHeight="1">
      <c r="A24" s="38" t="s">
        <v>29</v>
      </c>
      <c r="B24" s="38"/>
      <c r="C24" s="38"/>
    </row>
    <row r="25" spans="1:13">
      <c r="A25" s="38"/>
      <c r="B25" s="38"/>
      <c r="C25" s="38"/>
    </row>
    <row r="26" spans="1:13" ht="10.5" customHeight="1">
      <c r="A26" s="38"/>
      <c r="B26" s="38"/>
      <c r="C26" s="38"/>
    </row>
  </sheetData>
  <mergeCells count="12">
    <mergeCell ref="A21:M22"/>
    <mergeCell ref="A24:C26"/>
    <mergeCell ref="A1:B2"/>
    <mergeCell ref="C1:J2"/>
    <mergeCell ref="K1:M1"/>
    <mergeCell ref="K2:M2"/>
    <mergeCell ref="B3:M3"/>
    <mergeCell ref="A4:A6"/>
    <mergeCell ref="B4:B6"/>
    <mergeCell ref="K4:K6"/>
    <mergeCell ref="L4:L6"/>
    <mergeCell ref="M4:M6"/>
  </mergeCells>
  <pageMargins left="0.25" right="0.25" top="0.75" bottom="0.75" header="0.3" footer="0.3"/>
  <pageSetup scale="49"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EDBC5-31C7-45D2-AF5D-312E9113F116}">
  <dimension ref="A1:F33"/>
  <sheetViews>
    <sheetView topLeftCell="A17" zoomScale="80" zoomScaleNormal="80" workbookViewId="0">
      <selection activeCell="F20" sqref="F20"/>
    </sheetView>
  </sheetViews>
  <sheetFormatPr defaultColWidth="11.42578125" defaultRowHeight="14.1"/>
  <cols>
    <col min="1" max="1" width="64.140625" style="3" customWidth="1"/>
    <col min="2" max="2" width="10.42578125" style="3" customWidth="1"/>
    <col min="3" max="3" width="26" style="3" customWidth="1"/>
    <col min="4" max="6" width="21.140625" style="3" customWidth="1"/>
    <col min="7" max="16384" width="11.42578125" style="3"/>
  </cols>
  <sheetData>
    <row r="1" spans="1:6" s="1" customFormat="1" ht="26.25" customHeight="1">
      <c r="A1" s="43"/>
      <c r="B1" s="44"/>
      <c r="C1" s="47"/>
      <c r="D1" s="40" t="s">
        <v>0</v>
      </c>
      <c r="E1" s="40"/>
      <c r="F1" s="40"/>
    </row>
    <row r="2" spans="1:6" s="1" customFormat="1" ht="40.5" customHeight="1">
      <c r="A2" s="45"/>
      <c r="B2" s="46"/>
      <c r="C2" s="49"/>
      <c r="D2" s="40" t="s">
        <v>1</v>
      </c>
      <c r="E2" s="40"/>
      <c r="F2" s="40"/>
    </row>
    <row r="3" spans="1:6" s="1" customFormat="1" ht="26.25" customHeight="1">
      <c r="A3" s="4" t="s">
        <v>2</v>
      </c>
      <c r="B3" s="41" t="s">
        <v>51</v>
      </c>
      <c r="C3" s="42"/>
      <c r="D3" s="42"/>
      <c r="E3" s="42"/>
      <c r="F3" s="42"/>
    </row>
    <row r="4" spans="1:6" s="2" customFormat="1" ht="42" customHeight="1">
      <c r="A4" s="39" t="s">
        <v>4</v>
      </c>
      <c r="B4" s="39" t="s">
        <v>5</v>
      </c>
      <c r="C4" s="5" t="s">
        <v>52</v>
      </c>
      <c r="D4" s="51" t="s">
        <v>10</v>
      </c>
      <c r="E4" s="51" t="s">
        <v>11</v>
      </c>
      <c r="F4" s="51" t="s">
        <v>12</v>
      </c>
    </row>
    <row r="5" spans="1:6" s="2" customFormat="1" ht="42.75" customHeight="1">
      <c r="A5" s="39"/>
      <c r="B5" s="39"/>
      <c r="C5" s="18">
        <v>46085</v>
      </c>
      <c r="D5" s="52"/>
      <c r="E5" s="52"/>
      <c r="F5" s="52"/>
    </row>
    <row r="6" spans="1:6" s="2" customFormat="1" ht="12.95">
      <c r="A6" s="39"/>
      <c r="B6" s="39"/>
      <c r="C6" s="6" t="s">
        <v>13</v>
      </c>
      <c r="D6" s="53"/>
      <c r="E6" s="53"/>
      <c r="F6" s="53"/>
    </row>
    <row r="7" spans="1:6" ht="84">
      <c r="A7" s="16" t="s">
        <v>14</v>
      </c>
      <c r="B7" s="12">
        <v>1</v>
      </c>
      <c r="C7" s="8">
        <f>('Dane Central'!I7/3)</f>
        <v>266026</v>
      </c>
      <c r="D7" s="8">
        <f>C7</f>
        <v>266026</v>
      </c>
      <c r="E7" s="8">
        <f>ROUNDUP(D7,0)</f>
        <v>266026</v>
      </c>
      <c r="F7" s="8">
        <f t="shared" ref="F7:F19" si="0">E7*B7</f>
        <v>266026</v>
      </c>
    </row>
    <row r="8" spans="1:6" ht="321.95">
      <c r="A8" s="16" t="s">
        <v>15</v>
      </c>
      <c r="B8" s="12">
        <v>1</v>
      </c>
      <c r="C8" s="8">
        <f>('Dane Central'!I8/3)</f>
        <v>239117.66666666666</v>
      </c>
      <c r="D8" s="8">
        <f t="shared" ref="D8:D19" si="1">C8</f>
        <v>239117.66666666666</v>
      </c>
      <c r="E8" s="8">
        <f t="shared" ref="E8:E19" si="2">ROUNDUP(D8,0)</f>
        <v>239118</v>
      </c>
      <c r="F8" s="8">
        <f t="shared" si="0"/>
        <v>239118</v>
      </c>
    </row>
    <row r="9" spans="1:6" ht="84">
      <c r="A9" s="16" t="s">
        <v>16</v>
      </c>
      <c r="B9" s="12">
        <v>1</v>
      </c>
      <c r="C9" s="8">
        <f>('Dane Central'!I9/3)</f>
        <v>181232</v>
      </c>
      <c r="D9" s="8">
        <f t="shared" si="1"/>
        <v>181232</v>
      </c>
      <c r="E9" s="8">
        <f t="shared" si="2"/>
        <v>181232</v>
      </c>
      <c r="F9" s="8">
        <f t="shared" si="0"/>
        <v>181232</v>
      </c>
    </row>
    <row r="10" spans="1:6" ht="42">
      <c r="A10" s="16" t="s">
        <v>17</v>
      </c>
      <c r="B10" s="12">
        <v>1</v>
      </c>
      <c r="C10" s="8">
        <f>('Dane Central'!I10/2.4)</f>
        <v>1316803.3333333335</v>
      </c>
      <c r="D10" s="8">
        <f t="shared" si="1"/>
        <v>1316803.3333333335</v>
      </c>
      <c r="E10" s="8">
        <f t="shared" si="2"/>
        <v>1316804</v>
      </c>
      <c r="F10" s="8">
        <f t="shared" si="0"/>
        <v>1316804</v>
      </c>
    </row>
    <row r="11" spans="1:6" ht="182.1">
      <c r="A11" s="16" t="s">
        <v>18</v>
      </c>
      <c r="B11" s="12">
        <v>1</v>
      </c>
      <c r="C11" s="8">
        <f>('Dane Central'!I11/3)</f>
        <v>239353.33333333334</v>
      </c>
      <c r="D11" s="8">
        <f t="shared" si="1"/>
        <v>239353.33333333334</v>
      </c>
      <c r="E11" s="8">
        <f t="shared" si="2"/>
        <v>239354</v>
      </c>
      <c r="F11" s="8">
        <f t="shared" si="0"/>
        <v>239354</v>
      </c>
    </row>
    <row r="12" spans="1:6" ht="69.95">
      <c r="A12" s="16" t="s">
        <v>19</v>
      </c>
      <c r="B12" s="12">
        <v>1</v>
      </c>
      <c r="C12" s="8">
        <f>('Dane Central'!I12/3)</f>
        <v>175400.33333333334</v>
      </c>
      <c r="D12" s="8">
        <f t="shared" si="1"/>
        <v>175400.33333333334</v>
      </c>
      <c r="E12" s="8">
        <f t="shared" si="2"/>
        <v>175401</v>
      </c>
      <c r="F12" s="8">
        <f t="shared" si="0"/>
        <v>175401</v>
      </c>
    </row>
    <row r="13" spans="1:6" ht="98.1">
      <c r="A13" s="16" t="s">
        <v>20</v>
      </c>
      <c r="B13" s="12">
        <v>1</v>
      </c>
      <c r="C13" s="8">
        <f>('Dane Central'!I13/3)</f>
        <v>163112.33333333334</v>
      </c>
      <c r="D13" s="8">
        <f t="shared" si="1"/>
        <v>163112.33333333334</v>
      </c>
      <c r="E13" s="8">
        <f t="shared" si="2"/>
        <v>163113</v>
      </c>
      <c r="F13" s="8">
        <f t="shared" si="0"/>
        <v>163113</v>
      </c>
    </row>
    <row r="14" spans="1:6" ht="84">
      <c r="A14" s="16" t="s">
        <v>21</v>
      </c>
      <c r="B14" s="12">
        <v>1</v>
      </c>
      <c r="C14" s="8">
        <f>('Dane Central'!I14/3)</f>
        <v>169599.66666666666</v>
      </c>
      <c r="D14" s="8">
        <f t="shared" si="1"/>
        <v>169599.66666666666</v>
      </c>
      <c r="E14" s="8">
        <f t="shared" si="2"/>
        <v>169600</v>
      </c>
      <c r="F14" s="8">
        <f t="shared" si="0"/>
        <v>169600</v>
      </c>
    </row>
    <row r="15" spans="1:6" ht="84">
      <c r="A15" s="16" t="s">
        <v>22</v>
      </c>
      <c r="B15" s="12">
        <v>1</v>
      </c>
      <c r="C15" s="8">
        <f>('Dane Central'!I15/3)</f>
        <v>148690</v>
      </c>
      <c r="D15" s="8">
        <f t="shared" si="1"/>
        <v>148690</v>
      </c>
      <c r="E15" s="8">
        <f t="shared" si="2"/>
        <v>148690</v>
      </c>
      <c r="F15" s="8">
        <f t="shared" si="0"/>
        <v>148690</v>
      </c>
    </row>
    <row r="16" spans="1:6" ht="195.95">
      <c r="A16" s="20" t="s">
        <v>23</v>
      </c>
      <c r="B16" s="13">
        <v>1</v>
      </c>
      <c r="C16" s="8">
        <f>('Dane Central'!I16/3)</f>
        <v>201113</v>
      </c>
      <c r="D16" s="8">
        <f t="shared" si="1"/>
        <v>201113</v>
      </c>
      <c r="E16" s="8">
        <f t="shared" si="2"/>
        <v>201113</v>
      </c>
      <c r="F16" s="8">
        <f t="shared" si="0"/>
        <v>201113</v>
      </c>
    </row>
    <row r="17" spans="1:6" ht="111.95">
      <c r="A17" s="20" t="s">
        <v>24</v>
      </c>
      <c r="B17" s="13">
        <v>1</v>
      </c>
      <c r="C17" s="8">
        <f>('Dane Central'!I17/3)</f>
        <v>195508.33333333334</v>
      </c>
      <c r="D17" s="8">
        <f t="shared" si="1"/>
        <v>195508.33333333334</v>
      </c>
      <c r="E17" s="8">
        <f t="shared" si="2"/>
        <v>195509</v>
      </c>
      <c r="F17" s="8">
        <f t="shared" si="0"/>
        <v>195509</v>
      </c>
    </row>
    <row r="18" spans="1:6" ht="237.95">
      <c r="A18" s="20" t="s">
        <v>25</v>
      </c>
      <c r="B18" s="13">
        <v>1</v>
      </c>
      <c r="C18" s="8">
        <f>('Dane Central'!I18/3)</f>
        <v>189504.33333333334</v>
      </c>
      <c r="D18" s="8">
        <f t="shared" si="1"/>
        <v>189504.33333333334</v>
      </c>
      <c r="E18" s="8">
        <f t="shared" si="2"/>
        <v>189505</v>
      </c>
      <c r="F18" s="8">
        <f t="shared" si="0"/>
        <v>189505</v>
      </c>
    </row>
    <row r="19" spans="1:6" ht="294.60000000000002" thickBot="1">
      <c r="A19" s="20" t="s">
        <v>26</v>
      </c>
      <c r="B19" s="13">
        <v>1</v>
      </c>
      <c r="C19" s="8">
        <f>('Dane Central'!I19/3)</f>
        <v>296479.33333333331</v>
      </c>
      <c r="D19" s="8">
        <f t="shared" si="1"/>
        <v>296479.33333333331</v>
      </c>
      <c r="E19" s="8">
        <f t="shared" si="2"/>
        <v>296480</v>
      </c>
      <c r="F19" s="8">
        <f t="shared" si="0"/>
        <v>296480</v>
      </c>
    </row>
    <row r="20" spans="1:6" ht="14.45" thickBot="1">
      <c r="A20" s="7" t="s">
        <v>27</v>
      </c>
      <c r="B20" s="11">
        <f>COUNTIF(A7:A19,"*")</f>
        <v>13</v>
      </c>
      <c r="C20" s="8">
        <f>SUM(C7:C19)</f>
        <v>3781939.6666666674</v>
      </c>
      <c r="D20" s="8">
        <f>C20</f>
        <v>3781939.6666666674</v>
      </c>
      <c r="E20" s="10">
        <f>ROUNDUP(D20,0)</f>
        <v>3781940</v>
      </c>
      <c r="F20" s="10">
        <f>SUM(F7:F19)</f>
        <v>3781945</v>
      </c>
    </row>
    <row r="21" spans="1:6" ht="15" customHeight="1">
      <c r="A21" s="36" t="s">
        <v>28</v>
      </c>
      <c r="B21" s="36"/>
      <c r="C21" s="36"/>
      <c r="D21" s="36"/>
      <c r="E21" s="36"/>
      <c r="F21" s="36"/>
    </row>
    <row r="22" spans="1:6">
      <c r="A22" s="37"/>
      <c r="B22" s="37"/>
      <c r="C22" s="37"/>
      <c r="D22" s="37"/>
      <c r="E22" s="37"/>
      <c r="F22" s="37"/>
    </row>
    <row r="24" spans="1:6" ht="14.25" customHeight="1">
      <c r="A24" s="38" t="s">
        <v>29</v>
      </c>
      <c r="B24" s="38"/>
    </row>
    <row r="25" spans="1:6">
      <c r="A25" s="38"/>
      <c r="B25" s="38"/>
    </row>
    <row r="26" spans="1:6" ht="10.5" customHeight="1">
      <c r="A26" s="38"/>
      <c r="B26" s="38"/>
    </row>
    <row r="32" spans="1:6" ht="14.45" thickBot="1"/>
    <row r="33" spans="4:4" ht="14.45" thickBot="1">
      <c r="D33" s="10"/>
    </row>
  </sheetData>
  <mergeCells count="12">
    <mergeCell ref="A21:F22"/>
    <mergeCell ref="A24:B26"/>
    <mergeCell ref="A1:B2"/>
    <mergeCell ref="C1:C2"/>
    <mergeCell ref="D1:F1"/>
    <mergeCell ref="D2:F2"/>
    <mergeCell ref="B3:F3"/>
    <mergeCell ref="A4:A6"/>
    <mergeCell ref="B4:B6"/>
    <mergeCell ref="D4:D6"/>
    <mergeCell ref="E4:E6"/>
    <mergeCell ref="F4:F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4524AC-6A81-4872-9F33-6122909FA0DF}">
  <dimension ref="D2:I25"/>
  <sheetViews>
    <sheetView tabSelected="1" topLeftCell="A4" workbookViewId="0">
      <selection activeCell="H24" sqref="H24:I24"/>
    </sheetView>
  </sheetViews>
  <sheetFormatPr defaultColWidth="11.42578125" defaultRowHeight="14.45"/>
  <cols>
    <col min="4" max="4" width="12.85546875" customWidth="1"/>
    <col min="7" max="7" width="15.42578125" customWidth="1"/>
    <col min="8" max="8" width="18.5703125" customWidth="1"/>
    <col min="9" max="9" width="15.140625" bestFit="1" customWidth="1"/>
  </cols>
  <sheetData>
    <row r="2" spans="4:9" ht="15"/>
    <row r="3" spans="4:9" ht="14.45" customHeight="1">
      <c r="D3" s="56" t="s">
        <v>53</v>
      </c>
      <c r="E3" s="56"/>
      <c r="F3" s="56"/>
      <c r="G3" s="56"/>
      <c r="H3" s="56"/>
      <c r="I3" s="56"/>
    </row>
    <row r="4" spans="4:9" ht="23.25">
      <c r="D4" s="27" t="s">
        <v>54</v>
      </c>
      <c r="E4" s="27" t="s">
        <v>55</v>
      </c>
      <c r="F4" s="27" t="s">
        <v>56</v>
      </c>
      <c r="G4" s="27" t="s">
        <v>57</v>
      </c>
      <c r="H4" s="27" t="s">
        <v>58</v>
      </c>
      <c r="I4" s="27" t="s">
        <v>59</v>
      </c>
    </row>
    <row r="5" spans="4:9" ht="15">
      <c r="D5" s="28" t="s">
        <v>60</v>
      </c>
      <c r="E5" s="28" t="s">
        <v>61</v>
      </c>
      <c r="F5" s="28">
        <v>1</v>
      </c>
      <c r="G5" s="28">
        <v>2</v>
      </c>
      <c r="H5" s="29">
        <v>10555737</v>
      </c>
      <c r="I5" s="29">
        <f>G5*H5</f>
        <v>21111474</v>
      </c>
    </row>
    <row r="6" spans="4:9" ht="15">
      <c r="D6" s="28" t="s">
        <v>62</v>
      </c>
      <c r="E6" s="28" t="s">
        <v>61</v>
      </c>
      <c r="F6" s="28">
        <v>1</v>
      </c>
      <c r="G6" s="28">
        <v>2</v>
      </c>
      <c r="H6" s="29">
        <v>5022431</v>
      </c>
      <c r="I6" s="29">
        <f t="shared" ref="I6:I7" si="0">G6*H6</f>
        <v>10044862</v>
      </c>
    </row>
    <row r="7" spans="4:9" ht="15">
      <c r="D7" s="30" t="s">
        <v>63</v>
      </c>
      <c r="E7" s="30" t="s">
        <v>64</v>
      </c>
      <c r="F7" s="30">
        <v>1</v>
      </c>
      <c r="G7" s="30">
        <v>2</v>
      </c>
      <c r="H7" s="31">
        <v>3781945</v>
      </c>
      <c r="I7" s="29">
        <f t="shared" si="0"/>
        <v>7563890</v>
      </c>
    </row>
    <row r="8" spans="4:9" ht="15">
      <c r="D8" s="32"/>
      <c r="E8" s="33"/>
      <c r="F8" s="33"/>
      <c r="G8" s="35" t="s">
        <v>65</v>
      </c>
      <c r="H8" s="34">
        <f>SUM(H5:H7)</f>
        <v>19360113</v>
      </c>
      <c r="I8" s="34">
        <f>SUM(I5:I7)</f>
        <v>38720226</v>
      </c>
    </row>
    <row r="11" spans="4:9" ht="15"/>
    <row r="12" spans="4:9" ht="22.5" customHeight="1">
      <c r="D12" s="62" t="s">
        <v>66</v>
      </c>
      <c r="E12" s="66"/>
      <c r="F12" s="66"/>
      <c r="G12" s="66"/>
      <c r="H12" s="66"/>
      <c r="I12" s="63"/>
    </row>
    <row r="13" spans="4:9" ht="21" customHeight="1">
      <c r="D13" s="62" t="s">
        <v>54</v>
      </c>
      <c r="E13" s="63"/>
      <c r="F13" s="62" t="s">
        <v>55</v>
      </c>
      <c r="G13" s="63"/>
      <c r="H13" s="62" t="s">
        <v>67</v>
      </c>
      <c r="I13" s="63"/>
    </row>
    <row r="14" spans="4:9" ht="15">
      <c r="D14" s="64" t="s">
        <v>68</v>
      </c>
      <c r="E14" s="65"/>
      <c r="F14" s="67" t="s">
        <v>61</v>
      </c>
      <c r="G14" s="68"/>
      <c r="H14" s="60">
        <v>3209408</v>
      </c>
      <c r="I14" s="61"/>
    </row>
    <row r="15" spans="4:9" ht="15">
      <c r="D15" s="64" t="s">
        <v>62</v>
      </c>
      <c r="E15" s="65"/>
      <c r="F15" s="64" t="s">
        <v>61</v>
      </c>
      <c r="G15" s="65"/>
      <c r="H15" s="60">
        <v>4290776</v>
      </c>
      <c r="I15" s="61"/>
    </row>
    <row r="16" spans="4:9" ht="15">
      <c r="D16" s="64" t="s">
        <v>63</v>
      </c>
      <c r="E16" s="65"/>
      <c r="F16" s="64" t="s">
        <v>61</v>
      </c>
      <c r="G16" s="65"/>
      <c r="H16" s="60">
        <v>1283763</v>
      </c>
      <c r="I16" s="61"/>
    </row>
    <row r="17" spans="4:9" ht="15">
      <c r="D17" s="57" t="s">
        <v>65</v>
      </c>
      <c r="E17" s="57"/>
      <c r="F17" s="57"/>
      <c r="G17" s="57"/>
      <c r="H17" s="58">
        <f>H14+H15+H16</f>
        <v>8783947</v>
      </c>
      <c r="I17" s="59"/>
    </row>
    <row r="18" spans="4:9" ht="15"/>
    <row r="19" spans="4:9" ht="15"/>
    <row r="20" spans="4:9" ht="15" customHeight="1">
      <c r="D20" s="62" t="s">
        <v>69</v>
      </c>
      <c r="E20" s="66"/>
      <c r="F20" s="66"/>
      <c r="G20" s="66"/>
      <c r="H20" s="66"/>
      <c r="I20" s="63"/>
    </row>
    <row r="21" spans="4:9" ht="15">
      <c r="D21" s="62" t="s">
        <v>70</v>
      </c>
      <c r="E21" s="66"/>
      <c r="F21" s="66"/>
      <c r="G21" s="63"/>
      <c r="H21" s="62" t="s">
        <v>71</v>
      </c>
      <c r="I21" s="66"/>
    </row>
    <row r="22" spans="4:9" ht="15">
      <c r="D22" s="64" t="s">
        <v>53</v>
      </c>
      <c r="E22" s="69"/>
      <c r="F22" s="69"/>
      <c r="G22" s="65"/>
      <c r="H22" s="60">
        <f>I8</f>
        <v>38720226</v>
      </c>
      <c r="I22" s="61"/>
    </row>
    <row r="23" spans="4:9" ht="15">
      <c r="D23" s="64" t="s">
        <v>66</v>
      </c>
      <c r="E23" s="69"/>
      <c r="F23" s="69"/>
      <c r="G23" s="65"/>
      <c r="H23" s="60">
        <f>H17</f>
        <v>8783947</v>
      </c>
      <c r="I23" s="61"/>
    </row>
    <row r="24" spans="4:9" ht="15">
      <c r="D24" s="57" t="s">
        <v>65</v>
      </c>
      <c r="E24" s="57"/>
      <c r="F24" s="57"/>
      <c r="G24" s="57"/>
      <c r="H24" s="58">
        <f>H22+H23</f>
        <v>47504173</v>
      </c>
      <c r="I24" s="59"/>
    </row>
    <row r="25" spans="4:9" ht="15"/>
  </sheetData>
  <mergeCells count="25">
    <mergeCell ref="H23:I23"/>
    <mergeCell ref="D24:G24"/>
    <mergeCell ref="H24:I24"/>
    <mergeCell ref="H17:I17"/>
    <mergeCell ref="D20:I20"/>
    <mergeCell ref="D3:I3"/>
    <mergeCell ref="D22:G22"/>
    <mergeCell ref="D23:G23"/>
    <mergeCell ref="D21:G21"/>
    <mergeCell ref="H21:I21"/>
    <mergeCell ref="H22:I22"/>
    <mergeCell ref="D17:G17"/>
    <mergeCell ref="F14:G14"/>
    <mergeCell ref="F15:G15"/>
    <mergeCell ref="F16:G16"/>
    <mergeCell ref="D12:I12"/>
    <mergeCell ref="D14:E14"/>
    <mergeCell ref="D15:E15"/>
    <mergeCell ref="D16:E16"/>
    <mergeCell ref="D13:E13"/>
    <mergeCell ref="F13:G13"/>
    <mergeCell ref="H13:I13"/>
    <mergeCell ref="H14:I14"/>
    <mergeCell ref="H15:I15"/>
    <mergeCell ref="H16:I1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8734a48-db25-49cb-b1d9-b9efed32be13">
      <Terms xmlns="http://schemas.microsoft.com/office/infopath/2007/PartnerControls"/>
    </lcf76f155ced4ddcb4097134ff3c332f>
    <TaxCatchAll xmlns="3b6aaf56-0f6d-4173-9505-853e30c362c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B64087A1AD71548A52CFE275E0781A2" ma:contentTypeVersion="13" ma:contentTypeDescription="Crear nuevo documento." ma:contentTypeScope="" ma:versionID="84b6eca063b4f00375500a6013993afd">
  <xsd:schema xmlns:xsd="http://www.w3.org/2001/XMLSchema" xmlns:xs="http://www.w3.org/2001/XMLSchema" xmlns:p="http://schemas.microsoft.com/office/2006/metadata/properties" xmlns:ns2="3b6aaf56-0f6d-4173-9505-853e30c362c5" xmlns:ns3="88734a48-db25-49cb-b1d9-b9efed32be13" targetNamespace="http://schemas.microsoft.com/office/2006/metadata/properties" ma:root="true" ma:fieldsID="a6ce6b31990eba792690ae6950fa220d" ns2:_="" ns3:_="">
    <xsd:import namespace="3b6aaf56-0f6d-4173-9505-853e30c362c5"/>
    <xsd:import namespace="88734a48-db25-49cb-b1d9-b9efed32be1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MediaServiceOCR" minOccurs="0"/>
                <xsd:element ref="ns3:MediaServiceGenerationTime" minOccurs="0"/>
                <xsd:element ref="ns3:MediaServiceEventHashCode" minOccurs="0"/>
                <xsd:element ref="ns3: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6aaf56-0f6d-4173-9505-853e30c362c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08c57e84-0fbc-4995-9801-a88928668ae1}" ma:internalName="TaxCatchAll" ma:showField="CatchAllData" ma:web="3b6aaf56-0f6d-4173-9505-853e30c362c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8734a48-db25-49cb-b1d9-b9efed32be1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ea9b580d-3441-472b-b633-05114d4a3dc4"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F128F5-58A8-426B-9FE5-9228DDA29FE8}"/>
</file>

<file path=customXml/itemProps2.xml><?xml version="1.0" encoding="utf-8"?>
<ds:datastoreItem xmlns:ds="http://schemas.openxmlformats.org/officeDocument/2006/customXml" ds:itemID="{544F6EB1-A5C0-4789-A68D-36B648F8FC9F}"/>
</file>

<file path=customXml/itemProps3.xml><?xml version="1.0" encoding="utf-8"?>
<ds:datastoreItem xmlns:ds="http://schemas.openxmlformats.org/officeDocument/2006/customXml" ds:itemID="{4F7B5D38-C6F1-4290-9B99-BFC22EA98C0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Bustos</dc:creator>
  <cp:keywords/>
  <dc:description/>
  <cp:lastModifiedBy>Humberto Fabio Jurado Sierra</cp:lastModifiedBy>
  <cp:revision/>
  <dcterms:created xsi:type="dcterms:W3CDTF">2019-10-30T15:43:12Z</dcterms:created>
  <dcterms:modified xsi:type="dcterms:W3CDTF">2026-08-13T17:12:53Z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0x0101003B64087A1AD71548A52CFE275E0781A2</vt:lpwstr>
  </property>
</Properties>
</file>