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showInkAnnotation="0" autoCompressPictures="0"/>
  <mc:AlternateContent xmlns:mc="http://schemas.openxmlformats.org/markup-compatibility/2006">
    <mc:Choice Requires="x15">
      <x15ac:absPath xmlns:x15ac="http://schemas.microsoft.com/office/spreadsheetml/2010/11/ac" url="https://sanveleza-my.sharepoint.com/personal/nestor_guerra_sanvelez_com/Documents/SENA/DOCUMENTOS FINALES A PUBLICAR/"/>
    </mc:Choice>
  </mc:AlternateContent>
  <xr:revisionPtr revIDLastSave="162" documentId="8_{A794C073-7A83-47D9-9BB0-9BC8C4C8D052}" xr6:coauthVersionLast="47" xr6:coauthVersionMax="47" xr10:uidLastSave="{A984F292-845C-42BF-8F3E-3200F484783A}"/>
  <bookViews>
    <workbookView xWindow="-120" yWindow="-120" windowWidth="20730" windowHeight="11040" tabRatio="500" xr2:uid="{00000000-000D-0000-FFFF-FFFF00000000}"/>
  </bookViews>
  <sheets>
    <sheet name="ESTUDIO DE MERCADO " sheetId="11" r:id="rId1"/>
    <sheet name="TASAS PROMEDIO" sheetId="12" r:id="rId2"/>
    <sheet name="RESUMEN VLRS TRDM" sheetId="4" r:id="rId3"/>
  </sheets>
  <definedNames>
    <definedName name="_xlnm.Print_Area" localSheetId="2">'RESUMEN VLRS TRDM'!$A$1:$E$6</definedName>
  </definedNames>
  <calcPr calcId="191029"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7" i="11" l="1"/>
  <c r="S37" i="11"/>
  <c r="U23" i="11"/>
  <c r="D29" i="11" l="1"/>
  <c r="K25" i="11" l="1"/>
  <c r="K21" i="11"/>
  <c r="K22" i="11" l="1"/>
  <c r="L35" i="11"/>
  <c r="L36" i="11" s="1"/>
  <c r="K35" i="11"/>
  <c r="G20" i="12"/>
  <c r="S35" i="11" l="1"/>
  <c r="M35" i="11"/>
  <c r="N35" i="11" s="1"/>
  <c r="N36" i="11" s="1"/>
  <c r="P35" i="11" s="1"/>
  <c r="Q35" i="11" s="1"/>
  <c r="T35" i="11" l="1"/>
  <c r="U35" i="11" s="1"/>
  <c r="U36" i="11" s="1"/>
  <c r="S36" i="11"/>
  <c r="A38" i="4"/>
  <c r="A39" i="4" s="1"/>
  <c r="A40" i="4" s="1"/>
  <c r="A41" i="4" s="1"/>
  <c r="A42" i="4" s="1"/>
  <c r="A43" i="4" s="1"/>
  <c r="A44" i="4" s="1"/>
  <c r="A45" i="4" s="1"/>
  <c r="A46" i="4" s="1"/>
  <c r="A47" i="4" s="1"/>
  <c r="A48" i="4" s="1"/>
  <c r="A49" i="4" s="1"/>
  <c r="A50" i="4" s="1"/>
  <c r="A51" i="4" s="1"/>
  <c r="A52" i="4" s="1"/>
  <c r="F31" i="4" l="1"/>
  <c r="F10" i="4"/>
  <c r="F16" i="4"/>
  <c r="F28" i="4"/>
  <c r="F13" i="4"/>
  <c r="F14" i="4"/>
  <c r="C48" i="4"/>
  <c r="F17" i="4" s="1"/>
  <c r="F29" i="4" l="1"/>
  <c r="F30" i="4"/>
  <c r="F27" i="4"/>
  <c r="F32" i="4" s="1"/>
  <c r="F15" i="4"/>
  <c r="G16" i="11" l="1"/>
  <c r="G15" i="11"/>
  <c r="G14" i="11"/>
  <c r="G8" i="12" l="1"/>
  <c r="G139" i="12"/>
  <c r="J139" i="12" s="1"/>
  <c r="K139" i="12" s="1"/>
  <c r="G135" i="12"/>
  <c r="J135" i="12" s="1"/>
  <c r="K135" i="12" s="1"/>
  <c r="G126" i="12"/>
  <c r="J126" i="12" s="1"/>
  <c r="K126" i="12" s="1"/>
  <c r="G116" i="12"/>
  <c r="J116" i="12" s="1"/>
  <c r="K116" i="12" s="1"/>
  <c r="G105" i="12"/>
  <c r="J105" i="12" s="1"/>
  <c r="K105" i="12" s="1"/>
  <c r="G94" i="12"/>
  <c r="J94" i="12" s="1"/>
  <c r="K94" i="12" s="1"/>
  <c r="G83" i="12"/>
  <c r="J83" i="12" s="1"/>
  <c r="K83" i="12" s="1"/>
  <c r="G75" i="12"/>
  <c r="J75" i="12" s="1"/>
  <c r="K75" i="12" s="1"/>
  <c r="G65" i="12"/>
  <c r="J65" i="12" s="1"/>
  <c r="K65" i="12" s="1"/>
  <c r="G55" i="12"/>
  <c r="J55" i="12" s="1"/>
  <c r="K55" i="12" s="1"/>
  <c r="G42" i="12"/>
  <c r="J42" i="12" s="1"/>
  <c r="K42" i="12" s="1"/>
  <c r="G30" i="12"/>
  <c r="J30" i="12" s="1"/>
  <c r="K30" i="12" s="1"/>
  <c r="J20" i="12"/>
  <c r="K20" i="12" s="1"/>
  <c r="L34" i="11"/>
  <c r="L31" i="11"/>
  <c r="K31" i="11"/>
  <c r="K29" i="11"/>
  <c r="L29" i="11"/>
  <c r="L28" i="11"/>
  <c r="K28" i="11"/>
  <c r="K26" i="11"/>
  <c r="K24" i="11"/>
  <c r="L24" i="11"/>
  <c r="L20" i="11"/>
  <c r="K20" i="11"/>
  <c r="L19" i="11"/>
  <c r="K19" i="11"/>
  <c r="L18" i="11"/>
  <c r="K18" i="11"/>
  <c r="L17" i="11"/>
  <c r="K17" i="11"/>
  <c r="K16" i="11"/>
  <c r="L16" i="11"/>
  <c r="K15" i="11"/>
  <c r="L15" i="11"/>
  <c r="K14" i="11"/>
  <c r="L14" i="11"/>
  <c r="L13" i="11"/>
  <c r="K13" i="11"/>
  <c r="L12" i="11"/>
  <c r="K12" i="11"/>
  <c r="L11" i="11"/>
  <c r="K11" i="11"/>
  <c r="L10" i="11"/>
  <c r="K10" i="11"/>
  <c r="S18" i="11" l="1"/>
  <c r="T18" i="11" s="1"/>
  <c r="U18" i="11" s="1"/>
  <c r="S12" i="11"/>
  <c r="T12" i="11" s="1"/>
  <c r="U12" i="11" s="1"/>
  <c r="S28" i="11"/>
  <c r="T28" i="11" s="1"/>
  <c r="U28" i="11" s="1"/>
  <c r="S20" i="11"/>
  <c r="T20" i="11" s="1"/>
  <c r="U20" i="11" s="1"/>
  <c r="S10" i="11"/>
  <c r="T10" i="11" s="1"/>
  <c r="S31" i="11"/>
  <c r="T31" i="11" s="1"/>
  <c r="T32" i="11" s="1"/>
  <c r="S19" i="11"/>
  <c r="T19" i="11" s="1"/>
  <c r="U19" i="11" s="1"/>
  <c r="S11" i="11"/>
  <c r="T11" i="11" s="1"/>
  <c r="U11" i="11" s="1"/>
  <c r="S13" i="11"/>
  <c r="T13" i="11" s="1"/>
  <c r="U13" i="11" s="1"/>
  <c r="S17" i="11"/>
  <c r="T17" i="11" s="1"/>
  <c r="U17" i="11" s="1"/>
  <c r="S24" i="11"/>
  <c r="J8" i="12"/>
  <c r="K8" i="12" s="1"/>
  <c r="L32" i="11"/>
  <c r="M28" i="11"/>
  <c r="N28" i="11" s="1"/>
  <c r="M20" i="11"/>
  <c r="N20" i="11" s="1"/>
  <c r="M17" i="11"/>
  <c r="N17" i="11" s="1"/>
  <c r="M10" i="11"/>
  <c r="N10" i="11" s="1"/>
  <c r="S15" i="11"/>
  <c r="M15" i="11"/>
  <c r="N15" i="11" s="1"/>
  <c r="S16" i="11"/>
  <c r="M16" i="11"/>
  <c r="N16" i="11" s="1"/>
  <c r="S29" i="11"/>
  <c r="M29" i="11"/>
  <c r="N29" i="11" s="1"/>
  <c r="N24" i="11"/>
  <c r="N27" i="11" s="1"/>
  <c r="P24" i="11" s="1"/>
  <c r="Q24" i="11" s="1"/>
  <c r="L27" i="11"/>
  <c r="S14" i="11"/>
  <c r="M14" i="11"/>
  <c r="N14" i="11" s="1"/>
  <c r="M19" i="11"/>
  <c r="N19" i="11" s="1"/>
  <c r="N33" i="11"/>
  <c r="S33" i="11" s="1"/>
  <c r="M18" i="11"/>
  <c r="N18" i="11" s="1"/>
  <c r="L30" i="11"/>
  <c r="M31" i="11"/>
  <c r="M32" i="11" s="1"/>
  <c r="M13" i="11"/>
  <c r="N13" i="11" s="1"/>
  <c r="M11" i="11"/>
  <c r="N11" i="11" s="1"/>
  <c r="M12" i="11"/>
  <c r="N12" i="11" s="1"/>
  <c r="L23" i="11"/>
  <c r="L37" i="11" l="1"/>
  <c r="S32" i="11"/>
  <c r="U31" i="11"/>
  <c r="U32" i="11" s="1"/>
  <c r="N31" i="11"/>
  <c r="N32" i="11" s="1"/>
  <c r="P31" i="11" s="1"/>
  <c r="Q31" i="11" s="1"/>
  <c r="N30" i="11"/>
  <c r="P28" i="11" s="1"/>
  <c r="Q28" i="11" s="1"/>
  <c r="T16" i="11"/>
  <c r="U16" i="11" s="1"/>
  <c r="M30" i="11"/>
  <c r="T14" i="11"/>
  <c r="U14" i="11" s="1"/>
  <c r="S23" i="11"/>
  <c r="S27" i="11"/>
  <c r="U24" i="11"/>
  <c r="U27" i="11" s="1"/>
  <c r="M23" i="11"/>
  <c r="N34" i="11"/>
  <c r="U10" i="11"/>
  <c r="N23" i="11"/>
  <c r="T29" i="11"/>
  <c r="T30" i="11" s="1"/>
  <c r="S30" i="11"/>
  <c r="T15" i="11"/>
  <c r="U15" i="11"/>
  <c r="N37" i="11" l="1"/>
  <c r="T23" i="11"/>
  <c r="Q33" i="11"/>
  <c r="U33" i="11"/>
  <c r="U34" i="11" s="1"/>
  <c r="P10" i="11"/>
  <c r="Q10" i="11" s="1"/>
  <c r="S34" i="11"/>
  <c r="U29" i="11"/>
  <c r="U30" i="11" s="1"/>
  <c r="U37" i="11" l="1"/>
  <c r="F19" i="4"/>
  <c r="F12" i="4"/>
  <c r="F21" i="4" l="1"/>
  <c r="F20" i="4"/>
  <c r="F22" i="4"/>
  <c r="F23" i="4" l="1"/>
  <c r="F33" i="4" s="1"/>
  <c r="T36" i="11"/>
  <c r="M36" i="11"/>
  <c r="M37" i="11" s="1"/>
</calcChain>
</file>

<file path=xl/sharedStrings.xml><?xml version="1.0" encoding="utf-8"?>
<sst xmlns="http://schemas.openxmlformats.org/spreadsheetml/2006/main" count="547" uniqueCount="296">
  <si>
    <t>SERVICIO NACIONAL DE APRENDIZAJE SENA</t>
  </si>
  <si>
    <t>PROYECCIÓN PRIMAS PROGRAMA DE SEGUROS</t>
  </si>
  <si>
    <t>VIGENCIA 2026-2027</t>
  </si>
  <si>
    <t>SMMLV 2026</t>
  </si>
  <si>
    <t>GRUPO</t>
  </si>
  <si>
    <t>RAMO</t>
  </si>
  <si>
    <t>VALOR ASEGURADO</t>
  </si>
  <si>
    <t>TASA PROCESO LP-DG-DAF-01-2026</t>
  </si>
  <si>
    <t>TASA PROYETADA VIGENCIA 2026-2027</t>
  </si>
  <si>
    <t>VIGENCIA</t>
  </si>
  <si>
    <t>DIAS</t>
  </si>
  <si>
    <t>PRIMA NETA</t>
  </si>
  <si>
    <t>I.V.A</t>
  </si>
  <si>
    <t>PRIMA TOTAL (Incluido I.V.A)</t>
  </si>
  <si>
    <t>% DE RELEVANCIAEN EL GRUPO</t>
  </si>
  <si>
    <t>VALOR TOTAL PRIMA GRUPO</t>
  </si>
  <si>
    <t>PRIMA EN SMMLV</t>
  </si>
  <si>
    <t>DIAS A CONTRATAR</t>
  </si>
  <si>
    <t>FECHA INICIO</t>
  </si>
  <si>
    <t xml:space="preserve">FECHA FIN            </t>
  </si>
  <si>
    <t>PORCIENTO %</t>
  </si>
  <si>
    <t>POR MIL    %°</t>
  </si>
  <si>
    <t>Desde las 00:00 horas</t>
  </si>
  <si>
    <t>Hasta las 00:00 horas</t>
  </si>
  <si>
    <t>GRUPO No. 1</t>
  </si>
  <si>
    <t>Todo Riesgo Daños Materiales</t>
  </si>
  <si>
    <t>Equipo y Maquinaria</t>
  </si>
  <si>
    <t>Manejo Global Entidades Estatales</t>
  </si>
  <si>
    <t>26, 50</t>
  </si>
  <si>
    <t>Responsabilidad Civil Extracontractual</t>
  </si>
  <si>
    <t>Responsabilidad Civil Contractual Pasajeros</t>
  </si>
  <si>
    <t>Responsabilidad Civil Profesional Médica</t>
  </si>
  <si>
    <t>Responsabilidad Civil Hotelera</t>
  </si>
  <si>
    <t>Responsabilidad Civil Servidores Públicos</t>
  </si>
  <si>
    <t>Infidelidad y Riesgos Financieros</t>
  </si>
  <si>
    <t>Transporte de Mercancias</t>
  </si>
  <si>
    <t>Transporte de Valores</t>
  </si>
  <si>
    <t>Incendio Deudores (funcionarios )</t>
  </si>
  <si>
    <t>Cobro mensual asumido por el funcionario (no tiene cargo presupuestal en el proceso)</t>
  </si>
  <si>
    <t>Incendio Deudores (exfuncionarios)</t>
  </si>
  <si>
    <t>Cobro anual asumido por el funcionario (no tiene cargo presupuestal en el proceso)</t>
  </si>
  <si>
    <t>TOTAL GRUPO No. 1</t>
  </si>
  <si>
    <t>GRUPO No. 2</t>
  </si>
  <si>
    <t>Accidentes Personales (Aprendices)</t>
  </si>
  <si>
    <t>Vida Grupo Deudores (funcionarios)</t>
  </si>
  <si>
    <t>Vida Grupo Deudores (exfuncionarios)</t>
  </si>
  <si>
    <t>TOTAL GRUPO No. 2</t>
  </si>
  <si>
    <t>GRUPO No. 3</t>
  </si>
  <si>
    <t>Aeronaves Pilotadas Drones - Casco</t>
  </si>
  <si>
    <t xml:space="preserve">Responsabilidad Civil Extracontractual </t>
  </si>
  <si>
    <t>TOTAL GRUPO No. 3</t>
  </si>
  <si>
    <t>GRUPO No. 4</t>
  </si>
  <si>
    <t>Todo Riesgo Automóviles</t>
  </si>
  <si>
    <t>TOTAL GRUPO No. 4</t>
  </si>
  <si>
    <t>GRUPO No. 5</t>
  </si>
  <si>
    <t>Seguro Obligatorio de Accidentes de Tránsito - SOAT</t>
  </si>
  <si>
    <t>LOS DE LEY</t>
  </si>
  <si>
    <t>Tarifas autorizadas por la Superfinanciera</t>
  </si>
  <si>
    <t>Vencimiento curso año 2026</t>
  </si>
  <si>
    <t>TOTAL GRUPO No. 5</t>
  </si>
  <si>
    <t>GRUPO No. 6</t>
  </si>
  <si>
    <t>Casco Barco</t>
  </si>
  <si>
    <t>VALOR TOTAL CONTRATACIÓN</t>
  </si>
  <si>
    <t>VALOR TOTAL CONTRATACION EN LETRAS</t>
  </si>
  <si>
    <t>SERVICIO NACIONAL DE APRENDIZAJE - SENA</t>
  </si>
  <si>
    <t>DETERMINACIÓN DE LAS TASAS PROMEDIO</t>
  </si>
  <si>
    <t>ENTIDAD</t>
  </si>
  <si>
    <t>PROCESO DE CONTRATACION</t>
  </si>
  <si>
    <t>VALOR O LIMITE ASEGURADO</t>
  </si>
  <si>
    <t>TASAS</t>
  </si>
  <si>
    <t>CALCULO DE TASA PROMEDIO</t>
  </si>
  <si>
    <t>PROMEDIO TASAS DE LA MUESTRA, INCLUIDA LA TASA SENA (A)</t>
  </si>
  <si>
    <t>AJUSTE POR SINIESTRALIDAD Y/O CORTO PLAZO</t>
  </si>
  <si>
    <t>IPC AÑO CORRIDO A JULIO 2026</t>
  </si>
  <si>
    <t>AUMENTO DE TASA</t>
  </si>
  <si>
    <t>TASA FINAL PROMEDIO</t>
  </si>
  <si>
    <t>TIPO DE TASA % - %o</t>
  </si>
  <si>
    <t>SERVICIO NACIONAL DE APRENDIZAJE</t>
  </si>
  <si>
    <t>LP-DG-DAF-01-2026</t>
  </si>
  <si>
    <t>%o</t>
  </si>
  <si>
    <t>MINISTERIO DEL INTERIOR</t>
  </si>
  <si>
    <t>SAMC-001-2025</t>
  </si>
  <si>
    <t>AGENCIA DE DESARROLLO RURAL</t>
  </si>
  <si>
    <t>SAMC-01-2026</t>
  </si>
  <si>
    <t>INSTITUTO DISTRITAL DE PROTECCIÓN Y BIENESTAR ANIMAL - IDPYBA</t>
  </si>
  <si>
    <t>SAMC-002-2025</t>
  </si>
  <si>
    <t>PERSONERÍA DE BOGOTA</t>
  </si>
  <si>
    <t>PB-PLP-2025-0001</t>
  </si>
  <si>
    <t>FINANCIERA DE DESARROLLO TERRITORIAL FINDETER</t>
  </si>
  <si>
    <t>INV-OF-0712-2025</t>
  </si>
  <si>
    <t>UNIDAD NACIONAL DE PROTECCIÓN</t>
  </si>
  <si>
    <t>LP-UNP-044-2026</t>
  </si>
  <si>
    <t>UNIVERSIDAD INDUSTRIAL DE SANTANDER - UIS</t>
  </si>
  <si>
    <t>CONVOCATORIA 2025</t>
  </si>
  <si>
    <t>AREA METROPOLITANA DEL VALLE DE ABURRA</t>
  </si>
  <si>
    <t>LP 007 DE 2025</t>
  </si>
  <si>
    <t>CORPORACIÓN DE LA INDUSTRIA CIVIL AERONÁUTICA - CIAC</t>
  </si>
  <si>
    <t>EMPRESA COLOMBIANA DE PRODUCTOS VETERINARIOS -VECOL</t>
  </si>
  <si>
    <t>CONVOCATORIA 2026</t>
  </si>
  <si>
    <t>INSTITUTO DISTRITAL DE RECREACIÓN Y DEPORTE - IDRD</t>
  </si>
  <si>
    <t>IDRD-SG-LP-025-2025</t>
  </si>
  <si>
    <t>%</t>
  </si>
  <si>
    <t>AGENCIA NACIONAL DE TIERRAS</t>
  </si>
  <si>
    <t>DEPARTAMENTO DE CUNDINAMARCA</t>
  </si>
  <si>
    <t>LP-001-2025</t>
  </si>
  <si>
    <t>ICFES</t>
  </si>
  <si>
    <t>ICFES-IMAC-001-2025</t>
  </si>
  <si>
    <t>EMPRESA DE TRANSPORTE DEL TERCER MILENIO - TRANSMILENIO</t>
  </si>
  <si>
    <t>TMSA-LP-02-2026</t>
  </si>
  <si>
    <t>CAJA DE RETIRO DE LAS FUERZAS MILITARES - CREMIL</t>
  </si>
  <si>
    <t>SAMC 005-2026</t>
  </si>
  <si>
    <t>SECRETARIA DISTRITAL DE GOBIERNO</t>
  </si>
  <si>
    <t>SDG-LP- 005-2024</t>
  </si>
  <si>
    <t>Manejo Global</t>
  </si>
  <si>
    <t>COMPUTADORES PARA EDUCAR</t>
  </si>
  <si>
    <t>CONCEJO DE BOGOTA</t>
  </si>
  <si>
    <t>SDH-SAMC 0001-2026</t>
  </si>
  <si>
    <t>BENEFICIENCIA DE CUNDINAMARCA</t>
  </si>
  <si>
    <t>LC-001-2025</t>
  </si>
  <si>
    <t>UNIDAD NACIONAL DE PROTECCION</t>
  </si>
  <si>
    <t>IMPRENTA NACIONAL DE COLOMBIA</t>
  </si>
  <si>
    <t>IMPRENTA NACIONAL DE COLOMBIA 005-2025</t>
  </si>
  <si>
    <t>SECRETARIA DISTRITAL DE HACIENDA</t>
  </si>
  <si>
    <t xml:space="preserve">LICITACIÓN PÚBLICA  No. SDH-LP-0001-2024 </t>
  </si>
  <si>
    <t>DIRECCION NACIONAL DE BOMBEROS DE COLOMBIA</t>
  </si>
  <si>
    <t>LP-002-2025</t>
  </si>
  <si>
    <t>TRANSMILENIO S.A.</t>
  </si>
  <si>
    <t>TMSA-LP-05-2025</t>
  </si>
  <si>
    <t>FONDO ROTATORIO DE LA POLICIA NACIONAL</t>
  </si>
  <si>
    <t>LP-001-2024</t>
  </si>
  <si>
    <t>UNIDAD ADMINISTRATIVA ESPECIAL DE ALIMENTACIÓN ESCOLAR</t>
  </si>
  <si>
    <t>MC-UAPA-006-2025</t>
  </si>
  <si>
    <t xml:space="preserve">LP-UNP-044-2026 </t>
  </si>
  <si>
    <t xml:space="preserve">EMPRESA METRO DE BOGOTÁ S.A. </t>
  </si>
  <si>
    <t>GR-LP-001-2024</t>
  </si>
  <si>
    <t>UNIDAD DE SERVICIOS PENITENCIARIOS Y CARCELARIOS - USPEC</t>
  </si>
  <si>
    <t>USPEC-SA-MC-005-2026</t>
  </si>
  <si>
    <t>INSTITUTO COLOMBIANO DE BIENESTAR FAMILIAR - ICBF</t>
  </si>
  <si>
    <t>ICBF-SAMC-002-2026SEN</t>
  </si>
  <si>
    <t>FONDO DE PASIVO SOCIAL FERROCARRILES NACIONALES DE COLOMBIA</t>
  </si>
  <si>
    <t xml:space="preserve"> IPMC-FPS-001-2026</t>
  </si>
  <si>
    <t>MINISTERIO DE TRANSPORTE</t>
  </si>
  <si>
    <t>LP-016-2025</t>
  </si>
  <si>
    <t>COLVATEL</t>
  </si>
  <si>
    <t xml:space="preserve">FONDO FINANCIERO DISTRITAL DE SALUD </t>
  </si>
  <si>
    <t>FFDS-LP-001-2026</t>
  </si>
  <si>
    <t>Transporte de Mercancías</t>
  </si>
  <si>
    <t>FONDO ROTATORIO DEL MINISTERIO DE RELACIONES EXTERIORES</t>
  </si>
  <si>
    <t>ALCALDÍA DE BOGOTÁ</t>
  </si>
  <si>
    <t>SGA-LP-002-2025</t>
  </si>
  <si>
    <t>MUNICIPIO DE ENVIGADO</t>
  </si>
  <si>
    <t>ENV-11-21-1205-26</t>
  </si>
  <si>
    <t>Casco Aviación (Drones)</t>
  </si>
  <si>
    <t>AGENCIA LOGISTICA DE LAS FUERZAS MILITARES</t>
  </si>
  <si>
    <t>LP002-046-2026</t>
  </si>
  <si>
    <t>INSTITUTO GEOGRAFICO AGUSTIN CODAZZI</t>
  </si>
  <si>
    <t>SAMC-08-2025-SC</t>
  </si>
  <si>
    <t>INSTITUTO NACIONAL DE VIAS - INVIAS</t>
  </si>
  <si>
    <t>LP-SG-SA-008-2026</t>
  </si>
  <si>
    <t>MINISTERIO DE VIVIENDA</t>
  </si>
  <si>
    <t>LICITACIÓN PÚBLICA-2025</t>
  </si>
  <si>
    <t>POLICIA NACIONAL</t>
  </si>
  <si>
    <t>LP-005-2025</t>
  </si>
  <si>
    <t>DISTRITO ESPECIAL, INDUSTRIAL Y PORTUARIO DE BARRANQUILLA</t>
  </si>
  <si>
    <t>LP-009-2026</t>
  </si>
  <si>
    <t>Automóviles</t>
  </si>
  <si>
    <t>IPMC-FPS-001-2026</t>
  </si>
  <si>
    <t>ARTESANIAS DE COLOMBIA</t>
  </si>
  <si>
    <t>INVITACION ABIERTA ADC-004-2026</t>
  </si>
  <si>
    <t xml:space="preserve"> FINANCIERA DE DESARROLLO TERRITORIAL FINDETER</t>
  </si>
  <si>
    <t>DIRECCION DE IMPUESTOS Y ADUANAS NACIONALES - DIAN</t>
  </si>
  <si>
    <t>SAMC-00-003-2026</t>
  </si>
  <si>
    <t>Maquinaria y Equipo</t>
  </si>
  <si>
    <t>MUNICIPIO DE MARINILLA</t>
  </si>
  <si>
    <t>SAMC 04-2026</t>
  </si>
  <si>
    <t>JARDÍN BOTÁNICO JOSÉ CELESTINO MUTIS</t>
  </si>
  <si>
    <t xml:space="preserve">EMPRESA DE ACUEDUCTO Y ALCANTARILLADO DE BOGOTÁ EAAB ESP </t>
  </si>
  <si>
    <t>EAAB- ICSC-0678-2025</t>
  </si>
  <si>
    <t>MINISTERIO DEL DEPORTE</t>
  </si>
  <si>
    <t>LP-1-2025</t>
  </si>
  <si>
    <t>LP 002-046-2025</t>
  </si>
  <si>
    <t>INDUMIL</t>
  </si>
  <si>
    <t>023/2026</t>
  </si>
  <si>
    <t>INSTITUTO COLOMBIANO DE ANTROPOLOGÍA E HISTORIA</t>
  </si>
  <si>
    <t>LICITACIÓN PUBLICA 2026</t>
  </si>
  <si>
    <t>INSTITUTO DISTRITAL PARA LA PROTECCION DE LA NIÑEZ Y LA JUVENTUD - IDIPRON</t>
  </si>
  <si>
    <t>SAMC-IDIPRON-2026-0004</t>
  </si>
  <si>
    <t>INSTITUTO FINANCIERO PARA EL DESARROLLO DE SANTANTER IDESAN</t>
  </si>
  <si>
    <t>LP-IDESAN-002-2025</t>
  </si>
  <si>
    <t>INDUSTRIA MILITAR INDUMIL</t>
  </si>
  <si>
    <t>EMPRESA COLOMBIANA DE PRODUCTOS VETERINARIOS -  VECOL</t>
  </si>
  <si>
    <t>LICITACIÓN PÚBLICA 2025</t>
  </si>
  <si>
    <t xml:space="preserve">CAJA DE VIVIENDA POPULAR </t>
  </si>
  <si>
    <t>CVP-LP-01-2026</t>
  </si>
  <si>
    <t>LP-UNP-051-2025</t>
  </si>
  <si>
    <t>POLICÍA NACIONAL DIRECCIÓN LOGÍÍSTICA Y FINANCIERA</t>
  </si>
  <si>
    <t>PN DIL OF LI 313 2025</t>
  </si>
  <si>
    <t>SG-LP-013-2023</t>
  </si>
  <si>
    <t>UNIDAD ADMINISTRATIVA ESPECIAL MIGRACION COLOMBIA</t>
  </si>
  <si>
    <t xml:space="preserve"> EMPRESA DE ACUEDUCTO Y ALCANTARILLADO DE BOGOTÁ  EAAB ESP</t>
  </si>
  <si>
    <t>SAMC-03-2026</t>
  </si>
  <si>
    <t>Accidentes Personales</t>
  </si>
  <si>
    <t>LP-IDIPRON-2025-0001</t>
  </si>
  <si>
    <t>BIBLIOTECA PÚBLICA PILOTO DE MEDELLÍN PARA AMÉRICA LATINA</t>
  </si>
  <si>
    <t>SA-014-2025</t>
  </si>
  <si>
    <t>ENV-11-21-1001-25</t>
  </si>
  <si>
    <t>AGENCIA NACIONAL DE MINERIA - ANM</t>
  </si>
  <si>
    <t>Vida Grupo Deudores</t>
  </si>
  <si>
    <t>Incendio Deudores</t>
  </si>
  <si>
    <r>
      <rPr>
        <b/>
        <sz val="9"/>
        <color theme="1"/>
        <rFont val="Arial Narrow"/>
        <family val="2"/>
      </rPr>
      <t>NOTA 1</t>
    </r>
    <r>
      <rPr>
        <sz val="9"/>
        <color theme="1"/>
        <rFont val="Arial Narrow"/>
        <family val="2"/>
      </rPr>
      <t xml:space="preserve">: A partir de la Ley 45 de 1990 el Gobierno Nacional liberó las tarifas que las compañías de seguros pueden cobrar en cualquiera de los ramos de seguros que ofrezcan. Por lo tanto, el costo de cualquier seguro está influenciado por múltiples factores entre los cuales podemos citar: las condiciones de reaseguro de los riesgos amparados, las políticas de suscripción de las aseguradoras, el tipo de riesgo a cubrir, la experiencia en siniestros generales del ramo y específicos del cliente, las tarifas existentes en el mercado para riesgos similares, los cálculos actuariales efectuados para la explotación del ramo,  los costos administrativos y  los costos por contratación a corto plazo entre otros. </t>
    </r>
  </si>
  <si>
    <r>
      <rPr>
        <b/>
        <sz val="9"/>
        <color theme="1"/>
        <rFont val="Arial Narrow"/>
        <family val="2"/>
      </rPr>
      <t>NOTA 2</t>
    </r>
    <r>
      <rPr>
        <sz val="9"/>
        <color theme="1"/>
        <rFont val="Arial Narrow"/>
        <family val="2"/>
      </rPr>
      <t>:Para las pólizas de Responsabilidad Civil Contractual, Responsabilidad Civil Médica y Responsabilidad Civil Hotelera, no se contempla un estimado de tasas promedio, considerando que los términos y condiciones de cobertura y costos, están sujetos a las actividades propias y específicas del SENA, y su estadística siniestral, por lo cual se determina para el estudio de mercado considerando la tasa obtenida en el último proceso de selección realizado (LP-DG-DAF-01-2026), incrementada en un diez por ciento (10 %) por la contratación por un periodo inferior a un año (tasa actual × 1,10).</t>
    </r>
  </si>
  <si>
    <t xml:space="preserve">     RELACIÓN BIENES Y VALORES ASEGURADOS</t>
  </si>
  <si>
    <t>TODO RIESGO DAÑOS MATERIALES</t>
  </si>
  <si>
    <t>1.4.</t>
  </si>
  <si>
    <t>VALORES ASEGURADOS</t>
  </si>
  <si>
    <t>1.4.1. Bienes Asegurables</t>
  </si>
  <si>
    <t>VALORES ASEGURADOS RELACIÓN DE BIENES</t>
  </si>
  <si>
    <t>A1.  Edificios</t>
  </si>
  <si>
    <t>A2.  Edificios en Comodato</t>
  </si>
  <si>
    <t>A.    Total Edificios</t>
  </si>
  <si>
    <t>B.    Muebles y Enseres, Equipos de oficina, Bienes devolutivos en servicio.</t>
  </si>
  <si>
    <t>C.    Equipo Eléctricos, Electrónicos y de Comunicación (incluidos equipos móviles y portátiles, de oficina,de laboratorio software y licencias)</t>
  </si>
  <si>
    <t>D.    Equipo y Maquinaría Industrial</t>
  </si>
  <si>
    <t>E.   Vehículos en reposo - Baja</t>
  </si>
  <si>
    <t>F.   Almacén Bienes devolutivos</t>
  </si>
  <si>
    <t>G.   Futuras inclusiones de bienes</t>
  </si>
  <si>
    <t>SUBTOTAL</t>
  </si>
  <si>
    <t>INDICE VARIABLE 3% (ITEMS A, B, C, D) Calculo sobre los días dentro del presupuesto proyectado</t>
  </si>
  <si>
    <t xml:space="preserve">H.   Gastos para la adecuación de suelos y terrenos 3%  </t>
  </si>
  <si>
    <t>I.   Cláusula de Adecuación de Construcciones a las Normas de Sismo Resistencia 3%</t>
  </si>
  <si>
    <t>TOTAL VALOR ASEGURADO</t>
  </si>
  <si>
    <r>
      <t>Nota:</t>
    </r>
    <r>
      <rPr>
        <sz val="12"/>
        <rFont val="Arial"/>
        <family val="2"/>
      </rPr>
      <t xml:space="preserve"> Las aseguradoras debe tener en cuenta que el índice variable esta calculado con relación a la vigencia minima exigida, por tanto la aseguradora debe calcular el índice variable con relación  a la vigencia ofertada.</t>
    </r>
  </si>
  <si>
    <t>1.4.1. Bienes con Sublímites</t>
  </si>
  <si>
    <t>BIENES Y/O RIESGO CON SUBLÍMITE A PRIMERA PÉRDIDA ABSOLUTA</t>
  </si>
  <si>
    <t>SUBLÍMITE</t>
  </si>
  <si>
    <t>Bienes de Arte y cultura</t>
  </si>
  <si>
    <t>Almacén e Inventarios - Bodega (insumos, suministros, repuestos, accesorios, entre otros)</t>
  </si>
  <si>
    <t>Semovientes(Animales)</t>
  </si>
  <si>
    <t>Bienes de Consumo controlado</t>
  </si>
  <si>
    <t>Drones en tierra</t>
  </si>
  <si>
    <t>TOTAL SUBLIMITES</t>
  </si>
  <si>
    <t>TOTAL VALOR ASEGURADO + SUBLÍMITES</t>
  </si>
  <si>
    <t>RELACIÓN DE BIENES DISCRIMINADA POR ÍTEMS TRDM</t>
  </si>
  <si>
    <t>EDIFICIOS</t>
  </si>
  <si>
    <t xml:space="preserve">BIENES DE CONSUMO </t>
  </si>
  <si>
    <t>LICENCIAS SOFTWARE</t>
  </si>
  <si>
    <t>EQUIPOS DE LABORATORIO</t>
  </si>
  <si>
    <t xml:space="preserve">EQUIPOS DE OFICINA </t>
  </si>
  <si>
    <t>BIENES DEVOLUTIVOS EN SERVICIO</t>
  </si>
  <si>
    <t>EQUIPOS DIDACTICOS</t>
  </si>
  <si>
    <t>EQUIPOS ELÉCTRICOS Y ELECTRÓNICOS</t>
  </si>
  <si>
    <t>VEHÍCULOS EN REPOSO - BAJA</t>
  </si>
  <si>
    <t>EQUIPO Y MAQUINARIA INDUSTRIAL</t>
  </si>
  <si>
    <t>SEMOVIENTES</t>
  </si>
  <si>
    <t xml:space="preserve">DEVOLUTIVOS </t>
  </si>
  <si>
    <t>BIENES DEVOLUTIVOS EN ALMACÉN</t>
  </si>
  <si>
    <t>BIENES DE ARTE Y CULTURA</t>
  </si>
  <si>
    <t>MUEBLES Y ENSERES</t>
  </si>
  <si>
    <t>DRONES EN TIERRA</t>
  </si>
  <si>
    <t>CÚMULOS - INFORMACION DE LAS REGIONALES QUE CONCENTRAN EL MAYOR VALOR EN BIENES</t>
  </si>
  <si>
    <t>Equipos eléctricos y electrónicos</t>
  </si>
  <si>
    <t>No.</t>
  </si>
  <si>
    <t>REGIONAL</t>
  </si>
  <si>
    <t xml:space="preserve">VALOR </t>
  </si>
  <si>
    <t>SENA REG.  BOGOTA DISTRITO CAPITAL</t>
  </si>
  <si>
    <t>SENA - REGIONAL ANTIOQUIA</t>
  </si>
  <si>
    <t>SENA - REGIONAL VALLE</t>
  </si>
  <si>
    <t>SENA - REGIONAL GUAINIA</t>
  </si>
  <si>
    <t>SENA - REGIONAL SANTANDER</t>
  </si>
  <si>
    <t>Semovientes ( Animales)</t>
  </si>
  <si>
    <t>SENA - REGIONAL CESAR</t>
  </si>
  <si>
    <t>SENA - REGIONAL MAGDALENA</t>
  </si>
  <si>
    <t>SENA-REGIONAL CUNDINAMARCA</t>
  </si>
  <si>
    <t>SENA - REGIONAL HUILA</t>
  </si>
  <si>
    <t>Maquinas y equipos de oficina</t>
  </si>
  <si>
    <t>SENA REGIONAL ATLANTICO</t>
  </si>
  <si>
    <t>Equipos de Laboratorio</t>
  </si>
  <si>
    <t>Muebles y enseres</t>
  </si>
  <si>
    <t>Maquinaria Industrial</t>
  </si>
  <si>
    <t xml:space="preserve"> Equipos e implementos didácticos para formación</t>
  </si>
  <si>
    <t>Maquinaria Amarilla</t>
  </si>
  <si>
    <t>SENA - REGIONAL QUINDIO</t>
  </si>
  <si>
    <t>Embarcaciones - Casco Barco</t>
  </si>
  <si>
    <t>SENA - REGIONAL NARINO</t>
  </si>
  <si>
    <t>SENA -REGIONAL CHOCO</t>
  </si>
  <si>
    <t>SENA REGIONAL ARAUCA</t>
  </si>
  <si>
    <t>SENA REGIONAL AMAZONAS</t>
  </si>
  <si>
    <t>VEHICULOS EN USO</t>
  </si>
  <si>
    <t>SENA - REGIONAL BOYACA</t>
  </si>
  <si>
    <t>DRONES</t>
  </si>
  <si>
    <t>Elementos de almacén e inventarios Consumibles (Insumos, suministros, repuestos, accesorios</t>
  </si>
  <si>
    <t>BIENES DEVOLUTIVOS EN ALMACEN</t>
  </si>
  <si>
    <t>SENA REGIONAL CASANARE</t>
  </si>
  <si>
    <t>TOTAL GRUPO No. 6</t>
  </si>
  <si>
    <t>(122 DÍAS GRUPOS 1, 2, 3, 4 y 6. PARA EL GRUPO 5, 365 DÍAS) TREINTA MIL CUATROCIENTOS VEINTICINCO MILLONES, TRESCIENTOS SETENTA Y SIETE MIL, CIENTO UN PESOS</t>
  </si>
  <si>
    <t>(365 DÍAS) OCHENTA Y OCHO MIL SETECIENTOS CUATRO MILLONES, SETECIENTOS CUARENTA Y SEIS MIL, CUATROCIENTOS VEINTICINCO PESOS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</si>
</sst>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6" formatCode="&quot;$&quot;\ #,##0;[Red]\-&quot;$&quot;\ #,##0"/>
    <numFmt numFmtId="41" formatCode="_-* #,##0_-;\-* #,##0_-;_-* &quot;-&quot;_-;_-@_-"/>
    <numFmt numFmtId="44" formatCode="_-&quot;$&quot;\ * #,##0.00_-;\-&quot;$&quot;\ * #,##0.00_-;_-&quot;$&quot;\ * &quot;-&quot;??_-;_-@_-"/>
    <numFmt numFmtId="43" formatCode="_-* #,##0.00_-;\-* #,##0.00_-;_-* &quot;-&quot;??_-;_-@_-"/>
    <numFmt numFmtId="164" formatCode="_(* #,##0.00_);_(* \(#,##0.00\);_(* &quot;-&quot;??_);_(@_)"/>
    <numFmt numFmtId="165" formatCode="_(&quot;$&quot;\ * #,##0.00_);_(&quot;$&quot;\ * \(#,##0.00\);_(&quot;$&quot;\ * &quot;-&quot;??_);_(@_)"/>
    <numFmt numFmtId="166" formatCode="_ * #,##0.00_ ;_ * \-#,##0.00_ ;_ * &quot;-&quot;??_ ;_ @_ "/>
    <numFmt numFmtId="167" formatCode="_-* #,##0.00\ _€_-;\-* #,##0.00\ _€_-;_-* &quot;-&quot;??\ _€_-;_-@_-"/>
    <numFmt numFmtId="168" formatCode="d/mm/yyyy;@"/>
    <numFmt numFmtId="169" formatCode="_ [$€-2]\ * #,##0.00_ ;_ [$€-2]\ * \-#,##0.00_ ;_ [$€-2]\ * &quot;-&quot;??_ "/>
    <numFmt numFmtId="170" formatCode="_-* #,##0.00\ _F_-;\-* #,##0.00\ _F_-;_-* &quot;-&quot;??\ _F_-;_-@_-"/>
    <numFmt numFmtId="171" formatCode="[$$-240A]\ #,##0"/>
    <numFmt numFmtId="172" formatCode="_ &quot;$&quot;* #,##0.00_ ;_ &quot;$&quot;* \-#,##0.00_ ;_ &quot;$&quot;* &quot;-&quot;??_ ;_ @_ "/>
    <numFmt numFmtId="173" formatCode="_-* #,##0\ _€_-;\-* #,##0\ _€_-;_-* &quot;-&quot;\ _€_-;_-@_-"/>
    <numFmt numFmtId="174" formatCode="_-&quot;$&quot;* #,##0.00_-;\-&quot;$&quot;* #,##0.00_-;_-&quot;$&quot;* &quot;-&quot;??_-;_-@_-"/>
    <numFmt numFmtId="175" formatCode="&quot;$&quot;\ #,##0.00;[Red]&quot;$&quot;\ \-#,##0.00"/>
    <numFmt numFmtId="176" formatCode="_ &quot;$&quot;\ * #,##0.00_ ;_ &quot;$&quot;\ * \-#,##0.00_ ;_ &quot;$&quot;\ * &quot;-&quot;??_ ;_ @_ "/>
    <numFmt numFmtId="177" formatCode="_-[$€-2]* #,##0.00_-;\-[$€-2]* #,##0.00_-;_-[$€-2]* &quot;-&quot;??_-"/>
    <numFmt numFmtId="178" formatCode="_ &quot;$ &quot;* #,##0.00_ ;_ &quot;$ &quot;* \-#,##0.00_ ;_ &quot;$ &quot;* \-??_ ;_ @_ "/>
    <numFmt numFmtId="179" formatCode="_-* #,##0.00_-;\-* #,##0.00_-;_-* \-??_-;_-@_-"/>
    <numFmt numFmtId="180" formatCode="0.0%"/>
    <numFmt numFmtId="181" formatCode="_-&quot;$&quot;* #,##0_-;\-&quot;$&quot;* #,##0_-;_-&quot;$&quot;* &quot;-&quot;??_-;_-@_-"/>
    <numFmt numFmtId="182" formatCode="_-&quot;$&quot;\ * #,##0_-;\-&quot;$&quot;\ * #,##0_-;_-&quot;$&quot;\ * &quot;-&quot;??_-;_-@_-"/>
    <numFmt numFmtId="183" formatCode="_-* #,##0_-;\-* #,##0_-;_-* &quot;-&quot;??_-;_-@_-"/>
    <numFmt numFmtId="184" formatCode="_(&quot;$&quot;* #,##0.00_);_(&quot;$&quot;* \(#,##0.00\);_(&quot;$&quot;* &quot;-&quot;_);_(@_)"/>
    <numFmt numFmtId="185" formatCode="_-[$$-240A]* #,##0.00_-;\-[$$-240A]* #,##0.00_-;_-[$$-240A]* &quot;-&quot;??_-;_-@_-"/>
  </numFmts>
  <fonts count="7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u/>
      <sz val="12"/>
      <color theme="10"/>
      <name val="Calibri"/>
      <family val="2"/>
      <scheme val="minor"/>
    </font>
    <font>
      <u/>
      <sz val="12"/>
      <color theme="11"/>
      <name val="Calibri"/>
      <family val="2"/>
      <scheme val="minor"/>
    </font>
    <font>
      <sz val="11"/>
      <color indexed="8"/>
      <name val="Calibri"/>
      <family val="2"/>
    </font>
    <font>
      <b/>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sz val="10"/>
      <name val="Arial"/>
      <family val="2"/>
    </font>
    <font>
      <sz val="10"/>
      <color indexed="8"/>
      <name val="Arial"/>
      <family val="2"/>
    </font>
    <font>
      <sz val="12"/>
      <name val="Arial Narrow"/>
      <family val="2"/>
    </font>
    <font>
      <sz val="10"/>
      <name val="Arial"/>
      <family val="2"/>
      <charset val="1"/>
    </font>
    <font>
      <sz val="8"/>
      <color indexed="8"/>
      <name val="Tahoma"/>
      <family val="2"/>
    </font>
    <font>
      <b/>
      <sz val="10"/>
      <color theme="1"/>
      <name val="Arial"/>
      <family val="2"/>
    </font>
    <font>
      <sz val="10"/>
      <color theme="1"/>
      <name val="Arial"/>
      <family val="2"/>
    </font>
    <font>
      <b/>
      <sz val="10"/>
      <name val="Arial"/>
      <family val="2"/>
    </font>
    <font>
      <b/>
      <sz val="10"/>
      <color rgb="FFFF0000"/>
      <name val="Arial"/>
      <family val="2"/>
    </font>
    <font>
      <b/>
      <sz val="10"/>
      <color theme="0"/>
      <name val="Arial"/>
      <family val="2"/>
    </font>
    <font>
      <b/>
      <sz val="16"/>
      <color theme="1"/>
      <name val="Arial"/>
      <family val="2"/>
    </font>
    <font>
      <b/>
      <sz val="12"/>
      <color rgb="FFC00000"/>
      <name val="Arial"/>
      <family val="2"/>
    </font>
    <font>
      <b/>
      <sz val="10"/>
      <color theme="0" tint="-4.9989318521683403E-2"/>
      <name val="Arial"/>
      <family val="2"/>
    </font>
    <font>
      <sz val="11"/>
      <name val="Calibri"/>
      <family val="2"/>
      <scheme val="minor"/>
    </font>
    <font>
      <sz val="10"/>
      <color rgb="FFFF0000"/>
      <name val="Arial"/>
      <family val="2"/>
    </font>
    <font>
      <sz val="11"/>
      <color indexed="8"/>
      <name val="Arial Narrow"/>
      <family val="2"/>
    </font>
    <font>
      <sz val="10"/>
      <name val="Arial Narrow"/>
      <family val="2"/>
    </font>
    <font>
      <b/>
      <sz val="10"/>
      <color theme="0"/>
      <name val="Calibri"/>
      <family val="2"/>
      <scheme val="minor"/>
    </font>
    <font>
      <b/>
      <sz val="10"/>
      <name val="Calibri"/>
      <family val="2"/>
      <scheme val="minor"/>
    </font>
    <font>
      <b/>
      <sz val="9"/>
      <color theme="0"/>
      <name val="Arial Narrow"/>
      <family val="2"/>
    </font>
    <font>
      <sz val="10"/>
      <color indexed="8"/>
      <name val="Calibri"/>
      <family val="2"/>
      <scheme val="minor"/>
    </font>
    <font>
      <b/>
      <sz val="10"/>
      <color theme="1"/>
      <name val="Calibri"/>
      <family val="2"/>
      <scheme val="minor"/>
    </font>
    <font>
      <sz val="10"/>
      <name val="Calibri"/>
      <family val="2"/>
      <scheme val="minor"/>
    </font>
    <font>
      <sz val="10"/>
      <color theme="1"/>
      <name val="Calibri"/>
      <family val="2"/>
      <scheme val="minor"/>
    </font>
    <font>
      <b/>
      <sz val="10"/>
      <color rgb="FF000000"/>
      <name val="Calibri"/>
      <family val="2"/>
      <scheme val="minor"/>
    </font>
    <font>
      <b/>
      <sz val="11"/>
      <color theme="1"/>
      <name val="Arial Narrow"/>
      <family val="2"/>
    </font>
    <font>
      <b/>
      <sz val="18"/>
      <name val="Arial Narrow"/>
      <family val="2"/>
    </font>
    <font>
      <sz val="9"/>
      <color theme="1"/>
      <name val="Arial Narrow"/>
      <family val="2"/>
    </font>
    <font>
      <sz val="9"/>
      <name val="Arial Narrow"/>
      <family val="2"/>
    </font>
    <font>
      <sz val="9"/>
      <color rgb="FF000000"/>
      <name val="Arial Narrow"/>
      <family val="2"/>
    </font>
    <font>
      <b/>
      <sz val="9"/>
      <color theme="1"/>
      <name val="Arial Narrow"/>
      <family val="2"/>
    </font>
    <font>
      <b/>
      <sz val="12"/>
      <name val="Arial"/>
      <family val="2"/>
    </font>
    <font>
      <sz val="12"/>
      <name val="Arial"/>
      <family val="2"/>
    </font>
    <font>
      <b/>
      <sz val="12"/>
      <color theme="0"/>
      <name val="Arial"/>
      <family val="2"/>
    </font>
    <font>
      <sz val="14"/>
      <color theme="1"/>
      <name val="Arial"/>
      <family val="2"/>
    </font>
    <font>
      <b/>
      <sz val="12"/>
      <color theme="1"/>
      <name val="Arial"/>
      <family val="2"/>
    </font>
    <font>
      <sz val="12"/>
      <color theme="1"/>
      <name val="Arial"/>
      <family val="2"/>
    </font>
    <font>
      <b/>
      <sz val="12"/>
      <color rgb="FFFF0000"/>
      <name val="Arial"/>
      <family val="2"/>
    </font>
    <font>
      <b/>
      <sz val="14"/>
      <color theme="0"/>
      <name val="Arial"/>
      <family val="2"/>
    </font>
    <font>
      <b/>
      <sz val="16"/>
      <color rgb="FFFF0000"/>
      <name val="Arial Narrow"/>
      <family val="2"/>
    </font>
    <font>
      <b/>
      <sz val="16"/>
      <name val="Arial Narrow"/>
      <family val="2"/>
    </font>
    <font>
      <sz val="14"/>
      <color rgb="FFFF0000"/>
      <name val="Arial"/>
      <family val="2"/>
    </font>
    <font>
      <sz val="14"/>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062D01"/>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7DFFB8"/>
        <bgColor indexed="64"/>
      </patternFill>
    </fill>
    <fill>
      <patternFill patternType="solid">
        <fgColor theme="2"/>
        <bgColor indexed="64"/>
      </patternFill>
    </fill>
    <fill>
      <patternFill patternType="solid">
        <fgColor theme="0"/>
        <bgColor theme="4" tint="0.79998168889431442"/>
      </patternFill>
    </fill>
    <fill>
      <patternFill patternType="solid">
        <fgColor theme="0" tint="-4.9989318521683403E-2"/>
        <bgColor indexed="64"/>
      </patternFill>
    </fill>
    <fill>
      <patternFill patternType="solid">
        <fgColor rgb="FFDEFFD1"/>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273">
    <xf numFmtId="0" fontId="0" fillId="0" borderId="0"/>
    <xf numFmtId="43" fontId="8" fillId="0" borderId="0" applyFont="0" applyFill="0" applyBorder="0" applyAlignment="0" applyProtection="0"/>
    <xf numFmtId="41" fontId="8" fillId="0" borderId="0" applyFon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7" fillId="0"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5" fillId="8" borderId="1" applyNumberFormat="0" applyAlignment="0" applyProtection="0"/>
    <xf numFmtId="0" fontId="15" fillId="8" borderId="1" applyNumberFormat="0" applyAlignment="0" applyProtection="0"/>
    <xf numFmtId="0" fontId="15" fillId="8" borderId="1" applyNumberFormat="0" applyAlignment="0" applyProtection="0"/>
    <xf numFmtId="0" fontId="15" fillId="8" borderId="1" applyNumberFormat="0" applyAlignment="0" applyProtection="0"/>
    <xf numFmtId="0" fontId="16" fillId="17" borderId="2" applyNumberFormat="0" applyAlignment="0" applyProtection="0"/>
    <xf numFmtId="0" fontId="16" fillId="17" borderId="2" applyNumberFormat="0" applyAlignment="0" applyProtection="0"/>
    <xf numFmtId="0" fontId="16" fillId="17" borderId="2" applyNumberFormat="0" applyAlignment="0" applyProtection="0"/>
    <xf numFmtId="0" fontId="16" fillId="17" borderId="2" applyNumberFormat="0" applyAlignment="0" applyProtection="0"/>
    <xf numFmtId="0" fontId="17" fillId="0" borderId="3" applyNumberFormat="0" applyFill="0" applyAlignment="0" applyProtection="0"/>
    <xf numFmtId="0" fontId="17" fillId="0" borderId="3" applyNumberFormat="0" applyFill="0" applyAlignment="0" applyProtection="0"/>
    <xf numFmtId="0" fontId="17" fillId="0" borderId="3" applyNumberFormat="0" applyFill="0" applyAlignment="0" applyProtection="0"/>
    <xf numFmtId="0" fontId="17" fillId="0" borderId="3"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0" fontId="19" fillId="7" borderId="1" applyNumberFormat="0" applyAlignment="0" applyProtection="0"/>
    <xf numFmtId="0" fontId="19" fillId="7" borderId="1" applyNumberFormat="0" applyAlignment="0" applyProtection="0"/>
    <xf numFmtId="0" fontId="19" fillId="7" borderId="1" applyNumberFormat="0" applyAlignment="0" applyProtection="0"/>
    <xf numFmtId="166" fontId="28" fillId="0" borderId="0" applyFont="0" applyFill="0" applyBorder="0" applyAlignment="0" applyProtection="0"/>
    <xf numFmtId="0" fontId="28" fillId="0" borderId="0" applyNumberForma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9" fontId="28" fillId="0" borderId="0" applyFont="0" applyFill="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43" fontId="11" fillId="0" borderId="0" applyFont="0" applyFill="0" applyBorder="0" applyAlignment="0" applyProtection="0"/>
    <xf numFmtId="43" fontId="11" fillId="0" borderId="0" applyFont="0" applyFill="0" applyBorder="0" applyAlignment="0" applyProtection="0"/>
    <xf numFmtId="167" fontId="11" fillId="0" borderId="0" applyFont="0" applyFill="0" applyBorder="0" applyAlignment="0" applyProtection="0"/>
    <xf numFmtId="166" fontId="28" fillId="0" borderId="0" applyFont="0" applyFill="0" applyBorder="0" applyAlignment="0" applyProtection="0"/>
    <xf numFmtId="170" fontId="28" fillId="0" borderId="0" applyFont="0" applyFill="0" applyBorder="0" applyAlignment="0" applyProtection="0"/>
    <xf numFmtId="166" fontId="28" fillId="0" borderId="0" applyFont="0" applyFill="0" applyBorder="0" applyAlignment="0" applyProtection="0"/>
    <xf numFmtId="6" fontId="28" fillId="0" borderId="0" applyFont="0" applyFill="0" applyBorder="0" applyAlignment="0" applyProtection="0"/>
    <xf numFmtId="165" fontId="11"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165" fontId="11"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7" fillId="0" borderId="0"/>
    <xf numFmtId="0" fontId="28" fillId="0" borderId="0"/>
    <xf numFmtId="0" fontId="7" fillId="0" borderId="0"/>
    <xf numFmtId="0" fontId="7" fillId="0" borderId="0"/>
    <xf numFmtId="0" fontId="28" fillId="0" borderId="0"/>
    <xf numFmtId="0" fontId="7" fillId="0" borderId="0"/>
    <xf numFmtId="0" fontId="7" fillId="0" borderId="0"/>
    <xf numFmtId="0" fontId="7" fillId="0" borderId="0"/>
    <xf numFmtId="0" fontId="28" fillId="0" borderId="0"/>
    <xf numFmtId="0" fontId="28" fillId="0" borderId="0"/>
    <xf numFmtId="0" fontId="28" fillId="0" borderId="0"/>
    <xf numFmtId="0" fontId="7" fillId="0" borderId="0"/>
    <xf numFmtId="0" fontId="28" fillId="0" borderId="0"/>
    <xf numFmtId="0" fontId="28" fillId="0" borderId="0"/>
    <xf numFmtId="0" fontId="28" fillId="0" borderId="0"/>
    <xf numFmtId="0" fontId="28" fillId="0" borderId="0"/>
    <xf numFmtId="0" fontId="7" fillId="0" borderId="0"/>
    <xf numFmtId="0" fontId="28" fillId="23" borderId="4" applyNumberFormat="0" applyFont="0" applyAlignment="0" applyProtection="0"/>
    <xf numFmtId="0" fontId="28" fillId="23" borderId="4" applyNumberFormat="0" applyFont="0" applyAlignment="0" applyProtection="0"/>
    <xf numFmtId="0" fontId="28" fillId="23" borderId="4" applyNumberFormat="0" applyFont="0" applyAlignment="0" applyProtection="0"/>
    <xf numFmtId="0" fontId="28" fillId="23" borderId="4" applyNumberFormat="0" applyFont="0" applyAlignment="0" applyProtection="0"/>
    <xf numFmtId="9" fontId="28" fillId="0" borderId="0" applyFont="0" applyFill="0" applyBorder="0" applyAlignment="0" applyProtection="0"/>
    <xf numFmtId="9" fontId="28" fillId="0" borderId="0" applyFont="0" applyFill="0" applyBorder="0" applyAlignment="0" applyProtection="0"/>
    <xf numFmtId="0" fontId="22" fillId="8" borderId="5" applyNumberFormat="0" applyAlignment="0" applyProtection="0"/>
    <xf numFmtId="0" fontId="22" fillId="8" borderId="5" applyNumberFormat="0" applyAlignment="0" applyProtection="0"/>
    <xf numFmtId="0" fontId="22" fillId="8" borderId="5" applyNumberFormat="0" applyAlignment="0" applyProtection="0"/>
    <xf numFmtId="0" fontId="22" fillId="8" borderId="5" applyNumberFormat="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7" fillId="0" borderId="7" applyNumberFormat="0" applyFill="0" applyAlignment="0" applyProtection="0"/>
    <xf numFmtId="0" fontId="27" fillId="0" borderId="7" applyNumberFormat="0" applyFill="0" applyAlignment="0" applyProtection="0"/>
    <xf numFmtId="0" fontId="27" fillId="0" borderId="7" applyNumberFormat="0" applyFill="0" applyAlignment="0" applyProtection="0"/>
    <xf numFmtId="0" fontId="27" fillId="0" borderId="7" applyNumberFormat="0" applyFill="0" applyAlignment="0" applyProtection="0"/>
    <xf numFmtId="0" fontId="18" fillId="0" borderId="8" applyNumberFormat="0" applyFill="0" applyAlignment="0" applyProtection="0"/>
    <xf numFmtId="0" fontId="18" fillId="0" borderId="8" applyNumberFormat="0" applyFill="0" applyAlignment="0" applyProtection="0"/>
    <xf numFmtId="0" fontId="18" fillId="0" borderId="8" applyNumberFormat="0" applyFill="0" applyAlignment="0" applyProtection="0"/>
    <xf numFmtId="0" fontId="18" fillId="0" borderId="8"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12" fillId="0" borderId="9" applyNumberFormat="0" applyFill="0" applyAlignment="0" applyProtection="0"/>
    <xf numFmtId="0" fontId="12" fillId="0" borderId="9" applyNumberFormat="0" applyFill="0" applyAlignment="0" applyProtection="0"/>
    <xf numFmtId="0" fontId="12" fillId="0" borderId="9" applyNumberFormat="0" applyFill="0" applyAlignment="0" applyProtection="0"/>
    <xf numFmtId="0" fontId="12" fillId="0" borderId="9"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8" fillId="0" borderId="0" applyFont="0" applyFill="0" applyBorder="0" applyAlignment="0" applyProtection="0"/>
    <xf numFmtId="41" fontId="8" fillId="0" borderId="0" applyFont="0" applyFill="0" applyBorder="0" applyAlignment="0" applyProtection="0"/>
    <xf numFmtId="44" fontId="8" fillId="0" borderId="0" applyFont="0" applyFill="0" applyBorder="0" applyAlignment="0" applyProtection="0"/>
    <xf numFmtId="0" fontId="5" fillId="0" borderId="0"/>
    <xf numFmtId="43" fontId="11" fillId="0" borderId="0" applyFont="0" applyFill="0" applyBorder="0" applyAlignment="0" applyProtection="0"/>
    <xf numFmtId="43" fontId="11"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43" fontId="1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4" fontId="11" fillId="0" borderId="0" applyFont="0" applyFill="0" applyBorder="0" applyAlignment="0" applyProtection="0"/>
    <xf numFmtId="0" fontId="3" fillId="0" borderId="0"/>
    <xf numFmtId="0" fontId="28" fillId="0" borderId="0"/>
    <xf numFmtId="0" fontId="28" fillId="0" borderId="0"/>
    <xf numFmtId="43" fontId="8" fillId="0" borderId="0" applyFont="0" applyFill="0" applyBorder="0" applyAlignment="0" applyProtection="0"/>
    <xf numFmtId="41" fontId="8" fillId="0" borderId="0" applyFont="0" applyFill="0" applyBorder="0" applyAlignment="0" applyProtection="0"/>
    <xf numFmtId="0" fontId="2" fillId="0" borderId="0"/>
    <xf numFmtId="0" fontId="15" fillId="8" borderId="10" applyNumberFormat="0" applyAlignment="0" applyProtection="0"/>
    <xf numFmtId="0" fontId="15" fillId="8" borderId="10" applyNumberFormat="0" applyAlignment="0" applyProtection="0"/>
    <xf numFmtId="0" fontId="15" fillId="8" borderId="10" applyNumberFormat="0" applyAlignment="0" applyProtection="0"/>
    <xf numFmtId="0" fontId="15" fillId="8" borderId="10" applyNumberFormat="0" applyAlignment="0" applyProtection="0"/>
    <xf numFmtId="0" fontId="19" fillId="7" borderId="10" applyNumberFormat="0" applyAlignment="0" applyProtection="0"/>
    <xf numFmtId="0" fontId="19" fillId="7" borderId="10" applyNumberFormat="0" applyAlignment="0" applyProtection="0"/>
    <xf numFmtId="0" fontId="19" fillId="7" borderId="10" applyNumberFormat="0" applyAlignment="0" applyProtection="0"/>
    <xf numFmtId="0" fontId="19" fillId="7" borderId="10"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23" borderId="11" applyNumberFormat="0" applyFont="0" applyAlignment="0" applyProtection="0"/>
    <xf numFmtId="0" fontId="28" fillId="23" borderId="11" applyNumberFormat="0" applyFont="0" applyAlignment="0" applyProtection="0"/>
    <xf numFmtId="0" fontId="28" fillId="23" borderId="11" applyNumberFormat="0" applyFont="0" applyAlignment="0" applyProtection="0"/>
    <xf numFmtId="0" fontId="28" fillId="23" borderId="11" applyNumberFormat="0" applyFont="0" applyAlignment="0" applyProtection="0"/>
    <xf numFmtId="0" fontId="22" fillId="8" borderId="12" applyNumberFormat="0" applyAlignment="0" applyProtection="0"/>
    <xf numFmtId="0" fontId="22" fillId="8" borderId="12" applyNumberFormat="0" applyAlignment="0" applyProtection="0"/>
    <xf numFmtId="0" fontId="22" fillId="8" borderId="12" applyNumberFormat="0" applyAlignment="0" applyProtection="0"/>
    <xf numFmtId="0" fontId="22" fillId="8" borderId="12" applyNumberFormat="0" applyAlignment="0" applyProtection="0"/>
    <xf numFmtId="0" fontId="12" fillId="0" borderId="13" applyNumberFormat="0" applyFill="0" applyAlignment="0" applyProtection="0"/>
    <xf numFmtId="0" fontId="12" fillId="0" borderId="13" applyNumberFormat="0" applyFill="0" applyAlignment="0" applyProtection="0"/>
    <xf numFmtId="0" fontId="12" fillId="0" borderId="13" applyNumberFormat="0" applyFill="0" applyAlignment="0" applyProtection="0"/>
    <xf numFmtId="0" fontId="12" fillId="0" borderId="13" applyNumberFormat="0" applyFill="0" applyAlignment="0" applyProtection="0"/>
    <xf numFmtId="43" fontId="8" fillId="0" borderId="0" applyFont="0" applyFill="0" applyBorder="0" applyAlignment="0" applyProtection="0"/>
    <xf numFmtId="41" fontId="8" fillId="0" borderId="0" applyFont="0" applyFill="0" applyBorder="0" applyAlignment="0" applyProtection="0"/>
    <xf numFmtId="44" fontId="8" fillId="0" borderId="0" applyFont="0" applyFill="0" applyBorder="0" applyAlignment="0" applyProtection="0"/>
    <xf numFmtId="0" fontId="2" fillId="0" borderId="0"/>
    <xf numFmtId="0" fontId="15" fillId="8" borderId="14" applyNumberFormat="0" applyAlignment="0" applyProtection="0"/>
    <xf numFmtId="0" fontId="15" fillId="8" borderId="14" applyNumberFormat="0" applyAlignment="0" applyProtection="0"/>
    <xf numFmtId="0" fontId="15" fillId="8" borderId="14" applyNumberFormat="0" applyAlignment="0" applyProtection="0"/>
    <xf numFmtId="0" fontId="15" fillId="8" borderId="14" applyNumberFormat="0" applyAlignment="0" applyProtection="0"/>
    <xf numFmtId="0" fontId="19" fillId="7" borderId="14" applyNumberFormat="0" applyAlignment="0" applyProtection="0"/>
    <xf numFmtId="0" fontId="19" fillId="7" borderId="14" applyNumberFormat="0" applyAlignment="0" applyProtection="0"/>
    <xf numFmtId="0" fontId="19" fillId="7" borderId="14" applyNumberFormat="0" applyAlignment="0" applyProtection="0"/>
    <xf numFmtId="0" fontId="19" fillId="7" borderId="14"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6" fontId="2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8" fillId="23" borderId="15" applyNumberFormat="0" applyFont="0" applyAlignment="0" applyProtection="0"/>
    <xf numFmtId="0" fontId="28" fillId="23" borderId="15" applyNumberFormat="0" applyFont="0" applyAlignment="0" applyProtection="0"/>
    <xf numFmtId="0" fontId="28" fillId="23" borderId="15" applyNumberFormat="0" applyFont="0" applyAlignment="0" applyProtection="0"/>
    <xf numFmtId="0" fontId="28" fillId="23" borderId="15" applyNumberFormat="0" applyFont="0" applyAlignment="0" applyProtection="0"/>
    <xf numFmtId="0" fontId="22" fillId="8" borderId="12" applyNumberFormat="0" applyAlignment="0" applyProtection="0"/>
    <xf numFmtId="0" fontId="22" fillId="8" borderId="12" applyNumberFormat="0" applyAlignment="0" applyProtection="0"/>
    <xf numFmtId="0" fontId="22" fillId="8" borderId="12" applyNumberFormat="0" applyAlignment="0" applyProtection="0"/>
    <xf numFmtId="0" fontId="22" fillId="8" borderId="12" applyNumberFormat="0" applyAlignment="0" applyProtection="0"/>
    <xf numFmtId="0" fontId="18" fillId="0" borderId="8" applyNumberFormat="0" applyFill="0" applyAlignment="0" applyProtection="0"/>
    <xf numFmtId="0" fontId="18" fillId="0" borderId="8" applyNumberFormat="0" applyFill="0" applyAlignment="0" applyProtection="0"/>
    <xf numFmtId="0" fontId="18" fillId="0" borderId="8" applyNumberFormat="0" applyFill="0" applyAlignment="0" applyProtection="0"/>
    <xf numFmtId="0" fontId="18" fillId="0" borderId="8" applyNumberFormat="0" applyFill="0" applyAlignment="0" applyProtection="0"/>
    <xf numFmtId="0" fontId="12" fillId="0" borderId="13" applyNumberFormat="0" applyFill="0" applyAlignment="0" applyProtection="0"/>
    <xf numFmtId="0" fontId="12" fillId="0" borderId="13" applyNumberFormat="0" applyFill="0" applyAlignment="0" applyProtection="0"/>
    <xf numFmtId="0" fontId="12" fillId="0" borderId="13" applyNumberFormat="0" applyFill="0" applyAlignment="0" applyProtection="0"/>
    <xf numFmtId="0" fontId="12" fillId="0" borderId="13" applyNumberFormat="0" applyFill="0" applyAlignment="0" applyProtection="0"/>
    <xf numFmtId="0" fontId="28" fillId="0" borderId="0"/>
    <xf numFmtId="0" fontId="28" fillId="0" borderId="0" applyNumberFormat="0" applyFill="0" applyBorder="0" applyAlignment="0" applyProtection="0"/>
    <xf numFmtId="0" fontId="28" fillId="0" borderId="0" applyNumberFormat="0" applyFill="0" applyBorder="0" applyAlignment="0" applyProtection="0"/>
    <xf numFmtId="166" fontId="28"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66" fontId="28" fillId="0" borderId="0" applyFont="0" applyFill="0" applyBorder="0" applyAlignment="0" applyProtection="0"/>
    <xf numFmtId="41"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1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75"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79" fontId="28" fillId="0" borderId="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7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73" fontId="28" fillId="0" borderId="0" applyFont="0" applyFill="0" applyBorder="0" applyAlignment="0" applyProtection="0"/>
    <xf numFmtId="166" fontId="2"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71" fontId="11"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32"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76" fontId="28" fillId="0" borderId="0" applyFont="0" applyFill="0" applyBorder="0" applyAlignment="0" applyProtection="0"/>
    <xf numFmtId="165" fontId="11"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7" fontId="11"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6"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8" fontId="28" fillId="0" borderId="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2" fontId="28" fillId="0" borderId="0" applyFont="0" applyFill="0" applyBorder="0" applyAlignment="0" applyProtection="0"/>
    <xf numFmtId="176" fontId="28" fillId="0" borderId="0" applyFont="0" applyFill="0" applyBorder="0" applyAlignment="0" applyProtection="0"/>
    <xf numFmtId="172" fontId="28" fillId="0" borderId="0" applyFont="0" applyFill="0" applyBorder="0" applyAlignment="0" applyProtection="0"/>
    <xf numFmtId="176" fontId="28" fillId="0" borderId="0" applyFont="0" applyFill="0" applyBorder="0" applyAlignment="0" applyProtection="0"/>
    <xf numFmtId="166" fontId="28" fillId="0" borderId="0" applyFont="0" applyFill="0" applyBorder="0" applyAlignment="0" applyProtection="0"/>
    <xf numFmtId="174"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65"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6"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74" fontId="28" fillId="0" borderId="0" applyFont="0" applyFill="0" applyBorder="0" applyAlignment="0" applyProtection="0"/>
    <xf numFmtId="165" fontId="28"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0" fillId="0" borderId="0"/>
    <xf numFmtId="0" fontId="29" fillId="0" borderId="0"/>
    <xf numFmtId="0" fontId="28" fillId="0" borderId="0" applyNumberFormat="0" applyFill="0" applyBorder="0" applyAlignment="0" applyProtection="0"/>
    <xf numFmtId="0" fontId="28" fillId="0" borderId="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31" fillId="0" borderId="0"/>
    <xf numFmtId="166" fontId="28" fillId="0" borderId="0" applyFont="0" applyFill="0" applyBorder="0" applyAlignment="0" applyProtection="0"/>
    <xf numFmtId="165" fontId="2" fillId="0" borderId="0" applyFont="0" applyFill="0" applyBorder="0" applyAlignment="0" applyProtection="0"/>
    <xf numFmtId="0" fontId="2" fillId="0" borderId="0"/>
    <xf numFmtId="9" fontId="8" fillId="0" borderId="0" applyFont="0" applyFill="0" applyBorder="0" applyAlignment="0" applyProtection="0"/>
    <xf numFmtId="166" fontId="28" fillId="0" borderId="0" applyFont="0" applyFill="0" applyBorder="0" applyAlignment="0" applyProtection="0"/>
    <xf numFmtId="44" fontId="8"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cellStyleXfs>
  <cellXfs count="281">
    <xf numFmtId="0" fontId="0" fillId="0" borderId="0" xfId="0"/>
    <xf numFmtId="0" fontId="34" fillId="0" borderId="0" xfId="0" applyFont="1" applyAlignment="1">
      <alignment vertical="center"/>
    </xf>
    <xf numFmtId="0" fontId="33" fillId="0" borderId="0" xfId="0" applyFont="1" applyAlignment="1">
      <alignment horizontal="center" vertical="center"/>
    </xf>
    <xf numFmtId="0" fontId="33" fillId="0" borderId="0" xfId="0" applyFont="1" applyAlignment="1">
      <alignment vertical="center"/>
    </xf>
    <xf numFmtId="0" fontId="34" fillId="0" borderId="0" xfId="0" applyFont="1"/>
    <xf numFmtId="0" fontId="34" fillId="0" borderId="0" xfId="0" applyFont="1" applyAlignment="1">
      <alignment horizontal="center"/>
    </xf>
    <xf numFmtId="41" fontId="34" fillId="0" borderId="0" xfId="2" applyFont="1"/>
    <xf numFmtId="0" fontId="36" fillId="0" borderId="0" xfId="0" applyFont="1" applyAlignment="1">
      <alignment vertical="center"/>
    </xf>
    <xf numFmtId="0" fontId="43" fillId="0" borderId="0" xfId="0" applyFont="1"/>
    <xf numFmtId="3" fontId="43" fillId="0" borderId="0" xfId="0" applyNumberFormat="1" applyFont="1"/>
    <xf numFmtId="0" fontId="43" fillId="0" borderId="0" xfId="0" applyFont="1" applyAlignment="1">
      <alignment horizontal="center"/>
    </xf>
    <xf numFmtId="171" fontId="43" fillId="0" borderId="0" xfId="0" applyNumberFormat="1" applyFont="1" applyAlignment="1">
      <alignment horizontal="center"/>
    </xf>
    <xf numFmtId="0" fontId="48" fillId="0" borderId="0" xfId="0" applyFont="1" applyAlignment="1">
      <alignment horizontal="center" vertical="center"/>
    </xf>
    <xf numFmtId="43" fontId="50" fillId="0" borderId="0" xfId="291" applyFont="1" applyAlignment="1">
      <alignment vertical="center"/>
    </xf>
    <xf numFmtId="43" fontId="48" fillId="0" borderId="0" xfId="291" applyFont="1" applyAlignment="1">
      <alignment vertical="center"/>
    </xf>
    <xf numFmtId="43" fontId="48" fillId="24" borderId="0" xfId="291" applyFont="1" applyFill="1" applyAlignment="1">
      <alignment vertical="center"/>
    </xf>
    <xf numFmtId="43" fontId="48" fillId="24" borderId="0" xfId="291" applyFont="1" applyFill="1" applyAlignment="1">
      <alignment horizontal="left" vertical="center"/>
    </xf>
    <xf numFmtId="43" fontId="48" fillId="0" borderId="0" xfId="291" applyFont="1" applyAlignment="1">
      <alignment horizontal="left" vertical="center"/>
    </xf>
    <xf numFmtId="0" fontId="48" fillId="0" borderId="0" xfId="0" applyFont="1"/>
    <xf numFmtId="43" fontId="43" fillId="0" borderId="0" xfId="0" applyNumberFormat="1" applyFont="1"/>
    <xf numFmtId="0" fontId="43" fillId="24" borderId="0" xfId="0" applyFont="1" applyFill="1"/>
    <xf numFmtId="0" fontId="56" fillId="30" borderId="35" xfId="0" applyFont="1" applyFill="1" applyBorder="1" applyAlignment="1">
      <alignment horizontal="left" vertical="center" wrapText="1"/>
    </xf>
    <xf numFmtId="0" fontId="57" fillId="24" borderId="35" xfId="0" applyFont="1" applyFill="1" applyBorder="1" applyAlignment="1">
      <alignment vertical="center" wrapText="1"/>
    </xf>
    <xf numFmtId="43" fontId="48" fillId="25" borderId="0" xfId="291" applyFont="1" applyFill="1" applyBorder="1" applyAlignment="1">
      <alignment vertical="center"/>
    </xf>
    <xf numFmtId="183" fontId="50" fillId="0" borderId="0" xfId="291" applyNumberFormat="1" applyFont="1" applyAlignment="1">
      <alignment vertical="center"/>
    </xf>
    <xf numFmtId="0" fontId="61" fillId="25" borderId="19" xfId="0" applyFont="1" applyFill="1" applyBorder="1" applyAlignment="1">
      <alignment vertical="center"/>
    </xf>
    <xf numFmtId="0" fontId="62" fillId="0" borderId="0" xfId="0" applyFont="1"/>
    <xf numFmtId="44" fontId="43" fillId="0" borderId="0" xfId="1267" applyFont="1"/>
    <xf numFmtId="0" fontId="28" fillId="0" borderId="0" xfId="0" applyFont="1"/>
    <xf numFmtId="0" fontId="64" fillId="0" borderId="0" xfId="0" applyFont="1"/>
    <xf numFmtId="171" fontId="51" fillId="28" borderId="0" xfId="0" applyNumberFormat="1" applyFont="1" applyFill="1" applyAlignment="1">
      <alignment horizontal="center" vertical="center" wrapText="1"/>
    </xf>
    <xf numFmtId="9" fontId="48" fillId="0" borderId="37" xfId="1265" applyFont="1" applyBorder="1" applyAlignment="1">
      <alignment horizontal="center" vertical="center"/>
    </xf>
    <xf numFmtId="181" fontId="45" fillId="25" borderId="0" xfId="0" applyNumberFormat="1" applyFont="1" applyFill="1" applyAlignment="1">
      <alignment horizontal="center" vertical="center" wrapText="1"/>
    </xf>
    <xf numFmtId="0" fontId="43" fillId="0" borderId="38" xfId="0" applyFont="1" applyBorder="1"/>
    <xf numFmtId="14" fontId="48" fillId="0" borderId="0" xfId="291" applyNumberFormat="1" applyFont="1" applyAlignment="1">
      <alignment horizontal="left" vertical="center"/>
    </xf>
    <xf numFmtId="183" fontId="48" fillId="0" borderId="0" xfId="1" applyNumberFormat="1" applyFont="1" applyAlignment="1">
      <alignment vertical="center"/>
    </xf>
    <xf numFmtId="0" fontId="62" fillId="0" borderId="39" xfId="0" applyFont="1" applyBorder="1"/>
    <xf numFmtId="0" fontId="35" fillId="27" borderId="39" xfId="0" applyFont="1" applyFill="1" applyBorder="1" applyAlignment="1">
      <alignment horizontal="center"/>
    </xf>
    <xf numFmtId="0" fontId="33" fillId="27" borderId="39" xfId="0" applyFont="1" applyFill="1" applyBorder="1" applyAlignment="1">
      <alignment horizontal="center"/>
    </xf>
    <xf numFmtId="0" fontId="28" fillId="0" borderId="39" xfId="0" applyFont="1" applyBorder="1" applyAlignment="1">
      <alignment horizontal="center"/>
    </xf>
    <xf numFmtId="0" fontId="0" fillId="0" borderId="39" xfId="0" applyBorder="1"/>
    <xf numFmtId="43" fontId="0" fillId="0" borderId="39" xfId="0" applyNumberFormat="1" applyBorder="1"/>
    <xf numFmtId="4" fontId="0" fillId="0" borderId="39" xfId="0" applyNumberFormat="1" applyBorder="1"/>
    <xf numFmtId="0" fontId="28" fillId="0" borderId="39" xfId="0" applyFont="1" applyBorder="1"/>
    <xf numFmtId="184" fontId="29" fillId="0" borderId="39" xfId="383" applyNumberFormat="1" applyFont="1" applyFill="1" applyBorder="1"/>
    <xf numFmtId="185" fontId="28" fillId="0" borderId="39" xfId="0" applyNumberFormat="1" applyFont="1" applyBorder="1"/>
    <xf numFmtId="4" fontId="28" fillId="0" borderId="39" xfId="0" applyNumberFormat="1" applyFont="1" applyBorder="1"/>
    <xf numFmtId="0" fontId="60" fillId="31" borderId="41" xfId="0" applyFont="1" applyFill="1" applyBorder="1" applyAlignment="1">
      <alignment horizontal="left" vertical="center" wrapText="1"/>
    </xf>
    <xf numFmtId="0" fontId="60" fillId="31" borderId="0" xfId="0" applyFont="1" applyFill="1" applyAlignment="1">
      <alignment horizontal="left" vertical="center" wrapText="1"/>
    </xf>
    <xf numFmtId="0" fontId="60" fillId="31" borderId="37" xfId="0" applyFont="1" applyFill="1" applyBorder="1" applyAlignment="1">
      <alignment horizontal="left" vertical="center" wrapText="1"/>
    </xf>
    <xf numFmtId="182" fontId="34" fillId="0" borderId="0" xfId="1267" applyNumberFormat="1" applyFont="1"/>
    <xf numFmtId="183" fontId="48" fillId="24" borderId="0" xfId="291" applyNumberFormat="1" applyFont="1" applyFill="1" applyAlignment="1">
      <alignment horizontal="left" vertical="center"/>
    </xf>
    <xf numFmtId="2" fontId="43" fillId="0" borderId="0" xfId="0" applyNumberFormat="1" applyFont="1"/>
    <xf numFmtId="0" fontId="34" fillId="0" borderId="0" xfId="0" applyFont="1" applyAlignment="1">
      <alignment horizontal="center" vertical="center"/>
    </xf>
    <xf numFmtId="0" fontId="62" fillId="24" borderId="0" xfId="0" applyFont="1" applyFill="1"/>
    <xf numFmtId="182" fontId="69" fillId="24" borderId="40" xfId="1267" applyNumberFormat="1" applyFont="1" applyFill="1" applyBorder="1" applyAlignment="1">
      <alignment vertical="center"/>
    </xf>
    <xf numFmtId="182" fontId="62" fillId="24" borderId="0" xfId="0" applyNumberFormat="1" applyFont="1" applyFill="1"/>
    <xf numFmtId="3" fontId="0" fillId="0" borderId="0" xfId="0" applyNumberFormat="1"/>
    <xf numFmtId="44" fontId="34" fillId="0" borderId="0" xfId="1267" applyFont="1"/>
    <xf numFmtId="182" fontId="70" fillId="0" borderId="40" xfId="1267" applyNumberFormat="1" applyFont="1" applyBorder="1" applyAlignment="1">
      <alignment vertical="center"/>
    </xf>
    <xf numFmtId="182" fontId="70" fillId="24" borderId="39" xfId="1267" applyNumberFormat="1" applyFont="1" applyFill="1" applyBorder="1"/>
    <xf numFmtId="171" fontId="51" fillId="24" borderId="0" xfId="0" applyNumberFormat="1" applyFont="1" applyFill="1" applyAlignment="1">
      <alignment vertical="center" wrapText="1"/>
    </xf>
    <xf numFmtId="182" fontId="50" fillId="24" borderId="0" xfId="1267" applyNumberFormat="1" applyFont="1" applyFill="1" applyBorder="1" applyAlignment="1">
      <alignment vertical="center" wrapText="1"/>
    </xf>
    <xf numFmtId="0" fontId="44" fillId="0" borderId="48" xfId="0" applyFont="1" applyBorder="1" applyAlignment="1">
      <alignment vertical="center"/>
    </xf>
    <xf numFmtId="3" fontId="44" fillId="0" borderId="48" xfId="0" applyNumberFormat="1" applyFont="1" applyBorder="1" applyAlignment="1">
      <alignment vertical="center"/>
    </xf>
    <xf numFmtId="0" fontId="45" fillId="25" borderId="48" xfId="0" applyFont="1" applyFill="1" applyBorder="1" applyAlignment="1">
      <alignment horizontal="center" vertical="center" wrapText="1"/>
    </xf>
    <xf numFmtId="0" fontId="46" fillId="26" borderId="48" xfId="0" applyFont="1" applyFill="1" applyBorder="1" applyAlignment="1">
      <alignment horizontal="center" vertical="center" wrapText="1"/>
    </xf>
    <xf numFmtId="0" fontId="50" fillId="24" borderId="48" xfId="0" applyFont="1" applyFill="1" applyBorder="1" applyAlignment="1">
      <alignment vertical="center" wrapText="1"/>
    </xf>
    <xf numFmtId="182" fontId="50" fillId="24" borderId="48" xfId="1267" applyNumberFormat="1" applyFont="1" applyFill="1" applyBorder="1" applyAlignment="1">
      <alignment vertical="center" wrapText="1"/>
    </xf>
    <xf numFmtId="4" fontId="50" fillId="24" borderId="48" xfId="0" applyNumberFormat="1" applyFont="1" applyFill="1" applyBorder="1" applyAlignment="1">
      <alignment horizontal="center" vertical="center" wrapText="1"/>
    </xf>
    <xf numFmtId="168" fontId="50" fillId="24" borderId="48" xfId="0" applyNumberFormat="1" applyFont="1" applyFill="1" applyBorder="1" applyAlignment="1">
      <alignment horizontal="center" vertical="center"/>
    </xf>
    <xf numFmtId="3" fontId="50" fillId="24" borderId="48" xfId="0" applyNumberFormat="1" applyFont="1" applyFill="1" applyBorder="1" applyAlignment="1">
      <alignment horizontal="center" vertical="center" wrapText="1"/>
    </xf>
    <xf numFmtId="180" fontId="50" fillId="0" borderId="48" xfId="0" applyNumberFormat="1" applyFont="1" applyBorder="1" applyAlignment="1">
      <alignment horizontal="center" vertical="center"/>
    </xf>
    <xf numFmtId="43" fontId="50" fillId="24" borderId="48" xfId="291" applyFont="1" applyFill="1" applyBorder="1" applyAlignment="1">
      <alignment vertical="center"/>
    </xf>
    <xf numFmtId="0" fontId="51" fillId="24" borderId="48" xfId="0" applyFont="1" applyFill="1" applyBorder="1" applyAlignment="1">
      <alignment vertical="center" wrapText="1"/>
    </xf>
    <xf numFmtId="171" fontId="45" fillId="25" borderId="48" xfId="0" applyNumberFormat="1" applyFont="1" applyFill="1" applyBorder="1" applyAlignment="1">
      <alignment vertical="center" wrapText="1"/>
    </xf>
    <xf numFmtId="168" fontId="51" fillId="25" borderId="48" xfId="0" applyNumberFormat="1" applyFont="1" applyFill="1" applyBorder="1" applyAlignment="1">
      <alignment vertical="center"/>
    </xf>
    <xf numFmtId="43" fontId="48" fillId="25" borderId="48" xfId="291" applyFont="1" applyFill="1" applyBorder="1" applyAlignment="1">
      <alignment vertical="center"/>
    </xf>
    <xf numFmtId="0" fontId="51" fillId="24" borderId="48" xfId="0" applyFont="1" applyFill="1" applyBorder="1" applyAlignment="1">
      <alignment horizontal="left" vertical="center" wrapText="1"/>
    </xf>
    <xf numFmtId="4" fontId="51" fillId="24" borderId="48" xfId="0" applyNumberFormat="1" applyFont="1" applyFill="1" applyBorder="1" applyAlignment="1">
      <alignment vertical="center" wrapText="1"/>
    </xf>
    <xf numFmtId="4" fontId="51" fillId="24" borderId="48" xfId="0" applyNumberFormat="1" applyFont="1" applyFill="1" applyBorder="1" applyAlignment="1">
      <alignment horizontal="center" vertical="center" wrapText="1"/>
    </xf>
    <xf numFmtId="3" fontId="51" fillId="24" borderId="48" xfId="0" applyNumberFormat="1" applyFont="1" applyFill="1" applyBorder="1" applyAlignment="1">
      <alignment vertical="center" wrapText="1"/>
    </xf>
    <xf numFmtId="171" fontId="51" fillId="24" borderId="48" xfId="0" applyNumberFormat="1" applyFont="1" applyFill="1" applyBorder="1" applyAlignment="1">
      <alignment vertical="center" wrapText="1"/>
    </xf>
    <xf numFmtId="171" fontId="48" fillId="24" borderId="48" xfId="0" applyNumberFormat="1" applyFont="1" applyFill="1" applyBorder="1" applyAlignment="1">
      <alignment horizontal="center" vertical="center"/>
    </xf>
    <xf numFmtId="43" fontId="48" fillId="24" borderId="48" xfId="291" applyFont="1" applyFill="1" applyBorder="1" applyAlignment="1">
      <alignment horizontal="center" vertical="center"/>
    </xf>
    <xf numFmtId="3" fontId="45" fillId="25" borderId="48" xfId="0" applyNumberFormat="1" applyFont="1" applyFill="1" applyBorder="1" applyAlignment="1">
      <alignment vertical="center" wrapText="1"/>
    </xf>
    <xf numFmtId="9" fontId="48" fillId="0" borderId="48" xfId="0" applyNumberFormat="1" applyFont="1" applyBorder="1" applyAlignment="1">
      <alignment horizontal="center" vertical="center"/>
    </xf>
    <xf numFmtId="0" fontId="49" fillId="24" borderId="48" xfId="0" applyFont="1" applyFill="1" applyBorder="1" applyAlignment="1">
      <alignment horizontal="center" vertical="center" wrapText="1"/>
    </xf>
    <xf numFmtId="180" fontId="48" fillId="0" borderId="48" xfId="0" applyNumberFormat="1" applyFont="1" applyBorder="1" applyAlignment="1">
      <alignment horizontal="center" vertical="center"/>
    </xf>
    <xf numFmtId="171" fontId="48" fillId="0" borderId="48" xfId="0" applyNumberFormat="1" applyFont="1" applyBorder="1" applyAlignment="1">
      <alignment horizontal="center" vertical="center"/>
    </xf>
    <xf numFmtId="43" fontId="48" fillId="0" borderId="48" xfId="291" applyFont="1" applyBorder="1" applyAlignment="1">
      <alignment horizontal="center" vertical="center"/>
    </xf>
    <xf numFmtId="9" fontId="50" fillId="0" borderId="48" xfId="0" applyNumberFormat="1" applyFont="1" applyBorder="1" applyAlignment="1">
      <alignment horizontal="center" vertical="center"/>
    </xf>
    <xf numFmtId="0" fontId="52" fillId="24" borderId="48" xfId="0" applyFont="1" applyFill="1" applyBorder="1" applyAlignment="1">
      <alignment horizontal="center" vertical="center" wrapText="1"/>
    </xf>
    <xf numFmtId="171" fontId="51" fillId="24" borderId="48" xfId="0" applyNumberFormat="1" applyFont="1" applyFill="1" applyBorder="1" applyAlignment="1">
      <alignment horizontal="center" vertical="center" wrapText="1"/>
    </xf>
    <xf numFmtId="3" fontId="51" fillId="24" borderId="48" xfId="0" applyNumberFormat="1" applyFont="1" applyFill="1" applyBorder="1" applyAlignment="1">
      <alignment horizontal="center" vertical="center" wrapText="1"/>
    </xf>
    <xf numFmtId="43" fontId="48" fillId="0" borderId="48" xfId="291" applyFont="1" applyBorder="1" applyAlignment="1">
      <alignment vertical="center"/>
    </xf>
    <xf numFmtId="181" fontId="45" fillId="25" borderId="48" xfId="0" applyNumberFormat="1" applyFont="1" applyFill="1" applyBorder="1" applyAlignment="1">
      <alignment vertical="center" wrapText="1"/>
    </xf>
    <xf numFmtId="181" fontId="45" fillId="25" borderId="49" xfId="0" applyNumberFormat="1" applyFont="1" applyFill="1" applyBorder="1" applyAlignment="1">
      <alignment vertical="center" wrapText="1"/>
    </xf>
    <xf numFmtId="2" fontId="35" fillId="26" borderId="48" xfId="413" applyNumberFormat="1" applyFont="1" applyFill="1" applyBorder="1" applyAlignment="1">
      <alignment horizontal="center" vertical="center" wrapText="1"/>
    </xf>
    <xf numFmtId="0" fontId="35" fillId="26" borderId="48" xfId="413" applyFont="1" applyFill="1" applyBorder="1" applyAlignment="1">
      <alignment horizontal="center" vertical="center" wrapText="1"/>
    </xf>
    <xf numFmtId="0" fontId="35" fillId="26" borderId="48" xfId="0" applyFont="1" applyFill="1" applyBorder="1" applyAlignment="1">
      <alignment horizontal="left" vertical="center" wrapText="1"/>
    </xf>
    <xf numFmtId="0" fontId="35" fillId="26" borderId="48" xfId="0" applyFont="1" applyFill="1" applyBorder="1" applyAlignment="1">
      <alignment horizontal="center" vertical="center"/>
    </xf>
    <xf numFmtId="182" fontId="35" fillId="26" borderId="48" xfId="1267" applyNumberFormat="1" applyFont="1" applyFill="1" applyBorder="1" applyAlignment="1">
      <alignment vertical="center"/>
    </xf>
    <xf numFmtId="4" fontId="35" fillId="26" borderId="48" xfId="0" applyNumberFormat="1" applyFont="1" applyFill="1" applyBorder="1" applyAlignment="1">
      <alignment horizontal="center" vertical="center" wrapText="1"/>
    </xf>
    <xf numFmtId="0" fontId="28" fillId="24" borderId="48" xfId="0" applyFont="1" applyFill="1" applyBorder="1" applyAlignment="1">
      <alignment horizontal="left" vertical="center" wrapText="1"/>
    </xf>
    <xf numFmtId="0" fontId="28" fillId="24" borderId="48" xfId="0" applyFont="1" applyFill="1" applyBorder="1" applyAlignment="1">
      <alignment horizontal="center" vertical="center"/>
    </xf>
    <xf numFmtId="182" fontId="28" fillId="24" borderId="48" xfId="1267" applyNumberFormat="1" applyFont="1" applyFill="1" applyBorder="1" applyAlignment="1">
      <alignment vertical="center"/>
    </xf>
    <xf numFmtId="4" fontId="28" fillId="24" borderId="48" xfId="0" applyNumberFormat="1" applyFont="1" applyFill="1" applyBorder="1" applyAlignment="1">
      <alignment horizontal="center" vertical="center" wrapText="1"/>
    </xf>
    <xf numFmtId="0" fontId="41" fillId="30" borderId="48" xfId="0" applyFont="1" applyFill="1" applyBorder="1"/>
    <xf numFmtId="0" fontId="41" fillId="0" borderId="48" xfId="0" applyFont="1" applyBorder="1"/>
    <xf numFmtId="2" fontId="41" fillId="30" borderId="48" xfId="0" applyNumberFormat="1" applyFont="1" applyFill="1" applyBorder="1" applyAlignment="1">
      <alignment horizontal="center" vertical="center"/>
    </xf>
    <xf numFmtId="0" fontId="41" fillId="24" borderId="48" xfId="0" applyFont="1" applyFill="1" applyBorder="1"/>
    <xf numFmtId="2" fontId="41" fillId="24" borderId="48" xfId="0" applyNumberFormat="1" applyFont="1" applyFill="1" applyBorder="1" applyAlignment="1">
      <alignment horizontal="center" vertical="center"/>
    </xf>
    <xf numFmtId="182" fontId="41" fillId="30" borderId="48" xfId="1267" applyNumberFormat="1" applyFont="1" applyFill="1" applyBorder="1"/>
    <xf numFmtId="182" fontId="41" fillId="24" borderId="48" xfId="1267" applyNumberFormat="1" applyFont="1" applyFill="1" applyBorder="1"/>
    <xf numFmtId="0" fontId="56" fillId="30" borderId="48" xfId="0" applyFont="1" applyFill="1" applyBorder="1" applyAlignment="1">
      <alignment horizontal="center" vertical="center" wrapText="1"/>
    </xf>
    <xf numFmtId="182" fontId="56" fillId="30" borderId="48" xfId="1267" applyNumberFormat="1" applyFont="1" applyFill="1" applyBorder="1" applyAlignment="1">
      <alignment horizontal="right" vertical="center" wrapText="1"/>
    </xf>
    <xf numFmtId="0" fontId="57" fillId="24" borderId="48" xfId="0" applyFont="1" applyFill="1" applyBorder="1" applyAlignment="1">
      <alignment horizontal="center" vertical="center" wrapText="1"/>
    </xf>
    <xf numFmtId="0" fontId="55" fillId="24" borderId="48" xfId="0" applyFont="1" applyFill="1" applyBorder="1" applyAlignment="1">
      <alignment vertical="center" wrapText="1"/>
    </xf>
    <xf numFmtId="0" fontId="42" fillId="24" borderId="48" xfId="0" applyFont="1" applyFill="1" applyBorder="1" applyAlignment="1">
      <alignment horizontal="center" vertical="center"/>
    </xf>
    <xf numFmtId="0" fontId="66" fillId="25" borderId="39" xfId="0" applyFont="1" applyFill="1" applyBorder="1"/>
    <xf numFmtId="0" fontId="66" fillId="25" borderId="39" xfId="0" applyFont="1" applyFill="1" applyBorder="1" applyAlignment="1">
      <alignment horizontal="center" vertical="center"/>
    </xf>
    <xf numFmtId="182" fontId="70" fillId="24" borderId="39" xfId="1267" applyNumberFormat="1" applyFont="1" applyFill="1" applyBorder="1" applyAlignment="1">
      <alignment vertical="center"/>
    </xf>
    <xf numFmtId="0" fontId="62" fillId="24" borderId="39" xfId="0" applyFont="1" applyFill="1" applyBorder="1"/>
    <xf numFmtId="43" fontId="50" fillId="24" borderId="49" xfId="291" applyFont="1" applyFill="1" applyBorder="1" applyAlignment="1">
      <alignment horizontal="center" vertical="center"/>
    </xf>
    <xf numFmtId="0" fontId="45" fillId="25" borderId="50" xfId="0" applyFont="1" applyFill="1" applyBorder="1" applyAlignment="1">
      <alignment horizontal="center" vertical="center" wrapText="1"/>
    </xf>
    <xf numFmtId="0" fontId="45" fillId="25" borderId="51" xfId="0" applyFont="1" applyFill="1" applyBorder="1" applyAlignment="1">
      <alignment horizontal="center" vertical="center" wrapText="1"/>
    </xf>
    <xf numFmtId="0" fontId="45" fillId="25" borderId="52" xfId="0" applyFont="1" applyFill="1" applyBorder="1" applyAlignment="1">
      <alignment horizontal="center" vertical="center" wrapText="1"/>
    </xf>
    <xf numFmtId="168" fontId="48" fillId="25" borderId="48" xfId="0" applyNumberFormat="1" applyFont="1" applyFill="1" applyBorder="1" applyAlignment="1">
      <alignment horizontal="center" vertical="center"/>
    </xf>
    <xf numFmtId="4" fontId="50" fillId="24" borderId="48" xfId="0" applyNumberFormat="1" applyFont="1" applyFill="1" applyBorder="1" applyAlignment="1">
      <alignment horizontal="center" vertical="center" wrapText="1"/>
    </xf>
    <xf numFmtId="181" fontId="49" fillId="26" borderId="48" xfId="0" applyNumberFormat="1" applyFont="1" applyFill="1" applyBorder="1" applyAlignment="1">
      <alignment horizontal="center" vertical="center" wrapText="1"/>
    </xf>
    <xf numFmtId="181" fontId="45" fillId="25" borderId="48" xfId="0" applyNumberFormat="1" applyFont="1" applyFill="1" applyBorder="1" applyAlignment="1">
      <alignment horizontal="center" vertical="center" wrapText="1"/>
    </xf>
    <xf numFmtId="0" fontId="52" fillId="24" borderId="49" xfId="0" applyFont="1" applyFill="1" applyBorder="1" applyAlignment="1">
      <alignment horizontal="center" vertical="center" wrapText="1"/>
    </xf>
    <xf numFmtId="0" fontId="52" fillId="24" borderId="17" xfId="0" applyFont="1" applyFill="1" applyBorder="1" applyAlignment="1">
      <alignment horizontal="center" vertical="center" wrapText="1"/>
    </xf>
    <xf numFmtId="0" fontId="52" fillId="24" borderId="18" xfId="0" applyFont="1" applyFill="1" applyBorder="1" applyAlignment="1">
      <alignment horizontal="center" vertical="center" wrapText="1"/>
    </xf>
    <xf numFmtId="171" fontId="51" fillId="28" borderId="50" xfId="0" applyNumberFormat="1" applyFont="1" applyFill="1" applyBorder="1" applyAlignment="1">
      <alignment horizontal="center" vertical="center" wrapText="1"/>
    </xf>
    <xf numFmtId="171" fontId="51" fillId="28" borderId="51" xfId="0" applyNumberFormat="1" applyFont="1" applyFill="1" applyBorder="1" applyAlignment="1">
      <alignment horizontal="center" vertical="center" wrapText="1"/>
    </xf>
    <xf numFmtId="171" fontId="51" fillId="28" borderId="52" xfId="0" applyNumberFormat="1" applyFont="1" applyFill="1" applyBorder="1" applyAlignment="1">
      <alignment horizontal="center" vertical="center" wrapText="1"/>
    </xf>
    <xf numFmtId="180" fontId="50" fillId="0" borderId="48" xfId="0" applyNumberFormat="1" applyFont="1" applyBorder="1" applyAlignment="1">
      <alignment horizontal="center" vertical="center"/>
    </xf>
    <xf numFmtId="0" fontId="49" fillId="24" borderId="49" xfId="0" applyFont="1" applyFill="1" applyBorder="1" applyAlignment="1">
      <alignment horizontal="center" vertical="center" wrapText="1"/>
    </xf>
    <xf numFmtId="0" fontId="49" fillId="24" borderId="17" xfId="0" applyFont="1" applyFill="1" applyBorder="1" applyAlignment="1">
      <alignment horizontal="center" vertical="center" wrapText="1"/>
    </xf>
    <xf numFmtId="0" fontId="49" fillId="24" borderId="18" xfId="0" applyFont="1" applyFill="1" applyBorder="1" applyAlignment="1">
      <alignment horizontal="center" vertical="center" wrapText="1"/>
    </xf>
    <xf numFmtId="10" fontId="50" fillId="24" borderId="48" xfId="0" applyNumberFormat="1" applyFont="1" applyFill="1" applyBorder="1" applyAlignment="1">
      <alignment horizontal="center" vertical="center" wrapText="1"/>
    </xf>
    <xf numFmtId="171" fontId="50" fillId="0" borderId="48" xfId="0" applyNumberFormat="1" applyFont="1" applyBorder="1" applyAlignment="1">
      <alignment horizontal="center" vertical="center"/>
    </xf>
    <xf numFmtId="43" fontId="50" fillId="0" borderId="48" xfId="291" applyFont="1" applyBorder="1" applyAlignment="1">
      <alignment horizontal="center" vertical="center"/>
    </xf>
    <xf numFmtId="0" fontId="53" fillId="26" borderId="48" xfId="0" applyFont="1" applyFill="1" applyBorder="1" applyAlignment="1">
      <alignment horizontal="center" vertical="center" wrapText="1"/>
    </xf>
    <xf numFmtId="4" fontId="51" fillId="24" borderId="48" xfId="0" applyNumberFormat="1" applyFont="1" applyFill="1" applyBorder="1" applyAlignment="1">
      <alignment horizontal="center" vertical="center" wrapText="1"/>
    </xf>
    <xf numFmtId="168" fontId="48" fillId="24" borderId="48" xfId="0" applyNumberFormat="1" applyFont="1" applyFill="1" applyBorder="1" applyAlignment="1">
      <alignment horizontal="center" vertical="center"/>
    </xf>
    <xf numFmtId="10" fontId="50" fillId="24" borderId="49" xfId="0" applyNumberFormat="1" applyFont="1" applyFill="1" applyBorder="1" applyAlignment="1">
      <alignment horizontal="center" vertical="center" wrapText="1"/>
    </xf>
    <xf numFmtId="10" fontId="50" fillId="24" borderId="17" xfId="0" applyNumberFormat="1" applyFont="1" applyFill="1" applyBorder="1" applyAlignment="1">
      <alignment horizontal="center" vertical="center" wrapText="1"/>
    </xf>
    <xf numFmtId="171" fontId="48" fillId="24" borderId="49" xfId="0" applyNumberFormat="1" applyFont="1" applyFill="1" applyBorder="1" applyAlignment="1">
      <alignment horizontal="center" vertical="center"/>
    </xf>
    <xf numFmtId="171" fontId="48" fillId="24" borderId="18" xfId="0" applyNumberFormat="1" applyFont="1" applyFill="1" applyBorder="1" applyAlignment="1">
      <alignment horizontal="center" vertical="center"/>
    </xf>
    <xf numFmtId="0" fontId="53" fillId="26" borderId="50" xfId="0" applyFont="1" applyFill="1" applyBorder="1" applyAlignment="1">
      <alignment horizontal="center" vertical="center" wrapText="1"/>
    </xf>
    <xf numFmtId="0" fontId="53" fillId="26" borderId="51" xfId="0" applyFont="1" applyFill="1" applyBorder="1" applyAlignment="1">
      <alignment horizontal="center" vertical="center" wrapText="1"/>
    </xf>
    <xf numFmtId="0" fontId="53" fillId="26" borderId="52" xfId="0" applyFont="1" applyFill="1" applyBorder="1" applyAlignment="1">
      <alignment horizontal="center" vertical="center" wrapText="1"/>
    </xf>
    <xf numFmtId="0" fontId="54" fillId="0" borderId="0" xfId="0" applyFont="1" applyAlignment="1">
      <alignment horizontal="center"/>
    </xf>
    <xf numFmtId="0" fontId="67" fillId="0" borderId="0" xfId="0" applyFont="1" applyAlignment="1">
      <alignment horizontal="center"/>
    </xf>
    <xf numFmtId="0" fontId="68" fillId="0" borderId="0" xfId="0" applyFont="1" applyAlignment="1">
      <alignment horizontal="center"/>
    </xf>
    <xf numFmtId="0" fontId="45" fillId="25" borderId="48" xfId="0" applyFont="1" applyFill="1" applyBorder="1" applyAlignment="1">
      <alignment horizontal="center" vertical="center" wrapText="1"/>
    </xf>
    <xf numFmtId="0" fontId="45" fillId="25" borderId="48" xfId="0" applyFont="1" applyFill="1" applyBorder="1" applyAlignment="1">
      <alignment horizontal="center" vertical="center"/>
    </xf>
    <xf numFmtId="1" fontId="47" fillId="25" borderId="48" xfId="0" applyNumberFormat="1" applyFont="1" applyFill="1" applyBorder="1" applyAlignment="1">
      <alignment horizontal="center" vertical="center" wrapText="1"/>
    </xf>
    <xf numFmtId="0" fontId="46" fillId="26" borderId="48" xfId="0" applyFont="1" applyFill="1" applyBorder="1" applyAlignment="1">
      <alignment horizontal="center" vertical="center" wrapText="1"/>
    </xf>
    <xf numFmtId="43" fontId="48" fillId="0" borderId="49" xfId="291" applyFont="1" applyBorder="1" applyAlignment="1">
      <alignment horizontal="center" vertical="center"/>
    </xf>
    <xf numFmtId="43" fontId="48" fillId="0" borderId="18" xfId="291" applyFont="1" applyBorder="1" applyAlignment="1">
      <alignment horizontal="center" vertical="center"/>
    </xf>
    <xf numFmtId="4" fontId="51" fillId="24" borderId="49" xfId="0" applyNumberFormat="1" applyFont="1" applyFill="1" applyBorder="1" applyAlignment="1">
      <alignment horizontal="center" vertical="center" wrapText="1"/>
    </xf>
    <xf numFmtId="4" fontId="51" fillId="24" borderId="18" xfId="0" applyNumberFormat="1" applyFont="1" applyFill="1" applyBorder="1" applyAlignment="1">
      <alignment horizontal="center" vertical="center" wrapText="1"/>
    </xf>
    <xf numFmtId="1" fontId="46" fillId="26" borderId="48" xfId="0" applyNumberFormat="1" applyFont="1" applyFill="1" applyBorder="1" applyAlignment="1">
      <alignment horizontal="center" vertical="center" wrapText="1"/>
    </xf>
    <xf numFmtId="171" fontId="46" fillId="26" borderId="48" xfId="0" applyNumberFormat="1" applyFont="1" applyFill="1" applyBorder="1" applyAlignment="1">
      <alignment horizontal="center" vertical="center" wrapText="1"/>
    </xf>
    <xf numFmtId="0" fontId="55" fillId="0" borderId="48" xfId="0" applyFont="1" applyBorder="1" applyAlignment="1">
      <alignment horizontal="left" vertical="center" wrapText="1"/>
    </xf>
    <xf numFmtId="0" fontId="34" fillId="0" borderId="48" xfId="0" applyFont="1" applyBorder="1" applyAlignment="1">
      <alignment horizontal="center" vertical="center" wrapText="1"/>
    </xf>
    <xf numFmtId="0" fontId="28" fillId="24" borderId="48" xfId="0" applyFont="1" applyFill="1" applyBorder="1" applyAlignment="1">
      <alignment horizontal="center" vertical="center" wrapText="1"/>
    </xf>
    <xf numFmtId="2" fontId="34" fillId="24" borderId="48" xfId="0" applyNumberFormat="1" applyFont="1" applyFill="1" applyBorder="1" applyAlignment="1">
      <alignment horizontal="center" vertical="center" wrapText="1"/>
    </xf>
    <xf numFmtId="10" fontId="34" fillId="24" borderId="49" xfId="1265" applyNumberFormat="1" applyFont="1" applyFill="1" applyBorder="1" applyAlignment="1">
      <alignment horizontal="center" vertical="center" wrapText="1"/>
    </xf>
    <xf numFmtId="10" fontId="34" fillId="24" borderId="17" xfId="1265" applyNumberFormat="1" applyFont="1" applyFill="1" applyBorder="1" applyAlignment="1">
      <alignment horizontal="center" vertical="center" wrapText="1"/>
    </xf>
    <xf numFmtId="10" fontId="34" fillId="24" borderId="18" xfId="1265" applyNumberFormat="1" applyFont="1" applyFill="1" applyBorder="1" applyAlignment="1">
      <alignment horizontal="center" vertical="center" wrapText="1"/>
    </xf>
    <xf numFmtId="2" fontId="34" fillId="24" borderId="49" xfId="0" applyNumberFormat="1" applyFont="1" applyFill="1" applyBorder="1" applyAlignment="1">
      <alignment horizontal="center" vertical="center" wrapText="1"/>
    </xf>
    <xf numFmtId="2" fontId="34" fillId="24" borderId="17" xfId="0" applyNumberFormat="1" applyFont="1" applyFill="1" applyBorder="1" applyAlignment="1">
      <alignment horizontal="center" vertical="center" wrapText="1"/>
    </xf>
    <xf numFmtId="2" fontId="34" fillId="24" borderId="18" xfId="0" applyNumberFormat="1" applyFont="1" applyFill="1" applyBorder="1" applyAlignment="1">
      <alignment horizontal="center" vertical="center" wrapText="1"/>
    </xf>
    <xf numFmtId="2" fontId="34" fillId="26" borderId="48" xfId="0" applyNumberFormat="1" applyFont="1" applyFill="1" applyBorder="1" applyAlignment="1">
      <alignment horizontal="center" vertical="center" wrapText="1"/>
    </xf>
    <xf numFmtId="0" fontId="34" fillId="0" borderId="49"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28" fillId="24" borderId="49" xfId="0" applyFont="1" applyFill="1" applyBorder="1" applyAlignment="1">
      <alignment horizontal="center" vertical="center" wrapText="1"/>
    </xf>
    <xf numFmtId="0" fontId="28" fillId="24" borderId="17" xfId="0" applyFont="1" applyFill="1" applyBorder="1" applyAlignment="1">
      <alignment horizontal="center" vertical="center" wrapText="1"/>
    </xf>
    <xf numFmtId="0" fontId="28" fillId="24" borderId="18" xfId="0" applyFont="1" applyFill="1" applyBorder="1" applyAlignment="1">
      <alignment horizontal="center" vertical="center" wrapText="1"/>
    </xf>
    <xf numFmtId="2" fontId="34" fillId="26" borderId="49" xfId="0" applyNumberFormat="1" applyFont="1" applyFill="1" applyBorder="1" applyAlignment="1">
      <alignment horizontal="center" vertical="center" wrapText="1"/>
    </xf>
    <xf numFmtId="2" fontId="34" fillId="26" borderId="17" xfId="0" applyNumberFormat="1" applyFont="1" applyFill="1" applyBorder="1" applyAlignment="1">
      <alignment horizontal="center" vertical="center" wrapText="1"/>
    </xf>
    <xf numFmtId="2" fontId="34" fillId="26" borderId="18" xfId="0" applyNumberFormat="1" applyFont="1" applyFill="1" applyBorder="1" applyAlignment="1">
      <alignment horizontal="center" vertical="center" wrapText="1"/>
    </xf>
    <xf numFmtId="10" fontId="28" fillId="24" borderId="49" xfId="1265" applyNumberFormat="1" applyFont="1" applyFill="1" applyBorder="1" applyAlignment="1">
      <alignment horizontal="center" vertical="center" wrapText="1"/>
    </xf>
    <xf numFmtId="10" fontId="28" fillId="24" borderId="17" xfId="1265" applyNumberFormat="1" applyFont="1" applyFill="1" applyBorder="1" applyAlignment="1">
      <alignment horizontal="center" vertical="center" wrapText="1"/>
    </xf>
    <xf numFmtId="10" fontId="28" fillId="24" borderId="18" xfId="1265" applyNumberFormat="1" applyFont="1" applyFill="1" applyBorder="1" applyAlignment="1">
      <alignment horizontal="center" vertical="center" wrapText="1"/>
    </xf>
    <xf numFmtId="2" fontId="28" fillId="24" borderId="49" xfId="0" applyNumberFormat="1" applyFont="1" applyFill="1" applyBorder="1" applyAlignment="1">
      <alignment horizontal="center" vertical="center" wrapText="1"/>
    </xf>
    <xf numFmtId="2" fontId="28" fillId="24" borderId="17" xfId="0" applyNumberFormat="1" applyFont="1" applyFill="1" applyBorder="1" applyAlignment="1">
      <alignment horizontal="center" vertical="center" wrapText="1"/>
    </xf>
    <xf numFmtId="2" fontId="28" fillId="24" borderId="18" xfId="0" applyNumberFormat="1" applyFont="1" applyFill="1" applyBorder="1" applyAlignment="1">
      <alignment horizontal="center" vertical="center" wrapText="1"/>
    </xf>
    <xf numFmtId="2" fontId="28" fillId="26" borderId="49" xfId="0" applyNumberFormat="1" applyFont="1" applyFill="1" applyBorder="1" applyAlignment="1">
      <alignment horizontal="center" vertical="center" wrapText="1"/>
    </xf>
    <xf numFmtId="2" fontId="28" fillId="26" borderId="17" xfId="0" applyNumberFormat="1" applyFont="1" applyFill="1" applyBorder="1" applyAlignment="1">
      <alignment horizontal="center" vertical="center" wrapText="1"/>
    </xf>
    <xf numFmtId="2" fontId="28" fillId="26" borderId="18" xfId="0" applyNumberFormat="1" applyFont="1" applyFill="1" applyBorder="1" applyAlignment="1">
      <alignment horizontal="center" vertical="center" wrapText="1"/>
    </xf>
    <xf numFmtId="0" fontId="34" fillId="24" borderId="49" xfId="0" applyFont="1" applyFill="1" applyBorder="1" applyAlignment="1">
      <alignment horizontal="center" vertical="center" wrapText="1"/>
    </xf>
    <xf numFmtId="0" fontId="34" fillId="24" borderId="17" xfId="0" applyFont="1" applyFill="1" applyBorder="1" applyAlignment="1">
      <alignment horizontal="center" vertical="center" wrapText="1"/>
    </xf>
    <xf numFmtId="0" fontId="34" fillId="24" borderId="18"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4" fontId="34" fillId="24" borderId="49" xfId="0" applyNumberFormat="1" applyFont="1" applyFill="1" applyBorder="1" applyAlignment="1">
      <alignment horizontal="center" vertical="center" wrapText="1"/>
    </xf>
    <xf numFmtId="4" fontId="34" fillId="24" borderId="17" xfId="0" applyNumberFormat="1" applyFont="1" applyFill="1" applyBorder="1" applyAlignment="1">
      <alignment horizontal="center" vertical="center" wrapText="1"/>
    </xf>
    <xf numFmtId="4" fontId="34" fillId="24" borderId="18" xfId="0" applyNumberFormat="1" applyFont="1" applyFill="1" applyBorder="1" applyAlignment="1">
      <alignment horizontal="center" vertical="center" wrapText="1"/>
    </xf>
    <xf numFmtId="0" fontId="38" fillId="0" borderId="0" xfId="0" applyFont="1" applyAlignment="1">
      <alignment horizontal="center" vertical="center"/>
    </xf>
    <xf numFmtId="0" fontId="39" fillId="0" borderId="0" xfId="0" applyFont="1" applyAlignment="1">
      <alignment horizontal="center" vertical="center"/>
    </xf>
    <xf numFmtId="0" fontId="40" fillId="25" borderId="48" xfId="0" applyFont="1" applyFill="1" applyBorder="1" applyAlignment="1">
      <alignment horizontal="center" vertical="center" wrapText="1"/>
    </xf>
    <xf numFmtId="43" fontId="37" fillId="25" borderId="48" xfId="1" applyFont="1" applyFill="1" applyBorder="1" applyAlignment="1">
      <alignment horizontal="center" vertical="center" wrapText="1"/>
    </xf>
    <xf numFmtId="164" fontId="37" fillId="25" borderId="48" xfId="412" applyFont="1" applyFill="1" applyBorder="1" applyAlignment="1">
      <alignment horizontal="center" vertical="center" wrapText="1"/>
    </xf>
    <xf numFmtId="2" fontId="37" fillId="25" borderId="48" xfId="0" applyNumberFormat="1" applyFont="1" applyFill="1" applyBorder="1" applyAlignment="1">
      <alignment horizontal="center" vertical="center" wrapText="1"/>
    </xf>
    <xf numFmtId="0" fontId="35" fillId="26" borderId="48" xfId="0" applyFont="1" applyFill="1" applyBorder="1" applyAlignment="1">
      <alignment horizontal="center" vertical="center" wrapText="1"/>
    </xf>
    <xf numFmtId="0" fontId="37" fillId="25" borderId="39" xfId="0" applyFont="1" applyFill="1" applyBorder="1" applyAlignment="1">
      <alignment horizontal="center" wrapText="1"/>
    </xf>
    <xf numFmtId="182" fontId="59" fillId="31" borderId="43" xfId="1267" applyNumberFormat="1" applyFont="1" applyFill="1" applyBorder="1" applyAlignment="1">
      <alignment horizontal="center" vertical="center" wrapText="1"/>
    </xf>
    <xf numFmtId="182" fontId="59" fillId="31" borderId="44" xfId="1267" applyNumberFormat="1" applyFont="1" applyFill="1" applyBorder="1" applyAlignment="1">
      <alignment horizontal="center" vertical="center" wrapText="1"/>
    </xf>
    <xf numFmtId="0" fontId="37" fillId="25" borderId="39" xfId="0" applyFont="1" applyFill="1" applyBorder="1" applyAlignment="1">
      <alignment horizontal="center"/>
    </xf>
    <xf numFmtId="0" fontId="35" fillId="0" borderId="0" xfId="0" applyFont="1" applyAlignment="1">
      <alignment horizontal="center" wrapText="1"/>
    </xf>
    <xf numFmtId="0" fontId="61" fillId="25" borderId="19" xfId="0" applyFont="1" applyFill="1" applyBorder="1" applyAlignment="1">
      <alignment horizontal="left" vertical="center"/>
    </xf>
    <xf numFmtId="0" fontId="61" fillId="25" borderId="20" xfId="0" applyFont="1" applyFill="1" applyBorder="1" applyAlignment="1">
      <alignment horizontal="left" vertical="center"/>
    </xf>
    <xf numFmtId="0" fontId="61" fillId="25" borderId="21" xfId="0" applyFont="1" applyFill="1" applyBorder="1" applyAlignment="1">
      <alignment horizontal="left" vertical="center"/>
    </xf>
    <xf numFmtId="0" fontId="63" fillId="0" borderId="0" xfId="0" applyFont="1" applyAlignment="1">
      <alignment horizontal="center" vertical="center"/>
    </xf>
    <xf numFmtId="0" fontId="65" fillId="0" borderId="0" xfId="0" applyFont="1" applyAlignment="1">
      <alignment horizontal="center" vertical="center"/>
    </xf>
    <xf numFmtId="0" fontId="59" fillId="0" borderId="0" xfId="0" applyFont="1" applyAlignment="1">
      <alignment horizontal="center" vertical="center"/>
    </xf>
    <xf numFmtId="0" fontId="59" fillId="32" borderId="22" xfId="0" applyFont="1" applyFill="1" applyBorder="1" applyAlignment="1">
      <alignment horizontal="left" vertical="center"/>
    </xf>
    <xf numFmtId="0" fontId="59" fillId="32" borderId="46" xfId="0" applyFont="1" applyFill="1" applyBorder="1" applyAlignment="1">
      <alignment horizontal="left" vertical="center"/>
    </xf>
    <xf numFmtId="0" fontId="59" fillId="32" borderId="47" xfId="0" applyFont="1" applyFill="1" applyBorder="1" applyAlignment="1">
      <alignment horizontal="left" vertical="center"/>
    </xf>
    <xf numFmtId="0" fontId="59" fillId="32" borderId="16" xfId="0" applyFont="1" applyFill="1" applyBorder="1" applyAlignment="1">
      <alignment horizontal="center" vertical="center" wrapText="1"/>
    </xf>
    <xf numFmtId="0" fontId="59" fillId="32" borderId="23" xfId="0" applyFont="1" applyFill="1" applyBorder="1" applyAlignment="1">
      <alignment horizontal="center" vertical="center" wrapText="1"/>
    </xf>
    <xf numFmtId="0" fontId="59" fillId="24" borderId="22" xfId="0" applyFont="1" applyFill="1" applyBorder="1" applyAlignment="1">
      <alignment vertical="center" wrapText="1"/>
    </xf>
    <xf numFmtId="0" fontId="59" fillId="24" borderId="46" xfId="0" applyFont="1" applyFill="1" applyBorder="1" applyAlignment="1">
      <alignment vertical="center" wrapText="1"/>
    </xf>
    <xf numFmtId="0" fontId="59" fillId="24" borderId="47" xfId="0" applyFont="1" applyFill="1" applyBorder="1" applyAlignment="1">
      <alignment vertical="center" wrapText="1"/>
    </xf>
    <xf numFmtId="182" fontId="59" fillId="24" borderId="45" xfId="1267" applyNumberFormat="1" applyFont="1" applyFill="1" applyBorder="1" applyAlignment="1">
      <alignment horizontal="right" vertical="center" wrapText="1"/>
    </xf>
    <xf numFmtId="182" fontId="59" fillId="24" borderId="24" xfId="1267" applyNumberFormat="1" applyFont="1" applyFill="1" applyBorder="1" applyAlignment="1">
      <alignment horizontal="right" vertical="center" wrapText="1"/>
    </xf>
    <xf numFmtId="0" fontId="60" fillId="24" borderId="22" xfId="0" applyFont="1" applyFill="1" applyBorder="1" applyAlignment="1">
      <alignment horizontal="left" vertical="center" wrapText="1"/>
    </xf>
    <xf numFmtId="0" fontId="60" fillId="24" borderId="46" xfId="0" applyFont="1" applyFill="1" applyBorder="1" applyAlignment="1">
      <alignment horizontal="left" vertical="center" wrapText="1"/>
    </xf>
    <xf numFmtId="0" fontId="60" fillId="24" borderId="47" xfId="0" applyFont="1" applyFill="1" applyBorder="1" applyAlignment="1">
      <alignment horizontal="left" vertical="center" wrapText="1"/>
    </xf>
    <xf numFmtId="182" fontId="59" fillId="29" borderId="45" xfId="1267" applyNumberFormat="1" applyFont="1" applyFill="1" applyBorder="1" applyAlignment="1">
      <alignment horizontal="right" vertical="center" wrapText="1"/>
    </xf>
    <xf numFmtId="182" fontId="59" fillId="29" borderId="24" xfId="1267" applyNumberFormat="1" applyFont="1" applyFill="1" applyBorder="1" applyAlignment="1">
      <alignment horizontal="right" vertical="center" wrapText="1"/>
    </xf>
    <xf numFmtId="182" fontId="60" fillId="24" borderId="45" xfId="1267" applyNumberFormat="1" applyFont="1" applyFill="1" applyBorder="1" applyAlignment="1">
      <alignment horizontal="right" vertical="center" wrapText="1"/>
    </xf>
    <xf numFmtId="182" fontId="60" fillId="24" borderId="24" xfId="1267" applyNumberFormat="1" applyFont="1" applyFill="1" applyBorder="1" applyAlignment="1">
      <alignment horizontal="right" vertical="center" wrapText="1"/>
    </xf>
    <xf numFmtId="182" fontId="60" fillId="0" borderId="45" xfId="1267" applyNumberFormat="1" applyFont="1" applyBorder="1" applyAlignment="1">
      <alignment horizontal="right" vertical="center" wrapText="1"/>
    </xf>
    <xf numFmtId="182" fontId="60" fillId="0" borderId="24" xfId="1267" applyNumberFormat="1" applyFont="1" applyBorder="1" applyAlignment="1">
      <alignment horizontal="right" vertical="center" wrapText="1"/>
    </xf>
    <xf numFmtId="0" fontId="60" fillId="24" borderId="46" xfId="0" applyFont="1" applyFill="1" applyBorder="1" applyAlignment="1">
      <alignment vertical="center" wrapText="1"/>
    </xf>
    <xf numFmtId="0" fontId="60" fillId="24" borderId="47" xfId="0" applyFont="1" applyFill="1" applyBorder="1" applyAlignment="1">
      <alignment vertical="center" wrapText="1"/>
    </xf>
    <xf numFmtId="0" fontId="59" fillId="24" borderId="25" xfId="0" applyFont="1" applyFill="1" applyBorder="1" applyAlignment="1">
      <alignment vertical="center" wrapText="1"/>
    </xf>
    <xf numFmtId="0" fontId="59" fillId="24" borderId="26" xfId="0" applyFont="1" applyFill="1" applyBorder="1" applyAlignment="1">
      <alignment vertical="center" wrapText="1"/>
    </xf>
    <xf numFmtId="0" fontId="59" fillId="24" borderId="27" xfId="0" applyFont="1" applyFill="1" applyBorder="1" applyAlignment="1">
      <alignment vertical="center" wrapText="1"/>
    </xf>
    <xf numFmtId="182" fontId="59" fillId="24" borderId="28" xfId="1267" applyNumberFormat="1" applyFont="1" applyFill="1" applyBorder="1" applyAlignment="1">
      <alignment horizontal="right" vertical="center" wrapText="1"/>
    </xf>
    <xf numFmtId="182" fontId="59" fillId="24" borderId="29" xfId="1267" applyNumberFormat="1" applyFont="1" applyFill="1" applyBorder="1" applyAlignment="1">
      <alignment horizontal="right" vertical="center" wrapText="1"/>
    </xf>
    <xf numFmtId="0" fontId="59" fillId="26" borderId="25" xfId="0" applyFont="1" applyFill="1" applyBorder="1" applyAlignment="1">
      <alignment vertical="center" wrapText="1"/>
    </xf>
    <xf numFmtId="0" fontId="59" fillId="26" borderId="26" xfId="0" applyFont="1" applyFill="1" applyBorder="1" applyAlignment="1">
      <alignment vertical="center" wrapText="1"/>
    </xf>
    <xf numFmtId="0" fontId="59" fillId="26" borderId="27" xfId="0" applyFont="1" applyFill="1" applyBorder="1" applyAlignment="1">
      <alignment vertical="center" wrapText="1"/>
    </xf>
    <xf numFmtId="182" fontId="59" fillId="26" borderId="28" xfId="1267" applyNumberFormat="1" applyFont="1" applyFill="1" applyBorder="1" applyAlignment="1">
      <alignment horizontal="right" vertical="center" wrapText="1"/>
    </xf>
    <xf numFmtId="182" fontId="59" fillId="26" borderId="29" xfId="1267" applyNumberFormat="1" applyFont="1" applyFill="1" applyBorder="1" applyAlignment="1">
      <alignment horizontal="right" vertical="center" wrapText="1"/>
    </xf>
    <xf numFmtId="0" fontId="61" fillId="25" borderId="25" xfId="0" applyFont="1" applyFill="1" applyBorder="1" applyAlignment="1">
      <alignment horizontal="center" vertical="center" wrapText="1"/>
    </xf>
    <xf numFmtId="0" fontId="61" fillId="25" borderId="26" xfId="0" applyFont="1" applyFill="1" applyBorder="1" applyAlignment="1">
      <alignment horizontal="center" vertical="center" wrapText="1"/>
    </xf>
    <xf numFmtId="0" fontId="61" fillId="25" borderId="27" xfId="0" applyFont="1" applyFill="1" applyBorder="1" applyAlignment="1">
      <alignment horizontal="center" vertical="center" wrapText="1"/>
    </xf>
    <xf numFmtId="182" fontId="61" fillId="25" borderId="28" xfId="1267" applyNumberFormat="1" applyFont="1" applyFill="1" applyBorder="1" applyAlignment="1">
      <alignment horizontal="right" vertical="center" wrapText="1"/>
    </xf>
    <xf numFmtId="182" fontId="61" fillId="25" borderId="29" xfId="1267" applyNumberFormat="1" applyFont="1" applyFill="1" applyBorder="1" applyAlignment="1">
      <alignment horizontal="right" vertical="center" wrapText="1"/>
    </xf>
    <xf numFmtId="0" fontId="59" fillId="24" borderId="30" xfId="0" applyFont="1" applyFill="1" applyBorder="1" applyAlignment="1">
      <alignment horizontal="justify" vertical="center" wrapText="1"/>
    </xf>
    <xf numFmtId="0" fontId="59" fillId="24" borderId="31" xfId="0" applyFont="1" applyFill="1" applyBorder="1" applyAlignment="1">
      <alignment horizontal="justify" vertical="center" wrapText="1"/>
    </xf>
    <xf numFmtId="0" fontId="59" fillId="24" borderId="32" xfId="0" applyFont="1" applyFill="1" applyBorder="1" applyAlignment="1">
      <alignment horizontal="justify" vertical="center" wrapText="1"/>
    </xf>
    <xf numFmtId="0" fontId="59" fillId="32" borderId="19" xfId="0" applyFont="1" applyFill="1" applyBorder="1" applyAlignment="1">
      <alignment horizontal="left" vertical="center"/>
    </xf>
    <xf numFmtId="0" fontId="59" fillId="32" borderId="20" xfId="0" applyFont="1" applyFill="1" applyBorder="1" applyAlignment="1">
      <alignment horizontal="left" vertical="center"/>
    </xf>
    <xf numFmtId="0" fontId="59" fillId="32" borderId="33" xfId="0" applyFont="1" applyFill="1" applyBorder="1" applyAlignment="1">
      <alignment horizontal="left" vertical="center"/>
    </xf>
    <xf numFmtId="171" fontId="59" fillId="32" borderId="34" xfId="0" applyNumberFormat="1" applyFont="1" applyFill="1" applyBorder="1" applyAlignment="1">
      <alignment horizontal="center" vertical="center"/>
    </xf>
    <xf numFmtId="0" fontId="59" fillId="32" borderId="21" xfId="0" applyFont="1" applyFill="1" applyBorder="1" applyAlignment="1">
      <alignment horizontal="center" vertical="center"/>
    </xf>
    <xf numFmtId="0" fontId="59" fillId="31" borderId="35" xfId="0" applyFont="1" applyFill="1" applyBorder="1" applyAlignment="1">
      <alignment horizontal="center" vertical="center" wrapText="1"/>
    </xf>
    <xf numFmtId="0" fontId="59" fillId="31" borderId="39" xfId="0" applyFont="1" applyFill="1" applyBorder="1" applyAlignment="1">
      <alignment horizontal="center" vertical="center" wrapText="1"/>
    </xf>
    <xf numFmtId="0" fontId="59" fillId="31" borderId="36" xfId="0" applyFont="1" applyFill="1" applyBorder="1" applyAlignment="1">
      <alignment horizontal="center" vertical="center" wrapText="1"/>
    </xf>
    <xf numFmtId="0" fontId="60" fillId="31" borderId="35" xfId="0" applyFont="1" applyFill="1" applyBorder="1" applyAlignment="1">
      <alignment horizontal="left" vertical="center" wrapText="1"/>
    </xf>
    <xf numFmtId="0" fontId="60" fillId="31" borderId="39" xfId="0" applyFont="1" applyFill="1" applyBorder="1" applyAlignment="1">
      <alignment horizontal="left" vertical="center" wrapText="1"/>
    </xf>
    <xf numFmtId="44" fontId="59" fillId="31" borderId="45" xfId="1267" applyFont="1" applyFill="1" applyBorder="1" applyAlignment="1">
      <alignment horizontal="right" vertical="center" wrapText="1"/>
    </xf>
    <xf numFmtId="44" fontId="59" fillId="31" borderId="24" xfId="1267" applyFont="1" applyFill="1" applyBorder="1" applyAlignment="1">
      <alignment horizontal="right" vertical="center" wrapText="1"/>
    </xf>
    <xf numFmtId="0" fontId="59" fillId="26" borderId="25" xfId="0" applyFont="1" applyFill="1" applyBorder="1" applyAlignment="1">
      <alignment horizontal="center" vertical="center" wrapText="1"/>
    </xf>
    <xf numFmtId="0" fontId="59" fillId="26" borderId="26" xfId="0" applyFont="1" applyFill="1" applyBorder="1" applyAlignment="1">
      <alignment horizontal="center" vertical="center" wrapText="1"/>
    </xf>
    <xf numFmtId="0" fontId="59" fillId="26" borderId="27" xfId="0" applyFont="1" applyFill="1" applyBorder="1" applyAlignment="1">
      <alignment horizontal="center" vertical="center" wrapText="1"/>
    </xf>
    <xf numFmtId="182" fontId="59" fillId="31" borderId="45" xfId="1267" applyNumberFormat="1" applyFont="1" applyFill="1" applyBorder="1" applyAlignment="1">
      <alignment horizontal="right" vertical="center" wrapText="1"/>
    </xf>
    <xf numFmtId="182" fontId="59" fillId="31" borderId="24" xfId="1267" applyNumberFormat="1" applyFont="1" applyFill="1" applyBorder="1" applyAlignment="1">
      <alignment horizontal="right" vertical="center" wrapText="1"/>
    </xf>
    <xf numFmtId="182" fontId="59" fillId="31" borderId="40" xfId="1267" applyNumberFormat="1" applyFont="1" applyFill="1" applyBorder="1" applyAlignment="1">
      <alignment horizontal="right" vertical="center" wrapText="1"/>
    </xf>
    <xf numFmtId="182" fontId="59" fillId="31" borderId="42" xfId="1267" applyNumberFormat="1" applyFont="1" applyFill="1" applyBorder="1" applyAlignment="1">
      <alignment horizontal="right" vertical="center" wrapText="1"/>
    </xf>
  </cellXfs>
  <cellStyles count="1273">
    <cellStyle name="_EVALUACION TECNICA METROVIVIENDA 2010" xfId="498" xr:uid="{00000000-0005-0000-0000-000000000000}"/>
    <cellStyle name="_EVALUACION TECNICA METROVIVIENDA 2010_INFORME DE EVALUACION TECNICO PRELIMINAR AJUSTADO" xfId="499" xr:uid="{00000000-0005-0000-0000-000001000000}"/>
    <cellStyle name="20% - Énfasis1 2" xfId="162" xr:uid="{00000000-0005-0000-0000-000002000000}"/>
    <cellStyle name="20% - Énfasis1 2 2" xfId="163" xr:uid="{00000000-0005-0000-0000-000003000000}"/>
    <cellStyle name="20% - Énfasis1 3" xfId="164" xr:uid="{00000000-0005-0000-0000-000004000000}"/>
    <cellStyle name="20% - Énfasis1 4" xfId="165" xr:uid="{00000000-0005-0000-0000-000005000000}"/>
    <cellStyle name="20% - Énfasis2 2" xfId="166" xr:uid="{00000000-0005-0000-0000-000006000000}"/>
    <cellStyle name="20% - Énfasis2 2 2" xfId="167" xr:uid="{00000000-0005-0000-0000-000007000000}"/>
    <cellStyle name="20% - Énfasis2 3" xfId="168" xr:uid="{00000000-0005-0000-0000-000008000000}"/>
    <cellStyle name="20% - Énfasis2 4" xfId="169" xr:uid="{00000000-0005-0000-0000-000009000000}"/>
    <cellStyle name="20% - Énfasis3 2" xfId="170" xr:uid="{00000000-0005-0000-0000-00000A000000}"/>
    <cellStyle name="20% - Énfasis3 2 2" xfId="171" xr:uid="{00000000-0005-0000-0000-00000B000000}"/>
    <cellStyle name="20% - Énfasis3 3" xfId="172" xr:uid="{00000000-0005-0000-0000-00000C000000}"/>
    <cellStyle name="20% - Énfasis3 4" xfId="173" xr:uid="{00000000-0005-0000-0000-00000D000000}"/>
    <cellStyle name="20% - Énfasis4 2" xfId="174" xr:uid="{00000000-0005-0000-0000-00000E000000}"/>
    <cellStyle name="20% - Énfasis4 2 2" xfId="175" xr:uid="{00000000-0005-0000-0000-00000F000000}"/>
    <cellStyle name="20% - Énfasis4 3" xfId="176" xr:uid="{00000000-0005-0000-0000-000010000000}"/>
    <cellStyle name="20% - Énfasis4 4" xfId="177" xr:uid="{00000000-0005-0000-0000-000011000000}"/>
    <cellStyle name="20% - Énfasis5 2" xfId="178" xr:uid="{00000000-0005-0000-0000-000012000000}"/>
    <cellStyle name="20% - Énfasis5 2 2" xfId="179" xr:uid="{00000000-0005-0000-0000-000013000000}"/>
    <cellStyle name="20% - Énfasis5 3" xfId="180" xr:uid="{00000000-0005-0000-0000-000014000000}"/>
    <cellStyle name="20% - Énfasis5 4" xfId="181" xr:uid="{00000000-0005-0000-0000-000015000000}"/>
    <cellStyle name="20% - Énfasis6 2" xfId="182" xr:uid="{00000000-0005-0000-0000-000016000000}"/>
    <cellStyle name="20% - Énfasis6 2 2" xfId="183" xr:uid="{00000000-0005-0000-0000-000017000000}"/>
    <cellStyle name="20% - Énfasis6 3" xfId="184" xr:uid="{00000000-0005-0000-0000-000018000000}"/>
    <cellStyle name="20% - Énfasis6 4" xfId="185" xr:uid="{00000000-0005-0000-0000-000019000000}"/>
    <cellStyle name="40% - Énfasis1 2" xfId="186" xr:uid="{00000000-0005-0000-0000-00001A000000}"/>
    <cellStyle name="40% - Énfasis1 2 2" xfId="187" xr:uid="{00000000-0005-0000-0000-00001B000000}"/>
    <cellStyle name="40% - Énfasis1 3" xfId="188" xr:uid="{00000000-0005-0000-0000-00001C000000}"/>
    <cellStyle name="40% - Énfasis1 4" xfId="189" xr:uid="{00000000-0005-0000-0000-00001D000000}"/>
    <cellStyle name="40% - Énfasis2 2" xfId="190" xr:uid="{00000000-0005-0000-0000-00001E000000}"/>
    <cellStyle name="40% - Énfasis2 2 2" xfId="191" xr:uid="{00000000-0005-0000-0000-00001F000000}"/>
    <cellStyle name="40% - Énfasis2 3" xfId="192" xr:uid="{00000000-0005-0000-0000-000020000000}"/>
    <cellStyle name="40% - Énfasis2 4" xfId="193" xr:uid="{00000000-0005-0000-0000-000021000000}"/>
    <cellStyle name="40% - Énfasis3 2" xfId="194" xr:uid="{00000000-0005-0000-0000-000022000000}"/>
    <cellStyle name="40% - Énfasis3 2 2" xfId="195" xr:uid="{00000000-0005-0000-0000-000023000000}"/>
    <cellStyle name="40% - Énfasis3 3" xfId="196" xr:uid="{00000000-0005-0000-0000-000024000000}"/>
    <cellStyle name="40% - Énfasis3 4" xfId="197" xr:uid="{00000000-0005-0000-0000-000025000000}"/>
    <cellStyle name="40% - Énfasis4 2" xfId="198" xr:uid="{00000000-0005-0000-0000-000026000000}"/>
    <cellStyle name="40% - Énfasis4 2 2" xfId="199" xr:uid="{00000000-0005-0000-0000-000027000000}"/>
    <cellStyle name="40% - Énfasis4 3" xfId="200" xr:uid="{00000000-0005-0000-0000-000028000000}"/>
    <cellStyle name="40% - Énfasis4 4" xfId="201" xr:uid="{00000000-0005-0000-0000-000029000000}"/>
    <cellStyle name="40% - Énfasis5 2" xfId="202" xr:uid="{00000000-0005-0000-0000-00002A000000}"/>
    <cellStyle name="40% - Énfasis5 2 2" xfId="203" xr:uid="{00000000-0005-0000-0000-00002B000000}"/>
    <cellStyle name="40% - Énfasis5 3" xfId="204" xr:uid="{00000000-0005-0000-0000-00002C000000}"/>
    <cellStyle name="40% - Énfasis5 4" xfId="205" xr:uid="{00000000-0005-0000-0000-00002D000000}"/>
    <cellStyle name="40% - Énfasis6 2" xfId="206" xr:uid="{00000000-0005-0000-0000-00002E000000}"/>
    <cellStyle name="40% - Énfasis6 2 2" xfId="207" xr:uid="{00000000-0005-0000-0000-00002F000000}"/>
    <cellStyle name="40% - Énfasis6 3" xfId="208" xr:uid="{00000000-0005-0000-0000-000030000000}"/>
    <cellStyle name="40% - Énfasis6 4" xfId="209" xr:uid="{00000000-0005-0000-0000-000031000000}"/>
    <cellStyle name="60% - Énfasis1 2" xfId="210" xr:uid="{00000000-0005-0000-0000-000032000000}"/>
    <cellStyle name="60% - Énfasis1 2 2" xfId="211" xr:uid="{00000000-0005-0000-0000-000033000000}"/>
    <cellStyle name="60% - Énfasis1 3" xfId="212" xr:uid="{00000000-0005-0000-0000-000034000000}"/>
    <cellStyle name="60% - Énfasis1 4" xfId="213" xr:uid="{00000000-0005-0000-0000-000035000000}"/>
    <cellStyle name="60% - Énfasis2 2" xfId="214" xr:uid="{00000000-0005-0000-0000-000036000000}"/>
    <cellStyle name="60% - Énfasis2 2 2" xfId="215" xr:uid="{00000000-0005-0000-0000-000037000000}"/>
    <cellStyle name="60% - Énfasis2 3" xfId="216" xr:uid="{00000000-0005-0000-0000-000038000000}"/>
    <cellStyle name="60% - Énfasis2 4" xfId="217" xr:uid="{00000000-0005-0000-0000-000039000000}"/>
    <cellStyle name="60% - Énfasis3 2" xfId="218" xr:uid="{00000000-0005-0000-0000-00003A000000}"/>
    <cellStyle name="60% - Énfasis3 2 2" xfId="219" xr:uid="{00000000-0005-0000-0000-00003B000000}"/>
    <cellStyle name="60% - Énfasis3 3" xfId="220" xr:uid="{00000000-0005-0000-0000-00003C000000}"/>
    <cellStyle name="60% - Énfasis3 4" xfId="221" xr:uid="{00000000-0005-0000-0000-00003D000000}"/>
    <cellStyle name="60% - Énfasis4 2" xfId="222" xr:uid="{00000000-0005-0000-0000-00003E000000}"/>
    <cellStyle name="60% - Énfasis4 2 2" xfId="223" xr:uid="{00000000-0005-0000-0000-00003F000000}"/>
    <cellStyle name="60% - Énfasis4 3" xfId="224" xr:uid="{00000000-0005-0000-0000-000040000000}"/>
    <cellStyle name="60% - Énfasis4 4" xfId="225" xr:uid="{00000000-0005-0000-0000-000041000000}"/>
    <cellStyle name="60% - Énfasis5 2" xfId="226" xr:uid="{00000000-0005-0000-0000-000042000000}"/>
    <cellStyle name="60% - Énfasis5 2 2" xfId="227" xr:uid="{00000000-0005-0000-0000-000043000000}"/>
    <cellStyle name="60% - Énfasis5 3" xfId="228" xr:uid="{00000000-0005-0000-0000-000044000000}"/>
    <cellStyle name="60% - Énfasis5 4" xfId="229" xr:uid="{00000000-0005-0000-0000-000045000000}"/>
    <cellStyle name="60% - Énfasis6 2" xfId="230" xr:uid="{00000000-0005-0000-0000-000046000000}"/>
    <cellStyle name="60% - Énfasis6 2 2" xfId="231" xr:uid="{00000000-0005-0000-0000-000047000000}"/>
    <cellStyle name="60% - Énfasis6 3" xfId="232" xr:uid="{00000000-0005-0000-0000-000048000000}"/>
    <cellStyle name="60% - Énfasis6 4" xfId="233" xr:uid="{00000000-0005-0000-0000-000049000000}"/>
    <cellStyle name="Buena 2" xfId="234" xr:uid="{00000000-0005-0000-0000-00004A000000}"/>
    <cellStyle name="Buena 2 2" xfId="235" xr:uid="{00000000-0005-0000-0000-00004B000000}"/>
    <cellStyle name="Buena 3" xfId="236" xr:uid="{00000000-0005-0000-0000-00004C000000}"/>
    <cellStyle name="Buena 4" xfId="237" xr:uid="{00000000-0005-0000-0000-00004D000000}"/>
    <cellStyle name="Cálculo 2" xfId="238" xr:uid="{00000000-0005-0000-0000-00004E000000}"/>
    <cellStyle name="Cálculo 2 2" xfId="239" xr:uid="{00000000-0005-0000-0000-00004F000000}"/>
    <cellStyle name="Cálculo 2 2 2" xfId="459" xr:uid="{00000000-0005-0000-0000-000050000000}"/>
    <cellStyle name="Cálculo 2 2 3" xfId="420" xr:uid="{00000000-0005-0000-0000-000051000000}"/>
    <cellStyle name="Cálculo 2 3" xfId="458" xr:uid="{00000000-0005-0000-0000-000052000000}"/>
    <cellStyle name="Cálculo 2 4" xfId="419" xr:uid="{00000000-0005-0000-0000-000053000000}"/>
    <cellStyle name="Cálculo 3" xfId="240" xr:uid="{00000000-0005-0000-0000-000054000000}"/>
    <cellStyle name="Cálculo 3 2" xfId="460" xr:uid="{00000000-0005-0000-0000-000055000000}"/>
    <cellStyle name="Cálculo 3 3" xfId="421" xr:uid="{00000000-0005-0000-0000-000056000000}"/>
    <cellStyle name="Cálculo 4" xfId="241" xr:uid="{00000000-0005-0000-0000-000057000000}"/>
    <cellStyle name="Cálculo 4 2" xfId="461" xr:uid="{00000000-0005-0000-0000-000058000000}"/>
    <cellStyle name="Cálculo 4 3" xfId="422" xr:uid="{00000000-0005-0000-0000-000059000000}"/>
    <cellStyle name="Celda de comprobación 2" xfId="242" xr:uid="{00000000-0005-0000-0000-00005A000000}"/>
    <cellStyle name="Celda de comprobación 2 2" xfId="243" xr:uid="{00000000-0005-0000-0000-00005B000000}"/>
    <cellStyle name="Celda de comprobación 3" xfId="244" xr:uid="{00000000-0005-0000-0000-00005C000000}"/>
    <cellStyle name="Celda de comprobación 4" xfId="245" xr:uid="{00000000-0005-0000-0000-00005D000000}"/>
    <cellStyle name="Celda vinculada 2" xfId="246" xr:uid="{00000000-0005-0000-0000-00005E000000}"/>
    <cellStyle name="Celda vinculada 2 2" xfId="247" xr:uid="{00000000-0005-0000-0000-00005F000000}"/>
    <cellStyle name="Celda vinculada 3" xfId="248" xr:uid="{00000000-0005-0000-0000-000060000000}"/>
    <cellStyle name="Celda vinculada 4" xfId="249" xr:uid="{00000000-0005-0000-0000-000061000000}"/>
    <cellStyle name="Encabezado 4 2" xfId="250" xr:uid="{00000000-0005-0000-0000-000062000000}"/>
    <cellStyle name="Encabezado 4 2 2" xfId="251" xr:uid="{00000000-0005-0000-0000-000063000000}"/>
    <cellStyle name="Encabezado 4 3" xfId="252" xr:uid="{00000000-0005-0000-0000-000064000000}"/>
    <cellStyle name="Encabezado 4 4" xfId="253" xr:uid="{00000000-0005-0000-0000-000065000000}"/>
    <cellStyle name="Énfasis1 2" xfId="254" xr:uid="{00000000-0005-0000-0000-000066000000}"/>
    <cellStyle name="Énfasis1 2 2" xfId="255" xr:uid="{00000000-0005-0000-0000-000067000000}"/>
    <cellStyle name="Énfasis1 3" xfId="256" xr:uid="{00000000-0005-0000-0000-000068000000}"/>
    <cellStyle name="Énfasis1 4" xfId="257" xr:uid="{00000000-0005-0000-0000-000069000000}"/>
    <cellStyle name="Énfasis2 2" xfId="258" xr:uid="{00000000-0005-0000-0000-00006A000000}"/>
    <cellStyle name="Énfasis2 2 2" xfId="259" xr:uid="{00000000-0005-0000-0000-00006B000000}"/>
    <cellStyle name="Énfasis2 3" xfId="260" xr:uid="{00000000-0005-0000-0000-00006C000000}"/>
    <cellStyle name="Énfasis2 4" xfId="261" xr:uid="{00000000-0005-0000-0000-00006D000000}"/>
    <cellStyle name="Énfasis3 2" xfId="262" xr:uid="{00000000-0005-0000-0000-00006E000000}"/>
    <cellStyle name="Énfasis3 2 2" xfId="263" xr:uid="{00000000-0005-0000-0000-00006F000000}"/>
    <cellStyle name="Énfasis3 3" xfId="264" xr:uid="{00000000-0005-0000-0000-000070000000}"/>
    <cellStyle name="Énfasis3 4" xfId="265" xr:uid="{00000000-0005-0000-0000-000071000000}"/>
    <cellStyle name="Énfasis4 2" xfId="266" xr:uid="{00000000-0005-0000-0000-000072000000}"/>
    <cellStyle name="Énfasis4 2 2" xfId="267" xr:uid="{00000000-0005-0000-0000-000073000000}"/>
    <cellStyle name="Énfasis4 3" xfId="268" xr:uid="{00000000-0005-0000-0000-000074000000}"/>
    <cellStyle name="Énfasis4 4" xfId="269" xr:uid="{00000000-0005-0000-0000-000075000000}"/>
    <cellStyle name="Énfasis5 2" xfId="270" xr:uid="{00000000-0005-0000-0000-000076000000}"/>
    <cellStyle name="Énfasis5 2 2" xfId="271" xr:uid="{00000000-0005-0000-0000-000077000000}"/>
    <cellStyle name="Énfasis5 3" xfId="272" xr:uid="{00000000-0005-0000-0000-000078000000}"/>
    <cellStyle name="Énfasis5 4" xfId="273" xr:uid="{00000000-0005-0000-0000-000079000000}"/>
    <cellStyle name="Énfasis6 2" xfId="274" xr:uid="{00000000-0005-0000-0000-00007A000000}"/>
    <cellStyle name="Énfasis6 2 2" xfId="275" xr:uid="{00000000-0005-0000-0000-00007B000000}"/>
    <cellStyle name="Énfasis6 3" xfId="276" xr:uid="{00000000-0005-0000-0000-00007C000000}"/>
    <cellStyle name="Énfasis6 4" xfId="277" xr:uid="{00000000-0005-0000-0000-00007D000000}"/>
    <cellStyle name="Entrada 2" xfId="278" xr:uid="{00000000-0005-0000-0000-00007E000000}"/>
    <cellStyle name="Entrada 2 2" xfId="279" xr:uid="{00000000-0005-0000-0000-00007F000000}"/>
    <cellStyle name="Entrada 2 2 2" xfId="463" xr:uid="{00000000-0005-0000-0000-000080000000}"/>
    <cellStyle name="Entrada 2 2 3" xfId="424" xr:uid="{00000000-0005-0000-0000-000081000000}"/>
    <cellStyle name="Entrada 2 3" xfId="462" xr:uid="{00000000-0005-0000-0000-000082000000}"/>
    <cellStyle name="Entrada 2 4" xfId="423" xr:uid="{00000000-0005-0000-0000-000083000000}"/>
    <cellStyle name="Entrada 3" xfId="280" xr:uid="{00000000-0005-0000-0000-000084000000}"/>
    <cellStyle name="Entrada 3 2" xfId="464" xr:uid="{00000000-0005-0000-0000-000085000000}"/>
    <cellStyle name="Entrada 3 3" xfId="425" xr:uid="{00000000-0005-0000-0000-000086000000}"/>
    <cellStyle name="Entrada 4" xfId="281" xr:uid="{00000000-0005-0000-0000-000087000000}"/>
    <cellStyle name="Entrada 4 2" xfId="465" xr:uid="{00000000-0005-0000-0000-000088000000}"/>
    <cellStyle name="Entrada 4 3" xfId="426" xr:uid="{00000000-0005-0000-0000-000089000000}"/>
    <cellStyle name="Estilo 1" xfId="282" xr:uid="{00000000-0005-0000-0000-00008A000000}"/>
    <cellStyle name="Estilo 1 10" xfId="283" xr:uid="{00000000-0005-0000-0000-00008B000000}"/>
    <cellStyle name="Estilo 1 11" xfId="501" xr:uid="{00000000-0005-0000-0000-00008C000000}"/>
    <cellStyle name="Estilo 1 12" xfId="502" xr:uid="{00000000-0005-0000-0000-00008D000000}"/>
    <cellStyle name="Estilo 1 13" xfId="503" xr:uid="{00000000-0005-0000-0000-00008E000000}"/>
    <cellStyle name="Estilo 1 14" xfId="504" xr:uid="{00000000-0005-0000-0000-00008F000000}"/>
    <cellStyle name="Estilo 1 15" xfId="505" xr:uid="{00000000-0005-0000-0000-000090000000}"/>
    <cellStyle name="Estilo 1 16" xfId="506" xr:uid="{00000000-0005-0000-0000-000091000000}"/>
    <cellStyle name="Estilo 1 17" xfId="507" xr:uid="{00000000-0005-0000-0000-000092000000}"/>
    <cellStyle name="Estilo 1 18" xfId="508" xr:uid="{00000000-0005-0000-0000-000093000000}"/>
    <cellStyle name="Estilo 1 19" xfId="509" xr:uid="{00000000-0005-0000-0000-000094000000}"/>
    <cellStyle name="Estilo 1 2" xfId="284" xr:uid="{00000000-0005-0000-0000-000095000000}"/>
    <cellStyle name="Estilo 1 2 2" xfId="510" xr:uid="{00000000-0005-0000-0000-000096000000}"/>
    <cellStyle name="Estilo 1 20" xfId="511" xr:uid="{00000000-0005-0000-0000-000097000000}"/>
    <cellStyle name="Estilo 1 21" xfId="512" xr:uid="{00000000-0005-0000-0000-000098000000}"/>
    <cellStyle name="Estilo 1 22" xfId="513" xr:uid="{00000000-0005-0000-0000-000099000000}"/>
    <cellStyle name="Estilo 1 23" xfId="514" xr:uid="{00000000-0005-0000-0000-00009A000000}"/>
    <cellStyle name="Estilo 1 24" xfId="515" xr:uid="{00000000-0005-0000-0000-00009B000000}"/>
    <cellStyle name="Estilo 1 25" xfId="516" xr:uid="{00000000-0005-0000-0000-00009C000000}"/>
    <cellStyle name="Estilo 1 26" xfId="517" xr:uid="{00000000-0005-0000-0000-00009D000000}"/>
    <cellStyle name="Estilo 1 27" xfId="518" xr:uid="{00000000-0005-0000-0000-00009E000000}"/>
    <cellStyle name="Estilo 1 28" xfId="519" xr:uid="{00000000-0005-0000-0000-00009F000000}"/>
    <cellStyle name="Estilo 1 29" xfId="520" xr:uid="{00000000-0005-0000-0000-0000A0000000}"/>
    <cellStyle name="Estilo 1 3" xfId="285" xr:uid="{00000000-0005-0000-0000-0000A1000000}"/>
    <cellStyle name="Estilo 1 3 2" xfId="521" xr:uid="{00000000-0005-0000-0000-0000A2000000}"/>
    <cellStyle name="Estilo 1 30" xfId="522" xr:uid="{00000000-0005-0000-0000-0000A3000000}"/>
    <cellStyle name="Estilo 1 31" xfId="523" xr:uid="{00000000-0005-0000-0000-0000A4000000}"/>
    <cellStyle name="Estilo 1 32" xfId="524" xr:uid="{00000000-0005-0000-0000-0000A5000000}"/>
    <cellStyle name="Estilo 1 33" xfId="525" xr:uid="{00000000-0005-0000-0000-0000A6000000}"/>
    <cellStyle name="Estilo 1 34" xfId="526" xr:uid="{00000000-0005-0000-0000-0000A7000000}"/>
    <cellStyle name="Estilo 1 35" xfId="527" xr:uid="{00000000-0005-0000-0000-0000A8000000}"/>
    <cellStyle name="Estilo 1 36" xfId="528" xr:uid="{00000000-0005-0000-0000-0000A9000000}"/>
    <cellStyle name="Estilo 1 37" xfId="529" xr:uid="{00000000-0005-0000-0000-0000AA000000}"/>
    <cellStyle name="Estilo 1 38" xfId="530" xr:uid="{00000000-0005-0000-0000-0000AB000000}"/>
    <cellStyle name="Estilo 1 39" xfId="531" xr:uid="{00000000-0005-0000-0000-0000AC000000}"/>
    <cellStyle name="Estilo 1 4" xfId="532" xr:uid="{00000000-0005-0000-0000-0000AD000000}"/>
    <cellStyle name="Estilo 1 40" xfId="533" xr:uid="{00000000-0005-0000-0000-0000AE000000}"/>
    <cellStyle name="Estilo 1 41" xfId="534" xr:uid="{00000000-0005-0000-0000-0000AF000000}"/>
    <cellStyle name="Estilo 1 42" xfId="535" xr:uid="{00000000-0005-0000-0000-0000B0000000}"/>
    <cellStyle name="Estilo 1 43" xfId="536" xr:uid="{00000000-0005-0000-0000-0000B1000000}"/>
    <cellStyle name="Estilo 1 44" xfId="537" xr:uid="{00000000-0005-0000-0000-0000B2000000}"/>
    <cellStyle name="Estilo 1 45" xfId="538" xr:uid="{00000000-0005-0000-0000-0000B3000000}"/>
    <cellStyle name="Estilo 1 46" xfId="539" xr:uid="{00000000-0005-0000-0000-0000B4000000}"/>
    <cellStyle name="Estilo 1 47" xfId="540" xr:uid="{00000000-0005-0000-0000-0000B5000000}"/>
    <cellStyle name="Estilo 1 48" xfId="541" xr:uid="{00000000-0005-0000-0000-0000B6000000}"/>
    <cellStyle name="Estilo 1 49" xfId="542" xr:uid="{00000000-0005-0000-0000-0000B7000000}"/>
    <cellStyle name="Estilo 1 5" xfId="543" xr:uid="{00000000-0005-0000-0000-0000B8000000}"/>
    <cellStyle name="Estilo 1 50" xfId="544" xr:uid="{00000000-0005-0000-0000-0000B9000000}"/>
    <cellStyle name="Estilo 1 51" xfId="545" xr:uid="{00000000-0005-0000-0000-0000BA000000}"/>
    <cellStyle name="Estilo 1 52" xfId="546" xr:uid="{00000000-0005-0000-0000-0000BB000000}"/>
    <cellStyle name="Estilo 1 53" xfId="547" xr:uid="{00000000-0005-0000-0000-0000BC000000}"/>
    <cellStyle name="Estilo 1 54" xfId="548" xr:uid="{00000000-0005-0000-0000-0000BD000000}"/>
    <cellStyle name="Estilo 1 55" xfId="549" xr:uid="{00000000-0005-0000-0000-0000BE000000}"/>
    <cellStyle name="Estilo 1 56" xfId="550" xr:uid="{00000000-0005-0000-0000-0000BF000000}"/>
    <cellStyle name="Estilo 1 57" xfId="551" xr:uid="{00000000-0005-0000-0000-0000C0000000}"/>
    <cellStyle name="Estilo 1 58" xfId="552" xr:uid="{00000000-0005-0000-0000-0000C1000000}"/>
    <cellStyle name="Estilo 1 59" xfId="553" xr:uid="{00000000-0005-0000-0000-0000C2000000}"/>
    <cellStyle name="Estilo 1 6" xfId="554" xr:uid="{00000000-0005-0000-0000-0000C3000000}"/>
    <cellStyle name="Estilo 1 60" xfId="555" xr:uid="{00000000-0005-0000-0000-0000C4000000}"/>
    <cellStyle name="Estilo 1 61" xfId="556" xr:uid="{00000000-0005-0000-0000-0000C5000000}"/>
    <cellStyle name="Estilo 1 62" xfId="557" xr:uid="{00000000-0005-0000-0000-0000C6000000}"/>
    <cellStyle name="Estilo 1 63" xfId="558" xr:uid="{00000000-0005-0000-0000-0000C7000000}"/>
    <cellStyle name="Estilo 1 64" xfId="559" xr:uid="{00000000-0005-0000-0000-0000C8000000}"/>
    <cellStyle name="Estilo 1 65" xfId="560" xr:uid="{00000000-0005-0000-0000-0000C9000000}"/>
    <cellStyle name="Estilo 1 66" xfId="561" xr:uid="{00000000-0005-0000-0000-0000CA000000}"/>
    <cellStyle name="Estilo 1 67" xfId="562" xr:uid="{00000000-0005-0000-0000-0000CB000000}"/>
    <cellStyle name="Estilo 1 68" xfId="563" xr:uid="{00000000-0005-0000-0000-0000CC000000}"/>
    <cellStyle name="Estilo 1 69" xfId="564" xr:uid="{00000000-0005-0000-0000-0000CD000000}"/>
    <cellStyle name="Estilo 1 7" xfId="565" xr:uid="{00000000-0005-0000-0000-0000CE000000}"/>
    <cellStyle name="Estilo 1 70" xfId="566" xr:uid="{00000000-0005-0000-0000-0000CF000000}"/>
    <cellStyle name="Estilo 1 71" xfId="500" xr:uid="{00000000-0005-0000-0000-0000D0000000}"/>
    <cellStyle name="Estilo 1 8" xfId="567" xr:uid="{00000000-0005-0000-0000-0000D1000000}"/>
    <cellStyle name="Estilo 1 9" xfId="568" xr:uid="{00000000-0005-0000-0000-0000D2000000}"/>
    <cellStyle name="Euro" xfId="286" xr:uid="{00000000-0005-0000-0000-0000D3000000}"/>
    <cellStyle name="Euro 2" xfId="569" xr:uid="{00000000-0005-0000-0000-0000D4000000}"/>
    <cellStyle name="Euro 2 10" xfId="570" xr:uid="{00000000-0005-0000-0000-0000D5000000}"/>
    <cellStyle name="Euro 2 11" xfId="571" xr:uid="{00000000-0005-0000-0000-0000D6000000}"/>
    <cellStyle name="Euro 2 12" xfId="572" xr:uid="{00000000-0005-0000-0000-0000D7000000}"/>
    <cellStyle name="Euro 2 13" xfId="573" xr:uid="{00000000-0005-0000-0000-0000D8000000}"/>
    <cellStyle name="Euro 2 14" xfId="574" xr:uid="{00000000-0005-0000-0000-0000D9000000}"/>
    <cellStyle name="Euro 2 15" xfId="575" xr:uid="{00000000-0005-0000-0000-0000DA000000}"/>
    <cellStyle name="Euro 2 16" xfId="576" xr:uid="{00000000-0005-0000-0000-0000DB000000}"/>
    <cellStyle name="Euro 2 17" xfId="577" xr:uid="{00000000-0005-0000-0000-0000DC000000}"/>
    <cellStyle name="Euro 2 18" xfId="578" xr:uid="{00000000-0005-0000-0000-0000DD000000}"/>
    <cellStyle name="Euro 2 19" xfId="579" xr:uid="{00000000-0005-0000-0000-0000DE000000}"/>
    <cellStyle name="Euro 2 2" xfId="580" xr:uid="{00000000-0005-0000-0000-0000DF000000}"/>
    <cellStyle name="Euro 2 20" xfId="581" xr:uid="{00000000-0005-0000-0000-0000E0000000}"/>
    <cellStyle name="Euro 2 21" xfId="582" xr:uid="{00000000-0005-0000-0000-0000E1000000}"/>
    <cellStyle name="Euro 2 22" xfId="583" xr:uid="{00000000-0005-0000-0000-0000E2000000}"/>
    <cellStyle name="Euro 2 23" xfId="584" xr:uid="{00000000-0005-0000-0000-0000E3000000}"/>
    <cellStyle name="Euro 2 24" xfId="585" xr:uid="{00000000-0005-0000-0000-0000E4000000}"/>
    <cellStyle name="Euro 2 25" xfId="586" xr:uid="{00000000-0005-0000-0000-0000E5000000}"/>
    <cellStyle name="Euro 2 26" xfId="587" xr:uid="{00000000-0005-0000-0000-0000E6000000}"/>
    <cellStyle name="Euro 2 27" xfId="588" xr:uid="{00000000-0005-0000-0000-0000E7000000}"/>
    <cellStyle name="Euro 2 28" xfId="589" xr:uid="{00000000-0005-0000-0000-0000E8000000}"/>
    <cellStyle name="Euro 2 29" xfId="590" xr:uid="{00000000-0005-0000-0000-0000E9000000}"/>
    <cellStyle name="Euro 2 3" xfId="591" xr:uid="{00000000-0005-0000-0000-0000EA000000}"/>
    <cellStyle name="Euro 2 30" xfId="592" xr:uid="{00000000-0005-0000-0000-0000EB000000}"/>
    <cellStyle name="Euro 2 31" xfId="593" xr:uid="{00000000-0005-0000-0000-0000EC000000}"/>
    <cellStyle name="Euro 2 32" xfId="594" xr:uid="{00000000-0005-0000-0000-0000ED000000}"/>
    <cellStyle name="Euro 2 4" xfId="595" xr:uid="{00000000-0005-0000-0000-0000EE000000}"/>
    <cellStyle name="Euro 2 5" xfId="596" xr:uid="{00000000-0005-0000-0000-0000EF000000}"/>
    <cellStyle name="Euro 2 6" xfId="597" xr:uid="{00000000-0005-0000-0000-0000F0000000}"/>
    <cellStyle name="Euro 2 7" xfId="598" xr:uid="{00000000-0005-0000-0000-0000F1000000}"/>
    <cellStyle name="Euro 2 8" xfId="599" xr:uid="{00000000-0005-0000-0000-0000F2000000}"/>
    <cellStyle name="Euro 2 9" xfId="600" xr:uid="{00000000-0005-0000-0000-0000F3000000}"/>
    <cellStyle name="Euro 3" xfId="601" xr:uid="{00000000-0005-0000-0000-0000F4000000}"/>
    <cellStyle name="Hipervínculo" xfId="85" builtinId="8" hidden="1"/>
    <cellStyle name="Hipervínculo" xfId="39"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5" builtinId="8" hidden="1"/>
    <cellStyle name="Hipervínculo" xfId="57"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7" builtinId="8" hidden="1"/>
    <cellStyle name="Hipervínculo" xfId="79" builtinId="8" hidden="1"/>
    <cellStyle name="Hipervínculo" xfId="53" builtinId="8" hidden="1"/>
    <cellStyle name="Hipervínculo" xfId="19" builtinId="8" hidden="1"/>
    <cellStyle name="Hipervínculo" xfId="23" builtinId="8" hidden="1"/>
    <cellStyle name="Hipervínculo" xfId="25" builtinId="8" hidden="1"/>
    <cellStyle name="Hipervínculo" xfId="27" builtinId="8" hidden="1"/>
    <cellStyle name="Hipervínculo" xfId="31" builtinId="8" hidden="1"/>
    <cellStyle name="Hipervínculo" xfId="33" builtinId="8" hidden="1"/>
    <cellStyle name="Hipervínculo" xfId="35" builtinId="8" hidden="1"/>
    <cellStyle name="Hipervínculo" xfId="37" builtinId="8" hidden="1"/>
    <cellStyle name="Hipervínculo" xfId="21" builtinId="8" hidden="1"/>
    <cellStyle name="Hipervínculo" xfId="11" builtinId="8" hidden="1"/>
    <cellStyle name="Hipervínculo" xfId="13" builtinId="8" hidden="1"/>
    <cellStyle name="Hipervínculo" xfId="17" builtinId="8" hidden="1"/>
    <cellStyle name="Hipervínculo" xfId="7" builtinId="8" hidden="1"/>
    <cellStyle name="Hipervínculo" xfId="9" builtinId="8" hidden="1"/>
    <cellStyle name="Hipervínculo" xfId="5" builtinId="8" hidden="1"/>
    <cellStyle name="Hipervínculo" xfId="3" builtinId="8" hidden="1"/>
    <cellStyle name="Hipervínculo" xfId="15" builtinId="8" hidden="1"/>
    <cellStyle name="Hipervínculo" xfId="29" builtinId="8" hidden="1"/>
    <cellStyle name="Hipervínculo" xfId="75" builtinId="8" hidden="1"/>
    <cellStyle name="Hipervínculo" xfId="59" builtinId="8" hidden="1"/>
    <cellStyle name="Hipervínculo" xfId="4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5" builtinId="8" hidden="1"/>
    <cellStyle name="Hipervínculo" xfId="137" builtinId="8" hidden="1"/>
    <cellStyle name="Hipervínculo" xfId="141" builtinId="8" hidden="1"/>
    <cellStyle name="Hipervínculo" xfId="143" builtinId="8" hidden="1"/>
    <cellStyle name="Hipervínculo" xfId="145" builtinId="8" hidden="1"/>
    <cellStyle name="Hipervínculo" xfId="147"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49" builtinId="8" hidden="1"/>
    <cellStyle name="Hipervínculo" xfId="133" builtinId="8" hidden="1"/>
    <cellStyle name="Hipervínculo" xfId="117" builtinId="8" hidden="1"/>
    <cellStyle name="Hipervínculo" xfId="101" builtinId="8" hidden="1"/>
    <cellStyle name="Hipervínculo" xfId="139" builtinId="8" hidden="1"/>
    <cellStyle name="Hipervínculo" xfId="99"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9" builtinId="8" hidden="1"/>
    <cellStyle name="Hipervínculo" xfId="121" builtinId="8" hidden="1"/>
    <cellStyle name="Hipervínculo" xfId="103" builtinId="8" hidden="1"/>
    <cellStyle name="Hipervínculo" xfId="91" builtinId="8" hidden="1"/>
    <cellStyle name="Hipervínculo" xfId="93" builtinId="8" hidden="1"/>
    <cellStyle name="Hipervínculo" xfId="95" builtinId="8" hidden="1"/>
    <cellStyle name="Hipervínculo" xfId="97" builtinId="8" hidden="1"/>
    <cellStyle name="Hipervínculo" xfId="87" builtinId="8" hidden="1"/>
    <cellStyle name="Hipervínculo" xfId="89" builtinId="8" hidden="1"/>
    <cellStyle name="Hipervínculo" xfId="83" builtinId="8" hidden="1"/>
    <cellStyle name="Hipervínculo" xfId="81" builtinId="8" hidden="1"/>
    <cellStyle name="Hipervínculo visitado" xfId="98" builtinId="9" hidden="1"/>
    <cellStyle name="Hipervínculo visitado" xfId="100" builtinId="9" hidden="1"/>
    <cellStyle name="Hipervínculo visitado" xfId="102" builtinId="9" hidden="1"/>
    <cellStyle name="Hipervínculo visitado" xfId="88" builtinId="9" hidden="1"/>
    <cellStyle name="Hipervínculo visitado" xfId="56" builtinId="9" hidden="1"/>
    <cellStyle name="Hipervínculo visitado" xfId="26" builtinId="9" hidden="1"/>
    <cellStyle name="Hipervínculo visitado" xfId="28"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8"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10" builtinId="9" hidden="1"/>
    <cellStyle name="Hipervínculo visitado" xfId="12" builtinId="9" hidden="1"/>
    <cellStyle name="Hipervínculo visitado" xfId="6" builtinId="9" hidden="1"/>
    <cellStyle name="Hipervínculo visitado" xfId="4" builtinId="9" hidden="1"/>
    <cellStyle name="Hipervínculo visitado" xfId="8" builtinId="9" hidden="1"/>
    <cellStyle name="Hipervínculo visitado" xfId="46" builtinId="9" hidden="1"/>
    <cellStyle name="Hipervínculo visitado" xfId="30" builtinId="9" hidden="1"/>
    <cellStyle name="Hipervínculo visitado" xfId="96" builtinId="9" hidden="1"/>
    <cellStyle name="Hipervínculo visitado" xfId="158" builtinId="9" hidden="1"/>
    <cellStyle name="Hipervínculo visitado" xfId="160" builtinId="9" hidden="1"/>
    <cellStyle name="Hipervínculo visitado" xfId="152" builtinId="9" hidden="1"/>
    <cellStyle name="Hipervínculo visitado" xfId="120" builtinId="9" hidden="1"/>
    <cellStyle name="Hipervínculo visitado" xfId="104" builtinId="9" hidden="1"/>
    <cellStyle name="Hipervínculo visitado" xfId="50" builtinId="9" hidden="1"/>
    <cellStyle name="Hipervínculo visitado" xfId="52" builtinId="9" hidden="1"/>
    <cellStyle name="Hipervínculo visitado" xfId="54"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90" builtinId="9" hidden="1"/>
    <cellStyle name="Hipervínculo visitado" xfId="92" builtinId="9" hidden="1"/>
    <cellStyle name="Hipervínculo visitado" xfId="94" builtinId="9" hidden="1"/>
    <cellStyle name="Hipervínculo visitado" xfId="78" builtinId="9" hidden="1"/>
    <cellStyle name="Hipervínculo visitado" xfId="136" builtinId="9" hidden="1"/>
    <cellStyle name="Hipervínculo visitado" xfId="130" builtinId="9" hidden="1"/>
    <cellStyle name="Hipervínculo visitado" xfId="132" builtinId="9" hidden="1"/>
    <cellStyle name="Hipervínculo visitado" xfId="134"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4" builtinId="9" hidden="1"/>
    <cellStyle name="Hipervínculo visitado" xfId="156" builtinId="9" hidden="1"/>
    <cellStyle name="Hipervínculo visitado" xfId="116" builtinId="9" hidden="1"/>
    <cellStyle name="Hipervínculo visitado" xfId="118"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10" builtinId="9" hidden="1"/>
    <cellStyle name="Hipervínculo visitado" xfId="112" builtinId="9" hidden="1"/>
    <cellStyle name="Hipervínculo visitado" xfId="114" builtinId="9" hidden="1"/>
    <cellStyle name="Hipervínculo visitado" xfId="108" builtinId="9" hidden="1"/>
    <cellStyle name="Hipervínculo visitado" xfId="106" builtinId="9" hidden="1"/>
    <cellStyle name="Incorrecto 2" xfId="287" xr:uid="{00000000-0005-0000-0000-000093010000}"/>
    <cellStyle name="Incorrecto 2 2" xfId="288" xr:uid="{00000000-0005-0000-0000-000094010000}"/>
    <cellStyle name="Incorrecto 3" xfId="289" xr:uid="{00000000-0005-0000-0000-000095010000}"/>
    <cellStyle name="Incorrecto 4" xfId="290" xr:uid="{00000000-0005-0000-0000-000096010000}"/>
    <cellStyle name="Millares" xfId="1" builtinId="3"/>
    <cellStyle name="Millares [0]" xfId="2" builtinId="6"/>
    <cellStyle name="Millares [0] 2" xfId="384" xr:uid="{00000000-0005-0000-0000-000099010000}"/>
    <cellStyle name="Millares [0] 2 2" xfId="603" xr:uid="{00000000-0005-0000-0000-00009A010000}"/>
    <cellStyle name="Millares [0] 2 3" xfId="455" xr:uid="{00000000-0005-0000-0000-00009B010000}"/>
    <cellStyle name="Millares [0] 3" xfId="417" xr:uid="{00000000-0005-0000-0000-00009C010000}"/>
    <cellStyle name="Millares 10" xfId="604" xr:uid="{00000000-0005-0000-0000-00009D010000}"/>
    <cellStyle name="Millares 10 2" xfId="1266" xr:uid="{AF7B6D31-9534-4327-BFBC-D85E9B36E97A}"/>
    <cellStyle name="Millares 10 3 2" xfId="412" xr:uid="{00000000-0005-0000-0000-00009E010000}"/>
    <cellStyle name="Millares 11" xfId="605" xr:uid="{00000000-0005-0000-0000-00009F010000}"/>
    <cellStyle name="Millares 12" xfId="606" xr:uid="{00000000-0005-0000-0000-0000A0010000}"/>
    <cellStyle name="Millares 13" xfId="607" xr:uid="{00000000-0005-0000-0000-0000A1010000}"/>
    <cellStyle name="Millares 14" xfId="602" xr:uid="{00000000-0005-0000-0000-0000A2010000}"/>
    <cellStyle name="Millares 15" xfId="608" xr:uid="{00000000-0005-0000-0000-0000A3010000}"/>
    <cellStyle name="Millares 16" xfId="609" xr:uid="{00000000-0005-0000-0000-0000A4010000}"/>
    <cellStyle name="Millares 17" xfId="610" xr:uid="{00000000-0005-0000-0000-0000A5010000}"/>
    <cellStyle name="Millares 18" xfId="611" xr:uid="{00000000-0005-0000-0000-0000A6010000}"/>
    <cellStyle name="Millares 19" xfId="612" xr:uid="{00000000-0005-0000-0000-0000A7010000}"/>
    <cellStyle name="Millares 2" xfId="291" xr:uid="{00000000-0005-0000-0000-0000A8010000}"/>
    <cellStyle name="Millares 2 10" xfId="614" xr:uid="{00000000-0005-0000-0000-0000A9010000}"/>
    <cellStyle name="Millares 2 11" xfId="615" xr:uid="{00000000-0005-0000-0000-0000AA010000}"/>
    <cellStyle name="Millares 2 12" xfId="616" xr:uid="{00000000-0005-0000-0000-0000AB010000}"/>
    <cellStyle name="Millares 2 13" xfId="617" xr:uid="{00000000-0005-0000-0000-0000AC010000}"/>
    <cellStyle name="Millares 2 14" xfId="618" xr:uid="{00000000-0005-0000-0000-0000AD010000}"/>
    <cellStyle name="Millares 2 15" xfId="619" xr:uid="{00000000-0005-0000-0000-0000AE010000}"/>
    <cellStyle name="Millares 2 16" xfId="620" xr:uid="{00000000-0005-0000-0000-0000AF010000}"/>
    <cellStyle name="Millares 2 17" xfId="621" xr:uid="{00000000-0005-0000-0000-0000B0010000}"/>
    <cellStyle name="Millares 2 18" xfId="622" xr:uid="{00000000-0005-0000-0000-0000B1010000}"/>
    <cellStyle name="Millares 2 19" xfId="623" xr:uid="{00000000-0005-0000-0000-0000B2010000}"/>
    <cellStyle name="Millares 2 2" xfId="292" xr:uid="{00000000-0005-0000-0000-0000B3010000}"/>
    <cellStyle name="Millares 2 2 2" xfId="388" xr:uid="{00000000-0005-0000-0000-0000B4010000}"/>
    <cellStyle name="Millares 2 2 2 2" xfId="625" xr:uid="{00000000-0005-0000-0000-0000B5010000}"/>
    <cellStyle name="Millares 2 2 2 3" xfId="467" xr:uid="{00000000-0005-0000-0000-0000B6010000}"/>
    <cellStyle name="Millares 2 2 3" xfId="624" xr:uid="{00000000-0005-0000-0000-0000B7010000}"/>
    <cellStyle name="Millares 2 2 4" xfId="428" xr:uid="{00000000-0005-0000-0000-0000B8010000}"/>
    <cellStyle name="Millares 2 20" xfId="626" xr:uid="{00000000-0005-0000-0000-0000B9010000}"/>
    <cellStyle name="Millares 2 21" xfId="627" xr:uid="{00000000-0005-0000-0000-0000BA010000}"/>
    <cellStyle name="Millares 2 22" xfId="628" xr:uid="{00000000-0005-0000-0000-0000BB010000}"/>
    <cellStyle name="Millares 2 23" xfId="629" xr:uid="{00000000-0005-0000-0000-0000BC010000}"/>
    <cellStyle name="Millares 2 24" xfId="630" xr:uid="{00000000-0005-0000-0000-0000BD010000}"/>
    <cellStyle name="Millares 2 25" xfId="631" xr:uid="{00000000-0005-0000-0000-0000BE010000}"/>
    <cellStyle name="Millares 2 26" xfId="632" xr:uid="{00000000-0005-0000-0000-0000BF010000}"/>
    <cellStyle name="Millares 2 27" xfId="633" xr:uid="{00000000-0005-0000-0000-0000C0010000}"/>
    <cellStyle name="Millares 2 28" xfId="634" xr:uid="{00000000-0005-0000-0000-0000C1010000}"/>
    <cellStyle name="Millares 2 29" xfId="635" xr:uid="{00000000-0005-0000-0000-0000C2010000}"/>
    <cellStyle name="Millares 2 3" xfId="387" xr:uid="{00000000-0005-0000-0000-0000C3010000}"/>
    <cellStyle name="Millares 2 3 2" xfId="636" xr:uid="{00000000-0005-0000-0000-0000C4010000}"/>
    <cellStyle name="Millares 2 3 3" xfId="466" xr:uid="{00000000-0005-0000-0000-0000C5010000}"/>
    <cellStyle name="Millares 2 30" xfId="637" xr:uid="{00000000-0005-0000-0000-0000C6010000}"/>
    <cellStyle name="Millares 2 31" xfId="638" xr:uid="{00000000-0005-0000-0000-0000C7010000}"/>
    <cellStyle name="Millares 2 32" xfId="639" xr:uid="{00000000-0005-0000-0000-0000C8010000}"/>
    <cellStyle name="Millares 2 33" xfId="640" xr:uid="{00000000-0005-0000-0000-0000C9010000}"/>
    <cellStyle name="Millares 2 34" xfId="641" xr:uid="{00000000-0005-0000-0000-0000CA010000}"/>
    <cellStyle name="Millares 2 35" xfId="642" xr:uid="{00000000-0005-0000-0000-0000CB010000}"/>
    <cellStyle name="Millares 2 36" xfId="643" xr:uid="{00000000-0005-0000-0000-0000CC010000}"/>
    <cellStyle name="Millares 2 37" xfId="644" xr:uid="{00000000-0005-0000-0000-0000CD010000}"/>
    <cellStyle name="Millares 2 38" xfId="645" xr:uid="{00000000-0005-0000-0000-0000CE010000}"/>
    <cellStyle name="Millares 2 39" xfId="646" xr:uid="{00000000-0005-0000-0000-0000CF010000}"/>
    <cellStyle name="Millares 2 4" xfId="647" xr:uid="{00000000-0005-0000-0000-0000D0010000}"/>
    <cellStyle name="Millares 2 40" xfId="648" xr:uid="{00000000-0005-0000-0000-0000D1010000}"/>
    <cellStyle name="Millares 2 41" xfId="649" xr:uid="{00000000-0005-0000-0000-0000D2010000}"/>
    <cellStyle name="Millares 2 42" xfId="650" xr:uid="{00000000-0005-0000-0000-0000D3010000}"/>
    <cellStyle name="Millares 2 43" xfId="613" xr:uid="{00000000-0005-0000-0000-0000D4010000}"/>
    <cellStyle name="Millares 2 44" xfId="651" xr:uid="{00000000-0005-0000-0000-0000D5010000}"/>
    <cellStyle name="Millares 2 45" xfId="1262" xr:uid="{00000000-0005-0000-0000-0000D6010000}"/>
    <cellStyle name="Millares 2 46" xfId="427" xr:uid="{00000000-0005-0000-0000-0000D7010000}"/>
    <cellStyle name="Millares 2 5" xfId="652" xr:uid="{00000000-0005-0000-0000-0000D8010000}"/>
    <cellStyle name="Millares 2 6" xfId="653" xr:uid="{00000000-0005-0000-0000-0000D9010000}"/>
    <cellStyle name="Millares 2 7" xfId="654" xr:uid="{00000000-0005-0000-0000-0000DA010000}"/>
    <cellStyle name="Millares 2 8" xfId="655" xr:uid="{00000000-0005-0000-0000-0000DB010000}"/>
    <cellStyle name="Millares 2 9" xfId="656" xr:uid="{00000000-0005-0000-0000-0000DC010000}"/>
    <cellStyle name="Millares 20" xfId="657" xr:uid="{00000000-0005-0000-0000-0000DD010000}"/>
    <cellStyle name="Millares 21" xfId="658" xr:uid="{00000000-0005-0000-0000-0000DE010000}"/>
    <cellStyle name="Millares 22" xfId="659" xr:uid="{00000000-0005-0000-0000-0000DF010000}"/>
    <cellStyle name="Millares 23" xfId="660" xr:uid="{00000000-0005-0000-0000-0000E0010000}"/>
    <cellStyle name="Millares 24" xfId="661" xr:uid="{00000000-0005-0000-0000-0000E1010000}"/>
    <cellStyle name="Millares 25" xfId="662" xr:uid="{00000000-0005-0000-0000-0000E2010000}"/>
    <cellStyle name="Millares 26" xfId="663" xr:uid="{00000000-0005-0000-0000-0000E3010000}"/>
    <cellStyle name="Millares 27" xfId="664" xr:uid="{00000000-0005-0000-0000-0000E4010000}"/>
    <cellStyle name="Millares 28" xfId="665" xr:uid="{00000000-0005-0000-0000-0000E5010000}"/>
    <cellStyle name="Millares 29" xfId="666" xr:uid="{00000000-0005-0000-0000-0000E6010000}"/>
    <cellStyle name="Millares 3" xfId="383" xr:uid="{00000000-0005-0000-0000-0000E7010000}"/>
    <cellStyle name="Millares 3 10" xfId="668" xr:uid="{00000000-0005-0000-0000-0000E8010000}"/>
    <cellStyle name="Millares 3 11" xfId="669" xr:uid="{00000000-0005-0000-0000-0000E9010000}"/>
    <cellStyle name="Millares 3 12" xfId="670" xr:uid="{00000000-0005-0000-0000-0000EA010000}"/>
    <cellStyle name="Millares 3 13" xfId="671" xr:uid="{00000000-0005-0000-0000-0000EB010000}"/>
    <cellStyle name="Millares 3 14" xfId="672" xr:uid="{00000000-0005-0000-0000-0000EC010000}"/>
    <cellStyle name="Millares 3 15" xfId="673" xr:uid="{00000000-0005-0000-0000-0000ED010000}"/>
    <cellStyle name="Millares 3 16" xfId="674" xr:uid="{00000000-0005-0000-0000-0000EE010000}"/>
    <cellStyle name="Millares 3 17" xfId="675" xr:uid="{00000000-0005-0000-0000-0000EF010000}"/>
    <cellStyle name="Millares 3 18" xfId="676" xr:uid="{00000000-0005-0000-0000-0000F0010000}"/>
    <cellStyle name="Millares 3 19" xfId="677" xr:uid="{00000000-0005-0000-0000-0000F1010000}"/>
    <cellStyle name="Millares 3 2" xfId="678" xr:uid="{00000000-0005-0000-0000-0000F2010000}"/>
    <cellStyle name="Millares 3 20" xfId="679" xr:uid="{00000000-0005-0000-0000-0000F3010000}"/>
    <cellStyle name="Millares 3 21" xfId="680" xr:uid="{00000000-0005-0000-0000-0000F4010000}"/>
    <cellStyle name="Millares 3 22" xfId="681" xr:uid="{00000000-0005-0000-0000-0000F5010000}"/>
    <cellStyle name="Millares 3 23" xfId="682" xr:uid="{00000000-0005-0000-0000-0000F6010000}"/>
    <cellStyle name="Millares 3 24" xfId="683" xr:uid="{00000000-0005-0000-0000-0000F7010000}"/>
    <cellStyle name="Millares 3 25" xfId="684" xr:uid="{00000000-0005-0000-0000-0000F8010000}"/>
    <cellStyle name="Millares 3 26" xfId="685" xr:uid="{00000000-0005-0000-0000-0000F9010000}"/>
    <cellStyle name="Millares 3 27" xfId="686" xr:uid="{00000000-0005-0000-0000-0000FA010000}"/>
    <cellStyle name="Millares 3 28" xfId="687" xr:uid="{00000000-0005-0000-0000-0000FB010000}"/>
    <cellStyle name="Millares 3 29" xfId="688" xr:uid="{00000000-0005-0000-0000-0000FC010000}"/>
    <cellStyle name="Millares 3 3" xfId="689" xr:uid="{00000000-0005-0000-0000-0000FD010000}"/>
    <cellStyle name="Millares 3 30" xfId="690" xr:uid="{00000000-0005-0000-0000-0000FE010000}"/>
    <cellStyle name="Millares 3 31" xfId="691" xr:uid="{00000000-0005-0000-0000-0000FF010000}"/>
    <cellStyle name="Millares 3 32" xfId="692" xr:uid="{00000000-0005-0000-0000-000000020000}"/>
    <cellStyle name="Millares 3 33" xfId="693" xr:uid="{00000000-0005-0000-0000-000001020000}"/>
    <cellStyle name="Millares 3 34" xfId="667" xr:uid="{00000000-0005-0000-0000-000002020000}"/>
    <cellStyle name="Millares 3 35" xfId="454" xr:uid="{00000000-0005-0000-0000-000003020000}"/>
    <cellStyle name="Millares 3 4" xfId="694" xr:uid="{00000000-0005-0000-0000-000004020000}"/>
    <cellStyle name="Millares 3 5" xfId="695" xr:uid="{00000000-0005-0000-0000-000005020000}"/>
    <cellStyle name="Millares 3 6" xfId="696" xr:uid="{00000000-0005-0000-0000-000006020000}"/>
    <cellStyle name="Millares 3 7" xfId="697" xr:uid="{00000000-0005-0000-0000-000007020000}"/>
    <cellStyle name="Millares 3 8" xfId="698" xr:uid="{00000000-0005-0000-0000-000008020000}"/>
    <cellStyle name="Millares 3 9" xfId="699" xr:uid="{00000000-0005-0000-0000-000009020000}"/>
    <cellStyle name="Millares 30" xfId="700" xr:uid="{00000000-0005-0000-0000-00000A020000}"/>
    <cellStyle name="Millares 31" xfId="701" xr:uid="{00000000-0005-0000-0000-00000B020000}"/>
    <cellStyle name="Millares 32" xfId="702" xr:uid="{00000000-0005-0000-0000-00000C020000}"/>
    <cellStyle name="Millares 33" xfId="416" xr:uid="{00000000-0005-0000-0000-00000D020000}"/>
    <cellStyle name="Millares 39" xfId="293" xr:uid="{00000000-0005-0000-0000-00000E020000}"/>
    <cellStyle name="Millares 4" xfId="403" xr:uid="{00000000-0005-0000-0000-00000F020000}"/>
    <cellStyle name="Millares 4 2" xfId="704" xr:uid="{00000000-0005-0000-0000-000010020000}"/>
    <cellStyle name="Millares 4 3" xfId="705" xr:uid="{00000000-0005-0000-0000-000011020000}"/>
    <cellStyle name="Millares 4 4" xfId="703" xr:uid="{00000000-0005-0000-0000-000012020000}"/>
    <cellStyle name="Millares 41" xfId="706" xr:uid="{00000000-0005-0000-0000-000013020000}"/>
    <cellStyle name="Millares 41 2" xfId="707" xr:uid="{00000000-0005-0000-0000-000014020000}"/>
    <cellStyle name="Millares 5" xfId="708" xr:uid="{00000000-0005-0000-0000-000015020000}"/>
    <cellStyle name="Millares 5 2" xfId="709" xr:uid="{00000000-0005-0000-0000-000016020000}"/>
    <cellStyle name="Millares 55" xfId="294" xr:uid="{00000000-0005-0000-0000-000017020000}"/>
    <cellStyle name="Millares 6" xfId="710" xr:uid="{00000000-0005-0000-0000-000018020000}"/>
    <cellStyle name="Millares 7" xfId="711" xr:uid="{00000000-0005-0000-0000-000019020000}"/>
    <cellStyle name="Millares 7 2" xfId="712" xr:uid="{00000000-0005-0000-0000-00001A020000}"/>
    <cellStyle name="Millares 8" xfId="713" xr:uid="{00000000-0005-0000-0000-00001B020000}"/>
    <cellStyle name="Millares 9" xfId="714" xr:uid="{00000000-0005-0000-0000-00001C020000}"/>
    <cellStyle name="Moneda" xfId="1267" builtinId="4"/>
    <cellStyle name="Moneda 2" xfId="385" xr:uid="{00000000-0005-0000-0000-00001E020000}"/>
    <cellStyle name="Moneda 2 10" xfId="717" xr:uid="{00000000-0005-0000-0000-00001F020000}"/>
    <cellStyle name="Moneda 2 11" xfId="718" xr:uid="{00000000-0005-0000-0000-000020020000}"/>
    <cellStyle name="Moneda 2 12" xfId="719" xr:uid="{00000000-0005-0000-0000-000021020000}"/>
    <cellStyle name="Moneda 2 13" xfId="720" xr:uid="{00000000-0005-0000-0000-000022020000}"/>
    <cellStyle name="Moneda 2 14" xfId="721" xr:uid="{00000000-0005-0000-0000-000023020000}"/>
    <cellStyle name="Moneda 2 15" xfId="722" xr:uid="{00000000-0005-0000-0000-000024020000}"/>
    <cellStyle name="Moneda 2 16" xfId="723" xr:uid="{00000000-0005-0000-0000-000025020000}"/>
    <cellStyle name="Moneda 2 17" xfId="724" xr:uid="{00000000-0005-0000-0000-000026020000}"/>
    <cellStyle name="Moneda 2 18" xfId="725" xr:uid="{00000000-0005-0000-0000-000027020000}"/>
    <cellStyle name="Moneda 2 19" xfId="726" xr:uid="{00000000-0005-0000-0000-000028020000}"/>
    <cellStyle name="Moneda 2 2" xfId="295" xr:uid="{00000000-0005-0000-0000-000029020000}"/>
    <cellStyle name="Moneda 2 2 10" xfId="728" xr:uid="{00000000-0005-0000-0000-00002A020000}"/>
    <cellStyle name="Moneda 2 2 11" xfId="729" xr:uid="{00000000-0005-0000-0000-00002B020000}"/>
    <cellStyle name="Moneda 2 2 12" xfId="730" xr:uid="{00000000-0005-0000-0000-00002C020000}"/>
    <cellStyle name="Moneda 2 2 13" xfId="731" xr:uid="{00000000-0005-0000-0000-00002D020000}"/>
    <cellStyle name="Moneda 2 2 14" xfId="732" xr:uid="{00000000-0005-0000-0000-00002E020000}"/>
    <cellStyle name="Moneda 2 2 15" xfId="733" xr:uid="{00000000-0005-0000-0000-00002F020000}"/>
    <cellStyle name="Moneda 2 2 16" xfId="734" xr:uid="{00000000-0005-0000-0000-000030020000}"/>
    <cellStyle name="Moneda 2 2 17" xfId="735" xr:uid="{00000000-0005-0000-0000-000031020000}"/>
    <cellStyle name="Moneda 2 2 18" xfId="736" xr:uid="{00000000-0005-0000-0000-000032020000}"/>
    <cellStyle name="Moneda 2 2 19" xfId="737" xr:uid="{00000000-0005-0000-0000-000033020000}"/>
    <cellStyle name="Moneda 2 2 2" xfId="738" xr:uid="{00000000-0005-0000-0000-000034020000}"/>
    <cellStyle name="Moneda 2 2 20" xfId="739" xr:uid="{00000000-0005-0000-0000-000035020000}"/>
    <cellStyle name="Moneda 2 2 21" xfId="740" xr:uid="{00000000-0005-0000-0000-000036020000}"/>
    <cellStyle name="Moneda 2 2 22" xfId="741" xr:uid="{00000000-0005-0000-0000-000037020000}"/>
    <cellStyle name="Moneda 2 2 23" xfId="742" xr:uid="{00000000-0005-0000-0000-000038020000}"/>
    <cellStyle name="Moneda 2 2 24" xfId="743" xr:uid="{00000000-0005-0000-0000-000039020000}"/>
    <cellStyle name="Moneda 2 2 25" xfId="744" xr:uid="{00000000-0005-0000-0000-00003A020000}"/>
    <cellStyle name="Moneda 2 2 26" xfId="745" xr:uid="{00000000-0005-0000-0000-00003B020000}"/>
    <cellStyle name="Moneda 2 2 27" xfId="746" xr:uid="{00000000-0005-0000-0000-00003C020000}"/>
    <cellStyle name="Moneda 2 2 28" xfId="747" xr:uid="{00000000-0005-0000-0000-00003D020000}"/>
    <cellStyle name="Moneda 2 2 29" xfId="748" xr:uid="{00000000-0005-0000-0000-00003E020000}"/>
    <cellStyle name="Moneda 2 2 3" xfId="749" xr:uid="{00000000-0005-0000-0000-00003F020000}"/>
    <cellStyle name="Moneda 2 2 30" xfId="750" xr:uid="{00000000-0005-0000-0000-000040020000}"/>
    <cellStyle name="Moneda 2 2 31" xfId="751" xr:uid="{00000000-0005-0000-0000-000041020000}"/>
    <cellStyle name="Moneda 2 2 32" xfId="752" xr:uid="{00000000-0005-0000-0000-000042020000}"/>
    <cellStyle name="Moneda 2 2 33" xfId="753" xr:uid="{00000000-0005-0000-0000-000043020000}"/>
    <cellStyle name="Moneda 2 2 34" xfId="727" xr:uid="{00000000-0005-0000-0000-000044020000}"/>
    <cellStyle name="Moneda 2 2 4" xfId="754" xr:uid="{00000000-0005-0000-0000-000045020000}"/>
    <cellStyle name="Moneda 2 2 5" xfId="755" xr:uid="{00000000-0005-0000-0000-000046020000}"/>
    <cellStyle name="Moneda 2 2 6" xfId="756" xr:uid="{00000000-0005-0000-0000-000047020000}"/>
    <cellStyle name="Moneda 2 2 7" xfId="757" xr:uid="{00000000-0005-0000-0000-000048020000}"/>
    <cellStyle name="Moneda 2 2 8" xfId="758" xr:uid="{00000000-0005-0000-0000-000049020000}"/>
    <cellStyle name="Moneda 2 2 9" xfId="759" xr:uid="{00000000-0005-0000-0000-00004A020000}"/>
    <cellStyle name="Moneda 2 20" xfId="760" xr:uid="{00000000-0005-0000-0000-00004B020000}"/>
    <cellStyle name="Moneda 2 21" xfId="761" xr:uid="{00000000-0005-0000-0000-00004C020000}"/>
    <cellStyle name="Moneda 2 22" xfId="762" xr:uid="{00000000-0005-0000-0000-00004D020000}"/>
    <cellStyle name="Moneda 2 23" xfId="763" xr:uid="{00000000-0005-0000-0000-00004E020000}"/>
    <cellStyle name="Moneda 2 24" xfId="764" xr:uid="{00000000-0005-0000-0000-00004F020000}"/>
    <cellStyle name="Moneda 2 25" xfId="765" xr:uid="{00000000-0005-0000-0000-000050020000}"/>
    <cellStyle name="Moneda 2 26" xfId="766" xr:uid="{00000000-0005-0000-0000-000051020000}"/>
    <cellStyle name="Moneda 2 27" xfId="767" xr:uid="{00000000-0005-0000-0000-000052020000}"/>
    <cellStyle name="Moneda 2 28" xfId="768" xr:uid="{00000000-0005-0000-0000-000053020000}"/>
    <cellStyle name="Moneda 2 29" xfId="769" xr:uid="{00000000-0005-0000-0000-000054020000}"/>
    <cellStyle name="Moneda 2 3" xfId="770" xr:uid="{00000000-0005-0000-0000-000055020000}"/>
    <cellStyle name="Moneda 2 3 2" xfId="771" xr:uid="{00000000-0005-0000-0000-000056020000}"/>
    <cellStyle name="Moneda 2 30" xfId="772" xr:uid="{00000000-0005-0000-0000-000057020000}"/>
    <cellStyle name="Moneda 2 31" xfId="773" xr:uid="{00000000-0005-0000-0000-000058020000}"/>
    <cellStyle name="Moneda 2 32" xfId="774" xr:uid="{00000000-0005-0000-0000-000059020000}"/>
    <cellStyle name="Moneda 2 33" xfId="775" xr:uid="{00000000-0005-0000-0000-00005A020000}"/>
    <cellStyle name="Moneda 2 34" xfId="776" xr:uid="{00000000-0005-0000-0000-00005B020000}"/>
    <cellStyle name="Moneda 2 35" xfId="777" xr:uid="{00000000-0005-0000-0000-00005C020000}"/>
    <cellStyle name="Moneda 2 36" xfId="716" xr:uid="{00000000-0005-0000-0000-00005D020000}"/>
    <cellStyle name="Moneda 2 37" xfId="1263" xr:uid="{00000000-0005-0000-0000-00005E020000}"/>
    <cellStyle name="Moneda 2 38" xfId="456" xr:uid="{00000000-0005-0000-0000-00005F020000}"/>
    <cellStyle name="Moneda 2 39" xfId="1270" xr:uid="{ED40C043-1DF0-4DEC-BD72-48BB7057388F}"/>
    <cellStyle name="Moneda 2 4" xfId="778" xr:uid="{00000000-0005-0000-0000-000060020000}"/>
    <cellStyle name="Moneda 2 4 2" xfId="779" xr:uid="{00000000-0005-0000-0000-000061020000}"/>
    <cellStyle name="Moneda 2 5" xfId="780" xr:uid="{00000000-0005-0000-0000-000062020000}"/>
    <cellStyle name="Moneda 2 5 2" xfId="781" xr:uid="{00000000-0005-0000-0000-000063020000}"/>
    <cellStyle name="Moneda 2 6" xfId="296" xr:uid="{00000000-0005-0000-0000-000064020000}"/>
    <cellStyle name="Moneda 2 6 2" xfId="783" xr:uid="{00000000-0005-0000-0000-000065020000}"/>
    <cellStyle name="Moneda 2 6 3" xfId="782" xr:uid="{00000000-0005-0000-0000-000066020000}"/>
    <cellStyle name="Moneda 2 7" xfId="784" xr:uid="{00000000-0005-0000-0000-000067020000}"/>
    <cellStyle name="Moneda 2 8" xfId="785" xr:uid="{00000000-0005-0000-0000-000068020000}"/>
    <cellStyle name="Moneda 2 9" xfId="786" xr:uid="{00000000-0005-0000-0000-000069020000}"/>
    <cellStyle name="Moneda 3" xfId="297" xr:uid="{00000000-0005-0000-0000-00006A020000}"/>
    <cellStyle name="Moneda 3 10" xfId="788" xr:uid="{00000000-0005-0000-0000-00006B020000}"/>
    <cellStyle name="Moneda 3 11" xfId="789" xr:uid="{00000000-0005-0000-0000-00006C020000}"/>
    <cellStyle name="Moneda 3 12" xfId="790" xr:uid="{00000000-0005-0000-0000-00006D020000}"/>
    <cellStyle name="Moneda 3 13" xfId="791" xr:uid="{00000000-0005-0000-0000-00006E020000}"/>
    <cellStyle name="Moneda 3 14" xfId="792" xr:uid="{00000000-0005-0000-0000-00006F020000}"/>
    <cellStyle name="Moneda 3 15" xfId="793" xr:uid="{00000000-0005-0000-0000-000070020000}"/>
    <cellStyle name="Moneda 3 16" xfId="794" xr:uid="{00000000-0005-0000-0000-000071020000}"/>
    <cellStyle name="Moneda 3 17" xfId="795" xr:uid="{00000000-0005-0000-0000-000072020000}"/>
    <cellStyle name="Moneda 3 18" xfId="796" xr:uid="{00000000-0005-0000-0000-000073020000}"/>
    <cellStyle name="Moneda 3 19" xfId="797" xr:uid="{00000000-0005-0000-0000-000074020000}"/>
    <cellStyle name="Moneda 3 2" xfId="298" xr:uid="{00000000-0005-0000-0000-000075020000}"/>
    <cellStyle name="Moneda 3 2 10" xfId="799" xr:uid="{00000000-0005-0000-0000-000076020000}"/>
    <cellStyle name="Moneda 3 2 11" xfId="800" xr:uid="{00000000-0005-0000-0000-000077020000}"/>
    <cellStyle name="Moneda 3 2 12" xfId="801" xr:uid="{00000000-0005-0000-0000-000078020000}"/>
    <cellStyle name="Moneda 3 2 13" xfId="802" xr:uid="{00000000-0005-0000-0000-000079020000}"/>
    <cellStyle name="Moneda 3 2 14" xfId="803" xr:uid="{00000000-0005-0000-0000-00007A020000}"/>
    <cellStyle name="Moneda 3 2 15" xfId="804" xr:uid="{00000000-0005-0000-0000-00007B020000}"/>
    <cellStyle name="Moneda 3 2 16" xfId="805" xr:uid="{00000000-0005-0000-0000-00007C020000}"/>
    <cellStyle name="Moneda 3 2 17" xfId="806" xr:uid="{00000000-0005-0000-0000-00007D020000}"/>
    <cellStyle name="Moneda 3 2 18" xfId="807" xr:uid="{00000000-0005-0000-0000-00007E020000}"/>
    <cellStyle name="Moneda 3 2 19" xfId="808" xr:uid="{00000000-0005-0000-0000-00007F020000}"/>
    <cellStyle name="Moneda 3 2 2" xfId="299" xr:uid="{00000000-0005-0000-0000-000080020000}"/>
    <cellStyle name="Moneda 3 2 2 2" xfId="390" xr:uid="{00000000-0005-0000-0000-000081020000}"/>
    <cellStyle name="Moneda 3 2 2 2 2" xfId="469" xr:uid="{00000000-0005-0000-0000-000082020000}"/>
    <cellStyle name="Moneda 3 2 2 3" xfId="809" xr:uid="{00000000-0005-0000-0000-000083020000}"/>
    <cellStyle name="Moneda 3 2 2 4" xfId="430" xr:uid="{00000000-0005-0000-0000-000084020000}"/>
    <cellStyle name="Moneda 3 2 20" xfId="810" xr:uid="{00000000-0005-0000-0000-000085020000}"/>
    <cellStyle name="Moneda 3 2 21" xfId="811" xr:uid="{00000000-0005-0000-0000-000086020000}"/>
    <cellStyle name="Moneda 3 2 22" xfId="812" xr:uid="{00000000-0005-0000-0000-000087020000}"/>
    <cellStyle name="Moneda 3 2 23" xfId="813" xr:uid="{00000000-0005-0000-0000-000088020000}"/>
    <cellStyle name="Moneda 3 2 24" xfId="814" xr:uid="{00000000-0005-0000-0000-000089020000}"/>
    <cellStyle name="Moneda 3 2 25" xfId="815" xr:uid="{00000000-0005-0000-0000-00008A020000}"/>
    <cellStyle name="Moneda 3 2 26" xfId="816" xr:uid="{00000000-0005-0000-0000-00008B020000}"/>
    <cellStyle name="Moneda 3 2 27" xfId="817" xr:uid="{00000000-0005-0000-0000-00008C020000}"/>
    <cellStyle name="Moneda 3 2 28" xfId="818" xr:uid="{00000000-0005-0000-0000-00008D020000}"/>
    <cellStyle name="Moneda 3 2 29" xfId="819" xr:uid="{00000000-0005-0000-0000-00008E020000}"/>
    <cellStyle name="Moneda 3 2 3" xfId="300" xr:uid="{00000000-0005-0000-0000-00008F020000}"/>
    <cellStyle name="Moneda 3 2 3 2" xfId="391" xr:uid="{00000000-0005-0000-0000-000090020000}"/>
    <cellStyle name="Moneda 3 2 3 2 2" xfId="470" xr:uid="{00000000-0005-0000-0000-000091020000}"/>
    <cellStyle name="Moneda 3 2 3 3" xfId="820" xr:uid="{00000000-0005-0000-0000-000092020000}"/>
    <cellStyle name="Moneda 3 2 3 4" xfId="431" xr:uid="{00000000-0005-0000-0000-000093020000}"/>
    <cellStyle name="Moneda 3 2 30" xfId="821" xr:uid="{00000000-0005-0000-0000-000094020000}"/>
    <cellStyle name="Moneda 3 2 31" xfId="822" xr:uid="{00000000-0005-0000-0000-000095020000}"/>
    <cellStyle name="Moneda 3 2 32" xfId="823" xr:uid="{00000000-0005-0000-0000-000096020000}"/>
    <cellStyle name="Moneda 3 2 33" xfId="798" xr:uid="{00000000-0005-0000-0000-000097020000}"/>
    <cellStyle name="Moneda 3 2 4" xfId="824" xr:uid="{00000000-0005-0000-0000-000098020000}"/>
    <cellStyle name="Moneda 3 2 5" xfId="825" xr:uid="{00000000-0005-0000-0000-000099020000}"/>
    <cellStyle name="Moneda 3 2 6" xfId="826" xr:uid="{00000000-0005-0000-0000-00009A020000}"/>
    <cellStyle name="Moneda 3 2 7" xfId="827" xr:uid="{00000000-0005-0000-0000-00009B020000}"/>
    <cellStyle name="Moneda 3 2 8" xfId="828" xr:uid="{00000000-0005-0000-0000-00009C020000}"/>
    <cellStyle name="Moneda 3 2 9" xfId="829" xr:uid="{00000000-0005-0000-0000-00009D020000}"/>
    <cellStyle name="Moneda 3 20" xfId="830" xr:uid="{00000000-0005-0000-0000-00009E020000}"/>
    <cellStyle name="Moneda 3 21" xfId="831" xr:uid="{00000000-0005-0000-0000-00009F020000}"/>
    <cellStyle name="Moneda 3 22" xfId="832" xr:uid="{00000000-0005-0000-0000-0000A0020000}"/>
    <cellStyle name="Moneda 3 23" xfId="833" xr:uid="{00000000-0005-0000-0000-0000A1020000}"/>
    <cellStyle name="Moneda 3 24" xfId="834" xr:uid="{00000000-0005-0000-0000-0000A2020000}"/>
    <cellStyle name="Moneda 3 25" xfId="835" xr:uid="{00000000-0005-0000-0000-0000A3020000}"/>
    <cellStyle name="Moneda 3 26" xfId="836" xr:uid="{00000000-0005-0000-0000-0000A4020000}"/>
    <cellStyle name="Moneda 3 27" xfId="837" xr:uid="{00000000-0005-0000-0000-0000A5020000}"/>
    <cellStyle name="Moneda 3 28" xfId="838" xr:uid="{00000000-0005-0000-0000-0000A6020000}"/>
    <cellStyle name="Moneda 3 29" xfId="839" xr:uid="{00000000-0005-0000-0000-0000A7020000}"/>
    <cellStyle name="Moneda 3 3" xfId="301" xr:uid="{00000000-0005-0000-0000-0000A8020000}"/>
    <cellStyle name="Moneda 3 3 10" xfId="841" xr:uid="{00000000-0005-0000-0000-0000A9020000}"/>
    <cellStyle name="Moneda 3 3 11" xfId="842" xr:uid="{00000000-0005-0000-0000-0000AA020000}"/>
    <cellStyle name="Moneda 3 3 12" xfId="843" xr:uid="{00000000-0005-0000-0000-0000AB020000}"/>
    <cellStyle name="Moneda 3 3 13" xfId="844" xr:uid="{00000000-0005-0000-0000-0000AC020000}"/>
    <cellStyle name="Moneda 3 3 14" xfId="845" xr:uid="{00000000-0005-0000-0000-0000AD020000}"/>
    <cellStyle name="Moneda 3 3 15" xfId="846" xr:uid="{00000000-0005-0000-0000-0000AE020000}"/>
    <cellStyle name="Moneda 3 3 16" xfId="847" xr:uid="{00000000-0005-0000-0000-0000AF020000}"/>
    <cellStyle name="Moneda 3 3 17" xfId="848" xr:uid="{00000000-0005-0000-0000-0000B0020000}"/>
    <cellStyle name="Moneda 3 3 18" xfId="849" xr:uid="{00000000-0005-0000-0000-0000B1020000}"/>
    <cellStyle name="Moneda 3 3 19" xfId="850" xr:uid="{00000000-0005-0000-0000-0000B2020000}"/>
    <cellStyle name="Moneda 3 3 2" xfId="851" xr:uid="{00000000-0005-0000-0000-0000B3020000}"/>
    <cellStyle name="Moneda 3 3 20" xfId="852" xr:uid="{00000000-0005-0000-0000-0000B4020000}"/>
    <cellStyle name="Moneda 3 3 21" xfId="853" xr:uid="{00000000-0005-0000-0000-0000B5020000}"/>
    <cellStyle name="Moneda 3 3 22" xfId="854" xr:uid="{00000000-0005-0000-0000-0000B6020000}"/>
    <cellStyle name="Moneda 3 3 23" xfId="855" xr:uid="{00000000-0005-0000-0000-0000B7020000}"/>
    <cellStyle name="Moneda 3 3 24" xfId="856" xr:uid="{00000000-0005-0000-0000-0000B8020000}"/>
    <cellStyle name="Moneda 3 3 25" xfId="857" xr:uid="{00000000-0005-0000-0000-0000B9020000}"/>
    <cellStyle name="Moneda 3 3 26" xfId="858" xr:uid="{00000000-0005-0000-0000-0000BA020000}"/>
    <cellStyle name="Moneda 3 3 27" xfId="859" xr:uid="{00000000-0005-0000-0000-0000BB020000}"/>
    <cellStyle name="Moneda 3 3 28" xfId="860" xr:uid="{00000000-0005-0000-0000-0000BC020000}"/>
    <cellStyle name="Moneda 3 3 29" xfId="861" xr:uid="{00000000-0005-0000-0000-0000BD020000}"/>
    <cellStyle name="Moneda 3 3 3" xfId="862" xr:uid="{00000000-0005-0000-0000-0000BE020000}"/>
    <cellStyle name="Moneda 3 3 30" xfId="863" xr:uid="{00000000-0005-0000-0000-0000BF020000}"/>
    <cellStyle name="Moneda 3 3 31" xfId="864" xr:uid="{00000000-0005-0000-0000-0000C0020000}"/>
    <cellStyle name="Moneda 3 3 32" xfId="865" xr:uid="{00000000-0005-0000-0000-0000C1020000}"/>
    <cellStyle name="Moneda 3 3 33" xfId="840" xr:uid="{00000000-0005-0000-0000-0000C2020000}"/>
    <cellStyle name="Moneda 3 3 4" xfId="866" xr:uid="{00000000-0005-0000-0000-0000C3020000}"/>
    <cellStyle name="Moneda 3 3 5" xfId="867" xr:uid="{00000000-0005-0000-0000-0000C4020000}"/>
    <cellStyle name="Moneda 3 3 6" xfId="868" xr:uid="{00000000-0005-0000-0000-0000C5020000}"/>
    <cellStyle name="Moneda 3 3 7" xfId="869" xr:uid="{00000000-0005-0000-0000-0000C6020000}"/>
    <cellStyle name="Moneda 3 3 8" xfId="870" xr:uid="{00000000-0005-0000-0000-0000C7020000}"/>
    <cellStyle name="Moneda 3 3 9" xfId="871" xr:uid="{00000000-0005-0000-0000-0000C8020000}"/>
    <cellStyle name="Moneda 3 30" xfId="872" xr:uid="{00000000-0005-0000-0000-0000C9020000}"/>
    <cellStyle name="Moneda 3 31" xfId="873" xr:uid="{00000000-0005-0000-0000-0000CA020000}"/>
    <cellStyle name="Moneda 3 32" xfId="874" xr:uid="{00000000-0005-0000-0000-0000CB020000}"/>
    <cellStyle name="Moneda 3 33" xfId="875" xr:uid="{00000000-0005-0000-0000-0000CC020000}"/>
    <cellStyle name="Moneda 3 34" xfId="876" xr:uid="{00000000-0005-0000-0000-0000CD020000}"/>
    <cellStyle name="Moneda 3 35" xfId="877" xr:uid="{00000000-0005-0000-0000-0000CE020000}"/>
    <cellStyle name="Moneda 3 36" xfId="787" xr:uid="{00000000-0005-0000-0000-0000CF020000}"/>
    <cellStyle name="Moneda 3 37" xfId="429" xr:uid="{00000000-0005-0000-0000-0000D0020000}"/>
    <cellStyle name="Moneda 3 4" xfId="389" xr:uid="{00000000-0005-0000-0000-0000D1020000}"/>
    <cellStyle name="Moneda 3 4 10" xfId="879" xr:uid="{00000000-0005-0000-0000-0000D2020000}"/>
    <cellStyle name="Moneda 3 4 11" xfId="880" xr:uid="{00000000-0005-0000-0000-0000D3020000}"/>
    <cellStyle name="Moneda 3 4 12" xfId="881" xr:uid="{00000000-0005-0000-0000-0000D4020000}"/>
    <cellStyle name="Moneda 3 4 13" xfId="882" xr:uid="{00000000-0005-0000-0000-0000D5020000}"/>
    <cellStyle name="Moneda 3 4 14" xfId="883" xr:uid="{00000000-0005-0000-0000-0000D6020000}"/>
    <cellStyle name="Moneda 3 4 15" xfId="884" xr:uid="{00000000-0005-0000-0000-0000D7020000}"/>
    <cellStyle name="Moneda 3 4 16" xfId="885" xr:uid="{00000000-0005-0000-0000-0000D8020000}"/>
    <cellStyle name="Moneda 3 4 17" xfId="886" xr:uid="{00000000-0005-0000-0000-0000D9020000}"/>
    <cellStyle name="Moneda 3 4 18" xfId="887" xr:uid="{00000000-0005-0000-0000-0000DA020000}"/>
    <cellStyle name="Moneda 3 4 19" xfId="888" xr:uid="{00000000-0005-0000-0000-0000DB020000}"/>
    <cellStyle name="Moneda 3 4 2" xfId="889" xr:uid="{00000000-0005-0000-0000-0000DC020000}"/>
    <cellStyle name="Moneda 3 4 20" xfId="890" xr:uid="{00000000-0005-0000-0000-0000DD020000}"/>
    <cellStyle name="Moneda 3 4 21" xfId="891" xr:uid="{00000000-0005-0000-0000-0000DE020000}"/>
    <cellStyle name="Moneda 3 4 22" xfId="892" xr:uid="{00000000-0005-0000-0000-0000DF020000}"/>
    <cellStyle name="Moneda 3 4 23" xfId="893" xr:uid="{00000000-0005-0000-0000-0000E0020000}"/>
    <cellStyle name="Moneda 3 4 24" xfId="894" xr:uid="{00000000-0005-0000-0000-0000E1020000}"/>
    <cellStyle name="Moneda 3 4 25" xfId="895" xr:uid="{00000000-0005-0000-0000-0000E2020000}"/>
    <cellStyle name="Moneda 3 4 26" xfId="896" xr:uid="{00000000-0005-0000-0000-0000E3020000}"/>
    <cellStyle name="Moneda 3 4 27" xfId="897" xr:uid="{00000000-0005-0000-0000-0000E4020000}"/>
    <cellStyle name="Moneda 3 4 28" xfId="898" xr:uid="{00000000-0005-0000-0000-0000E5020000}"/>
    <cellStyle name="Moneda 3 4 29" xfId="899" xr:uid="{00000000-0005-0000-0000-0000E6020000}"/>
    <cellStyle name="Moneda 3 4 3" xfId="900" xr:uid="{00000000-0005-0000-0000-0000E7020000}"/>
    <cellStyle name="Moneda 3 4 30" xfId="901" xr:uid="{00000000-0005-0000-0000-0000E8020000}"/>
    <cellStyle name="Moneda 3 4 31" xfId="902" xr:uid="{00000000-0005-0000-0000-0000E9020000}"/>
    <cellStyle name="Moneda 3 4 32" xfId="903" xr:uid="{00000000-0005-0000-0000-0000EA020000}"/>
    <cellStyle name="Moneda 3 4 33" xfId="878" xr:uid="{00000000-0005-0000-0000-0000EB020000}"/>
    <cellStyle name="Moneda 3 4 34" xfId="468" xr:uid="{00000000-0005-0000-0000-0000EC020000}"/>
    <cellStyle name="Moneda 3 4 4" xfId="904" xr:uid="{00000000-0005-0000-0000-0000ED020000}"/>
    <cellStyle name="Moneda 3 4 5" xfId="905" xr:uid="{00000000-0005-0000-0000-0000EE020000}"/>
    <cellStyle name="Moneda 3 4 6" xfId="906" xr:uid="{00000000-0005-0000-0000-0000EF020000}"/>
    <cellStyle name="Moneda 3 4 7" xfId="907" xr:uid="{00000000-0005-0000-0000-0000F0020000}"/>
    <cellStyle name="Moneda 3 4 8" xfId="908" xr:uid="{00000000-0005-0000-0000-0000F1020000}"/>
    <cellStyle name="Moneda 3 4 9" xfId="909" xr:uid="{00000000-0005-0000-0000-0000F2020000}"/>
    <cellStyle name="Moneda 3 5" xfId="910" xr:uid="{00000000-0005-0000-0000-0000F3020000}"/>
    <cellStyle name="Moneda 3 5 2" xfId="911" xr:uid="{00000000-0005-0000-0000-0000F4020000}"/>
    <cellStyle name="Moneda 3 6" xfId="912" xr:uid="{00000000-0005-0000-0000-0000F5020000}"/>
    <cellStyle name="Moneda 3 7" xfId="913" xr:uid="{00000000-0005-0000-0000-0000F6020000}"/>
    <cellStyle name="Moneda 3 7 2" xfId="914" xr:uid="{00000000-0005-0000-0000-0000F7020000}"/>
    <cellStyle name="Moneda 3 8" xfId="915" xr:uid="{00000000-0005-0000-0000-0000F8020000}"/>
    <cellStyle name="Moneda 3 9" xfId="916" xr:uid="{00000000-0005-0000-0000-0000F9020000}"/>
    <cellStyle name="Moneda 4" xfId="302" xr:uid="{00000000-0005-0000-0000-0000FA020000}"/>
    <cellStyle name="Moneda 4 10" xfId="918" xr:uid="{00000000-0005-0000-0000-0000FB020000}"/>
    <cellStyle name="Moneda 4 11" xfId="919" xr:uid="{00000000-0005-0000-0000-0000FC020000}"/>
    <cellStyle name="Moneda 4 12" xfId="920" xr:uid="{00000000-0005-0000-0000-0000FD020000}"/>
    <cellStyle name="Moneda 4 13" xfId="921" xr:uid="{00000000-0005-0000-0000-0000FE020000}"/>
    <cellStyle name="Moneda 4 14" xfId="922" xr:uid="{00000000-0005-0000-0000-0000FF020000}"/>
    <cellStyle name="Moneda 4 15" xfId="923" xr:uid="{00000000-0005-0000-0000-000000030000}"/>
    <cellStyle name="Moneda 4 16" xfId="924" xr:uid="{00000000-0005-0000-0000-000001030000}"/>
    <cellStyle name="Moneda 4 17" xfId="925" xr:uid="{00000000-0005-0000-0000-000002030000}"/>
    <cellStyle name="Moneda 4 18" xfId="926" xr:uid="{00000000-0005-0000-0000-000003030000}"/>
    <cellStyle name="Moneda 4 19" xfId="927" xr:uid="{00000000-0005-0000-0000-000004030000}"/>
    <cellStyle name="Moneda 4 2" xfId="392" xr:uid="{00000000-0005-0000-0000-000005030000}"/>
    <cellStyle name="Moneda 4 2 10" xfId="929" xr:uid="{00000000-0005-0000-0000-000006030000}"/>
    <cellStyle name="Moneda 4 2 11" xfId="930" xr:uid="{00000000-0005-0000-0000-000007030000}"/>
    <cellStyle name="Moneda 4 2 12" xfId="931" xr:uid="{00000000-0005-0000-0000-000008030000}"/>
    <cellStyle name="Moneda 4 2 13" xfId="932" xr:uid="{00000000-0005-0000-0000-000009030000}"/>
    <cellStyle name="Moneda 4 2 14" xfId="933" xr:uid="{00000000-0005-0000-0000-00000A030000}"/>
    <cellStyle name="Moneda 4 2 15" xfId="934" xr:uid="{00000000-0005-0000-0000-00000B030000}"/>
    <cellStyle name="Moneda 4 2 16" xfId="935" xr:uid="{00000000-0005-0000-0000-00000C030000}"/>
    <cellStyle name="Moneda 4 2 17" xfId="936" xr:uid="{00000000-0005-0000-0000-00000D030000}"/>
    <cellStyle name="Moneda 4 2 18" xfId="937" xr:uid="{00000000-0005-0000-0000-00000E030000}"/>
    <cellStyle name="Moneda 4 2 19" xfId="938" xr:uid="{00000000-0005-0000-0000-00000F030000}"/>
    <cellStyle name="Moneda 4 2 2" xfId="939" xr:uid="{00000000-0005-0000-0000-000010030000}"/>
    <cellStyle name="Moneda 4 2 20" xfId="940" xr:uid="{00000000-0005-0000-0000-000011030000}"/>
    <cellStyle name="Moneda 4 2 21" xfId="941" xr:uid="{00000000-0005-0000-0000-000012030000}"/>
    <cellStyle name="Moneda 4 2 22" xfId="942" xr:uid="{00000000-0005-0000-0000-000013030000}"/>
    <cellStyle name="Moneda 4 2 23" xfId="943" xr:uid="{00000000-0005-0000-0000-000014030000}"/>
    <cellStyle name="Moneda 4 2 24" xfId="944" xr:uid="{00000000-0005-0000-0000-000015030000}"/>
    <cellStyle name="Moneda 4 2 25" xfId="945" xr:uid="{00000000-0005-0000-0000-000016030000}"/>
    <cellStyle name="Moneda 4 2 26" xfId="946" xr:uid="{00000000-0005-0000-0000-000017030000}"/>
    <cellStyle name="Moneda 4 2 27" xfId="947" xr:uid="{00000000-0005-0000-0000-000018030000}"/>
    <cellStyle name="Moneda 4 2 28" xfId="948" xr:uid="{00000000-0005-0000-0000-000019030000}"/>
    <cellStyle name="Moneda 4 2 29" xfId="949" xr:uid="{00000000-0005-0000-0000-00001A030000}"/>
    <cellStyle name="Moneda 4 2 3" xfId="950" xr:uid="{00000000-0005-0000-0000-00001B030000}"/>
    <cellStyle name="Moneda 4 2 30" xfId="951" xr:uid="{00000000-0005-0000-0000-00001C030000}"/>
    <cellStyle name="Moneda 4 2 31" xfId="952" xr:uid="{00000000-0005-0000-0000-00001D030000}"/>
    <cellStyle name="Moneda 4 2 32" xfId="953" xr:uid="{00000000-0005-0000-0000-00001E030000}"/>
    <cellStyle name="Moneda 4 2 33" xfId="928" xr:uid="{00000000-0005-0000-0000-00001F030000}"/>
    <cellStyle name="Moneda 4 2 34" xfId="471" xr:uid="{00000000-0005-0000-0000-000020030000}"/>
    <cellStyle name="Moneda 4 2 4" xfId="954" xr:uid="{00000000-0005-0000-0000-000021030000}"/>
    <cellStyle name="Moneda 4 2 5" xfId="955" xr:uid="{00000000-0005-0000-0000-000022030000}"/>
    <cellStyle name="Moneda 4 2 6" xfId="956" xr:uid="{00000000-0005-0000-0000-000023030000}"/>
    <cellStyle name="Moneda 4 2 7" xfId="957" xr:uid="{00000000-0005-0000-0000-000024030000}"/>
    <cellStyle name="Moneda 4 2 8" xfId="958" xr:uid="{00000000-0005-0000-0000-000025030000}"/>
    <cellStyle name="Moneda 4 2 9" xfId="959" xr:uid="{00000000-0005-0000-0000-000026030000}"/>
    <cellStyle name="Moneda 4 20" xfId="960" xr:uid="{00000000-0005-0000-0000-000027030000}"/>
    <cellStyle name="Moneda 4 21" xfId="961" xr:uid="{00000000-0005-0000-0000-000028030000}"/>
    <cellStyle name="Moneda 4 22" xfId="962" xr:uid="{00000000-0005-0000-0000-000029030000}"/>
    <cellStyle name="Moneda 4 23" xfId="963" xr:uid="{00000000-0005-0000-0000-00002A030000}"/>
    <cellStyle name="Moneda 4 24" xfId="964" xr:uid="{00000000-0005-0000-0000-00002B030000}"/>
    <cellStyle name="Moneda 4 25" xfId="965" xr:uid="{00000000-0005-0000-0000-00002C030000}"/>
    <cellStyle name="Moneda 4 26" xfId="966" xr:uid="{00000000-0005-0000-0000-00002D030000}"/>
    <cellStyle name="Moneda 4 27" xfId="967" xr:uid="{00000000-0005-0000-0000-00002E030000}"/>
    <cellStyle name="Moneda 4 28" xfId="968" xr:uid="{00000000-0005-0000-0000-00002F030000}"/>
    <cellStyle name="Moneda 4 29" xfId="969" xr:uid="{00000000-0005-0000-0000-000030030000}"/>
    <cellStyle name="Moneda 4 3" xfId="970" xr:uid="{00000000-0005-0000-0000-000031030000}"/>
    <cellStyle name="Moneda 4 3 10" xfId="971" xr:uid="{00000000-0005-0000-0000-000032030000}"/>
    <cellStyle name="Moneda 4 3 11" xfId="972" xr:uid="{00000000-0005-0000-0000-000033030000}"/>
    <cellStyle name="Moneda 4 3 12" xfId="973" xr:uid="{00000000-0005-0000-0000-000034030000}"/>
    <cellStyle name="Moneda 4 3 13" xfId="974" xr:uid="{00000000-0005-0000-0000-000035030000}"/>
    <cellStyle name="Moneda 4 3 14" xfId="975" xr:uid="{00000000-0005-0000-0000-000036030000}"/>
    <cellStyle name="Moneda 4 3 15" xfId="976" xr:uid="{00000000-0005-0000-0000-000037030000}"/>
    <cellStyle name="Moneda 4 3 16" xfId="977" xr:uid="{00000000-0005-0000-0000-000038030000}"/>
    <cellStyle name="Moneda 4 3 17" xfId="978" xr:uid="{00000000-0005-0000-0000-000039030000}"/>
    <cellStyle name="Moneda 4 3 18" xfId="979" xr:uid="{00000000-0005-0000-0000-00003A030000}"/>
    <cellStyle name="Moneda 4 3 19" xfId="980" xr:uid="{00000000-0005-0000-0000-00003B030000}"/>
    <cellStyle name="Moneda 4 3 2" xfId="981" xr:uid="{00000000-0005-0000-0000-00003C030000}"/>
    <cellStyle name="Moneda 4 3 20" xfId="982" xr:uid="{00000000-0005-0000-0000-00003D030000}"/>
    <cellStyle name="Moneda 4 3 21" xfId="983" xr:uid="{00000000-0005-0000-0000-00003E030000}"/>
    <cellStyle name="Moneda 4 3 22" xfId="984" xr:uid="{00000000-0005-0000-0000-00003F030000}"/>
    <cellStyle name="Moneda 4 3 23" xfId="985" xr:uid="{00000000-0005-0000-0000-000040030000}"/>
    <cellStyle name="Moneda 4 3 24" xfId="986" xr:uid="{00000000-0005-0000-0000-000041030000}"/>
    <cellStyle name="Moneda 4 3 25" xfId="987" xr:uid="{00000000-0005-0000-0000-000042030000}"/>
    <cellStyle name="Moneda 4 3 26" xfId="988" xr:uid="{00000000-0005-0000-0000-000043030000}"/>
    <cellStyle name="Moneda 4 3 27" xfId="989" xr:uid="{00000000-0005-0000-0000-000044030000}"/>
    <cellStyle name="Moneda 4 3 28" xfId="990" xr:uid="{00000000-0005-0000-0000-000045030000}"/>
    <cellStyle name="Moneda 4 3 29" xfId="991" xr:uid="{00000000-0005-0000-0000-000046030000}"/>
    <cellStyle name="Moneda 4 3 3" xfId="992" xr:uid="{00000000-0005-0000-0000-000047030000}"/>
    <cellStyle name="Moneda 4 3 30" xfId="993" xr:uid="{00000000-0005-0000-0000-000048030000}"/>
    <cellStyle name="Moneda 4 3 31" xfId="994" xr:uid="{00000000-0005-0000-0000-000049030000}"/>
    <cellStyle name="Moneda 4 3 32" xfId="995" xr:uid="{00000000-0005-0000-0000-00004A030000}"/>
    <cellStyle name="Moneda 4 3 4" xfId="996" xr:uid="{00000000-0005-0000-0000-00004B030000}"/>
    <cellStyle name="Moneda 4 3 5" xfId="997" xr:uid="{00000000-0005-0000-0000-00004C030000}"/>
    <cellStyle name="Moneda 4 3 6" xfId="998" xr:uid="{00000000-0005-0000-0000-00004D030000}"/>
    <cellStyle name="Moneda 4 3 7" xfId="999" xr:uid="{00000000-0005-0000-0000-00004E030000}"/>
    <cellStyle name="Moneda 4 3 8" xfId="1000" xr:uid="{00000000-0005-0000-0000-00004F030000}"/>
    <cellStyle name="Moneda 4 3 9" xfId="1001" xr:uid="{00000000-0005-0000-0000-000050030000}"/>
    <cellStyle name="Moneda 4 30" xfId="1002" xr:uid="{00000000-0005-0000-0000-000051030000}"/>
    <cellStyle name="Moneda 4 31" xfId="1003" xr:uid="{00000000-0005-0000-0000-000052030000}"/>
    <cellStyle name="Moneda 4 32" xfId="1004" xr:uid="{00000000-0005-0000-0000-000053030000}"/>
    <cellStyle name="Moneda 4 33" xfId="1005" xr:uid="{00000000-0005-0000-0000-000054030000}"/>
    <cellStyle name="Moneda 4 34" xfId="1006" xr:uid="{00000000-0005-0000-0000-000055030000}"/>
    <cellStyle name="Moneda 4 35" xfId="1007" xr:uid="{00000000-0005-0000-0000-000056030000}"/>
    <cellStyle name="Moneda 4 36" xfId="917" xr:uid="{00000000-0005-0000-0000-000057030000}"/>
    <cellStyle name="Moneda 4 37" xfId="432" xr:uid="{00000000-0005-0000-0000-000058030000}"/>
    <cellStyle name="Moneda 4 4" xfId="1008" xr:uid="{00000000-0005-0000-0000-000059030000}"/>
    <cellStyle name="Moneda 4 4 10" xfId="1009" xr:uid="{00000000-0005-0000-0000-00005A030000}"/>
    <cellStyle name="Moneda 4 4 11" xfId="1010" xr:uid="{00000000-0005-0000-0000-00005B030000}"/>
    <cellStyle name="Moneda 4 4 12" xfId="1011" xr:uid="{00000000-0005-0000-0000-00005C030000}"/>
    <cellStyle name="Moneda 4 4 13" xfId="1012" xr:uid="{00000000-0005-0000-0000-00005D030000}"/>
    <cellStyle name="Moneda 4 4 14" xfId="1013" xr:uid="{00000000-0005-0000-0000-00005E030000}"/>
    <cellStyle name="Moneda 4 4 15" xfId="1014" xr:uid="{00000000-0005-0000-0000-00005F030000}"/>
    <cellStyle name="Moneda 4 4 16" xfId="1015" xr:uid="{00000000-0005-0000-0000-000060030000}"/>
    <cellStyle name="Moneda 4 4 17" xfId="1016" xr:uid="{00000000-0005-0000-0000-000061030000}"/>
    <cellStyle name="Moneda 4 4 18" xfId="1017" xr:uid="{00000000-0005-0000-0000-000062030000}"/>
    <cellStyle name="Moneda 4 4 19" xfId="1018" xr:uid="{00000000-0005-0000-0000-000063030000}"/>
    <cellStyle name="Moneda 4 4 2" xfId="1019" xr:uid="{00000000-0005-0000-0000-000064030000}"/>
    <cellStyle name="Moneda 4 4 20" xfId="1020" xr:uid="{00000000-0005-0000-0000-000065030000}"/>
    <cellStyle name="Moneda 4 4 21" xfId="1021" xr:uid="{00000000-0005-0000-0000-000066030000}"/>
    <cellStyle name="Moneda 4 4 22" xfId="1022" xr:uid="{00000000-0005-0000-0000-000067030000}"/>
    <cellStyle name="Moneda 4 4 23" xfId="1023" xr:uid="{00000000-0005-0000-0000-000068030000}"/>
    <cellStyle name="Moneda 4 4 24" xfId="1024" xr:uid="{00000000-0005-0000-0000-000069030000}"/>
    <cellStyle name="Moneda 4 4 25" xfId="1025" xr:uid="{00000000-0005-0000-0000-00006A030000}"/>
    <cellStyle name="Moneda 4 4 26" xfId="1026" xr:uid="{00000000-0005-0000-0000-00006B030000}"/>
    <cellStyle name="Moneda 4 4 27" xfId="1027" xr:uid="{00000000-0005-0000-0000-00006C030000}"/>
    <cellStyle name="Moneda 4 4 28" xfId="1028" xr:uid="{00000000-0005-0000-0000-00006D030000}"/>
    <cellStyle name="Moneda 4 4 29" xfId="1029" xr:uid="{00000000-0005-0000-0000-00006E030000}"/>
    <cellStyle name="Moneda 4 4 3" xfId="1030" xr:uid="{00000000-0005-0000-0000-00006F030000}"/>
    <cellStyle name="Moneda 4 4 30" xfId="1031" xr:uid="{00000000-0005-0000-0000-000070030000}"/>
    <cellStyle name="Moneda 4 4 31" xfId="1032" xr:uid="{00000000-0005-0000-0000-000071030000}"/>
    <cellStyle name="Moneda 4 4 32" xfId="1033" xr:uid="{00000000-0005-0000-0000-000072030000}"/>
    <cellStyle name="Moneda 4 4 4" xfId="1034" xr:uid="{00000000-0005-0000-0000-000073030000}"/>
    <cellStyle name="Moneda 4 4 5" xfId="1035" xr:uid="{00000000-0005-0000-0000-000074030000}"/>
    <cellStyle name="Moneda 4 4 6" xfId="1036" xr:uid="{00000000-0005-0000-0000-000075030000}"/>
    <cellStyle name="Moneda 4 4 7" xfId="1037" xr:uid="{00000000-0005-0000-0000-000076030000}"/>
    <cellStyle name="Moneda 4 4 8" xfId="1038" xr:uid="{00000000-0005-0000-0000-000077030000}"/>
    <cellStyle name="Moneda 4 4 9" xfId="1039" xr:uid="{00000000-0005-0000-0000-000078030000}"/>
    <cellStyle name="Moneda 4 5" xfId="1040" xr:uid="{00000000-0005-0000-0000-000079030000}"/>
    <cellStyle name="Moneda 4 5 2" xfId="1041" xr:uid="{00000000-0005-0000-0000-00007A030000}"/>
    <cellStyle name="Moneda 4 6" xfId="1042" xr:uid="{00000000-0005-0000-0000-00007B030000}"/>
    <cellStyle name="Moneda 4 7" xfId="1043" xr:uid="{00000000-0005-0000-0000-00007C030000}"/>
    <cellStyle name="Moneda 4 8" xfId="1044" xr:uid="{00000000-0005-0000-0000-00007D030000}"/>
    <cellStyle name="Moneda 4 9" xfId="1045" xr:uid="{00000000-0005-0000-0000-00007E030000}"/>
    <cellStyle name="Moneda 5" xfId="303" xr:uid="{00000000-0005-0000-0000-00007F030000}"/>
    <cellStyle name="Moneda 5 2" xfId="393" xr:uid="{00000000-0005-0000-0000-000080030000}"/>
    <cellStyle name="Moneda 5 2 2" xfId="472" xr:uid="{00000000-0005-0000-0000-000081030000}"/>
    <cellStyle name="Moneda 5 3" xfId="1046" xr:uid="{00000000-0005-0000-0000-000082030000}"/>
    <cellStyle name="Moneda 5 4" xfId="433" xr:uid="{00000000-0005-0000-0000-000083030000}"/>
    <cellStyle name="Moneda 6" xfId="304" xr:uid="{00000000-0005-0000-0000-000084030000}"/>
    <cellStyle name="Moneda 6 2" xfId="394" xr:uid="{00000000-0005-0000-0000-000085030000}"/>
    <cellStyle name="Moneda 6 2 2" xfId="473" xr:uid="{00000000-0005-0000-0000-000086030000}"/>
    <cellStyle name="Moneda 6 3" xfId="434" xr:uid="{00000000-0005-0000-0000-000087030000}"/>
    <cellStyle name="Moneda 7" xfId="715" xr:uid="{00000000-0005-0000-0000-000088030000}"/>
    <cellStyle name="Moneda 8" xfId="1269" xr:uid="{81914E33-08D6-4F5A-8534-52DA63EA2960}"/>
    <cellStyle name="Neutral 2" xfId="305" xr:uid="{00000000-0005-0000-0000-000089030000}"/>
    <cellStyle name="Neutral 2 2" xfId="306" xr:uid="{00000000-0005-0000-0000-00008A030000}"/>
    <cellStyle name="Neutral 3" xfId="307" xr:uid="{00000000-0005-0000-0000-00008B030000}"/>
    <cellStyle name="Neutral 4" xfId="308" xr:uid="{00000000-0005-0000-0000-00008C030000}"/>
    <cellStyle name="Normal" xfId="0" builtinId="0"/>
    <cellStyle name="Normal 10" xfId="414" xr:uid="{00000000-0005-0000-0000-00008E030000}"/>
    <cellStyle name="Normal 11" xfId="309" xr:uid="{00000000-0005-0000-0000-00008F030000}"/>
    <cellStyle name="Normal 11 2" xfId="1047" xr:uid="{00000000-0005-0000-0000-000090030000}"/>
    <cellStyle name="Normal 12" xfId="1048" xr:uid="{00000000-0005-0000-0000-000091030000}"/>
    <cellStyle name="Normal 13" xfId="1049" xr:uid="{00000000-0005-0000-0000-000092030000}"/>
    <cellStyle name="Normal 14" xfId="1050" xr:uid="{00000000-0005-0000-0000-000093030000}"/>
    <cellStyle name="Normal 15" xfId="1051" xr:uid="{00000000-0005-0000-0000-000094030000}"/>
    <cellStyle name="Normal 16" xfId="1052" xr:uid="{00000000-0005-0000-0000-000095030000}"/>
    <cellStyle name="Normal 17" xfId="1053" xr:uid="{00000000-0005-0000-0000-000096030000}"/>
    <cellStyle name="Normal 18" xfId="1054" xr:uid="{00000000-0005-0000-0000-000097030000}"/>
    <cellStyle name="Normal 19" xfId="1055" xr:uid="{00000000-0005-0000-0000-000098030000}"/>
    <cellStyle name="Normal 2" xfId="310" xr:uid="{00000000-0005-0000-0000-000099030000}"/>
    <cellStyle name="Normal 2 10" xfId="311" xr:uid="{00000000-0005-0000-0000-00009A030000}"/>
    <cellStyle name="Normal 2 11" xfId="1057" xr:uid="{00000000-0005-0000-0000-00009B030000}"/>
    <cellStyle name="Normal 2 12" xfId="1058" xr:uid="{00000000-0005-0000-0000-00009C030000}"/>
    <cellStyle name="Normal 2 13" xfId="1059" xr:uid="{00000000-0005-0000-0000-00009D030000}"/>
    <cellStyle name="Normal 2 14" xfId="1060" xr:uid="{00000000-0005-0000-0000-00009E030000}"/>
    <cellStyle name="Normal 2 15" xfId="1061" xr:uid="{00000000-0005-0000-0000-00009F030000}"/>
    <cellStyle name="Normal 2 16" xfId="1062" xr:uid="{00000000-0005-0000-0000-0000A0030000}"/>
    <cellStyle name="Normal 2 17" xfId="1063" xr:uid="{00000000-0005-0000-0000-0000A1030000}"/>
    <cellStyle name="Normal 2 18" xfId="1064" xr:uid="{00000000-0005-0000-0000-0000A2030000}"/>
    <cellStyle name="Normal 2 19" xfId="1065" xr:uid="{00000000-0005-0000-0000-0000A3030000}"/>
    <cellStyle name="Normal 2 2" xfId="312" xr:uid="{00000000-0005-0000-0000-0000A4030000}"/>
    <cellStyle name="Normal 2 2 10" xfId="1066" xr:uid="{00000000-0005-0000-0000-0000A5030000}"/>
    <cellStyle name="Normal 2 2 11" xfId="1067" xr:uid="{00000000-0005-0000-0000-0000A6030000}"/>
    <cellStyle name="Normal 2 2 12" xfId="1068" xr:uid="{00000000-0005-0000-0000-0000A7030000}"/>
    <cellStyle name="Normal 2 2 13" xfId="1069" xr:uid="{00000000-0005-0000-0000-0000A8030000}"/>
    <cellStyle name="Normal 2 2 14" xfId="1070" xr:uid="{00000000-0005-0000-0000-0000A9030000}"/>
    <cellStyle name="Normal 2 2 15" xfId="1071" xr:uid="{00000000-0005-0000-0000-0000AA030000}"/>
    <cellStyle name="Normal 2 2 16" xfId="1072" xr:uid="{00000000-0005-0000-0000-0000AB030000}"/>
    <cellStyle name="Normal 2 2 17" xfId="1073" xr:uid="{00000000-0005-0000-0000-0000AC030000}"/>
    <cellStyle name="Normal 2 2 18" xfId="1074" xr:uid="{00000000-0005-0000-0000-0000AD030000}"/>
    <cellStyle name="Normal 2 2 19" xfId="1075" xr:uid="{00000000-0005-0000-0000-0000AE030000}"/>
    <cellStyle name="Normal 2 2 2" xfId="1076" xr:uid="{00000000-0005-0000-0000-0000AF030000}"/>
    <cellStyle name="Normal 2 2 20" xfId="1077" xr:uid="{00000000-0005-0000-0000-0000B0030000}"/>
    <cellStyle name="Normal 2 2 21" xfId="1078" xr:uid="{00000000-0005-0000-0000-0000B1030000}"/>
    <cellStyle name="Normal 2 2 22" xfId="1079" xr:uid="{00000000-0005-0000-0000-0000B2030000}"/>
    <cellStyle name="Normal 2 2 23" xfId="1080" xr:uid="{00000000-0005-0000-0000-0000B3030000}"/>
    <cellStyle name="Normal 2 2 24" xfId="1081" xr:uid="{00000000-0005-0000-0000-0000B4030000}"/>
    <cellStyle name="Normal 2 2 25" xfId="1082" xr:uid="{00000000-0005-0000-0000-0000B5030000}"/>
    <cellStyle name="Normal 2 2 26" xfId="1083" xr:uid="{00000000-0005-0000-0000-0000B6030000}"/>
    <cellStyle name="Normal 2 2 27" xfId="1084" xr:uid="{00000000-0005-0000-0000-0000B7030000}"/>
    <cellStyle name="Normal 2 2 28" xfId="1085" xr:uid="{00000000-0005-0000-0000-0000B8030000}"/>
    <cellStyle name="Normal 2 2 29" xfId="1086" xr:uid="{00000000-0005-0000-0000-0000B9030000}"/>
    <cellStyle name="Normal 2 2 3" xfId="1087" xr:uid="{00000000-0005-0000-0000-0000BA030000}"/>
    <cellStyle name="Normal 2 2 30" xfId="1088" xr:uid="{00000000-0005-0000-0000-0000BB030000}"/>
    <cellStyle name="Normal 2 2 31" xfId="1089" xr:uid="{00000000-0005-0000-0000-0000BC030000}"/>
    <cellStyle name="Normal 2 2 32" xfId="1090" xr:uid="{00000000-0005-0000-0000-0000BD030000}"/>
    <cellStyle name="Normal 2 2 4" xfId="1091" xr:uid="{00000000-0005-0000-0000-0000BE030000}"/>
    <cellStyle name="Normal 2 2 5" xfId="1092" xr:uid="{00000000-0005-0000-0000-0000BF030000}"/>
    <cellStyle name="Normal 2 2 6" xfId="1093" xr:uid="{00000000-0005-0000-0000-0000C0030000}"/>
    <cellStyle name="Normal 2 2 7" xfId="1094" xr:uid="{00000000-0005-0000-0000-0000C1030000}"/>
    <cellStyle name="Normal 2 2 8" xfId="1095" xr:uid="{00000000-0005-0000-0000-0000C2030000}"/>
    <cellStyle name="Normal 2 2 9" xfId="1096" xr:uid="{00000000-0005-0000-0000-0000C3030000}"/>
    <cellStyle name="Normal 2 20" xfId="1097" xr:uid="{00000000-0005-0000-0000-0000C4030000}"/>
    <cellStyle name="Normal 2 21" xfId="1098" xr:uid="{00000000-0005-0000-0000-0000C5030000}"/>
    <cellStyle name="Normal 2 22" xfId="1099" xr:uid="{00000000-0005-0000-0000-0000C6030000}"/>
    <cellStyle name="Normal 2 23" xfId="1100" xr:uid="{00000000-0005-0000-0000-0000C7030000}"/>
    <cellStyle name="Normal 2 24" xfId="1101" xr:uid="{00000000-0005-0000-0000-0000C8030000}"/>
    <cellStyle name="Normal 2 25" xfId="1102" xr:uid="{00000000-0005-0000-0000-0000C9030000}"/>
    <cellStyle name="Normal 2 26" xfId="1103" xr:uid="{00000000-0005-0000-0000-0000CA030000}"/>
    <cellStyle name="Normal 2 27" xfId="1104" xr:uid="{00000000-0005-0000-0000-0000CB030000}"/>
    <cellStyle name="Normal 2 28" xfId="415" xr:uid="{00000000-0005-0000-0000-0000CC030000}"/>
    <cellStyle name="Normal 2 29" xfId="1105" xr:uid="{00000000-0005-0000-0000-0000CD030000}"/>
    <cellStyle name="Normal 2 3" xfId="313" xr:uid="{00000000-0005-0000-0000-0000CE030000}"/>
    <cellStyle name="Normal 2 3 2" xfId="1106" xr:uid="{00000000-0005-0000-0000-0000CF030000}"/>
    <cellStyle name="Normal 2 3 3" xfId="1107" xr:uid="{00000000-0005-0000-0000-0000D0030000}"/>
    <cellStyle name="Normal 2 30" xfId="1108" xr:uid="{00000000-0005-0000-0000-0000D1030000}"/>
    <cellStyle name="Normal 2 31" xfId="1109" xr:uid="{00000000-0005-0000-0000-0000D2030000}"/>
    <cellStyle name="Normal 2 32" xfId="1110" xr:uid="{00000000-0005-0000-0000-0000D3030000}"/>
    <cellStyle name="Normal 2 33" xfId="1111" xr:uid="{00000000-0005-0000-0000-0000D4030000}"/>
    <cellStyle name="Normal 2 34" xfId="1112" xr:uid="{00000000-0005-0000-0000-0000D5030000}"/>
    <cellStyle name="Normal 2 35" xfId="1113" xr:uid="{00000000-0005-0000-0000-0000D6030000}"/>
    <cellStyle name="Normal 2 36" xfId="1056" xr:uid="{00000000-0005-0000-0000-0000D7030000}"/>
    <cellStyle name="Normal 2 37" xfId="1264" xr:uid="{00000000-0005-0000-0000-0000D8030000}"/>
    <cellStyle name="Normal 2 4" xfId="314" xr:uid="{00000000-0005-0000-0000-0000D9030000}"/>
    <cellStyle name="Normal 2 4 2" xfId="1114" xr:uid="{00000000-0005-0000-0000-0000DA030000}"/>
    <cellStyle name="Normal 2 5" xfId="315" xr:uid="{00000000-0005-0000-0000-0000DB030000}"/>
    <cellStyle name="Normal 2 6" xfId="1115" xr:uid="{00000000-0005-0000-0000-0000DC030000}"/>
    <cellStyle name="Normal 2 7" xfId="1116" xr:uid="{00000000-0005-0000-0000-0000DD030000}"/>
    <cellStyle name="Normal 2 8" xfId="1117" xr:uid="{00000000-0005-0000-0000-0000DE030000}"/>
    <cellStyle name="Normal 2 9" xfId="1118" xr:uid="{00000000-0005-0000-0000-0000DF030000}"/>
    <cellStyle name="Normal 2_4. ANEXOS TECNICOS" xfId="1119" xr:uid="{00000000-0005-0000-0000-0000E0030000}"/>
    <cellStyle name="Normal 20" xfId="1120" xr:uid="{00000000-0005-0000-0000-0000E1030000}"/>
    <cellStyle name="Normal 21" xfId="1121" xr:uid="{00000000-0005-0000-0000-0000E2030000}"/>
    <cellStyle name="Normal 22" xfId="1122" xr:uid="{00000000-0005-0000-0000-0000E3030000}"/>
    <cellStyle name="Normal 23" xfId="1123" xr:uid="{00000000-0005-0000-0000-0000E4030000}"/>
    <cellStyle name="Normal 24" xfId="1124" xr:uid="{00000000-0005-0000-0000-0000E5030000}"/>
    <cellStyle name="Normal 25" xfId="1125" xr:uid="{00000000-0005-0000-0000-0000E6030000}"/>
    <cellStyle name="Normal 26" xfId="1126" xr:uid="{00000000-0005-0000-0000-0000E7030000}"/>
    <cellStyle name="Normal 27" xfId="1127" xr:uid="{00000000-0005-0000-0000-0000E8030000}"/>
    <cellStyle name="Normal 28" xfId="1128" xr:uid="{00000000-0005-0000-0000-0000E9030000}"/>
    <cellStyle name="Normal 29" xfId="1129" xr:uid="{00000000-0005-0000-0000-0000EA030000}"/>
    <cellStyle name="Normal 3" xfId="316" xr:uid="{00000000-0005-0000-0000-0000EB030000}"/>
    <cellStyle name="Normal 3 10" xfId="1130" xr:uid="{00000000-0005-0000-0000-0000EC030000}"/>
    <cellStyle name="Normal 3 11" xfId="1131" xr:uid="{00000000-0005-0000-0000-0000ED030000}"/>
    <cellStyle name="Normal 3 12" xfId="1132" xr:uid="{00000000-0005-0000-0000-0000EE030000}"/>
    <cellStyle name="Normal 3 13" xfId="1133" xr:uid="{00000000-0005-0000-0000-0000EF030000}"/>
    <cellStyle name="Normal 3 14" xfId="1134" xr:uid="{00000000-0005-0000-0000-0000F0030000}"/>
    <cellStyle name="Normal 3 15" xfId="1135" xr:uid="{00000000-0005-0000-0000-0000F1030000}"/>
    <cellStyle name="Normal 3 16" xfId="1136" xr:uid="{00000000-0005-0000-0000-0000F2030000}"/>
    <cellStyle name="Normal 3 17" xfId="1137" xr:uid="{00000000-0005-0000-0000-0000F3030000}"/>
    <cellStyle name="Normal 3 18" xfId="1138" xr:uid="{00000000-0005-0000-0000-0000F4030000}"/>
    <cellStyle name="Normal 3 19" xfId="1139" xr:uid="{00000000-0005-0000-0000-0000F5030000}"/>
    <cellStyle name="Normal 3 2" xfId="317" xr:uid="{00000000-0005-0000-0000-0000F6030000}"/>
    <cellStyle name="Normal 3 20" xfId="1140" xr:uid="{00000000-0005-0000-0000-0000F7030000}"/>
    <cellStyle name="Normal 3 21" xfId="1141" xr:uid="{00000000-0005-0000-0000-0000F8030000}"/>
    <cellStyle name="Normal 3 22" xfId="1142" xr:uid="{00000000-0005-0000-0000-0000F9030000}"/>
    <cellStyle name="Normal 3 23" xfId="1143" xr:uid="{00000000-0005-0000-0000-0000FA030000}"/>
    <cellStyle name="Normal 3 24" xfId="1144" xr:uid="{00000000-0005-0000-0000-0000FB030000}"/>
    <cellStyle name="Normal 3 25" xfId="1145" xr:uid="{00000000-0005-0000-0000-0000FC030000}"/>
    <cellStyle name="Normal 3 26" xfId="1146" xr:uid="{00000000-0005-0000-0000-0000FD030000}"/>
    <cellStyle name="Normal 3 27" xfId="1147" xr:uid="{00000000-0005-0000-0000-0000FE030000}"/>
    <cellStyle name="Normal 3 28" xfId="1148" xr:uid="{00000000-0005-0000-0000-0000FF030000}"/>
    <cellStyle name="Normal 3 29" xfId="1149" xr:uid="{00000000-0005-0000-0000-000000040000}"/>
    <cellStyle name="Normal 3 3" xfId="1150" xr:uid="{00000000-0005-0000-0000-000001040000}"/>
    <cellStyle name="Normal 3 30" xfId="1151" xr:uid="{00000000-0005-0000-0000-000002040000}"/>
    <cellStyle name="Normal 3 31" xfId="1152" xr:uid="{00000000-0005-0000-0000-000003040000}"/>
    <cellStyle name="Normal 3 32" xfId="1153" xr:uid="{00000000-0005-0000-0000-000004040000}"/>
    <cellStyle name="Normal 3 33" xfId="1154" xr:uid="{00000000-0005-0000-0000-000005040000}"/>
    <cellStyle name="Normal 3 34" xfId="1155" xr:uid="{00000000-0005-0000-0000-000006040000}"/>
    <cellStyle name="Normal 3 35" xfId="1156" xr:uid="{00000000-0005-0000-0000-000007040000}"/>
    <cellStyle name="Normal 3 36" xfId="1157" xr:uid="{00000000-0005-0000-0000-000008040000}"/>
    <cellStyle name="Normal 3 37" xfId="1158" xr:uid="{00000000-0005-0000-0000-000009040000}"/>
    <cellStyle name="Normal 3 38" xfId="1159" xr:uid="{00000000-0005-0000-0000-00000A040000}"/>
    <cellStyle name="Normal 3 39" xfId="1160" xr:uid="{00000000-0005-0000-0000-00000B040000}"/>
    <cellStyle name="Normal 3 4" xfId="1161" xr:uid="{00000000-0005-0000-0000-00000C040000}"/>
    <cellStyle name="Normal 3 40" xfId="1162" xr:uid="{00000000-0005-0000-0000-00000D040000}"/>
    <cellStyle name="Normal 3 41" xfId="1163" xr:uid="{00000000-0005-0000-0000-00000E040000}"/>
    <cellStyle name="Normal 3 42" xfId="1164" xr:uid="{00000000-0005-0000-0000-00000F040000}"/>
    <cellStyle name="Normal 3 43" xfId="1165" xr:uid="{00000000-0005-0000-0000-000010040000}"/>
    <cellStyle name="Normal 3 44" xfId="1166" xr:uid="{00000000-0005-0000-0000-000011040000}"/>
    <cellStyle name="Normal 3 5" xfId="1167" xr:uid="{00000000-0005-0000-0000-000012040000}"/>
    <cellStyle name="Normal 3 6" xfId="1168" xr:uid="{00000000-0005-0000-0000-000013040000}"/>
    <cellStyle name="Normal 3 7" xfId="1169" xr:uid="{00000000-0005-0000-0000-000014040000}"/>
    <cellStyle name="Normal 3 8" xfId="1170" xr:uid="{00000000-0005-0000-0000-000015040000}"/>
    <cellStyle name="Normal 3 9" xfId="1171" xr:uid="{00000000-0005-0000-0000-000016040000}"/>
    <cellStyle name="Normal 3_4. ANEXOS TECNICOS" xfId="1172" xr:uid="{00000000-0005-0000-0000-000017040000}"/>
    <cellStyle name="Normal 30" xfId="1173" xr:uid="{00000000-0005-0000-0000-000018040000}"/>
    <cellStyle name="Normal 31" xfId="1174" xr:uid="{00000000-0005-0000-0000-000019040000}"/>
    <cellStyle name="Normal 32" xfId="1175" xr:uid="{00000000-0005-0000-0000-00001A040000}"/>
    <cellStyle name="Normal 33" xfId="1176" xr:uid="{00000000-0005-0000-0000-00001B040000}"/>
    <cellStyle name="Normal 34" xfId="1177" xr:uid="{00000000-0005-0000-0000-00001C040000}"/>
    <cellStyle name="Normal 35" xfId="1178" xr:uid="{00000000-0005-0000-0000-00001D040000}"/>
    <cellStyle name="Normal 36" xfId="1179" xr:uid="{00000000-0005-0000-0000-00001E040000}"/>
    <cellStyle name="Normal 37" xfId="1180" xr:uid="{00000000-0005-0000-0000-00001F040000}"/>
    <cellStyle name="Normal 38" xfId="1181" xr:uid="{00000000-0005-0000-0000-000020040000}"/>
    <cellStyle name="Normal 39" xfId="497" xr:uid="{00000000-0005-0000-0000-000021040000}"/>
    <cellStyle name="Normal 4" xfId="318" xr:uid="{00000000-0005-0000-0000-000022040000}"/>
    <cellStyle name="Normal 4 2" xfId="319" xr:uid="{00000000-0005-0000-0000-000023040000}"/>
    <cellStyle name="Normal 4 2 2" xfId="320" xr:uid="{00000000-0005-0000-0000-000024040000}"/>
    <cellStyle name="Normal 4 2 2 2" xfId="321" xr:uid="{00000000-0005-0000-0000-000025040000}"/>
    <cellStyle name="Normal 4 2 2 2 2" xfId="376" xr:uid="{00000000-0005-0000-0000-000026040000}"/>
    <cellStyle name="Normal 4 2 2 2 2 2" xfId="475" xr:uid="{00000000-0005-0000-0000-000027040000}"/>
    <cellStyle name="Normal 4 2 2 2 3" xfId="396" xr:uid="{00000000-0005-0000-0000-000028040000}"/>
    <cellStyle name="Normal 4 2 2 2 4" xfId="405" xr:uid="{00000000-0005-0000-0000-000029040000}"/>
    <cellStyle name="Normal 4 2 2 2 5" xfId="436" xr:uid="{00000000-0005-0000-0000-00002A040000}"/>
    <cellStyle name="Normal 4 2 2 3" xfId="322" xr:uid="{00000000-0005-0000-0000-00002B040000}"/>
    <cellStyle name="Normal 4 2 2 3 2" xfId="377" xr:uid="{00000000-0005-0000-0000-00002C040000}"/>
    <cellStyle name="Normal 4 2 2 3 2 2" xfId="476" xr:uid="{00000000-0005-0000-0000-00002D040000}"/>
    <cellStyle name="Normal 4 2 2 3 3" xfId="397" xr:uid="{00000000-0005-0000-0000-00002E040000}"/>
    <cellStyle name="Normal 4 2 2 3 4" xfId="406" xr:uid="{00000000-0005-0000-0000-00002F040000}"/>
    <cellStyle name="Normal 4 2 2 3 5" xfId="437" xr:uid="{00000000-0005-0000-0000-000030040000}"/>
    <cellStyle name="Normal 4 2 3" xfId="323" xr:uid="{00000000-0005-0000-0000-000031040000}"/>
    <cellStyle name="Normal 4 2 4" xfId="375" xr:uid="{00000000-0005-0000-0000-000032040000}"/>
    <cellStyle name="Normal 4 2 4 2" xfId="474" xr:uid="{00000000-0005-0000-0000-000033040000}"/>
    <cellStyle name="Normal 4 2 5" xfId="395" xr:uid="{00000000-0005-0000-0000-000034040000}"/>
    <cellStyle name="Normal 4 2 6" xfId="404" xr:uid="{00000000-0005-0000-0000-000035040000}"/>
    <cellStyle name="Normal 4 2 7" xfId="435" xr:uid="{00000000-0005-0000-0000-000036040000}"/>
    <cellStyle name="Normal 4 3" xfId="324" xr:uid="{00000000-0005-0000-0000-000037040000}"/>
    <cellStyle name="Normal 4 3 2" xfId="378" xr:uid="{00000000-0005-0000-0000-000038040000}"/>
    <cellStyle name="Normal 4 3 2 2" xfId="477" xr:uid="{00000000-0005-0000-0000-000039040000}"/>
    <cellStyle name="Normal 4 3 3" xfId="398" xr:uid="{00000000-0005-0000-0000-00003A040000}"/>
    <cellStyle name="Normal 4 3 4" xfId="407" xr:uid="{00000000-0005-0000-0000-00003B040000}"/>
    <cellStyle name="Normal 4 3 5" xfId="438" xr:uid="{00000000-0005-0000-0000-00003C040000}"/>
    <cellStyle name="Normal 4 4" xfId="325" xr:uid="{00000000-0005-0000-0000-00003D040000}"/>
    <cellStyle name="Normal 4 4 2" xfId="379" xr:uid="{00000000-0005-0000-0000-00003E040000}"/>
    <cellStyle name="Normal 4 4 2 2" xfId="478" xr:uid="{00000000-0005-0000-0000-00003F040000}"/>
    <cellStyle name="Normal 4 4 3" xfId="399" xr:uid="{00000000-0005-0000-0000-000040040000}"/>
    <cellStyle name="Normal 4 4 4" xfId="408" xr:uid="{00000000-0005-0000-0000-000041040000}"/>
    <cellStyle name="Normal 4 4 5" xfId="439" xr:uid="{00000000-0005-0000-0000-000042040000}"/>
    <cellStyle name="Normal 4 5" xfId="326" xr:uid="{00000000-0005-0000-0000-000043040000}"/>
    <cellStyle name="Normal 4 5 2" xfId="380" xr:uid="{00000000-0005-0000-0000-000044040000}"/>
    <cellStyle name="Normal 4 5 2 2" xfId="479" xr:uid="{00000000-0005-0000-0000-000045040000}"/>
    <cellStyle name="Normal 4 5 3" xfId="400" xr:uid="{00000000-0005-0000-0000-000046040000}"/>
    <cellStyle name="Normal 4 5 4" xfId="409" xr:uid="{00000000-0005-0000-0000-000047040000}"/>
    <cellStyle name="Normal 4 5 5" xfId="440" xr:uid="{00000000-0005-0000-0000-000048040000}"/>
    <cellStyle name="Normal 40" xfId="1268" xr:uid="{658A59B2-150A-4045-9AFA-572BCF5AB1DC}"/>
    <cellStyle name="Normal 41" xfId="1271" xr:uid="{488702BB-B5FC-4E7F-B93C-1929F5C392F4}"/>
    <cellStyle name="Normal 42" xfId="1272" xr:uid="{49658263-8BDE-4713-BD7B-4F83327E44A3}"/>
    <cellStyle name="Normal 44" xfId="1182" xr:uid="{00000000-0005-0000-0000-000049040000}"/>
    <cellStyle name="Normal 44 10" xfId="1183" xr:uid="{00000000-0005-0000-0000-00004A040000}"/>
    <cellStyle name="Normal 44 11" xfId="1184" xr:uid="{00000000-0005-0000-0000-00004B040000}"/>
    <cellStyle name="Normal 44 12" xfId="1185" xr:uid="{00000000-0005-0000-0000-00004C040000}"/>
    <cellStyle name="Normal 44 13" xfId="1186" xr:uid="{00000000-0005-0000-0000-00004D040000}"/>
    <cellStyle name="Normal 44 14" xfId="1187" xr:uid="{00000000-0005-0000-0000-00004E040000}"/>
    <cellStyle name="Normal 44 15" xfId="1188" xr:uid="{00000000-0005-0000-0000-00004F040000}"/>
    <cellStyle name="Normal 44 16" xfId="1189" xr:uid="{00000000-0005-0000-0000-000050040000}"/>
    <cellStyle name="Normal 44 17" xfId="1190" xr:uid="{00000000-0005-0000-0000-000051040000}"/>
    <cellStyle name="Normal 44 18" xfId="1191" xr:uid="{00000000-0005-0000-0000-000052040000}"/>
    <cellStyle name="Normal 44 19" xfId="1192" xr:uid="{00000000-0005-0000-0000-000053040000}"/>
    <cellStyle name="Normal 44 2" xfId="1193" xr:uid="{00000000-0005-0000-0000-000054040000}"/>
    <cellStyle name="Normal 44 20" xfId="1194" xr:uid="{00000000-0005-0000-0000-000055040000}"/>
    <cellStyle name="Normal 44 21" xfId="1195" xr:uid="{00000000-0005-0000-0000-000056040000}"/>
    <cellStyle name="Normal 44 22" xfId="1196" xr:uid="{00000000-0005-0000-0000-000057040000}"/>
    <cellStyle name="Normal 44 23" xfId="1197" xr:uid="{00000000-0005-0000-0000-000058040000}"/>
    <cellStyle name="Normal 44 24" xfId="1198" xr:uid="{00000000-0005-0000-0000-000059040000}"/>
    <cellStyle name="Normal 44 25" xfId="1199" xr:uid="{00000000-0005-0000-0000-00005A040000}"/>
    <cellStyle name="Normal 44 26" xfId="1200" xr:uid="{00000000-0005-0000-0000-00005B040000}"/>
    <cellStyle name="Normal 44 27" xfId="1201" xr:uid="{00000000-0005-0000-0000-00005C040000}"/>
    <cellStyle name="Normal 44 28" xfId="1202" xr:uid="{00000000-0005-0000-0000-00005D040000}"/>
    <cellStyle name="Normal 44 29" xfId="1203" xr:uid="{00000000-0005-0000-0000-00005E040000}"/>
    <cellStyle name="Normal 44 3" xfId="1204" xr:uid="{00000000-0005-0000-0000-00005F040000}"/>
    <cellStyle name="Normal 44 30" xfId="1205" xr:uid="{00000000-0005-0000-0000-000060040000}"/>
    <cellStyle name="Normal 44 31" xfId="1206" xr:uid="{00000000-0005-0000-0000-000061040000}"/>
    <cellStyle name="Normal 44 32" xfId="1207" xr:uid="{00000000-0005-0000-0000-000062040000}"/>
    <cellStyle name="Normal 44 33" xfId="1208" xr:uid="{00000000-0005-0000-0000-000063040000}"/>
    <cellStyle name="Normal 44 34" xfId="1209" xr:uid="{00000000-0005-0000-0000-000064040000}"/>
    <cellStyle name="Normal 44 35" xfId="1210" xr:uid="{00000000-0005-0000-0000-000065040000}"/>
    <cellStyle name="Normal 44 36" xfId="1211" xr:uid="{00000000-0005-0000-0000-000066040000}"/>
    <cellStyle name="Normal 44 37" xfId="1212" xr:uid="{00000000-0005-0000-0000-000067040000}"/>
    <cellStyle name="Normal 44 38" xfId="1213" xr:uid="{00000000-0005-0000-0000-000068040000}"/>
    <cellStyle name="Normal 44 39" xfId="1214" xr:uid="{00000000-0005-0000-0000-000069040000}"/>
    <cellStyle name="Normal 44 4" xfId="1215" xr:uid="{00000000-0005-0000-0000-00006A040000}"/>
    <cellStyle name="Normal 44 40" xfId="1216" xr:uid="{00000000-0005-0000-0000-00006B040000}"/>
    <cellStyle name="Normal 44 41" xfId="1217" xr:uid="{00000000-0005-0000-0000-00006C040000}"/>
    <cellStyle name="Normal 44 42" xfId="1218" xr:uid="{00000000-0005-0000-0000-00006D040000}"/>
    <cellStyle name="Normal 44 5" xfId="1219" xr:uid="{00000000-0005-0000-0000-00006E040000}"/>
    <cellStyle name="Normal 44 59" xfId="1220" xr:uid="{00000000-0005-0000-0000-00006F040000}"/>
    <cellStyle name="Normal 44 6" xfId="1221" xr:uid="{00000000-0005-0000-0000-000070040000}"/>
    <cellStyle name="Normal 44 7" xfId="1222" xr:uid="{00000000-0005-0000-0000-000071040000}"/>
    <cellStyle name="Normal 44 8" xfId="1223" xr:uid="{00000000-0005-0000-0000-000072040000}"/>
    <cellStyle name="Normal 44 9" xfId="1224" xr:uid="{00000000-0005-0000-0000-000073040000}"/>
    <cellStyle name="Normal 44_INFORME DE EVALUACION TECNICO PRELIMINAR AJUSTADO" xfId="1225" xr:uid="{00000000-0005-0000-0000-000074040000}"/>
    <cellStyle name="Normal 5" xfId="327" xr:uid="{00000000-0005-0000-0000-000075040000}"/>
    <cellStyle name="Normal 5 2" xfId="328" xr:uid="{00000000-0005-0000-0000-000076040000}"/>
    <cellStyle name="Normal 5 3" xfId="329" xr:uid="{00000000-0005-0000-0000-000077040000}"/>
    <cellStyle name="Normal 5 3 2" xfId="1226" xr:uid="{00000000-0005-0000-0000-000078040000}"/>
    <cellStyle name="Normal 50" xfId="330" xr:uid="{00000000-0005-0000-0000-000079040000}"/>
    <cellStyle name="Normal 50 2" xfId="381" xr:uid="{00000000-0005-0000-0000-00007A040000}"/>
    <cellStyle name="Normal 50 2 2" xfId="457" xr:uid="{00000000-0005-0000-0000-00007B040000}"/>
    <cellStyle name="Normal 50 3" xfId="386" xr:uid="{00000000-0005-0000-0000-00007C040000}"/>
    <cellStyle name="Normal 50 4" xfId="410" xr:uid="{00000000-0005-0000-0000-00007D040000}"/>
    <cellStyle name="Normal 50 5" xfId="418" xr:uid="{00000000-0005-0000-0000-00007E040000}"/>
    <cellStyle name="Normal 59" xfId="413" xr:uid="{00000000-0005-0000-0000-00007F040000}"/>
    <cellStyle name="Normal 6" xfId="331" xr:uid="{00000000-0005-0000-0000-000080040000}"/>
    <cellStyle name="Normal 6 2" xfId="332" xr:uid="{00000000-0005-0000-0000-000081040000}"/>
    <cellStyle name="Normal 6 3" xfId="1228" xr:uid="{00000000-0005-0000-0000-000082040000}"/>
    <cellStyle name="Normal 6 4" xfId="1227" xr:uid="{00000000-0005-0000-0000-000083040000}"/>
    <cellStyle name="Normal 7" xfId="161" xr:uid="{00000000-0005-0000-0000-000084040000}"/>
    <cellStyle name="Normal 7 2" xfId="333" xr:uid="{00000000-0005-0000-0000-000085040000}"/>
    <cellStyle name="Normal 7 3" xfId="334" xr:uid="{00000000-0005-0000-0000-000086040000}"/>
    <cellStyle name="Normal 7 4" xfId="374" xr:uid="{00000000-0005-0000-0000-000087040000}"/>
    <cellStyle name="Normal 8" xfId="402" xr:uid="{00000000-0005-0000-0000-000088040000}"/>
    <cellStyle name="Normal 8 2" xfId="1229" xr:uid="{00000000-0005-0000-0000-000089040000}"/>
    <cellStyle name="Normal 9" xfId="335" xr:uid="{00000000-0005-0000-0000-00008A040000}"/>
    <cellStyle name="Normal 9 2" xfId="382" xr:uid="{00000000-0005-0000-0000-00008B040000}"/>
    <cellStyle name="Normal 9 2 2" xfId="480" xr:uid="{00000000-0005-0000-0000-00008C040000}"/>
    <cellStyle name="Normal 9 3" xfId="401" xr:uid="{00000000-0005-0000-0000-00008D040000}"/>
    <cellStyle name="Normal 9 4" xfId="411" xr:uid="{00000000-0005-0000-0000-00008E040000}"/>
    <cellStyle name="Normal 9 5" xfId="441" xr:uid="{00000000-0005-0000-0000-00008F040000}"/>
    <cellStyle name="Notas 2" xfId="336" xr:uid="{00000000-0005-0000-0000-000090040000}"/>
    <cellStyle name="Notas 2 2" xfId="337" xr:uid="{00000000-0005-0000-0000-000091040000}"/>
    <cellStyle name="Notas 2 2 2" xfId="482" xr:uid="{00000000-0005-0000-0000-000092040000}"/>
    <cellStyle name="Notas 2 2 3" xfId="443" xr:uid="{00000000-0005-0000-0000-000093040000}"/>
    <cellStyle name="Notas 2 3" xfId="481" xr:uid="{00000000-0005-0000-0000-000094040000}"/>
    <cellStyle name="Notas 2 4" xfId="442" xr:uid="{00000000-0005-0000-0000-000095040000}"/>
    <cellStyle name="Notas 3" xfId="338" xr:uid="{00000000-0005-0000-0000-000096040000}"/>
    <cellStyle name="Notas 3 2" xfId="483" xr:uid="{00000000-0005-0000-0000-000097040000}"/>
    <cellStyle name="Notas 3 3" xfId="444" xr:uid="{00000000-0005-0000-0000-000098040000}"/>
    <cellStyle name="Notas 4" xfId="339" xr:uid="{00000000-0005-0000-0000-000099040000}"/>
    <cellStyle name="Notas 4 2" xfId="484" xr:uid="{00000000-0005-0000-0000-00009A040000}"/>
    <cellStyle name="Notas 4 3" xfId="445" xr:uid="{00000000-0005-0000-0000-00009B040000}"/>
    <cellStyle name="Porcentaje" xfId="1265" builtinId="5"/>
    <cellStyle name="Porcentual 2" xfId="1230" xr:uid="{00000000-0005-0000-0000-00009D040000}"/>
    <cellStyle name="Porcentual 2 10" xfId="1231" xr:uid="{00000000-0005-0000-0000-00009E040000}"/>
    <cellStyle name="Porcentual 2 11" xfId="1232" xr:uid="{00000000-0005-0000-0000-00009F040000}"/>
    <cellStyle name="Porcentual 2 12" xfId="1233" xr:uid="{00000000-0005-0000-0000-0000A0040000}"/>
    <cellStyle name="Porcentual 2 13" xfId="1234" xr:uid="{00000000-0005-0000-0000-0000A1040000}"/>
    <cellStyle name="Porcentual 2 14" xfId="1235" xr:uid="{00000000-0005-0000-0000-0000A2040000}"/>
    <cellStyle name="Porcentual 2 15" xfId="1236" xr:uid="{00000000-0005-0000-0000-0000A3040000}"/>
    <cellStyle name="Porcentual 2 16" xfId="1237" xr:uid="{00000000-0005-0000-0000-0000A4040000}"/>
    <cellStyle name="Porcentual 2 17" xfId="1238" xr:uid="{00000000-0005-0000-0000-0000A5040000}"/>
    <cellStyle name="Porcentual 2 18" xfId="1239" xr:uid="{00000000-0005-0000-0000-0000A6040000}"/>
    <cellStyle name="Porcentual 2 19" xfId="1240" xr:uid="{00000000-0005-0000-0000-0000A7040000}"/>
    <cellStyle name="Porcentual 2 2" xfId="340" xr:uid="{00000000-0005-0000-0000-0000A8040000}"/>
    <cellStyle name="Porcentual 2 20" xfId="1241" xr:uid="{00000000-0005-0000-0000-0000A9040000}"/>
    <cellStyle name="Porcentual 2 21" xfId="1242" xr:uid="{00000000-0005-0000-0000-0000AA040000}"/>
    <cellStyle name="Porcentual 2 22" xfId="1243" xr:uid="{00000000-0005-0000-0000-0000AB040000}"/>
    <cellStyle name="Porcentual 2 23" xfId="1244" xr:uid="{00000000-0005-0000-0000-0000AC040000}"/>
    <cellStyle name="Porcentual 2 24" xfId="1245" xr:uid="{00000000-0005-0000-0000-0000AD040000}"/>
    <cellStyle name="Porcentual 2 25" xfId="1246" xr:uid="{00000000-0005-0000-0000-0000AE040000}"/>
    <cellStyle name="Porcentual 2 26" xfId="1247" xr:uid="{00000000-0005-0000-0000-0000AF040000}"/>
    <cellStyle name="Porcentual 2 27" xfId="1248" xr:uid="{00000000-0005-0000-0000-0000B0040000}"/>
    <cellStyle name="Porcentual 2 28" xfId="1249" xr:uid="{00000000-0005-0000-0000-0000B1040000}"/>
    <cellStyle name="Porcentual 2 29" xfId="1250" xr:uid="{00000000-0005-0000-0000-0000B2040000}"/>
    <cellStyle name="Porcentual 2 3" xfId="1251" xr:uid="{00000000-0005-0000-0000-0000B3040000}"/>
    <cellStyle name="Porcentual 2 30" xfId="1252" xr:uid="{00000000-0005-0000-0000-0000B4040000}"/>
    <cellStyle name="Porcentual 2 31" xfId="1253" xr:uid="{00000000-0005-0000-0000-0000B5040000}"/>
    <cellStyle name="Porcentual 2 32" xfId="1254" xr:uid="{00000000-0005-0000-0000-0000B6040000}"/>
    <cellStyle name="Porcentual 2 4" xfId="1255" xr:uid="{00000000-0005-0000-0000-0000B7040000}"/>
    <cellStyle name="Porcentual 2 5" xfId="1256" xr:uid="{00000000-0005-0000-0000-0000B8040000}"/>
    <cellStyle name="Porcentual 2 6" xfId="1257" xr:uid="{00000000-0005-0000-0000-0000B9040000}"/>
    <cellStyle name="Porcentual 2 7" xfId="1258" xr:uid="{00000000-0005-0000-0000-0000BA040000}"/>
    <cellStyle name="Porcentual 2 8" xfId="1259" xr:uid="{00000000-0005-0000-0000-0000BB040000}"/>
    <cellStyle name="Porcentual 2 9" xfId="1260" xr:uid="{00000000-0005-0000-0000-0000BC040000}"/>
    <cellStyle name="Porcentual 3" xfId="341" xr:uid="{00000000-0005-0000-0000-0000BD040000}"/>
    <cellStyle name="Salida 2" xfId="342" xr:uid="{00000000-0005-0000-0000-0000BE040000}"/>
    <cellStyle name="Salida 2 2" xfId="343" xr:uid="{00000000-0005-0000-0000-0000BF040000}"/>
    <cellStyle name="Salida 2 2 2" xfId="486" xr:uid="{00000000-0005-0000-0000-0000C0040000}"/>
    <cellStyle name="Salida 2 2 3" xfId="447" xr:uid="{00000000-0005-0000-0000-0000C1040000}"/>
    <cellStyle name="Salida 2 3" xfId="485" xr:uid="{00000000-0005-0000-0000-0000C2040000}"/>
    <cellStyle name="Salida 2 4" xfId="446" xr:uid="{00000000-0005-0000-0000-0000C3040000}"/>
    <cellStyle name="Salida 3" xfId="344" xr:uid="{00000000-0005-0000-0000-0000C4040000}"/>
    <cellStyle name="Salida 3 2" xfId="487" xr:uid="{00000000-0005-0000-0000-0000C5040000}"/>
    <cellStyle name="Salida 3 3" xfId="448" xr:uid="{00000000-0005-0000-0000-0000C6040000}"/>
    <cellStyle name="Salida 4" xfId="345" xr:uid="{00000000-0005-0000-0000-0000C7040000}"/>
    <cellStyle name="Salida 4 2" xfId="488" xr:uid="{00000000-0005-0000-0000-0000C8040000}"/>
    <cellStyle name="Salida 4 3" xfId="449" xr:uid="{00000000-0005-0000-0000-0000C9040000}"/>
    <cellStyle name="TableStyleLight1" xfId="1261" xr:uid="{00000000-0005-0000-0000-0000CA040000}"/>
    <cellStyle name="Texto de advertencia 2" xfId="346" xr:uid="{00000000-0005-0000-0000-0000CB040000}"/>
    <cellStyle name="Texto de advertencia 2 2" xfId="347" xr:uid="{00000000-0005-0000-0000-0000CC040000}"/>
    <cellStyle name="Texto de advertencia 3" xfId="348" xr:uid="{00000000-0005-0000-0000-0000CD040000}"/>
    <cellStyle name="Texto de advertencia 4" xfId="349" xr:uid="{00000000-0005-0000-0000-0000CE040000}"/>
    <cellStyle name="Texto explicativo 2" xfId="350" xr:uid="{00000000-0005-0000-0000-0000CF040000}"/>
    <cellStyle name="Texto explicativo 2 2" xfId="351" xr:uid="{00000000-0005-0000-0000-0000D0040000}"/>
    <cellStyle name="Texto explicativo 3" xfId="352" xr:uid="{00000000-0005-0000-0000-0000D1040000}"/>
    <cellStyle name="Texto explicativo 4" xfId="353" xr:uid="{00000000-0005-0000-0000-0000D2040000}"/>
    <cellStyle name="Título 1 2" xfId="354" xr:uid="{00000000-0005-0000-0000-0000D3040000}"/>
    <cellStyle name="Título 1 2 2" xfId="355" xr:uid="{00000000-0005-0000-0000-0000D4040000}"/>
    <cellStyle name="Título 1 3" xfId="356" xr:uid="{00000000-0005-0000-0000-0000D5040000}"/>
    <cellStyle name="Título 1 4" xfId="357" xr:uid="{00000000-0005-0000-0000-0000D6040000}"/>
    <cellStyle name="Título 2 2" xfId="358" xr:uid="{00000000-0005-0000-0000-0000D7040000}"/>
    <cellStyle name="Título 2 2 2" xfId="359" xr:uid="{00000000-0005-0000-0000-0000D8040000}"/>
    <cellStyle name="Título 2 3" xfId="360" xr:uid="{00000000-0005-0000-0000-0000D9040000}"/>
    <cellStyle name="Título 2 4" xfId="361" xr:uid="{00000000-0005-0000-0000-0000DA040000}"/>
    <cellStyle name="Título 3 2" xfId="362" xr:uid="{00000000-0005-0000-0000-0000DB040000}"/>
    <cellStyle name="Título 3 2 2" xfId="363" xr:uid="{00000000-0005-0000-0000-0000DC040000}"/>
    <cellStyle name="Título 3 2 2 2" xfId="490" xr:uid="{00000000-0005-0000-0000-0000DD040000}"/>
    <cellStyle name="Título 3 2 3" xfId="489" xr:uid="{00000000-0005-0000-0000-0000DE040000}"/>
    <cellStyle name="Título 3 3" xfId="364" xr:uid="{00000000-0005-0000-0000-0000DF040000}"/>
    <cellStyle name="Título 3 3 2" xfId="491" xr:uid="{00000000-0005-0000-0000-0000E0040000}"/>
    <cellStyle name="Título 3 4" xfId="365" xr:uid="{00000000-0005-0000-0000-0000E1040000}"/>
    <cellStyle name="Título 3 4 2" xfId="492" xr:uid="{00000000-0005-0000-0000-0000E2040000}"/>
    <cellStyle name="Título 4" xfId="366" xr:uid="{00000000-0005-0000-0000-0000E3040000}"/>
    <cellStyle name="Título 4 2" xfId="367" xr:uid="{00000000-0005-0000-0000-0000E4040000}"/>
    <cellStyle name="Título 5" xfId="368" xr:uid="{00000000-0005-0000-0000-0000E5040000}"/>
    <cellStyle name="Título 6" xfId="369" xr:uid="{00000000-0005-0000-0000-0000E6040000}"/>
    <cellStyle name="Total 2" xfId="370" xr:uid="{00000000-0005-0000-0000-0000E7040000}"/>
    <cellStyle name="Total 2 2" xfId="371" xr:uid="{00000000-0005-0000-0000-0000E8040000}"/>
    <cellStyle name="Total 2 2 2" xfId="494" xr:uid="{00000000-0005-0000-0000-0000E9040000}"/>
    <cellStyle name="Total 2 2 3" xfId="451" xr:uid="{00000000-0005-0000-0000-0000EA040000}"/>
    <cellStyle name="Total 2 3" xfId="493" xr:uid="{00000000-0005-0000-0000-0000EB040000}"/>
    <cellStyle name="Total 2 4" xfId="450" xr:uid="{00000000-0005-0000-0000-0000EC040000}"/>
    <cellStyle name="Total 3" xfId="372" xr:uid="{00000000-0005-0000-0000-0000ED040000}"/>
    <cellStyle name="Total 3 2" xfId="495" xr:uid="{00000000-0005-0000-0000-0000EE040000}"/>
    <cellStyle name="Total 3 3" xfId="452" xr:uid="{00000000-0005-0000-0000-0000EF040000}"/>
    <cellStyle name="Total 4" xfId="373" xr:uid="{00000000-0005-0000-0000-0000F0040000}"/>
    <cellStyle name="Total 4 2" xfId="496" xr:uid="{00000000-0005-0000-0000-0000F1040000}"/>
    <cellStyle name="Total 4 3" xfId="453" xr:uid="{00000000-0005-0000-0000-0000F2040000}"/>
  </cellStyles>
  <dxfs count="0"/>
  <tableStyles count="0" defaultTableStyle="TableStyleMedium9" defaultPivotStyle="PivotStyleMedium4"/>
  <colors>
    <mruColors>
      <color rgb="FFDEFFD1"/>
      <color rgb="FFC3FFAB"/>
      <color rgb="FFBFF7C2"/>
      <color rgb="FF062D01"/>
      <color rgb="FF7DFFB8"/>
      <color rgb="FFFFFFCC"/>
      <color rgb="FFABFFBB"/>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299358</xdr:colOff>
      <xdr:row>0</xdr:row>
      <xdr:rowOff>0</xdr:rowOff>
    </xdr:from>
    <xdr:to>
      <xdr:col>2</xdr:col>
      <xdr:colOff>108857</xdr:colOff>
      <xdr:row>4</xdr:row>
      <xdr:rowOff>91402</xdr:rowOff>
    </xdr:to>
    <xdr:pic>
      <xdr:nvPicPr>
        <xdr:cNvPr id="2" name="Imagen 1">
          <a:extLst>
            <a:ext uri="{FF2B5EF4-FFF2-40B4-BE49-F238E27FC236}">
              <a16:creationId xmlns:a16="http://schemas.microsoft.com/office/drawing/2014/main" id="{228FAFE8-1EDE-4F60-BE00-31C238B737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3465" y="0"/>
          <a:ext cx="1156606" cy="111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304800</xdr:colOff>
      <xdr:row>2</xdr:row>
      <xdr:rowOff>104775</xdr:rowOff>
    </xdr:to>
    <xdr:sp macro="" textlink="">
      <xdr:nvSpPr>
        <xdr:cNvPr id="2" name="AutoShape 2" descr="Logotipo de SENA COLOMBIA en formato PNG vectorial">
          <a:extLst>
            <a:ext uri="{FF2B5EF4-FFF2-40B4-BE49-F238E27FC236}">
              <a16:creationId xmlns:a16="http://schemas.microsoft.com/office/drawing/2014/main" id="{51CE3ED8-D734-4378-B381-F9422A940573}"/>
            </a:ext>
          </a:extLst>
        </xdr:cNvPr>
        <xdr:cNvSpPr>
          <a:spLocks noChangeAspect="1" noChangeArrowheads="1"/>
        </xdr:cNvSpPr>
      </xdr:nvSpPr>
      <xdr:spPr bwMode="auto">
        <a:xfrm>
          <a:off x="285750" y="161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xdr:col>
      <xdr:colOff>304800</xdr:colOff>
      <xdr:row>2</xdr:row>
      <xdr:rowOff>104775</xdr:rowOff>
    </xdr:to>
    <xdr:sp macro="" textlink="">
      <xdr:nvSpPr>
        <xdr:cNvPr id="3" name="AutoShape 3" descr="Logotipo de SENA COLOMBIA en formato PNG vectorial">
          <a:extLst>
            <a:ext uri="{FF2B5EF4-FFF2-40B4-BE49-F238E27FC236}">
              <a16:creationId xmlns:a16="http://schemas.microsoft.com/office/drawing/2014/main" id="{B995E2DC-0FB9-40F9-A2AD-CED3896A86FB}"/>
            </a:ext>
          </a:extLst>
        </xdr:cNvPr>
        <xdr:cNvSpPr>
          <a:spLocks noChangeAspect="1" noChangeArrowheads="1"/>
        </xdr:cNvSpPr>
      </xdr:nvSpPr>
      <xdr:spPr bwMode="auto">
        <a:xfrm>
          <a:off x="285750" y="161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345282</xdr:colOff>
      <xdr:row>0</xdr:row>
      <xdr:rowOff>0</xdr:rowOff>
    </xdr:from>
    <xdr:to>
      <xdr:col>1</xdr:col>
      <xdr:colOff>1285875</xdr:colOff>
      <xdr:row>4</xdr:row>
      <xdr:rowOff>145361</xdr:rowOff>
    </xdr:to>
    <xdr:pic>
      <xdr:nvPicPr>
        <xdr:cNvPr id="4" name="Imagen 3">
          <a:extLst>
            <a:ext uri="{FF2B5EF4-FFF2-40B4-BE49-F238E27FC236}">
              <a16:creationId xmlns:a16="http://schemas.microsoft.com/office/drawing/2014/main" id="{DF45C91D-710D-4379-A776-24B5361DDB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1032" y="0"/>
          <a:ext cx="940593" cy="9454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6</xdr:row>
      <xdr:rowOff>0</xdr:rowOff>
    </xdr:from>
    <xdr:to>
      <xdr:col>5</xdr:col>
      <xdr:colOff>304800</xdr:colOff>
      <xdr:row>7</xdr:row>
      <xdr:rowOff>143692</xdr:rowOff>
    </xdr:to>
    <xdr:sp macro="" textlink="">
      <xdr:nvSpPr>
        <xdr:cNvPr id="2051" name="AutoShape 3" descr="Agenda - ANDICOM - Congreso Internacional de TIC">
          <a:extLst>
            <a:ext uri="{FF2B5EF4-FFF2-40B4-BE49-F238E27FC236}">
              <a16:creationId xmlns:a16="http://schemas.microsoft.com/office/drawing/2014/main" id="{00000000-0008-0000-0200-000003080000}"/>
            </a:ext>
          </a:extLst>
        </xdr:cNvPr>
        <xdr:cNvSpPr>
          <a:spLocks noChangeAspect="1" noChangeArrowheads="1"/>
        </xdr:cNvSpPr>
      </xdr:nvSpPr>
      <xdr:spPr bwMode="auto">
        <a:xfrm>
          <a:off x="9886950" y="2495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416719</xdr:colOff>
      <xdr:row>0</xdr:row>
      <xdr:rowOff>130968</xdr:rowOff>
    </xdr:from>
    <xdr:to>
      <xdr:col>1</xdr:col>
      <xdr:colOff>1357312</xdr:colOff>
      <xdr:row>5</xdr:row>
      <xdr:rowOff>140598</xdr:rowOff>
    </xdr:to>
    <xdr:pic>
      <xdr:nvPicPr>
        <xdr:cNvPr id="5" name="Imagen 4">
          <a:extLst>
            <a:ext uri="{FF2B5EF4-FFF2-40B4-BE49-F238E27FC236}">
              <a16:creationId xmlns:a16="http://schemas.microsoft.com/office/drawing/2014/main" id="{C1295316-0CD6-4023-B28F-828417439B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5344" y="130968"/>
          <a:ext cx="940593" cy="9621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BB511-ED07-46DB-AC0D-D43A35E42556}">
  <dimension ref="B2:X46"/>
  <sheetViews>
    <sheetView tabSelected="1" topLeftCell="I1" zoomScale="60" zoomScaleNormal="60" workbookViewId="0">
      <selection activeCell="X12" sqref="X12"/>
    </sheetView>
  </sheetViews>
  <sheetFormatPr baseColWidth="10" defaultColWidth="11" defaultRowHeight="16.5" x14ac:dyDescent="0.3"/>
  <cols>
    <col min="1" max="1" width="2.75" style="8" customWidth="1"/>
    <col min="2" max="2" width="17.75" style="8" customWidth="1"/>
    <col min="3" max="3" width="38.125" style="8" customWidth="1"/>
    <col min="4" max="4" width="21.75" style="8" customWidth="1"/>
    <col min="5" max="5" width="10.625" style="8" customWidth="1"/>
    <col min="6" max="6" width="10.125" style="8" customWidth="1"/>
    <col min="7" max="7" width="12.125" style="8" customWidth="1"/>
    <col min="8" max="8" width="13.5" style="8" customWidth="1"/>
    <col min="9" max="10" width="17.5" style="8" customWidth="1"/>
    <col min="11" max="11" width="8.125" style="8" customWidth="1"/>
    <col min="12" max="12" width="22.125" style="8" customWidth="1"/>
    <col min="13" max="13" width="17.5" style="8" customWidth="1"/>
    <col min="14" max="14" width="21.5" style="8" customWidth="1"/>
    <col min="15" max="15" width="19.375" style="10" customWidth="1"/>
    <col min="16" max="16" width="15.875" style="11" customWidth="1"/>
    <col min="17" max="17" width="12.75" style="8" customWidth="1"/>
    <col min="18" max="18" width="10.5" style="8" customWidth="1"/>
    <col min="19" max="19" width="20.625" style="8" customWidth="1"/>
    <col min="20" max="20" width="20.75" style="8" customWidth="1"/>
    <col min="21" max="21" width="26" style="8" customWidth="1"/>
    <col min="22" max="22" width="14.625" style="9" customWidth="1"/>
    <col min="23" max="23" width="11.25" style="8" customWidth="1"/>
    <col min="24" max="24" width="18.125" style="8" customWidth="1"/>
    <col min="25" max="259" width="11" style="8"/>
    <col min="260" max="260" width="39.625" style="8" customWidth="1"/>
    <col min="261" max="261" width="22.625" style="8" customWidth="1"/>
    <col min="262" max="262" width="11.75" style="8" customWidth="1"/>
    <col min="263" max="263" width="10.875" style="8" customWidth="1"/>
    <col min="264" max="264" width="12.5" style="8" customWidth="1"/>
    <col min="265" max="265" width="15.125" style="8" customWidth="1"/>
    <col min="266" max="266" width="14.125" style="8" customWidth="1"/>
    <col min="267" max="267" width="14.5" style="8" customWidth="1"/>
    <col min="268" max="268" width="12.875" style="8" customWidth="1"/>
    <col min="269" max="269" width="12.25" style="8" customWidth="1"/>
    <col min="270" max="270" width="14.25" style="8" customWidth="1"/>
    <col min="271" max="271" width="12" style="8" customWidth="1"/>
    <col min="272" max="272" width="14.875" style="8" customWidth="1"/>
    <col min="273" max="273" width="12.625" style="8" customWidth="1"/>
    <col min="274" max="515" width="11" style="8"/>
    <col min="516" max="516" width="39.625" style="8" customWidth="1"/>
    <col min="517" max="517" width="22.625" style="8" customWidth="1"/>
    <col min="518" max="518" width="11.75" style="8" customWidth="1"/>
    <col min="519" max="519" width="10.875" style="8" customWidth="1"/>
    <col min="520" max="520" width="12.5" style="8" customWidth="1"/>
    <col min="521" max="521" width="15.125" style="8" customWidth="1"/>
    <col min="522" max="522" width="14.125" style="8" customWidth="1"/>
    <col min="523" max="523" width="14.5" style="8" customWidth="1"/>
    <col min="524" max="524" width="12.875" style="8" customWidth="1"/>
    <col min="525" max="525" width="12.25" style="8" customWidth="1"/>
    <col min="526" max="526" width="14.25" style="8" customWidth="1"/>
    <col min="527" max="527" width="12" style="8" customWidth="1"/>
    <col min="528" max="528" width="14.875" style="8" customWidth="1"/>
    <col min="529" max="529" width="12.625" style="8" customWidth="1"/>
    <col min="530" max="771" width="11" style="8"/>
    <col min="772" max="772" width="39.625" style="8" customWidth="1"/>
    <col min="773" max="773" width="22.625" style="8" customWidth="1"/>
    <col min="774" max="774" width="11.75" style="8" customWidth="1"/>
    <col min="775" max="775" width="10.875" style="8" customWidth="1"/>
    <col min="776" max="776" width="12.5" style="8" customWidth="1"/>
    <col min="777" max="777" width="15.125" style="8" customWidth="1"/>
    <col min="778" max="778" width="14.125" style="8" customWidth="1"/>
    <col min="779" max="779" width="14.5" style="8" customWidth="1"/>
    <col min="780" max="780" width="12.875" style="8" customWidth="1"/>
    <col min="781" max="781" width="12.25" style="8" customWidth="1"/>
    <col min="782" max="782" width="14.25" style="8" customWidth="1"/>
    <col min="783" max="783" width="12" style="8" customWidth="1"/>
    <col min="784" max="784" width="14.875" style="8" customWidth="1"/>
    <col min="785" max="785" width="12.625" style="8" customWidth="1"/>
    <col min="786" max="1027" width="11" style="8"/>
    <col min="1028" max="1028" width="39.625" style="8" customWidth="1"/>
    <col min="1029" max="1029" width="22.625" style="8" customWidth="1"/>
    <col min="1030" max="1030" width="11.75" style="8" customWidth="1"/>
    <col min="1031" max="1031" width="10.875" style="8" customWidth="1"/>
    <col min="1032" max="1032" width="12.5" style="8" customWidth="1"/>
    <col min="1033" max="1033" width="15.125" style="8" customWidth="1"/>
    <col min="1034" max="1034" width="14.125" style="8" customWidth="1"/>
    <col min="1035" max="1035" width="14.5" style="8" customWidth="1"/>
    <col min="1036" max="1036" width="12.875" style="8" customWidth="1"/>
    <col min="1037" max="1037" width="12.25" style="8" customWidth="1"/>
    <col min="1038" max="1038" width="14.25" style="8" customWidth="1"/>
    <col min="1039" max="1039" width="12" style="8" customWidth="1"/>
    <col min="1040" max="1040" width="14.875" style="8" customWidth="1"/>
    <col min="1041" max="1041" width="12.625" style="8" customWidth="1"/>
    <col min="1042" max="1283" width="11" style="8"/>
    <col min="1284" max="1284" width="39.625" style="8" customWidth="1"/>
    <col min="1285" max="1285" width="22.625" style="8" customWidth="1"/>
    <col min="1286" max="1286" width="11.75" style="8" customWidth="1"/>
    <col min="1287" max="1287" width="10.875" style="8" customWidth="1"/>
    <col min="1288" max="1288" width="12.5" style="8" customWidth="1"/>
    <col min="1289" max="1289" width="15.125" style="8" customWidth="1"/>
    <col min="1290" max="1290" width="14.125" style="8" customWidth="1"/>
    <col min="1291" max="1291" width="14.5" style="8" customWidth="1"/>
    <col min="1292" max="1292" width="12.875" style="8" customWidth="1"/>
    <col min="1293" max="1293" width="12.25" style="8" customWidth="1"/>
    <col min="1294" max="1294" width="14.25" style="8" customWidth="1"/>
    <col min="1295" max="1295" width="12" style="8" customWidth="1"/>
    <col min="1296" max="1296" width="14.875" style="8" customWidth="1"/>
    <col min="1297" max="1297" width="12.625" style="8" customWidth="1"/>
    <col min="1298" max="1539" width="11" style="8"/>
    <col min="1540" max="1540" width="39.625" style="8" customWidth="1"/>
    <col min="1541" max="1541" width="22.625" style="8" customWidth="1"/>
    <col min="1542" max="1542" width="11.75" style="8" customWidth="1"/>
    <col min="1543" max="1543" width="10.875" style="8" customWidth="1"/>
    <col min="1544" max="1544" width="12.5" style="8" customWidth="1"/>
    <col min="1545" max="1545" width="15.125" style="8" customWidth="1"/>
    <col min="1546" max="1546" width="14.125" style="8" customWidth="1"/>
    <col min="1547" max="1547" width="14.5" style="8" customWidth="1"/>
    <col min="1548" max="1548" width="12.875" style="8" customWidth="1"/>
    <col min="1549" max="1549" width="12.25" style="8" customWidth="1"/>
    <col min="1550" max="1550" width="14.25" style="8" customWidth="1"/>
    <col min="1551" max="1551" width="12" style="8" customWidth="1"/>
    <col min="1552" max="1552" width="14.875" style="8" customWidth="1"/>
    <col min="1553" max="1553" width="12.625" style="8" customWidth="1"/>
    <col min="1554" max="1795" width="11" style="8"/>
    <col min="1796" max="1796" width="39.625" style="8" customWidth="1"/>
    <col min="1797" max="1797" width="22.625" style="8" customWidth="1"/>
    <col min="1798" max="1798" width="11.75" style="8" customWidth="1"/>
    <col min="1799" max="1799" width="10.875" style="8" customWidth="1"/>
    <col min="1800" max="1800" width="12.5" style="8" customWidth="1"/>
    <col min="1801" max="1801" width="15.125" style="8" customWidth="1"/>
    <col min="1802" max="1802" width="14.125" style="8" customWidth="1"/>
    <col min="1803" max="1803" width="14.5" style="8" customWidth="1"/>
    <col min="1804" max="1804" width="12.875" style="8" customWidth="1"/>
    <col min="1805" max="1805" width="12.25" style="8" customWidth="1"/>
    <col min="1806" max="1806" width="14.25" style="8" customWidth="1"/>
    <col min="1807" max="1807" width="12" style="8" customWidth="1"/>
    <col min="1808" max="1808" width="14.875" style="8" customWidth="1"/>
    <col min="1809" max="1809" width="12.625" style="8" customWidth="1"/>
    <col min="1810" max="2051" width="11" style="8"/>
    <col min="2052" max="2052" width="39.625" style="8" customWidth="1"/>
    <col min="2053" max="2053" width="22.625" style="8" customWidth="1"/>
    <col min="2054" max="2054" width="11.75" style="8" customWidth="1"/>
    <col min="2055" max="2055" width="10.875" style="8" customWidth="1"/>
    <col min="2056" max="2056" width="12.5" style="8" customWidth="1"/>
    <col min="2057" max="2057" width="15.125" style="8" customWidth="1"/>
    <col min="2058" max="2058" width="14.125" style="8" customWidth="1"/>
    <col min="2059" max="2059" width="14.5" style="8" customWidth="1"/>
    <col min="2060" max="2060" width="12.875" style="8" customWidth="1"/>
    <col min="2061" max="2061" width="12.25" style="8" customWidth="1"/>
    <col min="2062" max="2062" width="14.25" style="8" customWidth="1"/>
    <col min="2063" max="2063" width="12" style="8" customWidth="1"/>
    <col min="2064" max="2064" width="14.875" style="8" customWidth="1"/>
    <col min="2065" max="2065" width="12.625" style="8" customWidth="1"/>
    <col min="2066" max="2307" width="11" style="8"/>
    <col min="2308" max="2308" width="39.625" style="8" customWidth="1"/>
    <col min="2309" max="2309" width="22.625" style="8" customWidth="1"/>
    <col min="2310" max="2310" width="11.75" style="8" customWidth="1"/>
    <col min="2311" max="2311" width="10.875" style="8" customWidth="1"/>
    <col min="2312" max="2312" width="12.5" style="8" customWidth="1"/>
    <col min="2313" max="2313" width="15.125" style="8" customWidth="1"/>
    <col min="2314" max="2314" width="14.125" style="8" customWidth="1"/>
    <col min="2315" max="2315" width="14.5" style="8" customWidth="1"/>
    <col min="2316" max="2316" width="12.875" style="8" customWidth="1"/>
    <col min="2317" max="2317" width="12.25" style="8" customWidth="1"/>
    <col min="2318" max="2318" width="14.25" style="8" customWidth="1"/>
    <col min="2319" max="2319" width="12" style="8" customWidth="1"/>
    <col min="2320" max="2320" width="14.875" style="8" customWidth="1"/>
    <col min="2321" max="2321" width="12.625" style="8" customWidth="1"/>
    <col min="2322" max="2563" width="11" style="8"/>
    <col min="2564" max="2564" width="39.625" style="8" customWidth="1"/>
    <col min="2565" max="2565" width="22.625" style="8" customWidth="1"/>
    <col min="2566" max="2566" width="11.75" style="8" customWidth="1"/>
    <col min="2567" max="2567" width="10.875" style="8" customWidth="1"/>
    <col min="2568" max="2568" width="12.5" style="8" customWidth="1"/>
    <col min="2569" max="2569" width="15.125" style="8" customWidth="1"/>
    <col min="2570" max="2570" width="14.125" style="8" customWidth="1"/>
    <col min="2571" max="2571" width="14.5" style="8" customWidth="1"/>
    <col min="2572" max="2572" width="12.875" style="8" customWidth="1"/>
    <col min="2573" max="2573" width="12.25" style="8" customWidth="1"/>
    <col min="2574" max="2574" width="14.25" style="8" customWidth="1"/>
    <col min="2575" max="2575" width="12" style="8" customWidth="1"/>
    <col min="2576" max="2576" width="14.875" style="8" customWidth="1"/>
    <col min="2577" max="2577" width="12.625" style="8" customWidth="1"/>
    <col min="2578" max="2819" width="11" style="8"/>
    <col min="2820" max="2820" width="39.625" style="8" customWidth="1"/>
    <col min="2821" max="2821" width="22.625" style="8" customWidth="1"/>
    <col min="2822" max="2822" width="11.75" style="8" customWidth="1"/>
    <col min="2823" max="2823" width="10.875" style="8" customWidth="1"/>
    <col min="2824" max="2824" width="12.5" style="8" customWidth="1"/>
    <col min="2825" max="2825" width="15.125" style="8" customWidth="1"/>
    <col min="2826" max="2826" width="14.125" style="8" customWidth="1"/>
    <col min="2827" max="2827" width="14.5" style="8" customWidth="1"/>
    <col min="2828" max="2828" width="12.875" style="8" customWidth="1"/>
    <col min="2829" max="2829" width="12.25" style="8" customWidth="1"/>
    <col min="2830" max="2830" width="14.25" style="8" customWidth="1"/>
    <col min="2831" max="2831" width="12" style="8" customWidth="1"/>
    <col min="2832" max="2832" width="14.875" style="8" customWidth="1"/>
    <col min="2833" max="2833" width="12.625" style="8" customWidth="1"/>
    <col min="2834" max="3075" width="11" style="8"/>
    <col min="3076" max="3076" width="39.625" style="8" customWidth="1"/>
    <col min="3077" max="3077" width="22.625" style="8" customWidth="1"/>
    <col min="3078" max="3078" width="11.75" style="8" customWidth="1"/>
    <col min="3079" max="3079" width="10.875" style="8" customWidth="1"/>
    <col min="3080" max="3080" width="12.5" style="8" customWidth="1"/>
    <col min="3081" max="3081" width="15.125" style="8" customWidth="1"/>
    <col min="3082" max="3082" width="14.125" style="8" customWidth="1"/>
    <col min="3083" max="3083" width="14.5" style="8" customWidth="1"/>
    <col min="3084" max="3084" width="12.875" style="8" customWidth="1"/>
    <col min="3085" max="3085" width="12.25" style="8" customWidth="1"/>
    <col min="3086" max="3086" width="14.25" style="8" customWidth="1"/>
    <col min="3087" max="3087" width="12" style="8" customWidth="1"/>
    <col min="3088" max="3088" width="14.875" style="8" customWidth="1"/>
    <col min="3089" max="3089" width="12.625" style="8" customWidth="1"/>
    <col min="3090" max="3331" width="11" style="8"/>
    <col min="3332" max="3332" width="39.625" style="8" customWidth="1"/>
    <col min="3333" max="3333" width="22.625" style="8" customWidth="1"/>
    <col min="3334" max="3334" width="11.75" style="8" customWidth="1"/>
    <col min="3335" max="3335" width="10.875" style="8" customWidth="1"/>
    <col min="3336" max="3336" width="12.5" style="8" customWidth="1"/>
    <col min="3337" max="3337" width="15.125" style="8" customWidth="1"/>
    <col min="3338" max="3338" width="14.125" style="8" customWidth="1"/>
    <col min="3339" max="3339" width="14.5" style="8" customWidth="1"/>
    <col min="3340" max="3340" width="12.875" style="8" customWidth="1"/>
    <col min="3341" max="3341" width="12.25" style="8" customWidth="1"/>
    <col min="3342" max="3342" width="14.25" style="8" customWidth="1"/>
    <col min="3343" max="3343" width="12" style="8" customWidth="1"/>
    <col min="3344" max="3344" width="14.875" style="8" customWidth="1"/>
    <col min="3345" max="3345" width="12.625" style="8" customWidth="1"/>
    <col min="3346" max="3587" width="11" style="8"/>
    <col min="3588" max="3588" width="39.625" style="8" customWidth="1"/>
    <col min="3589" max="3589" width="22.625" style="8" customWidth="1"/>
    <col min="3590" max="3590" width="11.75" style="8" customWidth="1"/>
    <col min="3591" max="3591" width="10.875" style="8" customWidth="1"/>
    <col min="3592" max="3592" width="12.5" style="8" customWidth="1"/>
    <col min="3593" max="3593" width="15.125" style="8" customWidth="1"/>
    <col min="3594" max="3594" width="14.125" style="8" customWidth="1"/>
    <col min="3595" max="3595" width="14.5" style="8" customWidth="1"/>
    <col min="3596" max="3596" width="12.875" style="8" customWidth="1"/>
    <col min="3597" max="3597" width="12.25" style="8" customWidth="1"/>
    <col min="3598" max="3598" width="14.25" style="8" customWidth="1"/>
    <col min="3599" max="3599" width="12" style="8" customWidth="1"/>
    <col min="3600" max="3600" width="14.875" style="8" customWidth="1"/>
    <col min="3601" max="3601" width="12.625" style="8" customWidth="1"/>
    <col min="3602" max="3843" width="11" style="8"/>
    <col min="3844" max="3844" width="39.625" style="8" customWidth="1"/>
    <col min="3845" max="3845" width="22.625" style="8" customWidth="1"/>
    <col min="3846" max="3846" width="11.75" style="8" customWidth="1"/>
    <col min="3847" max="3847" width="10.875" style="8" customWidth="1"/>
    <col min="3848" max="3848" width="12.5" style="8" customWidth="1"/>
    <col min="3849" max="3849" width="15.125" style="8" customWidth="1"/>
    <col min="3850" max="3850" width="14.125" style="8" customWidth="1"/>
    <col min="3851" max="3851" width="14.5" style="8" customWidth="1"/>
    <col min="3852" max="3852" width="12.875" style="8" customWidth="1"/>
    <col min="3853" max="3853" width="12.25" style="8" customWidth="1"/>
    <col min="3854" max="3854" width="14.25" style="8" customWidth="1"/>
    <col min="3855" max="3855" width="12" style="8" customWidth="1"/>
    <col min="3856" max="3856" width="14.875" style="8" customWidth="1"/>
    <col min="3857" max="3857" width="12.625" style="8" customWidth="1"/>
    <col min="3858" max="4099" width="11" style="8"/>
    <col min="4100" max="4100" width="39.625" style="8" customWidth="1"/>
    <col min="4101" max="4101" width="22.625" style="8" customWidth="1"/>
    <col min="4102" max="4102" width="11.75" style="8" customWidth="1"/>
    <col min="4103" max="4103" width="10.875" style="8" customWidth="1"/>
    <col min="4104" max="4104" width="12.5" style="8" customWidth="1"/>
    <col min="4105" max="4105" width="15.125" style="8" customWidth="1"/>
    <col min="4106" max="4106" width="14.125" style="8" customWidth="1"/>
    <col min="4107" max="4107" width="14.5" style="8" customWidth="1"/>
    <col min="4108" max="4108" width="12.875" style="8" customWidth="1"/>
    <col min="4109" max="4109" width="12.25" style="8" customWidth="1"/>
    <col min="4110" max="4110" width="14.25" style="8" customWidth="1"/>
    <col min="4111" max="4111" width="12" style="8" customWidth="1"/>
    <col min="4112" max="4112" width="14.875" style="8" customWidth="1"/>
    <col min="4113" max="4113" width="12.625" style="8" customWidth="1"/>
    <col min="4114" max="4355" width="11" style="8"/>
    <col min="4356" max="4356" width="39.625" style="8" customWidth="1"/>
    <col min="4357" max="4357" width="22.625" style="8" customWidth="1"/>
    <col min="4358" max="4358" width="11.75" style="8" customWidth="1"/>
    <col min="4359" max="4359" width="10.875" style="8" customWidth="1"/>
    <col min="4360" max="4360" width="12.5" style="8" customWidth="1"/>
    <col min="4361" max="4361" width="15.125" style="8" customWidth="1"/>
    <col min="4362" max="4362" width="14.125" style="8" customWidth="1"/>
    <col min="4363" max="4363" width="14.5" style="8" customWidth="1"/>
    <col min="4364" max="4364" width="12.875" style="8" customWidth="1"/>
    <col min="4365" max="4365" width="12.25" style="8" customWidth="1"/>
    <col min="4366" max="4366" width="14.25" style="8" customWidth="1"/>
    <col min="4367" max="4367" width="12" style="8" customWidth="1"/>
    <col min="4368" max="4368" width="14.875" style="8" customWidth="1"/>
    <col min="4369" max="4369" width="12.625" style="8" customWidth="1"/>
    <col min="4370" max="4611" width="11" style="8"/>
    <col min="4612" max="4612" width="39.625" style="8" customWidth="1"/>
    <col min="4613" max="4613" width="22.625" style="8" customWidth="1"/>
    <col min="4614" max="4614" width="11.75" style="8" customWidth="1"/>
    <col min="4615" max="4615" width="10.875" style="8" customWidth="1"/>
    <col min="4616" max="4616" width="12.5" style="8" customWidth="1"/>
    <col min="4617" max="4617" width="15.125" style="8" customWidth="1"/>
    <col min="4618" max="4618" width="14.125" style="8" customWidth="1"/>
    <col min="4619" max="4619" width="14.5" style="8" customWidth="1"/>
    <col min="4620" max="4620" width="12.875" style="8" customWidth="1"/>
    <col min="4621" max="4621" width="12.25" style="8" customWidth="1"/>
    <col min="4622" max="4622" width="14.25" style="8" customWidth="1"/>
    <col min="4623" max="4623" width="12" style="8" customWidth="1"/>
    <col min="4624" max="4624" width="14.875" style="8" customWidth="1"/>
    <col min="4625" max="4625" width="12.625" style="8" customWidth="1"/>
    <col min="4626" max="4867" width="11" style="8"/>
    <col min="4868" max="4868" width="39.625" style="8" customWidth="1"/>
    <col min="4869" max="4869" width="22.625" style="8" customWidth="1"/>
    <col min="4870" max="4870" width="11.75" style="8" customWidth="1"/>
    <col min="4871" max="4871" width="10.875" style="8" customWidth="1"/>
    <col min="4872" max="4872" width="12.5" style="8" customWidth="1"/>
    <col min="4873" max="4873" width="15.125" style="8" customWidth="1"/>
    <col min="4874" max="4874" width="14.125" style="8" customWidth="1"/>
    <col min="4875" max="4875" width="14.5" style="8" customWidth="1"/>
    <col min="4876" max="4876" width="12.875" style="8" customWidth="1"/>
    <col min="4877" max="4877" width="12.25" style="8" customWidth="1"/>
    <col min="4878" max="4878" width="14.25" style="8" customWidth="1"/>
    <col min="4879" max="4879" width="12" style="8" customWidth="1"/>
    <col min="4880" max="4880" width="14.875" style="8" customWidth="1"/>
    <col min="4881" max="4881" width="12.625" style="8" customWidth="1"/>
    <col min="4882" max="5123" width="11" style="8"/>
    <col min="5124" max="5124" width="39.625" style="8" customWidth="1"/>
    <col min="5125" max="5125" width="22.625" style="8" customWidth="1"/>
    <col min="5126" max="5126" width="11.75" style="8" customWidth="1"/>
    <col min="5127" max="5127" width="10.875" style="8" customWidth="1"/>
    <col min="5128" max="5128" width="12.5" style="8" customWidth="1"/>
    <col min="5129" max="5129" width="15.125" style="8" customWidth="1"/>
    <col min="5130" max="5130" width="14.125" style="8" customWidth="1"/>
    <col min="5131" max="5131" width="14.5" style="8" customWidth="1"/>
    <col min="5132" max="5132" width="12.875" style="8" customWidth="1"/>
    <col min="5133" max="5133" width="12.25" style="8" customWidth="1"/>
    <col min="5134" max="5134" width="14.25" style="8" customWidth="1"/>
    <col min="5135" max="5135" width="12" style="8" customWidth="1"/>
    <col min="5136" max="5136" width="14.875" style="8" customWidth="1"/>
    <col min="5137" max="5137" width="12.625" style="8" customWidth="1"/>
    <col min="5138" max="5379" width="11" style="8"/>
    <col min="5380" max="5380" width="39.625" style="8" customWidth="1"/>
    <col min="5381" max="5381" width="22.625" style="8" customWidth="1"/>
    <col min="5382" max="5382" width="11.75" style="8" customWidth="1"/>
    <col min="5383" max="5383" width="10.875" style="8" customWidth="1"/>
    <col min="5384" max="5384" width="12.5" style="8" customWidth="1"/>
    <col min="5385" max="5385" width="15.125" style="8" customWidth="1"/>
    <col min="5386" max="5386" width="14.125" style="8" customWidth="1"/>
    <col min="5387" max="5387" width="14.5" style="8" customWidth="1"/>
    <col min="5388" max="5388" width="12.875" style="8" customWidth="1"/>
    <col min="5389" max="5389" width="12.25" style="8" customWidth="1"/>
    <col min="5390" max="5390" width="14.25" style="8" customWidth="1"/>
    <col min="5391" max="5391" width="12" style="8" customWidth="1"/>
    <col min="5392" max="5392" width="14.875" style="8" customWidth="1"/>
    <col min="5393" max="5393" width="12.625" style="8" customWidth="1"/>
    <col min="5394" max="5635" width="11" style="8"/>
    <col min="5636" max="5636" width="39.625" style="8" customWidth="1"/>
    <col min="5637" max="5637" width="22.625" style="8" customWidth="1"/>
    <col min="5638" max="5638" width="11.75" style="8" customWidth="1"/>
    <col min="5639" max="5639" width="10.875" style="8" customWidth="1"/>
    <col min="5640" max="5640" width="12.5" style="8" customWidth="1"/>
    <col min="5641" max="5641" width="15.125" style="8" customWidth="1"/>
    <col min="5642" max="5642" width="14.125" style="8" customWidth="1"/>
    <col min="5643" max="5643" width="14.5" style="8" customWidth="1"/>
    <col min="5644" max="5644" width="12.875" style="8" customWidth="1"/>
    <col min="5645" max="5645" width="12.25" style="8" customWidth="1"/>
    <col min="5646" max="5646" width="14.25" style="8" customWidth="1"/>
    <col min="5647" max="5647" width="12" style="8" customWidth="1"/>
    <col min="5648" max="5648" width="14.875" style="8" customWidth="1"/>
    <col min="5649" max="5649" width="12.625" style="8" customWidth="1"/>
    <col min="5650" max="5891" width="11" style="8"/>
    <col min="5892" max="5892" width="39.625" style="8" customWidth="1"/>
    <col min="5893" max="5893" width="22.625" style="8" customWidth="1"/>
    <col min="5894" max="5894" width="11.75" style="8" customWidth="1"/>
    <col min="5895" max="5895" width="10.875" style="8" customWidth="1"/>
    <col min="5896" max="5896" width="12.5" style="8" customWidth="1"/>
    <col min="5897" max="5897" width="15.125" style="8" customWidth="1"/>
    <col min="5898" max="5898" width="14.125" style="8" customWidth="1"/>
    <col min="5899" max="5899" width="14.5" style="8" customWidth="1"/>
    <col min="5900" max="5900" width="12.875" style="8" customWidth="1"/>
    <col min="5901" max="5901" width="12.25" style="8" customWidth="1"/>
    <col min="5902" max="5902" width="14.25" style="8" customWidth="1"/>
    <col min="5903" max="5903" width="12" style="8" customWidth="1"/>
    <col min="5904" max="5904" width="14.875" style="8" customWidth="1"/>
    <col min="5905" max="5905" width="12.625" style="8" customWidth="1"/>
    <col min="5906" max="6147" width="11" style="8"/>
    <col min="6148" max="6148" width="39.625" style="8" customWidth="1"/>
    <col min="6149" max="6149" width="22.625" style="8" customWidth="1"/>
    <col min="6150" max="6150" width="11.75" style="8" customWidth="1"/>
    <col min="6151" max="6151" width="10.875" style="8" customWidth="1"/>
    <col min="6152" max="6152" width="12.5" style="8" customWidth="1"/>
    <col min="6153" max="6153" width="15.125" style="8" customWidth="1"/>
    <col min="6154" max="6154" width="14.125" style="8" customWidth="1"/>
    <col min="6155" max="6155" width="14.5" style="8" customWidth="1"/>
    <col min="6156" max="6156" width="12.875" style="8" customWidth="1"/>
    <col min="6157" max="6157" width="12.25" style="8" customWidth="1"/>
    <col min="6158" max="6158" width="14.25" style="8" customWidth="1"/>
    <col min="6159" max="6159" width="12" style="8" customWidth="1"/>
    <col min="6160" max="6160" width="14.875" style="8" customWidth="1"/>
    <col min="6161" max="6161" width="12.625" style="8" customWidth="1"/>
    <col min="6162" max="6403" width="11" style="8"/>
    <col min="6404" max="6404" width="39.625" style="8" customWidth="1"/>
    <col min="6405" max="6405" width="22.625" style="8" customWidth="1"/>
    <col min="6406" max="6406" width="11.75" style="8" customWidth="1"/>
    <col min="6407" max="6407" width="10.875" style="8" customWidth="1"/>
    <col min="6408" max="6408" width="12.5" style="8" customWidth="1"/>
    <col min="6409" max="6409" width="15.125" style="8" customWidth="1"/>
    <col min="6410" max="6410" width="14.125" style="8" customWidth="1"/>
    <col min="6411" max="6411" width="14.5" style="8" customWidth="1"/>
    <col min="6412" max="6412" width="12.875" style="8" customWidth="1"/>
    <col min="6413" max="6413" width="12.25" style="8" customWidth="1"/>
    <col min="6414" max="6414" width="14.25" style="8" customWidth="1"/>
    <col min="6415" max="6415" width="12" style="8" customWidth="1"/>
    <col min="6416" max="6416" width="14.875" style="8" customWidth="1"/>
    <col min="6417" max="6417" width="12.625" style="8" customWidth="1"/>
    <col min="6418" max="6659" width="11" style="8"/>
    <col min="6660" max="6660" width="39.625" style="8" customWidth="1"/>
    <col min="6661" max="6661" width="22.625" style="8" customWidth="1"/>
    <col min="6662" max="6662" width="11.75" style="8" customWidth="1"/>
    <col min="6663" max="6663" width="10.875" style="8" customWidth="1"/>
    <col min="6664" max="6664" width="12.5" style="8" customWidth="1"/>
    <col min="6665" max="6665" width="15.125" style="8" customWidth="1"/>
    <col min="6666" max="6666" width="14.125" style="8" customWidth="1"/>
    <col min="6667" max="6667" width="14.5" style="8" customWidth="1"/>
    <col min="6668" max="6668" width="12.875" style="8" customWidth="1"/>
    <col min="6669" max="6669" width="12.25" style="8" customWidth="1"/>
    <col min="6670" max="6670" width="14.25" style="8" customWidth="1"/>
    <col min="6671" max="6671" width="12" style="8" customWidth="1"/>
    <col min="6672" max="6672" width="14.875" style="8" customWidth="1"/>
    <col min="6673" max="6673" width="12.625" style="8" customWidth="1"/>
    <col min="6674" max="6915" width="11" style="8"/>
    <col min="6916" max="6916" width="39.625" style="8" customWidth="1"/>
    <col min="6917" max="6917" width="22.625" style="8" customWidth="1"/>
    <col min="6918" max="6918" width="11.75" style="8" customWidth="1"/>
    <col min="6919" max="6919" width="10.875" style="8" customWidth="1"/>
    <col min="6920" max="6920" width="12.5" style="8" customWidth="1"/>
    <col min="6921" max="6921" width="15.125" style="8" customWidth="1"/>
    <col min="6922" max="6922" width="14.125" style="8" customWidth="1"/>
    <col min="6923" max="6923" width="14.5" style="8" customWidth="1"/>
    <col min="6924" max="6924" width="12.875" style="8" customWidth="1"/>
    <col min="6925" max="6925" width="12.25" style="8" customWidth="1"/>
    <col min="6926" max="6926" width="14.25" style="8" customWidth="1"/>
    <col min="6927" max="6927" width="12" style="8" customWidth="1"/>
    <col min="6928" max="6928" width="14.875" style="8" customWidth="1"/>
    <col min="6929" max="6929" width="12.625" style="8" customWidth="1"/>
    <col min="6930" max="7171" width="11" style="8"/>
    <col min="7172" max="7172" width="39.625" style="8" customWidth="1"/>
    <col min="7173" max="7173" width="22.625" style="8" customWidth="1"/>
    <col min="7174" max="7174" width="11.75" style="8" customWidth="1"/>
    <col min="7175" max="7175" width="10.875" style="8" customWidth="1"/>
    <col min="7176" max="7176" width="12.5" style="8" customWidth="1"/>
    <col min="7177" max="7177" width="15.125" style="8" customWidth="1"/>
    <col min="7178" max="7178" width="14.125" style="8" customWidth="1"/>
    <col min="7179" max="7179" width="14.5" style="8" customWidth="1"/>
    <col min="7180" max="7180" width="12.875" style="8" customWidth="1"/>
    <col min="7181" max="7181" width="12.25" style="8" customWidth="1"/>
    <col min="7182" max="7182" width="14.25" style="8" customWidth="1"/>
    <col min="7183" max="7183" width="12" style="8" customWidth="1"/>
    <col min="7184" max="7184" width="14.875" style="8" customWidth="1"/>
    <col min="7185" max="7185" width="12.625" style="8" customWidth="1"/>
    <col min="7186" max="7427" width="11" style="8"/>
    <col min="7428" max="7428" width="39.625" style="8" customWidth="1"/>
    <col min="7429" max="7429" width="22.625" style="8" customWidth="1"/>
    <col min="7430" max="7430" width="11.75" style="8" customWidth="1"/>
    <col min="7431" max="7431" width="10.875" style="8" customWidth="1"/>
    <col min="7432" max="7432" width="12.5" style="8" customWidth="1"/>
    <col min="7433" max="7433" width="15.125" style="8" customWidth="1"/>
    <col min="7434" max="7434" width="14.125" style="8" customWidth="1"/>
    <col min="7435" max="7435" width="14.5" style="8" customWidth="1"/>
    <col min="7436" max="7436" width="12.875" style="8" customWidth="1"/>
    <col min="7437" max="7437" width="12.25" style="8" customWidth="1"/>
    <col min="7438" max="7438" width="14.25" style="8" customWidth="1"/>
    <col min="7439" max="7439" width="12" style="8" customWidth="1"/>
    <col min="7440" max="7440" width="14.875" style="8" customWidth="1"/>
    <col min="7441" max="7441" width="12.625" style="8" customWidth="1"/>
    <col min="7442" max="7683" width="11" style="8"/>
    <col min="7684" max="7684" width="39.625" style="8" customWidth="1"/>
    <col min="7685" max="7685" width="22.625" style="8" customWidth="1"/>
    <col min="7686" max="7686" width="11.75" style="8" customWidth="1"/>
    <col min="7687" max="7687" width="10.875" style="8" customWidth="1"/>
    <col min="7688" max="7688" width="12.5" style="8" customWidth="1"/>
    <col min="7689" max="7689" width="15.125" style="8" customWidth="1"/>
    <col min="7690" max="7690" width="14.125" style="8" customWidth="1"/>
    <col min="7691" max="7691" width="14.5" style="8" customWidth="1"/>
    <col min="7692" max="7692" width="12.875" style="8" customWidth="1"/>
    <col min="7693" max="7693" width="12.25" style="8" customWidth="1"/>
    <col min="7694" max="7694" width="14.25" style="8" customWidth="1"/>
    <col min="7695" max="7695" width="12" style="8" customWidth="1"/>
    <col min="7696" max="7696" width="14.875" style="8" customWidth="1"/>
    <col min="7697" max="7697" width="12.625" style="8" customWidth="1"/>
    <col min="7698" max="7939" width="11" style="8"/>
    <col min="7940" max="7940" width="39.625" style="8" customWidth="1"/>
    <col min="7941" max="7941" width="22.625" style="8" customWidth="1"/>
    <col min="7942" max="7942" width="11.75" style="8" customWidth="1"/>
    <col min="7943" max="7943" width="10.875" style="8" customWidth="1"/>
    <col min="7944" max="7944" width="12.5" style="8" customWidth="1"/>
    <col min="7945" max="7945" width="15.125" style="8" customWidth="1"/>
    <col min="7946" max="7946" width="14.125" style="8" customWidth="1"/>
    <col min="7947" max="7947" width="14.5" style="8" customWidth="1"/>
    <col min="7948" max="7948" width="12.875" style="8" customWidth="1"/>
    <col min="7949" max="7949" width="12.25" style="8" customWidth="1"/>
    <col min="7950" max="7950" width="14.25" style="8" customWidth="1"/>
    <col min="7951" max="7951" width="12" style="8" customWidth="1"/>
    <col min="7952" max="7952" width="14.875" style="8" customWidth="1"/>
    <col min="7953" max="7953" width="12.625" style="8" customWidth="1"/>
    <col min="7954" max="8195" width="11" style="8"/>
    <col min="8196" max="8196" width="39.625" style="8" customWidth="1"/>
    <col min="8197" max="8197" width="22.625" style="8" customWidth="1"/>
    <col min="8198" max="8198" width="11.75" style="8" customWidth="1"/>
    <col min="8199" max="8199" width="10.875" style="8" customWidth="1"/>
    <col min="8200" max="8200" width="12.5" style="8" customWidth="1"/>
    <col min="8201" max="8201" width="15.125" style="8" customWidth="1"/>
    <col min="8202" max="8202" width="14.125" style="8" customWidth="1"/>
    <col min="8203" max="8203" width="14.5" style="8" customWidth="1"/>
    <col min="8204" max="8204" width="12.875" style="8" customWidth="1"/>
    <col min="8205" max="8205" width="12.25" style="8" customWidth="1"/>
    <col min="8206" max="8206" width="14.25" style="8" customWidth="1"/>
    <col min="8207" max="8207" width="12" style="8" customWidth="1"/>
    <col min="8208" max="8208" width="14.875" style="8" customWidth="1"/>
    <col min="8209" max="8209" width="12.625" style="8" customWidth="1"/>
    <col min="8210" max="8451" width="11" style="8"/>
    <col min="8452" max="8452" width="39.625" style="8" customWidth="1"/>
    <col min="8453" max="8453" width="22.625" style="8" customWidth="1"/>
    <col min="8454" max="8454" width="11.75" style="8" customWidth="1"/>
    <col min="8455" max="8455" width="10.875" style="8" customWidth="1"/>
    <col min="8456" max="8456" width="12.5" style="8" customWidth="1"/>
    <col min="8457" max="8457" width="15.125" style="8" customWidth="1"/>
    <col min="8458" max="8458" width="14.125" style="8" customWidth="1"/>
    <col min="8459" max="8459" width="14.5" style="8" customWidth="1"/>
    <col min="8460" max="8460" width="12.875" style="8" customWidth="1"/>
    <col min="8461" max="8461" width="12.25" style="8" customWidth="1"/>
    <col min="8462" max="8462" width="14.25" style="8" customWidth="1"/>
    <col min="8463" max="8463" width="12" style="8" customWidth="1"/>
    <col min="8464" max="8464" width="14.875" style="8" customWidth="1"/>
    <col min="8465" max="8465" width="12.625" style="8" customWidth="1"/>
    <col min="8466" max="8707" width="11" style="8"/>
    <col min="8708" max="8708" width="39.625" style="8" customWidth="1"/>
    <col min="8709" max="8709" width="22.625" style="8" customWidth="1"/>
    <col min="8710" max="8710" width="11.75" style="8" customWidth="1"/>
    <col min="8711" max="8711" width="10.875" style="8" customWidth="1"/>
    <col min="8712" max="8712" width="12.5" style="8" customWidth="1"/>
    <col min="8713" max="8713" width="15.125" style="8" customWidth="1"/>
    <col min="8714" max="8714" width="14.125" style="8" customWidth="1"/>
    <col min="8715" max="8715" width="14.5" style="8" customWidth="1"/>
    <col min="8716" max="8716" width="12.875" style="8" customWidth="1"/>
    <col min="8717" max="8717" width="12.25" style="8" customWidth="1"/>
    <col min="8718" max="8718" width="14.25" style="8" customWidth="1"/>
    <col min="8719" max="8719" width="12" style="8" customWidth="1"/>
    <col min="8720" max="8720" width="14.875" style="8" customWidth="1"/>
    <col min="8721" max="8721" width="12.625" style="8" customWidth="1"/>
    <col min="8722" max="8963" width="11" style="8"/>
    <col min="8964" max="8964" width="39.625" style="8" customWidth="1"/>
    <col min="8965" max="8965" width="22.625" style="8" customWidth="1"/>
    <col min="8966" max="8966" width="11.75" style="8" customWidth="1"/>
    <col min="8967" max="8967" width="10.875" style="8" customWidth="1"/>
    <col min="8968" max="8968" width="12.5" style="8" customWidth="1"/>
    <col min="8969" max="8969" width="15.125" style="8" customWidth="1"/>
    <col min="8970" max="8970" width="14.125" style="8" customWidth="1"/>
    <col min="8971" max="8971" width="14.5" style="8" customWidth="1"/>
    <col min="8972" max="8972" width="12.875" style="8" customWidth="1"/>
    <col min="8973" max="8973" width="12.25" style="8" customWidth="1"/>
    <col min="8974" max="8974" width="14.25" style="8" customWidth="1"/>
    <col min="8975" max="8975" width="12" style="8" customWidth="1"/>
    <col min="8976" max="8976" width="14.875" style="8" customWidth="1"/>
    <col min="8977" max="8977" width="12.625" style="8" customWidth="1"/>
    <col min="8978" max="9219" width="11" style="8"/>
    <col min="9220" max="9220" width="39.625" style="8" customWidth="1"/>
    <col min="9221" max="9221" width="22.625" style="8" customWidth="1"/>
    <col min="9222" max="9222" width="11.75" style="8" customWidth="1"/>
    <col min="9223" max="9223" width="10.875" style="8" customWidth="1"/>
    <col min="9224" max="9224" width="12.5" style="8" customWidth="1"/>
    <col min="9225" max="9225" width="15.125" style="8" customWidth="1"/>
    <col min="9226" max="9226" width="14.125" style="8" customWidth="1"/>
    <col min="9227" max="9227" width="14.5" style="8" customWidth="1"/>
    <col min="9228" max="9228" width="12.875" style="8" customWidth="1"/>
    <col min="9229" max="9229" width="12.25" style="8" customWidth="1"/>
    <col min="9230" max="9230" width="14.25" style="8" customWidth="1"/>
    <col min="9231" max="9231" width="12" style="8" customWidth="1"/>
    <col min="9232" max="9232" width="14.875" style="8" customWidth="1"/>
    <col min="9233" max="9233" width="12.625" style="8" customWidth="1"/>
    <col min="9234" max="9475" width="11" style="8"/>
    <col min="9476" max="9476" width="39.625" style="8" customWidth="1"/>
    <col min="9477" max="9477" width="22.625" style="8" customWidth="1"/>
    <col min="9478" max="9478" width="11.75" style="8" customWidth="1"/>
    <col min="9479" max="9479" width="10.875" style="8" customWidth="1"/>
    <col min="9480" max="9480" width="12.5" style="8" customWidth="1"/>
    <col min="9481" max="9481" width="15.125" style="8" customWidth="1"/>
    <col min="9482" max="9482" width="14.125" style="8" customWidth="1"/>
    <col min="9483" max="9483" width="14.5" style="8" customWidth="1"/>
    <col min="9484" max="9484" width="12.875" style="8" customWidth="1"/>
    <col min="9485" max="9485" width="12.25" style="8" customWidth="1"/>
    <col min="9486" max="9486" width="14.25" style="8" customWidth="1"/>
    <col min="9487" max="9487" width="12" style="8" customWidth="1"/>
    <col min="9488" max="9488" width="14.875" style="8" customWidth="1"/>
    <col min="9489" max="9489" width="12.625" style="8" customWidth="1"/>
    <col min="9490" max="9731" width="11" style="8"/>
    <col min="9732" max="9732" width="39.625" style="8" customWidth="1"/>
    <col min="9733" max="9733" width="22.625" style="8" customWidth="1"/>
    <col min="9734" max="9734" width="11.75" style="8" customWidth="1"/>
    <col min="9735" max="9735" width="10.875" style="8" customWidth="1"/>
    <col min="9736" max="9736" width="12.5" style="8" customWidth="1"/>
    <col min="9737" max="9737" width="15.125" style="8" customWidth="1"/>
    <col min="9738" max="9738" width="14.125" style="8" customWidth="1"/>
    <col min="9739" max="9739" width="14.5" style="8" customWidth="1"/>
    <col min="9740" max="9740" width="12.875" style="8" customWidth="1"/>
    <col min="9741" max="9741" width="12.25" style="8" customWidth="1"/>
    <col min="9742" max="9742" width="14.25" style="8" customWidth="1"/>
    <col min="9743" max="9743" width="12" style="8" customWidth="1"/>
    <col min="9744" max="9744" width="14.875" style="8" customWidth="1"/>
    <col min="9745" max="9745" width="12.625" style="8" customWidth="1"/>
    <col min="9746" max="9987" width="11" style="8"/>
    <col min="9988" max="9988" width="39.625" style="8" customWidth="1"/>
    <col min="9989" max="9989" width="22.625" style="8" customWidth="1"/>
    <col min="9990" max="9990" width="11.75" style="8" customWidth="1"/>
    <col min="9991" max="9991" width="10.875" style="8" customWidth="1"/>
    <col min="9992" max="9992" width="12.5" style="8" customWidth="1"/>
    <col min="9993" max="9993" width="15.125" style="8" customWidth="1"/>
    <col min="9994" max="9994" width="14.125" style="8" customWidth="1"/>
    <col min="9995" max="9995" width="14.5" style="8" customWidth="1"/>
    <col min="9996" max="9996" width="12.875" style="8" customWidth="1"/>
    <col min="9997" max="9997" width="12.25" style="8" customWidth="1"/>
    <col min="9998" max="9998" width="14.25" style="8" customWidth="1"/>
    <col min="9999" max="9999" width="12" style="8" customWidth="1"/>
    <col min="10000" max="10000" width="14.875" style="8" customWidth="1"/>
    <col min="10001" max="10001" width="12.625" style="8" customWidth="1"/>
    <col min="10002" max="10243" width="11" style="8"/>
    <col min="10244" max="10244" width="39.625" style="8" customWidth="1"/>
    <col min="10245" max="10245" width="22.625" style="8" customWidth="1"/>
    <col min="10246" max="10246" width="11.75" style="8" customWidth="1"/>
    <col min="10247" max="10247" width="10.875" style="8" customWidth="1"/>
    <col min="10248" max="10248" width="12.5" style="8" customWidth="1"/>
    <col min="10249" max="10249" width="15.125" style="8" customWidth="1"/>
    <col min="10250" max="10250" width="14.125" style="8" customWidth="1"/>
    <col min="10251" max="10251" width="14.5" style="8" customWidth="1"/>
    <col min="10252" max="10252" width="12.875" style="8" customWidth="1"/>
    <col min="10253" max="10253" width="12.25" style="8" customWidth="1"/>
    <col min="10254" max="10254" width="14.25" style="8" customWidth="1"/>
    <col min="10255" max="10255" width="12" style="8" customWidth="1"/>
    <col min="10256" max="10256" width="14.875" style="8" customWidth="1"/>
    <col min="10257" max="10257" width="12.625" style="8" customWidth="1"/>
    <col min="10258" max="10499" width="11" style="8"/>
    <col min="10500" max="10500" width="39.625" style="8" customWidth="1"/>
    <col min="10501" max="10501" width="22.625" style="8" customWidth="1"/>
    <col min="10502" max="10502" width="11.75" style="8" customWidth="1"/>
    <col min="10503" max="10503" width="10.875" style="8" customWidth="1"/>
    <col min="10504" max="10504" width="12.5" style="8" customWidth="1"/>
    <col min="10505" max="10505" width="15.125" style="8" customWidth="1"/>
    <col min="10506" max="10506" width="14.125" style="8" customWidth="1"/>
    <col min="10507" max="10507" width="14.5" style="8" customWidth="1"/>
    <col min="10508" max="10508" width="12.875" style="8" customWidth="1"/>
    <col min="10509" max="10509" width="12.25" style="8" customWidth="1"/>
    <col min="10510" max="10510" width="14.25" style="8" customWidth="1"/>
    <col min="10511" max="10511" width="12" style="8" customWidth="1"/>
    <col min="10512" max="10512" width="14.875" style="8" customWidth="1"/>
    <col min="10513" max="10513" width="12.625" style="8" customWidth="1"/>
    <col min="10514" max="10755" width="11" style="8"/>
    <col min="10756" max="10756" width="39.625" style="8" customWidth="1"/>
    <col min="10757" max="10757" width="22.625" style="8" customWidth="1"/>
    <col min="10758" max="10758" width="11.75" style="8" customWidth="1"/>
    <col min="10759" max="10759" width="10.875" style="8" customWidth="1"/>
    <col min="10760" max="10760" width="12.5" style="8" customWidth="1"/>
    <col min="10761" max="10761" width="15.125" style="8" customWidth="1"/>
    <col min="10762" max="10762" width="14.125" style="8" customWidth="1"/>
    <col min="10763" max="10763" width="14.5" style="8" customWidth="1"/>
    <col min="10764" max="10764" width="12.875" style="8" customWidth="1"/>
    <col min="10765" max="10765" width="12.25" style="8" customWidth="1"/>
    <col min="10766" max="10766" width="14.25" style="8" customWidth="1"/>
    <col min="10767" max="10767" width="12" style="8" customWidth="1"/>
    <col min="10768" max="10768" width="14.875" style="8" customWidth="1"/>
    <col min="10769" max="10769" width="12.625" style="8" customWidth="1"/>
    <col min="10770" max="11011" width="11" style="8"/>
    <col min="11012" max="11012" width="39.625" style="8" customWidth="1"/>
    <col min="11013" max="11013" width="22.625" style="8" customWidth="1"/>
    <col min="11014" max="11014" width="11.75" style="8" customWidth="1"/>
    <col min="11015" max="11015" width="10.875" style="8" customWidth="1"/>
    <col min="11016" max="11016" width="12.5" style="8" customWidth="1"/>
    <col min="11017" max="11017" width="15.125" style="8" customWidth="1"/>
    <col min="11018" max="11018" width="14.125" style="8" customWidth="1"/>
    <col min="11019" max="11019" width="14.5" style="8" customWidth="1"/>
    <col min="11020" max="11020" width="12.875" style="8" customWidth="1"/>
    <col min="11021" max="11021" width="12.25" style="8" customWidth="1"/>
    <col min="11022" max="11022" width="14.25" style="8" customWidth="1"/>
    <col min="11023" max="11023" width="12" style="8" customWidth="1"/>
    <col min="11024" max="11024" width="14.875" style="8" customWidth="1"/>
    <col min="11025" max="11025" width="12.625" style="8" customWidth="1"/>
    <col min="11026" max="11267" width="11" style="8"/>
    <col min="11268" max="11268" width="39.625" style="8" customWidth="1"/>
    <col min="11269" max="11269" width="22.625" style="8" customWidth="1"/>
    <col min="11270" max="11270" width="11.75" style="8" customWidth="1"/>
    <col min="11271" max="11271" width="10.875" style="8" customWidth="1"/>
    <col min="11272" max="11272" width="12.5" style="8" customWidth="1"/>
    <col min="11273" max="11273" width="15.125" style="8" customWidth="1"/>
    <col min="11274" max="11274" width="14.125" style="8" customWidth="1"/>
    <col min="11275" max="11275" width="14.5" style="8" customWidth="1"/>
    <col min="11276" max="11276" width="12.875" style="8" customWidth="1"/>
    <col min="11277" max="11277" width="12.25" style="8" customWidth="1"/>
    <col min="11278" max="11278" width="14.25" style="8" customWidth="1"/>
    <col min="11279" max="11279" width="12" style="8" customWidth="1"/>
    <col min="11280" max="11280" width="14.875" style="8" customWidth="1"/>
    <col min="11281" max="11281" width="12.625" style="8" customWidth="1"/>
    <col min="11282" max="11523" width="11" style="8"/>
    <col min="11524" max="11524" width="39.625" style="8" customWidth="1"/>
    <col min="11525" max="11525" width="22.625" style="8" customWidth="1"/>
    <col min="11526" max="11526" width="11.75" style="8" customWidth="1"/>
    <col min="11527" max="11527" width="10.875" style="8" customWidth="1"/>
    <col min="11528" max="11528" width="12.5" style="8" customWidth="1"/>
    <col min="11529" max="11529" width="15.125" style="8" customWidth="1"/>
    <col min="11530" max="11530" width="14.125" style="8" customWidth="1"/>
    <col min="11531" max="11531" width="14.5" style="8" customWidth="1"/>
    <col min="11532" max="11532" width="12.875" style="8" customWidth="1"/>
    <col min="11533" max="11533" width="12.25" style="8" customWidth="1"/>
    <col min="11534" max="11534" width="14.25" style="8" customWidth="1"/>
    <col min="11535" max="11535" width="12" style="8" customWidth="1"/>
    <col min="11536" max="11536" width="14.875" style="8" customWidth="1"/>
    <col min="11537" max="11537" width="12.625" style="8" customWidth="1"/>
    <col min="11538" max="11779" width="11" style="8"/>
    <col min="11780" max="11780" width="39.625" style="8" customWidth="1"/>
    <col min="11781" max="11781" width="22.625" style="8" customWidth="1"/>
    <col min="11782" max="11782" width="11.75" style="8" customWidth="1"/>
    <col min="11783" max="11783" width="10.875" style="8" customWidth="1"/>
    <col min="11784" max="11784" width="12.5" style="8" customWidth="1"/>
    <col min="11785" max="11785" width="15.125" style="8" customWidth="1"/>
    <col min="11786" max="11786" width="14.125" style="8" customWidth="1"/>
    <col min="11787" max="11787" width="14.5" style="8" customWidth="1"/>
    <col min="11788" max="11788" width="12.875" style="8" customWidth="1"/>
    <col min="11789" max="11789" width="12.25" style="8" customWidth="1"/>
    <col min="11790" max="11790" width="14.25" style="8" customWidth="1"/>
    <col min="11791" max="11791" width="12" style="8" customWidth="1"/>
    <col min="11792" max="11792" width="14.875" style="8" customWidth="1"/>
    <col min="11793" max="11793" width="12.625" style="8" customWidth="1"/>
    <col min="11794" max="12035" width="11" style="8"/>
    <col min="12036" max="12036" width="39.625" style="8" customWidth="1"/>
    <col min="12037" max="12037" width="22.625" style="8" customWidth="1"/>
    <col min="12038" max="12038" width="11.75" style="8" customWidth="1"/>
    <col min="12039" max="12039" width="10.875" style="8" customWidth="1"/>
    <col min="12040" max="12040" width="12.5" style="8" customWidth="1"/>
    <col min="12041" max="12041" width="15.125" style="8" customWidth="1"/>
    <col min="12042" max="12042" width="14.125" style="8" customWidth="1"/>
    <col min="12043" max="12043" width="14.5" style="8" customWidth="1"/>
    <col min="12044" max="12044" width="12.875" style="8" customWidth="1"/>
    <col min="12045" max="12045" width="12.25" style="8" customWidth="1"/>
    <col min="12046" max="12046" width="14.25" style="8" customWidth="1"/>
    <col min="12047" max="12047" width="12" style="8" customWidth="1"/>
    <col min="12048" max="12048" width="14.875" style="8" customWidth="1"/>
    <col min="12049" max="12049" width="12.625" style="8" customWidth="1"/>
    <col min="12050" max="12291" width="11" style="8"/>
    <col min="12292" max="12292" width="39.625" style="8" customWidth="1"/>
    <col min="12293" max="12293" width="22.625" style="8" customWidth="1"/>
    <col min="12294" max="12294" width="11.75" style="8" customWidth="1"/>
    <col min="12295" max="12295" width="10.875" style="8" customWidth="1"/>
    <col min="12296" max="12296" width="12.5" style="8" customWidth="1"/>
    <col min="12297" max="12297" width="15.125" style="8" customWidth="1"/>
    <col min="12298" max="12298" width="14.125" style="8" customWidth="1"/>
    <col min="12299" max="12299" width="14.5" style="8" customWidth="1"/>
    <col min="12300" max="12300" width="12.875" style="8" customWidth="1"/>
    <col min="12301" max="12301" width="12.25" style="8" customWidth="1"/>
    <col min="12302" max="12302" width="14.25" style="8" customWidth="1"/>
    <col min="12303" max="12303" width="12" style="8" customWidth="1"/>
    <col min="12304" max="12304" width="14.875" style="8" customWidth="1"/>
    <col min="12305" max="12305" width="12.625" style="8" customWidth="1"/>
    <col min="12306" max="12547" width="11" style="8"/>
    <col min="12548" max="12548" width="39.625" style="8" customWidth="1"/>
    <col min="12549" max="12549" width="22.625" style="8" customWidth="1"/>
    <col min="12550" max="12550" width="11.75" style="8" customWidth="1"/>
    <col min="12551" max="12551" width="10.875" style="8" customWidth="1"/>
    <col min="12552" max="12552" width="12.5" style="8" customWidth="1"/>
    <col min="12553" max="12553" width="15.125" style="8" customWidth="1"/>
    <col min="12554" max="12554" width="14.125" style="8" customWidth="1"/>
    <col min="12555" max="12555" width="14.5" style="8" customWidth="1"/>
    <col min="12556" max="12556" width="12.875" style="8" customWidth="1"/>
    <col min="12557" max="12557" width="12.25" style="8" customWidth="1"/>
    <col min="12558" max="12558" width="14.25" style="8" customWidth="1"/>
    <col min="12559" max="12559" width="12" style="8" customWidth="1"/>
    <col min="12560" max="12560" width="14.875" style="8" customWidth="1"/>
    <col min="12561" max="12561" width="12.625" style="8" customWidth="1"/>
    <col min="12562" max="12803" width="11" style="8"/>
    <col min="12804" max="12804" width="39.625" style="8" customWidth="1"/>
    <col min="12805" max="12805" width="22.625" style="8" customWidth="1"/>
    <col min="12806" max="12806" width="11.75" style="8" customWidth="1"/>
    <col min="12807" max="12807" width="10.875" style="8" customWidth="1"/>
    <col min="12808" max="12808" width="12.5" style="8" customWidth="1"/>
    <col min="12809" max="12809" width="15.125" style="8" customWidth="1"/>
    <col min="12810" max="12810" width="14.125" style="8" customWidth="1"/>
    <col min="12811" max="12811" width="14.5" style="8" customWidth="1"/>
    <col min="12812" max="12812" width="12.875" style="8" customWidth="1"/>
    <col min="12813" max="12813" width="12.25" style="8" customWidth="1"/>
    <col min="12814" max="12814" width="14.25" style="8" customWidth="1"/>
    <col min="12815" max="12815" width="12" style="8" customWidth="1"/>
    <col min="12816" max="12816" width="14.875" style="8" customWidth="1"/>
    <col min="12817" max="12817" width="12.625" style="8" customWidth="1"/>
    <col min="12818" max="13059" width="11" style="8"/>
    <col min="13060" max="13060" width="39.625" style="8" customWidth="1"/>
    <col min="13061" max="13061" width="22.625" style="8" customWidth="1"/>
    <col min="13062" max="13062" width="11.75" style="8" customWidth="1"/>
    <col min="13063" max="13063" width="10.875" style="8" customWidth="1"/>
    <col min="13064" max="13064" width="12.5" style="8" customWidth="1"/>
    <col min="13065" max="13065" width="15.125" style="8" customWidth="1"/>
    <col min="13066" max="13066" width="14.125" style="8" customWidth="1"/>
    <col min="13067" max="13067" width="14.5" style="8" customWidth="1"/>
    <col min="13068" max="13068" width="12.875" style="8" customWidth="1"/>
    <col min="13069" max="13069" width="12.25" style="8" customWidth="1"/>
    <col min="13070" max="13070" width="14.25" style="8" customWidth="1"/>
    <col min="13071" max="13071" width="12" style="8" customWidth="1"/>
    <col min="13072" max="13072" width="14.875" style="8" customWidth="1"/>
    <col min="13073" max="13073" width="12.625" style="8" customWidth="1"/>
    <col min="13074" max="13315" width="11" style="8"/>
    <col min="13316" max="13316" width="39.625" style="8" customWidth="1"/>
    <col min="13317" max="13317" width="22.625" style="8" customWidth="1"/>
    <col min="13318" max="13318" width="11.75" style="8" customWidth="1"/>
    <col min="13319" max="13319" width="10.875" style="8" customWidth="1"/>
    <col min="13320" max="13320" width="12.5" style="8" customWidth="1"/>
    <col min="13321" max="13321" width="15.125" style="8" customWidth="1"/>
    <col min="13322" max="13322" width="14.125" style="8" customWidth="1"/>
    <col min="13323" max="13323" width="14.5" style="8" customWidth="1"/>
    <col min="13324" max="13324" width="12.875" style="8" customWidth="1"/>
    <col min="13325" max="13325" width="12.25" style="8" customWidth="1"/>
    <col min="13326" max="13326" width="14.25" style="8" customWidth="1"/>
    <col min="13327" max="13327" width="12" style="8" customWidth="1"/>
    <col min="13328" max="13328" width="14.875" style="8" customWidth="1"/>
    <col min="13329" max="13329" width="12.625" style="8" customWidth="1"/>
    <col min="13330" max="13571" width="11" style="8"/>
    <col min="13572" max="13572" width="39.625" style="8" customWidth="1"/>
    <col min="13573" max="13573" width="22.625" style="8" customWidth="1"/>
    <col min="13574" max="13574" width="11.75" style="8" customWidth="1"/>
    <col min="13575" max="13575" width="10.875" style="8" customWidth="1"/>
    <col min="13576" max="13576" width="12.5" style="8" customWidth="1"/>
    <col min="13577" max="13577" width="15.125" style="8" customWidth="1"/>
    <col min="13578" max="13578" width="14.125" style="8" customWidth="1"/>
    <col min="13579" max="13579" width="14.5" style="8" customWidth="1"/>
    <col min="13580" max="13580" width="12.875" style="8" customWidth="1"/>
    <col min="13581" max="13581" width="12.25" style="8" customWidth="1"/>
    <col min="13582" max="13582" width="14.25" style="8" customWidth="1"/>
    <col min="13583" max="13583" width="12" style="8" customWidth="1"/>
    <col min="13584" max="13584" width="14.875" style="8" customWidth="1"/>
    <col min="13585" max="13585" width="12.625" style="8" customWidth="1"/>
    <col min="13586" max="13827" width="11" style="8"/>
    <col min="13828" max="13828" width="39.625" style="8" customWidth="1"/>
    <col min="13829" max="13829" width="22.625" style="8" customWidth="1"/>
    <col min="13830" max="13830" width="11.75" style="8" customWidth="1"/>
    <col min="13831" max="13831" width="10.875" style="8" customWidth="1"/>
    <col min="13832" max="13832" width="12.5" style="8" customWidth="1"/>
    <col min="13833" max="13833" width="15.125" style="8" customWidth="1"/>
    <col min="13834" max="13834" width="14.125" style="8" customWidth="1"/>
    <col min="13835" max="13835" width="14.5" style="8" customWidth="1"/>
    <col min="13836" max="13836" width="12.875" style="8" customWidth="1"/>
    <col min="13837" max="13837" width="12.25" style="8" customWidth="1"/>
    <col min="13838" max="13838" width="14.25" style="8" customWidth="1"/>
    <col min="13839" max="13839" width="12" style="8" customWidth="1"/>
    <col min="13840" max="13840" width="14.875" style="8" customWidth="1"/>
    <col min="13841" max="13841" width="12.625" style="8" customWidth="1"/>
    <col min="13842" max="14083" width="11" style="8"/>
    <col min="14084" max="14084" width="39.625" style="8" customWidth="1"/>
    <col min="14085" max="14085" width="22.625" style="8" customWidth="1"/>
    <col min="14086" max="14086" width="11.75" style="8" customWidth="1"/>
    <col min="14087" max="14087" width="10.875" style="8" customWidth="1"/>
    <col min="14088" max="14088" width="12.5" style="8" customWidth="1"/>
    <col min="14089" max="14089" width="15.125" style="8" customWidth="1"/>
    <col min="14090" max="14090" width="14.125" style="8" customWidth="1"/>
    <col min="14091" max="14091" width="14.5" style="8" customWidth="1"/>
    <col min="14092" max="14092" width="12.875" style="8" customWidth="1"/>
    <col min="14093" max="14093" width="12.25" style="8" customWidth="1"/>
    <col min="14094" max="14094" width="14.25" style="8" customWidth="1"/>
    <col min="14095" max="14095" width="12" style="8" customWidth="1"/>
    <col min="14096" max="14096" width="14.875" style="8" customWidth="1"/>
    <col min="14097" max="14097" width="12.625" style="8" customWidth="1"/>
    <col min="14098" max="14339" width="11" style="8"/>
    <col min="14340" max="14340" width="39.625" style="8" customWidth="1"/>
    <col min="14341" max="14341" width="22.625" style="8" customWidth="1"/>
    <col min="14342" max="14342" width="11.75" style="8" customWidth="1"/>
    <col min="14343" max="14343" width="10.875" style="8" customWidth="1"/>
    <col min="14344" max="14344" width="12.5" style="8" customWidth="1"/>
    <col min="14345" max="14345" width="15.125" style="8" customWidth="1"/>
    <col min="14346" max="14346" width="14.125" style="8" customWidth="1"/>
    <col min="14347" max="14347" width="14.5" style="8" customWidth="1"/>
    <col min="14348" max="14348" width="12.875" style="8" customWidth="1"/>
    <col min="14349" max="14349" width="12.25" style="8" customWidth="1"/>
    <col min="14350" max="14350" width="14.25" style="8" customWidth="1"/>
    <col min="14351" max="14351" width="12" style="8" customWidth="1"/>
    <col min="14352" max="14352" width="14.875" style="8" customWidth="1"/>
    <col min="14353" max="14353" width="12.625" style="8" customWidth="1"/>
    <col min="14354" max="14595" width="11" style="8"/>
    <col min="14596" max="14596" width="39.625" style="8" customWidth="1"/>
    <col min="14597" max="14597" width="22.625" style="8" customWidth="1"/>
    <col min="14598" max="14598" width="11.75" style="8" customWidth="1"/>
    <col min="14599" max="14599" width="10.875" style="8" customWidth="1"/>
    <col min="14600" max="14600" width="12.5" style="8" customWidth="1"/>
    <col min="14601" max="14601" width="15.125" style="8" customWidth="1"/>
    <col min="14602" max="14602" width="14.125" style="8" customWidth="1"/>
    <col min="14603" max="14603" width="14.5" style="8" customWidth="1"/>
    <col min="14604" max="14604" width="12.875" style="8" customWidth="1"/>
    <col min="14605" max="14605" width="12.25" style="8" customWidth="1"/>
    <col min="14606" max="14606" width="14.25" style="8" customWidth="1"/>
    <col min="14607" max="14607" width="12" style="8" customWidth="1"/>
    <col min="14608" max="14608" width="14.875" style="8" customWidth="1"/>
    <col min="14609" max="14609" width="12.625" style="8" customWidth="1"/>
    <col min="14610" max="14851" width="11" style="8"/>
    <col min="14852" max="14852" width="39.625" style="8" customWidth="1"/>
    <col min="14853" max="14853" width="22.625" style="8" customWidth="1"/>
    <col min="14854" max="14854" width="11.75" style="8" customWidth="1"/>
    <col min="14855" max="14855" width="10.875" style="8" customWidth="1"/>
    <col min="14856" max="14856" width="12.5" style="8" customWidth="1"/>
    <col min="14857" max="14857" width="15.125" style="8" customWidth="1"/>
    <col min="14858" max="14858" width="14.125" style="8" customWidth="1"/>
    <col min="14859" max="14859" width="14.5" style="8" customWidth="1"/>
    <col min="14860" max="14860" width="12.875" style="8" customWidth="1"/>
    <col min="14861" max="14861" width="12.25" style="8" customWidth="1"/>
    <col min="14862" max="14862" width="14.25" style="8" customWidth="1"/>
    <col min="14863" max="14863" width="12" style="8" customWidth="1"/>
    <col min="14864" max="14864" width="14.875" style="8" customWidth="1"/>
    <col min="14865" max="14865" width="12.625" style="8" customWidth="1"/>
    <col min="14866" max="15107" width="11" style="8"/>
    <col min="15108" max="15108" width="39.625" style="8" customWidth="1"/>
    <col min="15109" max="15109" width="22.625" style="8" customWidth="1"/>
    <col min="15110" max="15110" width="11.75" style="8" customWidth="1"/>
    <col min="15111" max="15111" width="10.875" style="8" customWidth="1"/>
    <col min="15112" max="15112" width="12.5" style="8" customWidth="1"/>
    <col min="15113" max="15113" width="15.125" style="8" customWidth="1"/>
    <col min="15114" max="15114" width="14.125" style="8" customWidth="1"/>
    <col min="15115" max="15115" width="14.5" style="8" customWidth="1"/>
    <col min="15116" max="15116" width="12.875" style="8" customWidth="1"/>
    <col min="15117" max="15117" width="12.25" style="8" customWidth="1"/>
    <col min="15118" max="15118" width="14.25" style="8" customWidth="1"/>
    <col min="15119" max="15119" width="12" style="8" customWidth="1"/>
    <col min="15120" max="15120" width="14.875" style="8" customWidth="1"/>
    <col min="15121" max="15121" width="12.625" style="8" customWidth="1"/>
    <col min="15122" max="15363" width="11" style="8"/>
    <col min="15364" max="15364" width="39.625" style="8" customWidth="1"/>
    <col min="15365" max="15365" width="22.625" style="8" customWidth="1"/>
    <col min="15366" max="15366" width="11.75" style="8" customWidth="1"/>
    <col min="15367" max="15367" width="10.875" style="8" customWidth="1"/>
    <col min="15368" max="15368" width="12.5" style="8" customWidth="1"/>
    <col min="15369" max="15369" width="15.125" style="8" customWidth="1"/>
    <col min="15370" max="15370" width="14.125" style="8" customWidth="1"/>
    <col min="15371" max="15371" width="14.5" style="8" customWidth="1"/>
    <col min="15372" max="15372" width="12.875" style="8" customWidth="1"/>
    <col min="15373" max="15373" width="12.25" style="8" customWidth="1"/>
    <col min="15374" max="15374" width="14.25" style="8" customWidth="1"/>
    <col min="15375" max="15375" width="12" style="8" customWidth="1"/>
    <col min="15376" max="15376" width="14.875" style="8" customWidth="1"/>
    <col min="15377" max="15377" width="12.625" style="8" customWidth="1"/>
    <col min="15378" max="15619" width="11" style="8"/>
    <col min="15620" max="15620" width="39.625" style="8" customWidth="1"/>
    <col min="15621" max="15621" width="22.625" style="8" customWidth="1"/>
    <col min="15622" max="15622" width="11.75" style="8" customWidth="1"/>
    <col min="15623" max="15623" width="10.875" style="8" customWidth="1"/>
    <col min="15624" max="15624" width="12.5" style="8" customWidth="1"/>
    <col min="15625" max="15625" width="15.125" style="8" customWidth="1"/>
    <col min="15626" max="15626" width="14.125" style="8" customWidth="1"/>
    <col min="15627" max="15627" width="14.5" style="8" customWidth="1"/>
    <col min="15628" max="15628" width="12.875" style="8" customWidth="1"/>
    <col min="15629" max="15629" width="12.25" style="8" customWidth="1"/>
    <col min="15630" max="15630" width="14.25" style="8" customWidth="1"/>
    <col min="15631" max="15631" width="12" style="8" customWidth="1"/>
    <col min="15632" max="15632" width="14.875" style="8" customWidth="1"/>
    <col min="15633" max="15633" width="12.625" style="8" customWidth="1"/>
    <col min="15634" max="15875" width="11" style="8"/>
    <col min="15876" max="15876" width="39.625" style="8" customWidth="1"/>
    <col min="15877" max="15877" width="22.625" style="8" customWidth="1"/>
    <col min="15878" max="15878" width="11.75" style="8" customWidth="1"/>
    <col min="15879" max="15879" width="10.875" style="8" customWidth="1"/>
    <col min="15880" max="15880" width="12.5" style="8" customWidth="1"/>
    <col min="15881" max="15881" width="15.125" style="8" customWidth="1"/>
    <col min="15882" max="15882" width="14.125" style="8" customWidth="1"/>
    <col min="15883" max="15883" width="14.5" style="8" customWidth="1"/>
    <col min="15884" max="15884" width="12.875" style="8" customWidth="1"/>
    <col min="15885" max="15885" width="12.25" style="8" customWidth="1"/>
    <col min="15886" max="15886" width="14.25" style="8" customWidth="1"/>
    <col min="15887" max="15887" width="12" style="8" customWidth="1"/>
    <col min="15888" max="15888" width="14.875" style="8" customWidth="1"/>
    <col min="15889" max="15889" width="12.625" style="8" customWidth="1"/>
    <col min="15890" max="16131" width="11" style="8"/>
    <col min="16132" max="16132" width="39.625" style="8" customWidth="1"/>
    <col min="16133" max="16133" width="22.625" style="8" customWidth="1"/>
    <col min="16134" max="16134" width="11.75" style="8" customWidth="1"/>
    <col min="16135" max="16135" width="10.875" style="8" customWidth="1"/>
    <col min="16136" max="16136" width="12.5" style="8" customWidth="1"/>
    <col min="16137" max="16137" width="15.125" style="8" customWidth="1"/>
    <col min="16138" max="16138" width="14.125" style="8" customWidth="1"/>
    <col min="16139" max="16139" width="14.5" style="8" customWidth="1"/>
    <col min="16140" max="16140" width="12.875" style="8" customWidth="1"/>
    <col min="16141" max="16141" width="12.25" style="8" customWidth="1"/>
    <col min="16142" max="16142" width="14.25" style="8" customWidth="1"/>
    <col min="16143" max="16143" width="12" style="8" customWidth="1"/>
    <col min="16144" max="16144" width="14.875" style="8" customWidth="1"/>
    <col min="16145" max="16145" width="12.625" style="8" customWidth="1"/>
    <col min="16146" max="16384" width="11" style="8"/>
  </cols>
  <sheetData>
    <row r="2" spans="2:23" ht="23.25" x14ac:dyDescent="0.35">
      <c r="B2" s="155" t="s">
        <v>0</v>
      </c>
      <c r="C2" s="155"/>
      <c r="D2" s="155"/>
      <c r="E2" s="155"/>
      <c r="F2" s="155"/>
      <c r="G2" s="155"/>
      <c r="H2" s="155"/>
      <c r="I2" s="155"/>
      <c r="J2" s="155"/>
      <c r="K2" s="155"/>
      <c r="L2" s="155"/>
      <c r="M2" s="155"/>
      <c r="N2" s="155"/>
      <c r="O2" s="155"/>
      <c r="P2" s="155"/>
    </row>
    <row r="3" spans="2:23" ht="20.25" x14ac:dyDescent="0.3">
      <c r="B3" s="156" t="s">
        <v>1</v>
      </c>
      <c r="C3" s="156"/>
      <c r="D3" s="156"/>
      <c r="E3" s="156"/>
      <c r="F3" s="156"/>
      <c r="G3" s="156"/>
      <c r="H3" s="156"/>
      <c r="I3" s="156"/>
      <c r="J3" s="156"/>
      <c r="K3" s="156"/>
      <c r="L3" s="156"/>
      <c r="M3" s="156"/>
      <c r="N3" s="156"/>
      <c r="O3" s="156"/>
      <c r="P3" s="156"/>
    </row>
    <row r="4" spans="2:23" ht="20.25" x14ac:dyDescent="0.3">
      <c r="B4" s="157" t="s">
        <v>2</v>
      </c>
      <c r="C4" s="157"/>
      <c r="D4" s="157"/>
      <c r="E4" s="157"/>
      <c r="F4" s="157"/>
      <c r="G4" s="157"/>
      <c r="H4" s="157"/>
      <c r="I4" s="157"/>
      <c r="J4" s="157"/>
      <c r="K4" s="157"/>
      <c r="L4" s="157"/>
      <c r="M4" s="157"/>
      <c r="N4" s="157"/>
      <c r="O4" s="157"/>
      <c r="P4" s="157"/>
    </row>
    <row r="5" spans="2:23" x14ac:dyDescent="0.3">
      <c r="V5" s="63" t="s">
        <v>3</v>
      </c>
      <c r="W5" s="64">
        <v>1750905</v>
      </c>
    </row>
    <row r="6" spans="2:23" s="12" customFormat="1" ht="18.95" customHeight="1" x14ac:dyDescent="0.25">
      <c r="B6" s="158" t="s">
        <v>4</v>
      </c>
      <c r="C6" s="158" t="s">
        <v>5</v>
      </c>
      <c r="D6" s="158" t="s">
        <v>6</v>
      </c>
      <c r="E6" s="158" t="s">
        <v>7</v>
      </c>
      <c r="F6" s="158"/>
      <c r="G6" s="158" t="s">
        <v>8</v>
      </c>
      <c r="H6" s="158"/>
      <c r="I6" s="159" t="s">
        <v>9</v>
      </c>
      <c r="J6" s="159"/>
      <c r="K6" s="160" t="s">
        <v>10</v>
      </c>
      <c r="L6" s="161" t="s">
        <v>11</v>
      </c>
      <c r="M6" s="161" t="s">
        <v>12</v>
      </c>
      <c r="N6" s="161" t="s">
        <v>13</v>
      </c>
      <c r="O6" s="166" t="s">
        <v>14</v>
      </c>
      <c r="P6" s="167" t="inlineStr">
        <is>
          <t xml:space="preserve">VALOR TOTAL PRIMA GRUPO (PRESUPUESTO OFICIAL, VIGENCIA MÍNIMA)</t>
        </is>
      </c>
      <c r="Q6" s="167" t="inlineStr">
        <is>
          <t xml:space="preserve">PRIMA EN SMMLV (PRESUPUESTO OFICIAL)</t>
        </is>
      </c>
      <c r="R6" s="160" t="s">
        <v>17</v>
      </c>
      <c r="S6" s="161" t="s">
        <v>11</v>
      </c>
      <c r="T6" s="161" t="s">
        <v>12</v>
      </c>
      <c r="U6" s="161" t="s">
        <v>13</v>
      </c>
      <c r="V6" s="166" t="s">
        <v>14</v>
      </c>
    </row>
    <row r="7" spans="2:23" s="12" customFormat="1" ht="12.75" x14ac:dyDescent="0.25">
      <c r="B7" s="158"/>
      <c r="C7" s="158"/>
      <c r="D7" s="158"/>
      <c r="E7" s="158"/>
      <c r="F7" s="158"/>
      <c r="G7" s="158"/>
      <c r="H7" s="158"/>
      <c r="I7" s="159"/>
      <c r="J7" s="159"/>
      <c r="K7" s="160"/>
      <c r="L7" s="161"/>
      <c r="M7" s="161"/>
      <c r="N7" s="161"/>
      <c r="O7" s="166"/>
      <c r="P7" s="167"/>
      <c r="Q7" s="167"/>
      <c r="R7" s="160"/>
      <c r="S7" s="161"/>
      <c r="T7" s="161"/>
      <c r="U7" s="161"/>
      <c r="V7" s="166"/>
    </row>
    <row r="8" spans="2:23" s="12" customFormat="1" ht="12.75" x14ac:dyDescent="0.25">
      <c r="B8" s="158"/>
      <c r="C8" s="158"/>
      <c r="D8" s="158"/>
      <c r="E8" s="158"/>
      <c r="F8" s="158"/>
      <c r="G8" s="158"/>
      <c r="H8" s="158"/>
      <c r="I8" s="65" t="s">
        <v>18</v>
      </c>
      <c r="J8" s="65" t="s">
        <v>19</v>
      </c>
      <c r="K8" s="160"/>
      <c r="L8" s="161"/>
      <c r="M8" s="161"/>
      <c r="N8" s="161"/>
      <c r="O8" s="166"/>
      <c r="P8" s="167"/>
      <c r="Q8" s="167"/>
      <c r="R8" s="160"/>
      <c r="S8" s="161"/>
      <c r="T8" s="161"/>
      <c r="U8" s="161"/>
      <c r="V8" s="166"/>
    </row>
    <row r="9" spans="2:23" s="12" customFormat="1" ht="12.95" customHeight="1" x14ac:dyDescent="0.25">
      <c r="B9" s="158"/>
      <c r="C9" s="158"/>
      <c r="D9" s="158"/>
      <c r="E9" s="66" t="s">
        <v>20</v>
      </c>
      <c r="F9" s="66" t="s">
        <v>21</v>
      </c>
      <c r="G9" s="66" t="s">
        <v>20</v>
      </c>
      <c r="H9" s="66" t="s">
        <v>21</v>
      </c>
      <c r="I9" s="66" t="s">
        <v>22</v>
      </c>
      <c r="J9" s="66" t="s">
        <v>23</v>
      </c>
      <c r="K9" s="160"/>
      <c r="L9" s="161"/>
      <c r="M9" s="161"/>
      <c r="N9" s="161"/>
      <c r="O9" s="166"/>
      <c r="P9" s="167"/>
      <c r="Q9" s="167"/>
      <c r="R9" s="160"/>
      <c r="S9" s="161"/>
      <c r="T9" s="161"/>
      <c r="U9" s="161"/>
      <c r="V9" s="166"/>
    </row>
    <row r="10" spans="2:23" s="13" customFormat="1" ht="12" customHeight="1" x14ac:dyDescent="0.25">
      <c r="B10" s="139" t="s">
        <v>24</v>
      </c>
      <c r="C10" s="67" t="s">
        <v>25</v>
      </c>
      <c r="D10" s="68">
        <v>6701447986500</v>
      </c>
      <c r="E10" s="124"/>
      <c r="F10" s="69">
        <v>4.5999999999999996</v>
      </c>
      <c r="G10" s="142"/>
      <c r="H10" s="69">
        <v>5.37</v>
      </c>
      <c r="I10" s="70">
        <v>46368</v>
      </c>
      <c r="J10" s="70">
        <v>46733</v>
      </c>
      <c r="K10" s="71">
        <f>J10-I10</f>
        <v>365</v>
      </c>
      <c r="L10" s="68">
        <f>D10*H10/1000</f>
        <v>35986775687.504997</v>
      </c>
      <c r="M10" s="68">
        <f>L10*19%</f>
        <v>6837487380.6259499</v>
      </c>
      <c r="N10" s="68">
        <f>L10+M10</f>
        <v>42824263068.130951</v>
      </c>
      <c r="O10" s="72">
        <v>0.8775</v>
      </c>
      <c r="P10" s="143">
        <f>ROUND(U23,0)</f>
        <v>16268125626</v>
      </c>
      <c r="Q10" s="144">
        <f>P10/W5</f>
        <v>9291.266873988023336503122671</v>
      </c>
      <c r="R10" s="71">
        <v>122</v>
      </c>
      <c r="S10" s="68">
        <f>L10/K10*R10</f>
        <v>12028456531.166054</v>
      </c>
      <c r="T10" s="68">
        <f>S10*19%</f>
        <v>2285406740.9215503</v>
      </c>
      <c r="U10" s="68">
        <f>S10+T10</f>
        <v>14313863272.087605</v>
      </c>
      <c r="V10" s="72">
        <v>0.8775</v>
      </c>
    </row>
    <row r="11" spans="2:23" s="13" customFormat="1" ht="12" customHeight="1" x14ac:dyDescent="0.25">
      <c r="B11" s="140"/>
      <c r="C11" s="67" t="s">
        <v>26</v>
      </c>
      <c r="D11" s="68">
        <v>35666921213.290009</v>
      </c>
      <c r="E11" s="73"/>
      <c r="F11" s="69">
        <v>6.5</v>
      </c>
      <c r="G11" s="142"/>
      <c r="H11" s="69">
        <v>7.82</v>
      </c>
      <c r="I11" s="70">
        <v>46368</v>
      </c>
      <c r="J11" s="70">
        <v>46733</v>
      </c>
      <c r="K11" s="71">
        <f t="shared" ref="K11:K22" si="0">J11-I11</f>
        <v>365</v>
      </c>
      <c r="L11" s="68">
        <f>D11*H11/1000</f>
        <v>278915323.88792783</v>
      </c>
      <c r="M11" s="68">
        <f>L11*19%</f>
        <v>52993911.538706288</v>
      </c>
      <c r="N11" s="68">
        <f>L11+M11</f>
        <v>331909235.42663413</v>
      </c>
      <c r="O11" s="72">
        <v>0.0068</v>
      </c>
      <c r="P11" s="143"/>
      <c r="Q11" s="144"/>
      <c r="R11" s="71">
        <v>122</v>
      </c>
      <c r="S11" s="68">
        <f t="shared" ref="S11:S20" si="1">L11/K11*R11</f>
        <v>93226491.820074499</v>
      </c>
      <c r="T11" s="68">
        <f>S11*19%</f>
        <v>17713033.445814155</v>
      </c>
      <c r="U11" s="68">
        <f>S11+T11</f>
        <v>110939525.26588866</v>
      </c>
      <c r="V11" s="72">
        <v>0.0068</v>
      </c>
      <c r="W11" s="24"/>
    </row>
    <row r="12" spans="2:23" s="13" customFormat="1" ht="12" customHeight="1" x14ac:dyDescent="0.25">
      <c r="B12" s="140"/>
      <c r="C12" s="67" t="s">
        <v>27</v>
      </c>
      <c r="D12" s="68">
        <v>2000000000</v>
      </c>
      <c r="E12" s="69" t="s">
        <v>28</v>
      </c>
      <c r="F12" s="148"/>
      <c r="G12" s="69">
        <v>28.55</v>
      </c>
      <c r="H12" s="129"/>
      <c r="I12" s="70">
        <v>46368</v>
      </c>
      <c r="J12" s="70">
        <v>46733</v>
      </c>
      <c r="K12" s="71">
        <f t="shared" si="0"/>
        <v>365</v>
      </c>
      <c r="L12" s="68">
        <f t="shared" ref="L12:L20" si="2">D12*G12/100</f>
        <v>571000000</v>
      </c>
      <c r="M12" s="68">
        <f t="shared" ref="M12:M20" si="3">L12*19%</f>
        <v>108490000</v>
      </c>
      <c r="N12" s="68">
        <f t="shared" ref="N12:N20" si="4">L12+M12</f>
        <v>679490000</v>
      </c>
      <c r="O12" s="72">
        <v>1.3899999999999999E-2</v>
      </c>
      <c r="P12" s="143"/>
      <c r="Q12" s="144"/>
      <c r="R12" s="71">
        <v>122</v>
      </c>
      <c r="S12" s="68">
        <f t="shared" si="1"/>
        <v>190854794.52054796</v>
      </c>
      <c r="T12" s="68">
        <f t="shared" ref="T12:T20" si="5">S12*19%</f>
        <v>36262410.95890411</v>
      </c>
      <c r="U12" s="68">
        <f t="shared" ref="U12:U20" si="6">S12+T12</f>
        <v>227117205.47945207</v>
      </c>
      <c r="V12" s="72">
        <v>1.3899999999999999E-2</v>
      </c>
    </row>
    <row r="13" spans="2:23" s="13" customFormat="1" ht="12" customHeight="1" x14ac:dyDescent="0.25">
      <c r="B13" s="140"/>
      <c r="C13" s="67" t="s">
        <v>29</v>
      </c>
      <c r="D13" s="68">
        <v>12000000000</v>
      </c>
      <c r="E13" s="69">
        <v>7</v>
      </c>
      <c r="F13" s="149"/>
      <c r="G13" s="69">
        <v>7.39</v>
      </c>
      <c r="H13" s="129"/>
      <c r="I13" s="70">
        <v>46368</v>
      </c>
      <c r="J13" s="70">
        <v>46733</v>
      </c>
      <c r="K13" s="71">
        <f t="shared" si="0"/>
        <v>365</v>
      </c>
      <c r="L13" s="68">
        <f t="shared" si="2"/>
        <v>886800000</v>
      </c>
      <c r="M13" s="68">
        <f t="shared" si="3"/>
        <v>168492000</v>
      </c>
      <c r="N13" s="68">
        <f t="shared" si="4"/>
        <v>1055292000</v>
      </c>
      <c r="O13" s="72">
        <v>2.1600000000000001E-2</v>
      </c>
      <c r="P13" s="143"/>
      <c r="Q13" s="144"/>
      <c r="R13" s="71">
        <v>122</v>
      </c>
      <c r="S13" s="68">
        <f t="shared" si="1"/>
        <v>296409863.01369864</v>
      </c>
      <c r="T13" s="68">
        <f t="shared" si="5"/>
        <v>56317873.97260274</v>
      </c>
      <c r="U13" s="68">
        <f t="shared" si="6"/>
        <v>352727736.98630136</v>
      </c>
      <c r="V13" s="72">
        <v>2.1600000000000001E-2</v>
      </c>
    </row>
    <row r="14" spans="2:23" s="13" customFormat="1" ht="12" customHeight="1" x14ac:dyDescent="0.25">
      <c r="B14" s="140"/>
      <c r="C14" s="67" t="s">
        <v>30</v>
      </c>
      <c r="D14" s="68">
        <v>35718462000</v>
      </c>
      <c r="E14" s="69">
        <v>1.47</v>
      </c>
      <c r="F14" s="149"/>
      <c r="G14" s="69">
        <f>E14*1.1</f>
        <v>1.617</v>
      </c>
      <c r="H14" s="129"/>
      <c r="I14" s="70">
        <v>46368</v>
      </c>
      <c r="J14" s="70">
        <v>46733</v>
      </c>
      <c r="K14" s="71">
        <f t="shared" si="0"/>
        <v>365</v>
      </c>
      <c r="L14" s="68">
        <f t="shared" si="2"/>
        <v>577567530.53999996</v>
      </c>
      <c r="M14" s="68">
        <f t="shared" si="3"/>
        <v>109737830.8026</v>
      </c>
      <c r="N14" s="68">
        <f t="shared" si="4"/>
        <v>687305361.34259999</v>
      </c>
      <c r="O14" s="72">
        <v>0.0141</v>
      </c>
      <c r="P14" s="143"/>
      <c r="Q14" s="144"/>
      <c r="R14" s="71">
        <v>122</v>
      </c>
      <c r="S14" s="68">
        <f t="shared" si="1"/>
        <v>193049969.11199999</v>
      </c>
      <c r="T14" s="68">
        <f t="shared" si="5"/>
        <v>36679494.131279998</v>
      </c>
      <c r="U14" s="68">
        <f t="shared" si="6"/>
        <v>229729463.24327999</v>
      </c>
      <c r="V14" s="72">
        <v>0.0141</v>
      </c>
    </row>
    <row r="15" spans="2:23" s="13" customFormat="1" ht="12" customHeight="1" x14ac:dyDescent="0.25">
      <c r="B15" s="140"/>
      <c r="C15" s="67" t="s">
        <v>31</v>
      </c>
      <c r="D15" s="68">
        <v>5000000000</v>
      </c>
      <c r="E15" s="69">
        <v>15</v>
      </c>
      <c r="F15" s="149"/>
      <c r="G15" s="69">
        <f>15*1.1</f>
        <v>16.5</v>
      </c>
      <c r="H15" s="129"/>
      <c r="I15" s="70">
        <v>46368</v>
      </c>
      <c r="J15" s="70">
        <v>46733</v>
      </c>
      <c r="K15" s="71">
        <f t="shared" si="0"/>
        <v>365</v>
      </c>
      <c r="L15" s="68">
        <f t="shared" si="2"/>
        <v>825000000</v>
      </c>
      <c r="M15" s="68">
        <f t="shared" si="3"/>
        <v>156750000</v>
      </c>
      <c r="N15" s="68">
        <f t="shared" si="4"/>
        <v>981750000</v>
      </c>
      <c r="O15" s="72">
        <v>2.01E-2</v>
      </c>
      <c r="P15" s="143"/>
      <c r="Q15" s="144"/>
      <c r="R15" s="71">
        <v>122</v>
      </c>
      <c r="S15" s="68">
        <f t="shared" si="1"/>
        <v>275753424.65753424</v>
      </c>
      <c r="T15" s="68">
        <f t="shared" si="5"/>
        <v>52393150.684931509</v>
      </c>
      <c r="U15" s="68">
        <f t="shared" si="6"/>
        <v>328146575.34246576</v>
      </c>
      <c r="V15" s="72">
        <v>2.01E-2</v>
      </c>
    </row>
    <row r="16" spans="2:23" s="13" customFormat="1" ht="12" customHeight="1" x14ac:dyDescent="0.25">
      <c r="B16" s="140"/>
      <c r="C16" s="67" t="s">
        <v>32</v>
      </c>
      <c r="D16" s="68">
        <v>600000000</v>
      </c>
      <c r="E16" s="69">
        <v>5.45</v>
      </c>
      <c r="F16" s="149"/>
      <c r="G16" s="69">
        <f>E16*1.1</f>
        <v>5.995000000000001</v>
      </c>
      <c r="H16" s="129"/>
      <c r="I16" s="70">
        <v>46368</v>
      </c>
      <c r="J16" s="70">
        <v>46733</v>
      </c>
      <c r="K16" s="71">
        <f t="shared" si="0"/>
        <v>365</v>
      </c>
      <c r="L16" s="68">
        <f t="shared" si="2"/>
        <v>35970000.000000007</v>
      </c>
      <c r="M16" s="68">
        <f t="shared" si="3"/>
        <v>6834300.0000000019</v>
      </c>
      <c r="N16" s="68">
        <f t="shared" si="4"/>
        <v>42804300.000000007</v>
      </c>
      <c r="O16" s="72">
        <v>8.9999999999999998E-4</v>
      </c>
      <c r="P16" s="143"/>
      <c r="Q16" s="144"/>
      <c r="R16" s="71">
        <v>122</v>
      </c>
      <c r="S16" s="68">
        <f t="shared" si="1"/>
        <v>12022849.315068495</v>
      </c>
      <c r="T16" s="68">
        <f t="shared" si="5"/>
        <v>2284341.3698630142</v>
      </c>
      <c r="U16" s="68">
        <f t="shared" si="6"/>
        <v>14307190.684931509</v>
      </c>
      <c r="V16" s="72">
        <v>8.9999999999999998E-4</v>
      </c>
    </row>
    <row r="17" spans="2:24" s="13" customFormat="1" ht="12" customHeight="1" x14ac:dyDescent="0.25">
      <c r="B17" s="140"/>
      <c r="C17" s="67" t="s">
        <v>33</v>
      </c>
      <c r="D17" s="68">
        <v>8510000000</v>
      </c>
      <c r="E17" s="69">
        <v>10.5</v>
      </c>
      <c r="F17" s="149"/>
      <c r="G17" s="69">
        <v>12.98</v>
      </c>
      <c r="H17" s="129"/>
      <c r="I17" s="70">
        <v>46368</v>
      </c>
      <c r="J17" s="70">
        <v>46733</v>
      </c>
      <c r="K17" s="71">
        <f t="shared" si="0"/>
        <v>365</v>
      </c>
      <c r="L17" s="68">
        <f t="shared" si="2"/>
        <v>1104598000</v>
      </c>
      <c r="M17" s="68">
        <f t="shared" si="3"/>
        <v>209873620</v>
      </c>
      <c r="N17" s="68">
        <f t="shared" si="4"/>
        <v>1314471620</v>
      </c>
      <c r="O17" s="72">
        <v>0.0269</v>
      </c>
      <c r="P17" s="143"/>
      <c r="Q17" s="144"/>
      <c r="R17" s="71">
        <v>122</v>
      </c>
      <c r="S17" s="68">
        <f t="shared" si="1"/>
        <v>369208098.63013697</v>
      </c>
      <c r="T17" s="68">
        <f t="shared" si="5"/>
        <v>70149538.739726022</v>
      </c>
      <c r="U17" s="68">
        <f t="shared" si="6"/>
        <v>439357637.36986297</v>
      </c>
      <c r="V17" s="72">
        <v>0.0269</v>
      </c>
    </row>
    <row r="18" spans="2:24" s="13" customFormat="1" ht="12" customHeight="1" x14ac:dyDescent="0.25">
      <c r="B18" s="140"/>
      <c r="C18" s="67" t="s">
        <v>34</v>
      </c>
      <c r="D18" s="68">
        <v>6410000000</v>
      </c>
      <c r="E18" s="69">
        <v>4.5</v>
      </c>
      <c r="F18" s="149"/>
      <c r="G18" s="69">
        <v>5</v>
      </c>
      <c r="H18" s="129"/>
      <c r="I18" s="70">
        <v>46368</v>
      </c>
      <c r="J18" s="70">
        <v>46733</v>
      </c>
      <c r="K18" s="71">
        <f t="shared" si="0"/>
        <v>365</v>
      </c>
      <c r="L18" s="68">
        <f t="shared" si="2"/>
        <v>320500000</v>
      </c>
      <c r="M18" s="68">
        <f t="shared" si="3"/>
        <v>60895000</v>
      </c>
      <c r="N18" s="68">
        <f t="shared" si="4"/>
        <v>381395000</v>
      </c>
      <c r="O18" s="72">
        <v>7.7999999999999996E-3</v>
      </c>
      <c r="P18" s="143"/>
      <c r="Q18" s="144"/>
      <c r="R18" s="71">
        <v>122</v>
      </c>
      <c r="S18" s="68">
        <f>L18/K18*R18</f>
        <v>107126027.39726026</v>
      </c>
      <c r="T18" s="68">
        <f t="shared" si="5"/>
        <v>20353945.205479451</v>
      </c>
      <c r="U18" s="68">
        <f t="shared" si="6"/>
        <v>127479972.60273972</v>
      </c>
      <c r="V18" s="72">
        <v>7.7999999999999996E-3</v>
      </c>
    </row>
    <row r="19" spans="2:24" s="13" customFormat="1" ht="12" customHeight="1" x14ac:dyDescent="0.25">
      <c r="B19" s="140"/>
      <c r="C19" s="67" t="s">
        <v>35</v>
      </c>
      <c r="D19" s="68">
        <v>17000000000</v>
      </c>
      <c r="E19" s="69">
        <v>1</v>
      </c>
      <c r="F19" s="149"/>
      <c r="G19" s="69">
        <v>1.07</v>
      </c>
      <c r="H19" s="129"/>
      <c r="I19" s="70">
        <v>46368</v>
      </c>
      <c r="J19" s="70">
        <v>46733</v>
      </c>
      <c r="K19" s="71">
        <f t="shared" si="0"/>
        <v>365</v>
      </c>
      <c r="L19" s="68">
        <f t="shared" si="2"/>
        <v>181900000</v>
      </c>
      <c r="M19" s="68">
        <f t="shared" si="3"/>
        <v>34561000</v>
      </c>
      <c r="N19" s="68">
        <f t="shared" si="4"/>
        <v>216461000</v>
      </c>
      <c r="O19" s="72">
        <v>0.0045</v>
      </c>
      <c r="P19" s="143"/>
      <c r="Q19" s="144"/>
      <c r="R19" s="71">
        <v>122</v>
      </c>
      <c r="S19" s="68">
        <f t="shared" si="1"/>
        <v>60799452.05479452</v>
      </c>
      <c r="T19" s="68">
        <f t="shared" si="5"/>
        <v>11551895.89041096</v>
      </c>
      <c r="U19" s="68">
        <f t="shared" si="6"/>
        <v>72351347.94520548</v>
      </c>
      <c r="V19" s="72">
        <v>0.0045</v>
      </c>
    </row>
    <row r="20" spans="2:24" s="13" customFormat="1" ht="12" customHeight="1" x14ac:dyDescent="0.25">
      <c r="B20" s="140"/>
      <c r="C20" s="67" t="s">
        <v>36</v>
      </c>
      <c r="D20" s="68">
        <v>10000000000</v>
      </c>
      <c r="E20" s="69">
        <v>1</v>
      </c>
      <c r="F20" s="149"/>
      <c r="G20" s="69">
        <v>1.31</v>
      </c>
      <c r="H20" s="129"/>
      <c r="I20" s="70">
        <v>46368</v>
      </c>
      <c r="J20" s="70">
        <v>46733</v>
      </c>
      <c r="K20" s="71">
        <f t="shared" si="0"/>
        <v>365</v>
      </c>
      <c r="L20" s="68">
        <f t="shared" si="2"/>
        <v>131000000</v>
      </c>
      <c r="M20" s="68">
        <f t="shared" si="3"/>
        <v>24890000</v>
      </c>
      <c r="N20" s="68">
        <f t="shared" si="4"/>
        <v>155890000</v>
      </c>
      <c r="O20" s="72">
        <v>3.2000000000000002E-3</v>
      </c>
      <c r="P20" s="143"/>
      <c r="Q20" s="144"/>
      <c r="R20" s="71">
        <v>122</v>
      </c>
      <c r="S20" s="68">
        <f t="shared" si="1"/>
        <v>43786301.369863011</v>
      </c>
      <c r="T20" s="68">
        <f t="shared" si="5"/>
        <v>8319397.2602739725</v>
      </c>
      <c r="U20" s="68">
        <f t="shared" si="6"/>
        <v>52105698.630136982</v>
      </c>
      <c r="V20" s="72">
        <v>3.2000000000000002E-3</v>
      </c>
    </row>
    <row r="21" spans="2:24" s="14" customFormat="1" ht="34.5" customHeight="1" x14ac:dyDescent="0.25">
      <c r="B21" s="140"/>
      <c r="C21" s="74" t="s">
        <v>37</v>
      </c>
      <c r="D21" s="135" t="s">
        <v>38</v>
      </c>
      <c r="E21" s="136"/>
      <c r="F21" s="136"/>
      <c r="G21" s="136"/>
      <c r="H21" s="137"/>
      <c r="I21" s="70">
        <v>46368</v>
      </c>
      <c r="J21" s="70">
        <v>46733</v>
      </c>
      <c r="K21" s="71">
        <f t="shared" ref="K21" si="7">J21-I21</f>
        <v>365</v>
      </c>
      <c r="L21" s="135" t="s">
        <v>38</v>
      </c>
      <c r="M21" s="136"/>
      <c r="N21" s="136"/>
      <c r="O21" s="138">
        <v>1.6999999999999999E-3</v>
      </c>
      <c r="P21" s="136"/>
      <c r="Q21" s="137"/>
      <c r="R21" s="30"/>
      <c r="S21" s="30"/>
      <c r="T21" s="30"/>
      <c r="U21" s="30"/>
      <c r="V21" s="72">
        <v>1.6999999999999999E-3</v>
      </c>
    </row>
    <row r="22" spans="2:24" s="14" customFormat="1" ht="26.25" customHeight="1" x14ac:dyDescent="0.25">
      <c r="B22" s="141"/>
      <c r="C22" s="74" t="s">
        <v>39</v>
      </c>
      <c r="D22" s="135" t="s">
        <v>40</v>
      </c>
      <c r="E22" s="136"/>
      <c r="F22" s="136"/>
      <c r="G22" s="136"/>
      <c r="H22" s="137"/>
      <c r="I22" s="70">
        <v>46368</v>
      </c>
      <c r="J22" s="70">
        <v>46733</v>
      </c>
      <c r="K22" s="71">
        <f t="shared" si="0"/>
        <v>365</v>
      </c>
      <c r="L22" s="135" t="s">
        <v>40</v>
      </c>
      <c r="M22" s="136"/>
      <c r="N22" s="136"/>
      <c r="O22" s="138">
        <v>1E-3</v>
      </c>
      <c r="P22" s="136"/>
      <c r="Q22" s="137"/>
      <c r="R22" s="30"/>
      <c r="S22" s="30"/>
      <c r="T22" s="30"/>
      <c r="U22" s="30"/>
      <c r="V22" s="72">
        <v>1E-3</v>
      </c>
    </row>
    <row r="23" spans="2:24" s="15" customFormat="1" ht="26.1" customHeight="1" x14ac:dyDescent="0.25">
      <c r="B23" s="125" t="s">
        <v>41</v>
      </c>
      <c r="C23" s="126"/>
      <c r="D23" s="126"/>
      <c r="E23" s="126"/>
      <c r="F23" s="126"/>
      <c r="G23" s="126"/>
      <c r="H23" s="126"/>
      <c r="I23" s="126"/>
      <c r="J23" s="126"/>
      <c r="K23" s="127"/>
      <c r="L23" s="75">
        <f>SUM(L10:L20)</f>
        <v>40900026541.932922</v>
      </c>
      <c r="M23" s="75">
        <f>SUM(M10:M20)</f>
        <v>7771005042.9672556</v>
      </c>
      <c r="N23" s="75">
        <f>SUM(N10:N20)</f>
        <v>48671031584.900185</v>
      </c>
      <c r="O23" s="76"/>
      <c r="P23" s="76"/>
      <c r="Q23" s="77"/>
      <c r="R23" s="23"/>
      <c r="S23" s="75">
        <f>SUM(S10:S20)</f>
        <v>13670693803.057032</v>
      </c>
      <c r="T23" s="75">
        <f>SUM(T10:T20)</f>
        <v>2597431822.5808363</v>
      </c>
      <c r="U23" s="75">
        <f>SUM(U10:U20)</f>
        <v>16268125625.637869</v>
      </c>
      <c r="V23" s="75"/>
    </row>
    <row r="24" spans="2:24" s="16" customFormat="1" ht="12.75" x14ac:dyDescent="0.25">
      <c r="B24" s="132" t="s">
        <v>42</v>
      </c>
      <c r="C24" s="78" t="s">
        <v>43</v>
      </c>
      <c r="D24" s="68">
        <v>23273892000000</v>
      </c>
      <c r="E24" s="79"/>
      <c r="F24" s="80">
        <v>0.72</v>
      </c>
      <c r="G24" s="80"/>
      <c r="H24" s="80">
        <v>1.2387</v>
      </c>
      <c r="I24" s="70">
        <v>46368</v>
      </c>
      <c r="J24" s="70">
        <v>46733</v>
      </c>
      <c r="K24" s="71">
        <f>J24-I24</f>
        <v>365</v>
      </c>
      <c r="L24" s="68">
        <f>D24*H24/1000</f>
        <v>28829370020.4000</v>
      </c>
      <c r="M24" s="81">
        <v>0</v>
      </c>
      <c r="N24" s="82">
        <f>L24</f>
        <v>28829370020.4000</v>
      </c>
      <c r="O24" s="72">
        <v>0.99729999999999996</v>
      </c>
      <c r="P24" s="83">
        <f>ROUND(U27,0)</f>
        <v>9636118199</v>
      </c>
      <c r="Q24" s="84">
        <f>P24/W5</f>
        <v>5503.507157155870821089665059</v>
      </c>
      <c r="R24" s="71">
        <v>122</v>
      </c>
      <c r="S24" s="68">
        <f>L24/K24*R24</f>
        <v>9636118198.599452054794520548</v>
      </c>
      <c r="T24" s="68"/>
      <c r="U24" s="68">
        <f t="shared" ref="U24" si="8">S24+T24</f>
        <v>9636118198.599452054794520548</v>
      </c>
      <c r="V24" s="72">
        <v>0.99729999999999996</v>
      </c>
      <c r="X24" s="51"/>
    </row>
    <row r="25" spans="2:24" s="16" customFormat="1" ht="35.25" customHeight="1" x14ac:dyDescent="0.25">
      <c r="B25" s="133"/>
      <c r="C25" s="78" t="s">
        <v>44</v>
      </c>
      <c r="D25" s="135" t="s">
        <v>38</v>
      </c>
      <c r="E25" s="136"/>
      <c r="F25" s="136"/>
      <c r="G25" s="136"/>
      <c r="H25" s="137"/>
      <c r="I25" s="70">
        <v>46368</v>
      </c>
      <c r="J25" s="70">
        <v>46733</v>
      </c>
      <c r="K25" s="71">
        <f>J25-I25</f>
        <v>365</v>
      </c>
      <c r="L25" s="135" t="s">
        <v>38</v>
      </c>
      <c r="M25" s="136"/>
      <c r="N25" s="136"/>
      <c r="O25" s="138">
        <v>1.6999999999999999E-3</v>
      </c>
      <c r="P25" s="136"/>
      <c r="Q25" s="137"/>
      <c r="R25" s="30"/>
      <c r="S25" s="30"/>
      <c r="T25" s="30"/>
      <c r="U25" s="30"/>
      <c r="V25" s="72">
        <v>1.6999999999999999E-3</v>
      </c>
    </row>
    <row r="26" spans="2:24" s="16" customFormat="1" ht="34.5" customHeight="1" x14ac:dyDescent="0.25">
      <c r="B26" s="134"/>
      <c r="C26" s="78" t="s">
        <v>45</v>
      </c>
      <c r="D26" s="135" t="s">
        <v>40</v>
      </c>
      <c r="E26" s="136"/>
      <c r="F26" s="136"/>
      <c r="G26" s="136"/>
      <c r="H26" s="137"/>
      <c r="I26" s="70">
        <v>46368</v>
      </c>
      <c r="J26" s="70">
        <v>46733</v>
      </c>
      <c r="K26" s="71">
        <f>J26-I26</f>
        <v>365</v>
      </c>
      <c r="L26" s="135" t="s">
        <v>40</v>
      </c>
      <c r="M26" s="136"/>
      <c r="N26" s="136"/>
      <c r="O26" s="138">
        <v>1E-3</v>
      </c>
      <c r="P26" s="136"/>
      <c r="Q26" s="137"/>
      <c r="R26" s="30"/>
      <c r="S26" s="30"/>
      <c r="T26" s="30"/>
      <c r="U26" s="30"/>
      <c r="V26" s="72">
        <v>1E-3</v>
      </c>
    </row>
    <row r="27" spans="2:24" s="17" customFormat="1" ht="26.1" customHeight="1" x14ac:dyDescent="0.25">
      <c r="B27" s="125" t="s">
        <v>46</v>
      </c>
      <c r="C27" s="126"/>
      <c r="D27" s="126"/>
      <c r="E27" s="126"/>
      <c r="F27" s="126"/>
      <c r="G27" s="126"/>
      <c r="H27" s="126"/>
      <c r="I27" s="126"/>
      <c r="J27" s="126"/>
      <c r="K27" s="127"/>
      <c r="L27" s="75">
        <f>L24</f>
        <v>28829370020.4000</v>
      </c>
      <c r="M27" s="85">
        <v>0</v>
      </c>
      <c r="N27" s="75">
        <f>N24</f>
        <v>28829370020.4000</v>
      </c>
      <c r="O27" s="128"/>
      <c r="P27" s="128"/>
      <c r="Q27" s="77"/>
      <c r="R27" s="23"/>
      <c r="S27" s="75">
        <f>S24</f>
        <v>9636118198.599452054794520548</v>
      </c>
      <c r="T27" s="85">
        <v>0</v>
      </c>
      <c r="U27" s="75">
        <f>U24</f>
        <v>9636118198.599452054794520548</v>
      </c>
      <c r="V27" s="75"/>
    </row>
    <row r="28" spans="2:24" s="17" customFormat="1" ht="12.75" x14ac:dyDescent="0.25">
      <c r="B28" s="132" t="s">
        <v>47</v>
      </c>
      <c r="C28" s="74" t="s">
        <v>48</v>
      </c>
      <c r="D28" s="68">
        <v>2751216579</v>
      </c>
      <c r="E28" s="164">
        <v>51.15</v>
      </c>
      <c r="F28" s="82"/>
      <c r="G28" s="164">
        <v>56.13</v>
      </c>
      <c r="H28" s="80"/>
      <c r="I28" s="70">
        <v>46368</v>
      </c>
      <c r="J28" s="70">
        <v>46733</v>
      </c>
      <c r="K28" s="71">
        <f>J28-I28</f>
        <v>365</v>
      </c>
      <c r="L28" s="68">
        <f>D28*G28/100</f>
        <v>1544257865.7927003</v>
      </c>
      <c r="M28" s="68">
        <f>L28*19%</f>
        <v>293408994.50061303</v>
      </c>
      <c r="N28" s="68">
        <f>L28+M28</f>
        <v>1837666860.2933133</v>
      </c>
      <c r="O28" s="86">
        <v>1</v>
      </c>
      <c r="P28" s="150">
        <f>ROUND(U30,0)</f>
        <v>614233855</v>
      </c>
      <c r="Q28" s="162">
        <f>P28/W5</f>
        <v>350.8093557331779850991344476</v>
      </c>
      <c r="R28" s="71">
        <v>122</v>
      </c>
      <c r="S28" s="68">
        <f t="shared" ref="S28:S29" si="9">L28/K28*R28</f>
        <v>516162903.08687508</v>
      </c>
      <c r="T28" s="68">
        <f t="shared" ref="T28:T29" si="10">S28*19%</f>
        <v>98070951.586506262</v>
      </c>
      <c r="U28" s="68">
        <f t="shared" ref="U28:U29" si="11">S28+T28</f>
        <v>614233854.67338133</v>
      </c>
      <c r="V28" s="31">
        <v>1</v>
      </c>
      <c r="W28" s="16"/>
      <c r="X28" s="34"/>
    </row>
    <row r="29" spans="2:24" s="17" customFormat="1" ht="15.75" x14ac:dyDescent="0.25">
      <c r="B29" s="134"/>
      <c r="C29" s="74" t="inlineStr">
        <is>
          <t xml:space="preserve">Responsabilidad Civil Extracontractual (incluida en la tasa del casco; no se liquida por separado)</t>
        </is>
      </c>
      <c r="D29" s="68">
        <f>(F29*H29)*185</f>
        <v>2663282700240</v>
      </c>
      <c r="E29" s="165"/>
      <c r="F29" s="57">
        <v>431888</v>
      </c>
      <c r="G29" s="165"/>
      <c r="H29" s="57">
        <v>33333</v>
      </c>
      <c r="I29" s="70">
        <v>46368</v>
      </c>
      <c r="J29" s="70">
        <v>46733</v>
      </c>
      <c r="K29" s="71">
        <f>J29-I29</f>
        <v>365</v>
      </c>
      <c r="L29" s="68">
        <f>D29*G29/100</f>
        <v>0</v>
      </c>
      <c r="M29" s="68">
        <f>L29*19%</f>
        <v>0</v>
      </c>
      <c r="N29" s="68">
        <f>L29+M29</f>
        <v>0</v>
      </c>
      <c r="O29" s="86"/>
      <c r="P29" s="151"/>
      <c r="Q29" s="163"/>
      <c r="R29" s="71">
        <v>122</v>
      </c>
      <c r="S29" s="68">
        <f t="shared" si="9"/>
        <v>0</v>
      </c>
      <c r="T29" s="68">
        <f t="shared" si="10"/>
        <v>0</v>
      </c>
      <c r="U29" s="68">
        <f t="shared" si="11"/>
        <v>0</v>
      </c>
      <c r="V29" s="31"/>
      <c r="X29" s="35"/>
    </row>
    <row r="30" spans="2:24" s="17" customFormat="1" ht="30" customHeight="1" x14ac:dyDescent="0.25">
      <c r="B30" s="125" t="s">
        <v>50</v>
      </c>
      <c r="C30" s="126"/>
      <c r="D30" s="126"/>
      <c r="E30" s="126"/>
      <c r="F30" s="126"/>
      <c r="G30" s="126"/>
      <c r="H30" s="126"/>
      <c r="I30" s="126"/>
      <c r="J30" s="126"/>
      <c r="K30" s="127"/>
      <c r="L30" s="75">
        <f>L28+L29</f>
        <v>1544257865.7927003</v>
      </c>
      <c r="M30" s="75">
        <f>M28+M29</f>
        <v>293408994.50061303</v>
      </c>
      <c r="N30" s="75">
        <f>N28+N29</f>
        <v>1837666860.2933133</v>
      </c>
      <c r="O30" s="128"/>
      <c r="P30" s="128"/>
      <c r="Q30" s="77"/>
      <c r="R30" s="23"/>
      <c r="S30" s="75">
        <f>S28+S29</f>
        <v>516162903.08687508</v>
      </c>
      <c r="T30" s="75">
        <f>T28+T29</f>
        <v>98070951.586506262</v>
      </c>
      <c r="U30" s="75">
        <f>U28+U29</f>
        <v>614233854.67338133</v>
      </c>
      <c r="V30" s="75"/>
      <c r="X30" s="34"/>
    </row>
    <row r="31" spans="2:24" s="17" customFormat="1" ht="12.75" x14ac:dyDescent="0.25">
      <c r="B31" s="87" t="s">
        <v>51</v>
      </c>
      <c r="C31" s="74" t="s">
        <v>52</v>
      </c>
      <c r="D31" s="82">
        <v>146384417463</v>
      </c>
      <c r="E31" s="80">
        <v>3.7</v>
      </c>
      <c r="F31" s="84"/>
      <c r="G31" s="80">
        <v>4.46</v>
      </c>
      <c r="H31" s="79"/>
      <c r="I31" s="70">
        <v>46368</v>
      </c>
      <c r="J31" s="70">
        <v>46733</v>
      </c>
      <c r="K31" s="71">
        <f>J31-I31</f>
        <v>365</v>
      </c>
      <c r="L31" s="68">
        <f>D31*G31/100</f>
        <v>6528745018.8498001</v>
      </c>
      <c r="M31" s="68">
        <f>L31*19%</f>
        <v>1240461553.5814621</v>
      </c>
      <c r="N31" s="68">
        <f>L31+M31</f>
        <v>7769206572.431262</v>
      </c>
      <c r="O31" s="88">
        <v>1</v>
      </c>
      <c r="P31" s="89">
        <f>ROUND(U32,0)</f>
        <v>2596830690</v>
      </c>
      <c r="Q31" s="90">
        <f>P31/W5</f>
        <v>1483.136258106522055736890351</v>
      </c>
      <c r="R31" s="71">
        <v>122</v>
      </c>
      <c r="S31" s="68">
        <f>L31/K31*R31</f>
        <v>2182210663.8347278</v>
      </c>
      <c r="T31" s="68">
        <f t="shared" ref="T31" si="12">S31*19%</f>
        <v>414620026.12859827</v>
      </c>
      <c r="U31" s="68">
        <f t="shared" ref="U31" si="13">S31+T31</f>
        <v>2596830689.963326</v>
      </c>
      <c r="V31" s="91">
        <v>1</v>
      </c>
    </row>
    <row r="32" spans="2:24" s="17" customFormat="1" ht="26.1" customHeight="1" x14ac:dyDescent="0.25">
      <c r="B32" s="125" t="s">
        <v>53</v>
      </c>
      <c r="C32" s="126"/>
      <c r="D32" s="126"/>
      <c r="E32" s="126"/>
      <c r="F32" s="126"/>
      <c r="G32" s="126"/>
      <c r="H32" s="126"/>
      <c r="I32" s="126"/>
      <c r="J32" s="126"/>
      <c r="K32" s="127"/>
      <c r="L32" s="75">
        <f>L31</f>
        <v>6528745018.8498001</v>
      </c>
      <c r="M32" s="75">
        <f>M31</f>
        <v>1240461553.5814621</v>
      </c>
      <c r="N32" s="75">
        <f>N31</f>
        <v>7769206572.431262</v>
      </c>
      <c r="O32" s="128"/>
      <c r="P32" s="128"/>
      <c r="Q32" s="77"/>
      <c r="R32" s="23"/>
      <c r="S32" s="75">
        <f>S31</f>
        <v>2182210663.8347278</v>
      </c>
      <c r="T32" s="75">
        <f>T31</f>
        <v>414620026.12859827</v>
      </c>
      <c r="U32" s="75">
        <f>U31</f>
        <v>2596830689.963326</v>
      </c>
      <c r="V32" s="75"/>
    </row>
    <row r="33" spans="2:22" s="17" customFormat="1" ht="27.6" customHeight="1" x14ac:dyDescent="0.25">
      <c r="B33" s="92" t="s">
        <v>54</v>
      </c>
      <c r="C33" s="74" t="s">
        <v>55</v>
      </c>
      <c r="D33" s="93" t="s">
        <v>56</v>
      </c>
      <c r="E33" s="146" t="s">
        <v>57</v>
      </c>
      <c r="F33" s="146"/>
      <c r="G33" s="146"/>
      <c r="H33" s="146"/>
      <c r="I33" s="147" t="s">
        <v>58</v>
      </c>
      <c r="J33" s="147"/>
      <c r="K33" s="94">
        <v>365</v>
      </c>
      <c r="L33" s="68">
        <v>1165776040</v>
      </c>
      <c r="M33" s="81"/>
      <c r="N33" s="68">
        <f>L33</f>
        <v>1165776040</v>
      </c>
      <c r="O33" s="88">
        <v>1</v>
      </c>
      <c r="P33" s="89">
        <f>ROUND(U34,0)</f>
        <v>1165776040</v>
      </c>
      <c r="Q33" s="95">
        <f>P33/W5</f>
        <v>665.8134164903292868545123807</v>
      </c>
      <c r="R33" s="94">
        <v>365</v>
      </c>
      <c r="S33" s="68">
        <f>N33</f>
        <v>1165776040</v>
      </c>
      <c r="T33" s="81"/>
      <c r="U33" s="68">
        <f>S33</f>
        <v>1165776040</v>
      </c>
      <c r="V33" s="91">
        <v>1</v>
      </c>
    </row>
    <row r="34" spans="2:22" s="17" customFormat="1" ht="26.1" customHeight="1" x14ac:dyDescent="0.25">
      <c r="B34" s="125" t="s">
        <v>59</v>
      </c>
      <c r="C34" s="126"/>
      <c r="D34" s="126"/>
      <c r="E34" s="126"/>
      <c r="F34" s="126"/>
      <c r="G34" s="126"/>
      <c r="H34" s="126"/>
      <c r="I34" s="126"/>
      <c r="J34" s="126"/>
      <c r="K34" s="127"/>
      <c r="L34" s="75">
        <f>L33</f>
        <v>1165776040</v>
      </c>
      <c r="M34" s="85">
        <v>0</v>
      </c>
      <c r="N34" s="75">
        <f>N33</f>
        <v>1165776040</v>
      </c>
      <c r="O34" s="128"/>
      <c r="P34" s="128"/>
      <c r="Q34" s="77"/>
      <c r="R34" s="23"/>
      <c r="S34" s="75">
        <f>S33</f>
        <v>1165776040</v>
      </c>
      <c r="T34" s="85"/>
      <c r="U34" s="75">
        <f>U33</f>
        <v>1165776040</v>
      </c>
      <c r="V34" s="75"/>
    </row>
    <row r="35" spans="2:22" s="17" customFormat="1" ht="30" customHeight="1" x14ac:dyDescent="0.25">
      <c r="B35" s="87" t="s">
        <v>60</v>
      </c>
      <c r="C35" s="74" t="s">
        <v>61</v>
      </c>
      <c r="D35" s="68">
        <v>5471631964</v>
      </c>
      <c r="E35" s="69">
        <v>6</v>
      </c>
      <c r="F35" s="84"/>
      <c r="G35" s="80">
        <v>6.63</v>
      </c>
      <c r="H35" s="79"/>
      <c r="I35" s="70">
        <v>46368</v>
      </c>
      <c r="J35" s="70">
        <v>46733</v>
      </c>
      <c r="K35" s="71">
        <f>J35-I35</f>
        <v>365</v>
      </c>
      <c r="L35" s="68">
        <f>D35*G35/100</f>
        <v>362769199.21319997</v>
      </c>
      <c r="M35" s="68">
        <f>L35*19%</f>
        <v>68926147.85050799</v>
      </c>
      <c r="N35" s="68">
        <f>L35+M35</f>
        <v>431695347.06370795</v>
      </c>
      <c r="O35" s="88">
        <v>1</v>
      </c>
      <c r="P35" s="89">
        <f>ROUND(U36,0)</f>
        <v>144292691</v>
      </c>
      <c r="Q35" s="90">
        <f>P35/W5</f>
        <v>82.41034836270385886156016460</v>
      </c>
      <c r="R35" s="71">
        <v>122</v>
      </c>
      <c r="S35" s="68">
        <f>L35/K35*R35</f>
        <v>121254362.47674081</v>
      </c>
      <c r="T35" s="68">
        <f t="shared" ref="T35" si="14">S35*19%</f>
        <v>23038328.870580755</v>
      </c>
      <c r="U35" s="68">
        <f t="shared" ref="U35" si="15">S35+T35</f>
        <v>144292691.34732157</v>
      </c>
      <c r="V35" s="91">
        <v>1</v>
      </c>
    </row>
    <row r="36" spans="2:22" s="17" customFormat="1" ht="26.1" customHeight="1" x14ac:dyDescent="0.25">
      <c r="B36" s="125" t="s">
        <v>293</v>
      </c>
      <c r="C36" s="126"/>
      <c r="D36" s="126"/>
      <c r="E36" s="126"/>
      <c r="F36" s="126"/>
      <c r="G36" s="126"/>
      <c r="H36" s="126"/>
      <c r="I36" s="126"/>
      <c r="J36" s="126"/>
      <c r="K36" s="127"/>
      <c r="L36" s="75">
        <f>L35</f>
        <v>362769199.21319997</v>
      </c>
      <c r="M36" s="85">
        <f>M35</f>
        <v>68926147.85050799</v>
      </c>
      <c r="N36" s="75">
        <f>N35</f>
        <v>431695347.06370795</v>
      </c>
      <c r="O36" s="128"/>
      <c r="P36" s="128"/>
      <c r="Q36" s="77"/>
      <c r="R36" s="23"/>
      <c r="S36" s="75">
        <f>S35</f>
        <v>121254362.47674081</v>
      </c>
      <c r="T36" s="85">
        <f>T35</f>
        <v>23038328.870580755</v>
      </c>
      <c r="U36" s="75">
        <f>U35</f>
        <v>144292691.34732157</v>
      </c>
      <c r="V36" s="75"/>
    </row>
    <row r="37" spans="2:22" s="18" customFormat="1" ht="35.1" customHeight="1" x14ac:dyDescent="0.2">
      <c r="B37" s="130" t="s">
        <v>62</v>
      </c>
      <c r="C37" s="130"/>
      <c r="D37" s="130"/>
      <c r="E37" s="130"/>
      <c r="F37" s="130"/>
      <c r="G37" s="130"/>
      <c r="H37" s="130"/>
      <c r="I37" s="130"/>
      <c r="J37" s="130"/>
      <c r="K37" s="130"/>
      <c r="L37" s="96">
        <f>L23+L27+L30+L32+L34+L36</f>
        <v>79330944686.1886</v>
      </c>
      <c r="M37" s="96">
        <f>M23+M27+M30+M32+M34+M36</f>
        <v>9373801738.8998394</v>
      </c>
      <c r="N37" s="96">
        <f>N23+N27+N30+N32+N34+N36</f>
        <v>88704746425.08846</v>
      </c>
      <c r="O37" s="131"/>
      <c r="P37" s="131"/>
      <c r="Q37" s="131"/>
      <c r="R37" s="32"/>
      <c r="S37" s="96">
        <f>ROUND(S23,0)+ROUND(S27,0)+ROUND(S30,0)+ROUND(S32,0)+ROUND(S34,0)+ROUND(S36,0)</f>
        <v>27292215971</v>
      </c>
      <c r="T37" s="96">
        <f>ROUND(T23,0)+ROUND(T27,0)+ROUND(T30,0)+ROUND(T32,0)+ROUND(T34,0)+ROUND(T36,0)</f>
        <v>3133161130</v>
      </c>
      <c r="U37" s="96">
        <f>ROUND(U23,0)+ROUND(U27,0)+ROUND(U30,0)+ROUND(U32,0)+ROUND(U34,0)+ROUND(U36,0)</f>
        <v>30425377101</v>
      </c>
      <c r="V37" s="97"/>
    </row>
    <row r="38" spans="2:22" ht="74.25" customHeight="1" x14ac:dyDescent="0.3">
      <c r="B38" s="131" t="s">
        <v>63</v>
      </c>
      <c r="C38" s="131"/>
      <c r="D38" s="131"/>
      <c r="E38" s="131"/>
      <c r="F38" s="131"/>
      <c r="G38" s="131"/>
      <c r="H38" s="131"/>
      <c r="I38" s="131"/>
      <c r="J38" s="131"/>
      <c r="K38" s="131"/>
      <c r="L38" s="145" t="s">
        <v>295</v>
      </c>
      <c r="M38" s="145"/>
      <c r="N38" s="145"/>
      <c r="O38" s="145"/>
      <c r="P38" s="145"/>
      <c r="Q38" s="145"/>
      <c r="R38" s="152" t="s">
        <v>294</v>
      </c>
      <c r="S38" s="153"/>
      <c r="T38" s="153"/>
      <c r="U38" s="154"/>
      <c r="V38" s="33"/>
    </row>
    <row r="39" spans="2:22" x14ac:dyDescent="0.3">
      <c r="V39" s="8"/>
    </row>
    <row r="41" spans="2:22" x14ac:dyDescent="0.3">
      <c r="F41" s="27"/>
      <c r="G41" s="52"/>
      <c r="I41" s="62"/>
      <c r="Q41" s="19"/>
    </row>
    <row r="42" spans="2:22" x14ac:dyDescent="0.3">
      <c r="I42" s="61"/>
    </row>
    <row r="43" spans="2:22" x14ac:dyDescent="0.3">
      <c r="D43" s="20"/>
    </row>
    <row r="44" spans="2:22" x14ac:dyDescent="0.3">
      <c r="J44" s="62"/>
    </row>
    <row r="45" spans="2:22" x14ac:dyDescent="0.3">
      <c r="C45" s="9"/>
      <c r="F45" s="9"/>
    </row>
    <row r="46" spans="2:22" x14ac:dyDescent="0.3">
      <c r="F46" s="9"/>
    </row>
  </sheetData>
  <mergeCells count="59">
    <mergeCell ref="T6:T9"/>
    <mergeCell ref="L6:L9"/>
    <mergeCell ref="M6:M9"/>
    <mergeCell ref="V6:V9"/>
    <mergeCell ref="Q6:Q9"/>
    <mergeCell ref="U6:U9"/>
    <mergeCell ref="N6:N9"/>
    <mergeCell ref="O6:O9"/>
    <mergeCell ref="P6:P9"/>
    <mergeCell ref="R38:U38"/>
    <mergeCell ref="B2:P2"/>
    <mergeCell ref="B3:P3"/>
    <mergeCell ref="B4:P4"/>
    <mergeCell ref="B6:B9"/>
    <mergeCell ref="C6:C9"/>
    <mergeCell ref="D6:D9"/>
    <mergeCell ref="E6:F8"/>
    <mergeCell ref="G6:H8"/>
    <mergeCell ref="I6:J7"/>
    <mergeCell ref="K6:K9"/>
    <mergeCell ref="R6:R9"/>
    <mergeCell ref="S6:S9"/>
    <mergeCell ref="Q28:Q29"/>
    <mergeCell ref="E28:E29"/>
    <mergeCell ref="G28:G29"/>
    <mergeCell ref="F12:F20"/>
    <mergeCell ref="B27:K27"/>
    <mergeCell ref="O27:P27"/>
    <mergeCell ref="B28:B29"/>
    <mergeCell ref="P28:P29"/>
    <mergeCell ref="D21:H21"/>
    <mergeCell ref="L21:Q21"/>
    <mergeCell ref="D25:H25"/>
    <mergeCell ref="L25:Q25"/>
    <mergeCell ref="B38:K38"/>
    <mergeCell ref="L38:Q38"/>
    <mergeCell ref="B32:K32"/>
    <mergeCell ref="O32:P32"/>
    <mergeCell ref="E33:H33"/>
    <mergeCell ref="I33:J33"/>
    <mergeCell ref="B34:K34"/>
    <mergeCell ref="O34:P34"/>
    <mergeCell ref="B36:K36"/>
    <mergeCell ref="O36:P36"/>
    <mergeCell ref="B30:K30"/>
    <mergeCell ref="O30:P30"/>
    <mergeCell ref="H12:H20"/>
    <mergeCell ref="B37:K37"/>
    <mergeCell ref="O37:Q37"/>
    <mergeCell ref="B23:K23"/>
    <mergeCell ref="B24:B26"/>
    <mergeCell ref="D26:H26"/>
    <mergeCell ref="L26:Q26"/>
    <mergeCell ref="D22:H22"/>
    <mergeCell ref="L22:Q22"/>
    <mergeCell ref="B10:B22"/>
    <mergeCell ref="G10:G11"/>
    <mergeCell ref="P10:P20"/>
    <mergeCell ref="Q10:Q20"/>
  </mergeCells>
  <pageMargins left="0.7" right="0.7" top="0.75" bottom="0.75" header="0.3" footer="0.3"/>
  <pageSetup orientation="portrait" r:id="rId1"/>
  <ignoredErrors>
    <ignoredError sqref="G15"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7031B-1EC0-400B-8861-7135C77D6B34}">
  <dimension ref="B1:M155"/>
  <sheetViews>
    <sheetView zoomScale="65" zoomScaleNormal="65" workbookViewId="0">
      <pane ySplit="7" topLeftCell="A8" activePane="bottomLeft" state="frozen"/>
      <selection pane="bottomLeft" activeCell="K8" sqref="K8:K19"/>
    </sheetView>
  </sheetViews>
  <sheetFormatPr baseColWidth="10" defaultColWidth="11" defaultRowHeight="12.75" x14ac:dyDescent="0.2"/>
  <cols>
    <col min="1" max="1" width="3.75" style="4" customWidth="1"/>
    <col min="2" max="2" width="32.75" style="4" customWidth="1"/>
    <col min="3" max="3" width="60.25" style="4" bestFit="1" customWidth="1"/>
    <col min="4" max="4" width="36.875" style="4" customWidth="1"/>
    <col min="5" max="5" width="23.125" style="4" customWidth="1"/>
    <col min="6" max="6" width="10.875" style="4" customWidth="1"/>
    <col min="7" max="7" width="15" style="4" bestFit="1" customWidth="1"/>
    <col min="8" max="8" width="14.625" style="4" bestFit="1" customWidth="1"/>
    <col min="9" max="10" width="14.625" style="4" customWidth="1"/>
    <col min="11" max="11" width="14" style="4" customWidth="1"/>
    <col min="12" max="12" width="11.75" style="4" bestFit="1" customWidth="1"/>
    <col min="13" max="16384" width="11" style="4"/>
  </cols>
  <sheetData>
    <row r="1" spans="2:13" x14ac:dyDescent="0.2">
      <c r="G1" s="5"/>
      <c r="H1" s="5"/>
      <c r="I1" s="5"/>
      <c r="J1" s="5"/>
      <c r="K1" s="5"/>
      <c r="L1" s="6"/>
      <c r="M1" s="6"/>
    </row>
    <row r="2" spans="2:13" ht="20.25" x14ac:dyDescent="0.25">
      <c r="B2"/>
      <c r="C2" s="205" t="s">
        <v>64</v>
      </c>
      <c r="D2" s="205"/>
      <c r="E2" s="205"/>
      <c r="F2" s="205"/>
      <c r="G2" s="205"/>
      <c r="H2" s="205"/>
      <c r="I2" s="205"/>
      <c r="J2" s="205"/>
      <c r="K2" s="205"/>
      <c r="L2" s="205"/>
      <c r="M2" s="3"/>
    </row>
    <row r="3" spans="2:13" x14ac:dyDescent="0.2">
      <c r="C3" s="2"/>
      <c r="D3" s="2"/>
      <c r="E3" s="2"/>
      <c r="F3" s="2"/>
      <c r="G3" s="2"/>
      <c r="H3" s="2"/>
      <c r="I3" s="2"/>
      <c r="J3" s="2"/>
      <c r="K3" s="2"/>
      <c r="L3" s="2"/>
      <c r="M3" s="2"/>
    </row>
    <row r="4" spans="2:13" ht="15.75" x14ac:dyDescent="0.2">
      <c r="C4" s="206" t="s">
        <v>65</v>
      </c>
      <c r="D4" s="206"/>
      <c r="E4" s="206"/>
      <c r="F4" s="206"/>
      <c r="G4" s="206"/>
      <c r="H4" s="206"/>
      <c r="I4" s="206"/>
      <c r="J4" s="206"/>
      <c r="K4" s="206"/>
      <c r="L4" s="206"/>
      <c r="M4" s="7"/>
    </row>
    <row r="6" spans="2:13" x14ac:dyDescent="0.2">
      <c r="B6" s="207" t="s">
        <v>5</v>
      </c>
      <c r="C6" s="208" t="s">
        <v>66</v>
      </c>
      <c r="D6" s="209" t="s">
        <v>67</v>
      </c>
      <c r="E6" s="209" t="s">
        <v>68</v>
      </c>
      <c r="F6" s="210" t="s">
        <v>69</v>
      </c>
      <c r="G6" s="211" t="s">
        <v>70</v>
      </c>
      <c r="H6" s="211"/>
      <c r="I6" s="211"/>
      <c r="J6" s="211"/>
      <c r="K6" s="211"/>
      <c r="L6" s="211"/>
    </row>
    <row r="7" spans="2:13" ht="69" customHeight="1" x14ac:dyDescent="0.2">
      <c r="B7" s="207"/>
      <c r="C7" s="208"/>
      <c r="D7" s="209"/>
      <c r="E7" s="209"/>
      <c r="F7" s="210"/>
      <c r="G7" s="98" t="s">
        <v>71</v>
      </c>
      <c r="H7" s="98" t="s">
        <v>72</v>
      </c>
      <c r="I7" s="98" t="s">
        <v>73</v>
      </c>
      <c r="J7" s="98" t="s">
        <v>74</v>
      </c>
      <c r="K7" s="98" t="s">
        <v>75</v>
      </c>
      <c r="L7" s="99" t="s">
        <v>76</v>
      </c>
    </row>
    <row r="8" spans="2:13" s="1" customFormat="1" x14ac:dyDescent="0.25">
      <c r="B8" s="182" t="s">
        <v>25</v>
      </c>
      <c r="C8" s="100" t="s">
        <v>77</v>
      </c>
      <c r="D8" s="101" t="s">
        <v>78</v>
      </c>
      <c r="E8" s="102">
        <v>6596475242154</v>
      </c>
      <c r="F8" s="103">
        <v>4.5999999999999996</v>
      </c>
      <c r="G8" s="175">
        <f>+AVERAGE(F8:F19)</f>
        <v>2.3567776436800529</v>
      </c>
      <c r="H8" s="172">
        <v>0.23</v>
      </c>
      <c r="I8" s="172">
        <v>4.9399999999999999E-2</v>
      </c>
      <c r="J8" s="202">
        <f>(G8*H8)+(F8*I8)</f>
        <v>0.76929885804641218</v>
      </c>
      <c r="K8" s="185">
        <f>F8+J8</f>
        <v>5.3692988580464114</v>
      </c>
      <c r="L8" s="179" t="s">
        <v>79</v>
      </c>
    </row>
    <row r="9" spans="2:13" s="1" customFormat="1" x14ac:dyDescent="0.25">
      <c r="B9" s="183"/>
      <c r="C9" s="104" t="s">
        <v>80</v>
      </c>
      <c r="D9" s="105" t="s">
        <v>81</v>
      </c>
      <c r="E9" s="106">
        <v>83081392299</v>
      </c>
      <c r="F9" s="107">
        <v>1.54</v>
      </c>
      <c r="G9" s="176"/>
      <c r="H9" s="173"/>
      <c r="I9" s="173"/>
      <c r="J9" s="203"/>
      <c r="K9" s="186"/>
      <c r="L9" s="180"/>
    </row>
    <row r="10" spans="2:13" s="1" customFormat="1" x14ac:dyDescent="0.25">
      <c r="B10" s="183"/>
      <c r="C10" s="104" t="s">
        <v>82</v>
      </c>
      <c r="D10" s="105" t="s">
        <v>83</v>
      </c>
      <c r="E10" s="106">
        <v>43062883949</v>
      </c>
      <c r="F10" s="107">
        <v>1.4</v>
      </c>
      <c r="G10" s="176"/>
      <c r="H10" s="173"/>
      <c r="I10" s="173"/>
      <c r="J10" s="203"/>
      <c r="K10" s="186"/>
      <c r="L10" s="180"/>
    </row>
    <row r="11" spans="2:13" s="1" customFormat="1" x14ac:dyDescent="0.25">
      <c r="B11" s="183"/>
      <c r="C11" s="104" t="s">
        <v>84</v>
      </c>
      <c r="D11" s="105" t="s">
        <v>85</v>
      </c>
      <c r="E11" s="106">
        <v>7156625512</v>
      </c>
      <c r="F11" s="107">
        <v>1.44</v>
      </c>
      <c r="G11" s="176"/>
      <c r="H11" s="173"/>
      <c r="I11" s="173"/>
      <c r="J11" s="203"/>
      <c r="K11" s="186"/>
      <c r="L11" s="180"/>
    </row>
    <row r="12" spans="2:13" s="1" customFormat="1" x14ac:dyDescent="0.25">
      <c r="B12" s="183"/>
      <c r="C12" s="104" t="s">
        <v>86</v>
      </c>
      <c r="D12" s="105" t="s">
        <v>87</v>
      </c>
      <c r="E12" s="106">
        <v>35460750671</v>
      </c>
      <c r="F12" s="107">
        <v>1.3</v>
      </c>
      <c r="G12" s="176"/>
      <c r="H12" s="173"/>
      <c r="I12" s="173"/>
      <c r="J12" s="203"/>
      <c r="K12" s="186"/>
      <c r="L12" s="180"/>
    </row>
    <row r="13" spans="2:13" s="1" customFormat="1" x14ac:dyDescent="0.25">
      <c r="B13" s="183"/>
      <c r="C13" s="104" t="s">
        <v>88</v>
      </c>
      <c r="D13" s="105" t="s">
        <v>89</v>
      </c>
      <c r="E13" s="106">
        <v>40140309161</v>
      </c>
      <c r="F13" s="107">
        <v>1.5089999999999999</v>
      </c>
      <c r="G13" s="176"/>
      <c r="H13" s="173"/>
      <c r="I13" s="173"/>
      <c r="J13" s="203"/>
      <c r="K13" s="186"/>
      <c r="L13" s="180"/>
    </row>
    <row r="14" spans="2:13" s="1" customFormat="1" x14ac:dyDescent="0.25">
      <c r="B14" s="183"/>
      <c r="C14" s="104" t="s">
        <v>90</v>
      </c>
      <c r="D14" s="105" t="s">
        <v>91</v>
      </c>
      <c r="E14" s="106">
        <v>123012599748</v>
      </c>
      <c r="F14" s="107">
        <v>4.7</v>
      </c>
      <c r="G14" s="176"/>
      <c r="H14" s="200"/>
      <c r="I14" s="173"/>
      <c r="J14" s="203"/>
      <c r="K14" s="186"/>
      <c r="L14" s="180"/>
    </row>
    <row r="15" spans="2:13" s="1" customFormat="1" x14ac:dyDescent="0.25">
      <c r="B15" s="183"/>
      <c r="C15" s="104" t="s">
        <v>92</v>
      </c>
      <c r="D15" s="105" t="s">
        <v>93</v>
      </c>
      <c r="E15" s="106">
        <v>2042021166765</v>
      </c>
      <c r="F15" s="107">
        <v>2.31</v>
      </c>
      <c r="G15" s="176"/>
      <c r="H15" s="200"/>
      <c r="I15" s="173"/>
      <c r="J15" s="203"/>
      <c r="K15" s="186"/>
      <c r="L15" s="180"/>
    </row>
    <row r="16" spans="2:13" s="1" customFormat="1" x14ac:dyDescent="0.25">
      <c r="B16" s="183"/>
      <c r="C16" s="104" t="s">
        <v>94</v>
      </c>
      <c r="D16" s="105" t="s">
        <v>95</v>
      </c>
      <c r="E16" s="106">
        <v>177331941618</v>
      </c>
      <c r="F16" s="107">
        <v>2.57</v>
      </c>
      <c r="G16" s="176"/>
      <c r="H16" s="200"/>
      <c r="I16" s="173"/>
      <c r="J16" s="203"/>
      <c r="K16" s="186"/>
      <c r="L16" s="180"/>
    </row>
    <row r="17" spans="2:12" s="1" customFormat="1" x14ac:dyDescent="0.25">
      <c r="B17" s="183"/>
      <c r="C17" s="104" t="s">
        <v>96</v>
      </c>
      <c r="D17" s="105" t="s">
        <v>93</v>
      </c>
      <c r="E17" s="106">
        <v>77694307992</v>
      </c>
      <c r="F17" s="107">
        <v>2.2537172598373649</v>
      </c>
      <c r="G17" s="176"/>
      <c r="H17" s="200"/>
      <c r="I17" s="173"/>
      <c r="J17" s="203"/>
      <c r="K17" s="186"/>
      <c r="L17" s="180"/>
    </row>
    <row r="18" spans="2:12" s="1" customFormat="1" x14ac:dyDescent="0.25">
      <c r="B18" s="183"/>
      <c r="C18" s="104" t="s">
        <v>97</v>
      </c>
      <c r="D18" s="105" t="s">
        <v>98</v>
      </c>
      <c r="E18" s="106">
        <v>242561405567</v>
      </c>
      <c r="F18" s="107">
        <v>2.7499999987250652</v>
      </c>
      <c r="G18" s="176"/>
      <c r="H18" s="200"/>
      <c r="I18" s="173"/>
      <c r="J18" s="203"/>
      <c r="K18" s="186"/>
      <c r="L18" s="180"/>
    </row>
    <row r="19" spans="2:12" s="1" customFormat="1" x14ac:dyDescent="0.25">
      <c r="B19" s="184"/>
      <c r="C19" s="104" t="s">
        <v>99</v>
      </c>
      <c r="D19" s="105" t="s">
        <v>100</v>
      </c>
      <c r="E19" s="106">
        <v>1684434906275</v>
      </c>
      <c r="F19" s="107">
        <v>1.9086144655982016</v>
      </c>
      <c r="G19" s="177"/>
      <c r="H19" s="201"/>
      <c r="I19" s="174"/>
      <c r="J19" s="204"/>
      <c r="K19" s="187"/>
      <c r="L19" s="181"/>
    </row>
    <row r="20" spans="2:12" s="1" customFormat="1" x14ac:dyDescent="0.25">
      <c r="B20" s="182" t="s">
        <v>29</v>
      </c>
      <c r="C20" s="100" t="s">
        <v>77</v>
      </c>
      <c r="D20" s="101" t="s">
        <v>78</v>
      </c>
      <c r="E20" s="102">
        <v>12000000000</v>
      </c>
      <c r="F20" s="103">
        <v>7</v>
      </c>
      <c r="G20" s="175">
        <f>+AVERAGE(F20:F29)</f>
        <v>1.7561</v>
      </c>
      <c r="H20" s="172">
        <v>2.2499999999999999E-2</v>
      </c>
      <c r="I20" s="172">
        <v>4.9399999999999999E-2</v>
      </c>
      <c r="J20" s="175">
        <f>(G20*H20)+(F20*I20)</f>
        <v>0.38531225000000002</v>
      </c>
      <c r="K20" s="185">
        <f>F20+J20</f>
        <v>7.3853122500000001</v>
      </c>
      <c r="L20" s="197" t="s">
        <v>101</v>
      </c>
    </row>
    <row r="21" spans="2:12" s="1" customFormat="1" x14ac:dyDescent="0.25">
      <c r="B21" s="183"/>
      <c r="C21" s="104" t="s">
        <v>80</v>
      </c>
      <c r="D21" s="105" t="s">
        <v>81</v>
      </c>
      <c r="E21" s="106">
        <v>5500000000</v>
      </c>
      <c r="F21" s="107">
        <v>0.24199999999999999</v>
      </c>
      <c r="G21" s="176"/>
      <c r="H21" s="173"/>
      <c r="I21" s="173"/>
      <c r="J21" s="176"/>
      <c r="K21" s="186"/>
      <c r="L21" s="198"/>
    </row>
    <row r="22" spans="2:12" s="1" customFormat="1" x14ac:dyDescent="0.25">
      <c r="B22" s="183"/>
      <c r="C22" s="104" t="s">
        <v>102</v>
      </c>
      <c r="D22" s="105" t="s">
        <v>81</v>
      </c>
      <c r="E22" s="106">
        <v>8400000000</v>
      </c>
      <c r="F22" s="107">
        <v>0.159</v>
      </c>
      <c r="G22" s="176"/>
      <c r="H22" s="173"/>
      <c r="I22" s="173"/>
      <c r="J22" s="176"/>
      <c r="K22" s="186"/>
      <c r="L22" s="198"/>
    </row>
    <row r="23" spans="2:12" s="1" customFormat="1" x14ac:dyDescent="0.25">
      <c r="B23" s="183"/>
      <c r="C23" s="104" t="s">
        <v>103</v>
      </c>
      <c r="D23" s="105" t="s">
        <v>104</v>
      </c>
      <c r="E23" s="106">
        <v>17000000000</v>
      </c>
      <c r="F23" s="107">
        <v>0.15</v>
      </c>
      <c r="G23" s="176"/>
      <c r="H23" s="173"/>
      <c r="I23" s="173"/>
      <c r="J23" s="176"/>
      <c r="K23" s="186"/>
      <c r="L23" s="198"/>
    </row>
    <row r="24" spans="2:12" s="1" customFormat="1" x14ac:dyDescent="0.25">
      <c r="B24" s="183"/>
      <c r="C24" s="104" t="s">
        <v>105</v>
      </c>
      <c r="D24" s="105" t="s">
        <v>106</v>
      </c>
      <c r="E24" s="106">
        <v>13320000000</v>
      </c>
      <c r="F24" s="107">
        <v>0.1</v>
      </c>
      <c r="G24" s="176"/>
      <c r="H24" s="173"/>
      <c r="I24" s="173"/>
      <c r="J24" s="176"/>
      <c r="K24" s="186"/>
      <c r="L24" s="198"/>
    </row>
    <row r="25" spans="2:12" s="1" customFormat="1" x14ac:dyDescent="0.25">
      <c r="B25" s="183"/>
      <c r="C25" s="104" t="s">
        <v>107</v>
      </c>
      <c r="D25" s="105" t="s">
        <v>108</v>
      </c>
      <c r="E25" s="106">
        <v>20000000000</v>
      </c>
      <c r="F25" s="107">
        <v>6.38</v>
      </c>
      <c r="G25" s="176"/>
      <c r="H25" s="173"/>
      <c r="I25" s="173"/>
      <c r="J25" s="176"/>
      <c r="K25" s="186"/>
      <c r="L25" s="198"/>
    </row>
    <row r="26" spans="2:12" s="1" customFormat="1" x14ac:dyDescent="0.25">
      <c r="B26" s="183"/>
      <c r="C26" s="104" t="s">
        <v>99</v>
      </c>
      <c r="D26" s="105" t="s">
        <v>100</v>
      </c>
      <c r="E26" s="106">
        <v>8000000000</v>
      </c>
      <c r="F26" s="107">
        <v>2.39</v>
      </c>
      <c r="G26" s="176"/>
      <c r="H26" s="173"/>
      <c r="I26" s="173"/>
      <c r="J26" s="176"/>
      <c r="K26" s="186"/>
      <c r="L26" s="198"/>
    </row>
    <row r="27" spans="2:12" s="1" customFormat="1" x14ac:dyDescent="0.25">
      <c r="B27" s="183"/>
      <c r="C27" s="104" t="s">
        <v>109</v>
      </c>
      <c r="D27" s="105" t="s">
        <v>110</v>
      </c>
      <c r="E27" s="106">
        <v>6500000000</v>
      </c>
      <c r="F27" s="107">
        <v>0.3</v>
      </c>
      <c r="G27" s="176"/>
      <c r="H27" s="173"/>
      <c r="I27" s="173"/>
      <c r="J27" s="176"/>
      <c r="K27" s="186"/>
      <c r="L27" s="198"/>
    </row>
    <row r="28" spans="2:12" s="1" customFormat="1" x14ac:dyDescent="0.25">
      <c r="B28" s="183"/>
      <c r="C28" s="104" t="s">
        <v>97</v>
      </c>
      <c r="D28" s="105" t="s">
        <v>98</v>
      </c>
      <c r="E28" s="106">
        <v>5000000000</v>
      </c>
      <c r="F28" s="107">
        <v>0.64</v>
      </c>
      <c r="G28" s="176"/>
      <c r="H28" s="173"/>
      <c r="I28" s="173"/>
      <c r="J28" s="176"/>
      <c r="K28" s="186"/>
      <c r="L28" s="198"/>
    </row>
    <row r="29" spans="2:12" s="1" customFormat="1" x14ac:dyDescent="0.25">
      <c r="B29" s="184"/>
      <c r="C29" s="104" t="s">
        <v>111</v>
      </c>
      <c r="D29" s="105" t="s">
        <v>112</v>
      </c>
      <c r="E29" s="106">
        <v>5200000000</v>
      </c>
      <c r="F29" s="107">
        <v>0.2</v>
      </c>
      <c r="G29" s="177"/>
      <c r="H29" s="174"/>
      <c r="I29" s="174"/>
      <c r="J29" s="177"/>
      <c r="K29" s="187"/>
      <c r="L29" s="199"/>
    </row>
    <row r="30" spans="2:12" s="1" customFormat="1" x14ac:dyDescent="0.25">
      <c r="B30" s="182" t="s">
        <v>113</v>
      </c>
      <c r="C30" s="100" t="s">
        <v>77</v>
      </c>
      <c r="D30" s="101" t="s">
        <v>78</v>
      </c>
      <c r="E30" s="102">
        <v>2000000000</v>
      </c>
      <c r="F30" s="103">
        <v>26.5</v>
      </c>
      <c r="G30" s="175">
        <f>+AVERAGE(F30:F41)</f>
        <v>7.3679166666666669</v>
      </c>
      <c r="H30" s="188">
        <v>0.1</v>
      </c>
      <c r="I30" s="188">
        <v>4.9399999999999999E-2</v>
      </c>
      <c r="J30" s="191">
        <f>(G30*H30)+(F30*I30)</f>
        <v>2.0458916666666669</v>
      </c>
      <c r="K30" s="194">
        <f>F30+J30</f>
        <v>28.545891666666666</v>
      </c>
      <c r="L30" s="182" t="s">
        <v>101</v>
      </c>
    </row>
    <row r="31" spans="2:12" s="1" customFormat="1" x14ac:dyDescent="0.25">
      <c r="B31" s="183"/>
      <c r="C31" s="104" t="s">
        <v>84</v>
      </c>
      <c r="D31" s="105" t="s">
        <v>85</v>
      </c>
      <c r="E31" s="106">
        <v>150000000</v>
      </c>
      <c r="F31" s="107">
        <v>2.6</v>
      </c>
      <c r="G31" s="176"/>
      <c r="H31" s="189"/>
      <c r="I31" s="189"/>
      <c r="J31" s="192"/>
      <c r="K31" s="195"/>
      <c r="L31" s="183"/>
    </row>
    <row r="32" spans="2:12" s="1" customFormat="1" x14ac:dyDescent="0.25">
      <c r="B32" s="183"/>
      <c r="C32" s="104" t="s">
        <v>86</v>
      </c>
      <c r="D32" s="105" t="s">
        <v>87</v>
      </c>
      <c r="E32" s="106">
        <v>800000000</v>
      </c>
      <c r="F32" s="107">
        <v>3.5</v>
      </c>
      <c r="G32" s="176"/>
      <c r="H32" s="189"/>
      <c r="I32" s="189"/>
      <c r="J32" s="192"/>
      <c r="K32" s="195"/>
      <c r="L32" s="183"/>
    </row>
    <row r="33" spans="2:12" s="1" customFormat="1" x14ac:dyDescent="0.25">
      <c r="B33" s="183"/>
      <c r="C33" s="104" t="s">
        <v>114</v>
      </c>
      <c r="D33" s="105" t="s">
        <v>104</v>
      </c>
      <c r="E33" s="106">
        <v>450000000</v>
      </c>
      <c r="F33" s="107">
        <v>3.2</v>
      </c>
      <c r="G33" s="176"/>
      <c r="H33" s="189"/>
      <c r="I33" s="189"/>
      <c r="J33" s="192"/>
      <c r="K33" s="195"/>
      <c r="L33" s="183"/>
    </row>
    <row r="34" spans="2:12" s="1" customFormat="1" x14ac:dyDescent="0.25">
      <c r="B34" s="183"/>
      <c r="C34" s="104" t="s">
        <v>115</v>
      </c>
      <c r="D34" s="105" t="s">
        <v>116</v>
      </c>
      <c r="E34" s="106">
        <v>960000000</v>
      </c>
      <c r="F34" s="107">
        <v>3.125</v>
      </c>
      <c r="G34" s="176"/>
      <c r="H34" s="189"/>
      <c r="I34" s="189"/>
      <c r="J34" s="192"/>
      <c r="K34" s="195"/>
      <c r="L34" s="183"/>
    </row>
    <row r="35" spans="2:12" s="1" customFormat="1" x14ac:dyDescent="0.25">
      <c r="B35" s="183"/>
      <c r="C35" s="104" t="s">
        <v>117</v>
      </c>
      <c r="D35" s="105" t="s">
        <v>118</v>
      </c>
      <c r="E35" s="106">
        <v>1000000000</v>
      </c>
      <c r="F35" s="107">
        <v>3.65</v>
      </c>
      <c r="G35" s="176"/>
      <c r="H35" s="189"/>
      <c r="I35" s="189"/>
      <c r="J35" s="192"/>
      <c r="K35" s="195"/>
      <c r="L35" s="183"/>
    </row>
    <row r="36" spans="2:12" s="1" customFormat="1" x14ac:dyDescent="0.25">
      <c r="B36" s="183"/>
      <c r="C36" s="104" t="s">
        <v>119</v>
      </c>
      <c r="D36" s="105" t="s">
        <v>91</v>
      </c>
      <c r="E36" s="106">
        <v>900000000</v>
      </c>
      <c r="F36" s="107">
        <v>6.97</v>
      </c>
      <c r="G36" s="176"/>
      <c r="H36" s="189"/>
      <c r="I36" s="189"/>
      <c r="J36" s="192"/>
      <c r="K36" s="195"/>
      <c r="L36" s="183"/>
    </row>
    <row r="37" spans="2:12" s="1" customFormat="1" x14ac:dyDescent="0.25">
      <c r="B37" s="183"/>
      <c r="C37" s="104" t="s">
        <v>120</v>
      </c>
      <c r="D37" s="105" t="s">
        <v>121</v>
      </c>
      <c r="E37" s="106">
        <v>600000000</v>
      </c>
      <c r="F37" s="107">
        <v>5.67</v>
      </c>
      <c r="G37" s="176"/>
      <c r="H37" s="189"/>
      <c r="I37" s="189"/>
      <c r="J37" s="192"/>
      <c r="K37" s="195"/>
      <c r="L37" s="183"/>
    </row>
    <row r="38" spans="2:12" s="1" customFormat="1" x14ac:dyDescent="0.25">
      <c r="B38" s="183"/>
      <c r="C38" s="104" t="s">
        <v>122</v>
      </c>
      <c r="D38" s="105" t="s">
        <v>123</v>
      </c>
      <c r="E38" s="106">
        <v>1500000000</v>
      </c>
      <c r="F38" s="107">
        <v>7.5</v>
      </c>
      <c r="G38" s="176"/>
      <c r="H38" s="189"/>
      <c r="I38" s="189"/>
      <c r="J38" s="192"/>
      <c r="K38" s="195"/>
      <c r="L38" s="183"/>
    </row>
    <row r="39" spans="2:12" s="1" customFormat="1" x14ac:dyDescent="0.25">
      <c r="B39" s="183"/>
      <c r="C39" s="104" t="s">
        <v>124</v>
      </c>
      <c r="D39" s="105" t="s">
        <v>125</v>
      </c>
      <c r="E39" s="106">
        <v>500000000</v>
      </c>
      <c r="F39" s="107">
        <v>8</v>
      </c>
      <c r="G39" s="176"/>
      <c r="H39" s="189"/>
      <c r="I39" s="189"/>
      <c r="J39" s="192"/>
      <c r="K39" s="195"/>
      <c r="L39" s="183"/>
    </row>
    <row r="40" spans="2:12" s="1" customFormat="1" x14ac:dyDescent="0.25">
      <c r="B40" s="183"/>
      <c r="C40" s="104" t="s">
        <v>126</v>
      </c>
      <c r="D40" s="105" t="s">
        <v>127</v>
      </c>
      <c r="E40" s="106">
        <v>1000000000</v>
      </c>
      <c r="F40" s="107">
        <v>6.4</v>
      </c>
      <c r="G40" s="176"/>
      <c r="H40" s="189"/>
      <c r="I40" s="189"/>
      <c r="J40" s="192"/>
      <c r="K40" s="195"/>
      <c r="L40" s="183"/>
    </row>
    <row r="41" spans="2:12" s="1" customFormat="1" x14ac:dyDescent="0.25">
      <c r="B41" s="184"/>
      <c r="C41" s="104" t="s">
        <v>128</v>
      </c>
      <c r="D41" s="105" t="s">
        <v>129</v>
      </c>
      <c r="E41" s="106">
        <v>1200000000</v>
      </c>
      <c r="F41" s="107">
        <v>11.3</v>
      </c>
      <c r="G41" s="177"/>
      <c r="H41" s="190"/>
      <c r="I41" s="190"/>
      <c r="J41" s="193"/>
      <c r="K41" s="196"/>
      <c r="L41" s="184"/>
    </row>
    <row r="42" spans="2:12" s="1" customFormat="1" x14ac:dyDescent="0.25">
      <c r="B42" s="182" t="s">
        <v>33</v>
      </c>
      <c r="C42" s="100" t="s">
        <v>77</v>
      </c>
      <c r="D42" s="101" t="s">
        <v>78</v>
      </c>
      <c r="E42" s="102">
        <v>8510000000</v>
      </c>
      <c r="F42" s="103">
        <v>10.5</v>
      </c>
      <c r="G42" s="175">
        <f>+AVERAGE(F42:F54)</f>
        <v>9.4016923076923078</v>
      </c>
      <c r="H42" s="172">
        <v>0.2084</v>
      </c>
      <c r="I42" s="172">
        <v>4.9399999999999999E-2</v>
      </c>
      <c r="J42" s="175">
        <f>(G42*H42)+(F42*I42)</f>
        <v>2.4780126769230768</v>
      </c>
      <c r="K42" s="185">
        <f>F42+J42</f>
        <v>12.978012676923077</v>
      </c>
      <c r="L42" s="179" t="s">
        <v>101</v>
      </c>
    </row>
    <row r="43" spans="2:12" s="1" customFormat="1" x14ac:dyDescent="0.25">
      <c r="B43" s="183"/>
      <c r="C43" s="104" t="s">
        <v>130</v>
      </c>
      <c r="D43" s="105" t="s">
        <v>131</v>
      </c>
      <c r="E43" s="106">
        <v>1700000000</v>
      </c>
      <c r="F43" s="107">
        <v>3</v>
      </c>
      <c r="G43" s="176"/>
      <c r="H43" s="173"/>
      <c r="I43" s="173"/>
      <c r="J43" s="176"/>
      <c r="K43" s="186"/>
      <c r="L43" s="180"/>
    </row>
    <row r="44" spans="2:12" s="1" customFormat="1" x14ac:dyDescent="0.25">
      <c r="B44" s="183"/>
      <c r="C44" s="104" t="s">
        <v>102</v>
      </c>
      <c r="D44" s="105" t="s">
        <v>81</v>
      </c>
      <c r="E44" s="106">
        <v>4100000000</v>
      </c>
      <c r="F44" s="107">
        <v>6.8470000000000004</v>
      </c>
      <c r="G44" s="176"/>
      <c r="H44" s="173"/>
      <c r="I44" s="173"/>
      <c r="J44" s="176"/>
      <c r="K44" s="186"/>
      <c r="L44" s="180"/>
    </row>
    <row r="45" spans="2:12" s="1" customFormat="1" x14ac:dyDescent="0.25">
      <c r="B45" s="183"/>
      <c r="C45" s="104" t="s">
        <v>103</v>
      </c>
      <c r="D45" s="105" t="s">
        <v>104</v>
      </c>
      <c r="E45" s="106">
        <v>10350000001</v>
      </c>
      <c r="F45" s="107">
        <v>3.5150000000000001</v>
      </c>
      <c r="G45" s="176"/>
      <c r="H45" s="173"/>
      <c r="I45" s="173"/>
      <c r="J45" s="176"/>
      <c r="K45" s="186"/>
      <c r="L45" s="180"/>
    </row>
    <row r="46" spans="2:12" s="1" customFormat="1" x14ac:dyDescent="0.25">
      <c r="B46" s="183"/>
      <c r="C46" s="104" t="s">
        <v>80</v>
      </c>
      <c r="D46" s="105" t="s">
        <v>81</v>
      </c>
      <c r="E46" s="106">
        <v>7000000000</v>
      </c>
      <c r="F46" s="107">
        <v>3</v>
      </c>
      <c r="G46" s="176"/>
      <c r="H46" s="173"/>
      <c r="I46" s="173"/>
      <c r="J46" s="176"/>
      <c r="K46" s="186"/>
      <c r="L46" s="180"/>
    </row>
    <row r="47" spans="2:12" s="1" customFormat="1" x14ac:dyDescent="0.25">
      <c r="B47" s="183"/>
      <c r="C47" s="104" t="s">
        <v>86</v>
      </c>
      <c r="D47" s="105" t="s">
        <v>87</v>
      </c>
      <c r="E47" s="106">
        <v>13000000000</v>
      </c>
      <c r="F47" s="107">
        <v>4.66</v>
      </c>
      <c r="G47" s="176"/>
      <c r="H47" s="173"/>
      <c r="I47" s="173"/>
      <c r="J47" s="176"/>
      <c r="K47" s="186"/>
      <c r="L47" s="180"/>
    </row>
    <row r="48" spans="2:12" s="1" customFormat="1" x14ac:dyDescent="0.25">
      <c r="B48" s="183"/>
      <c r="C48" s="104" t="s">
        <v>119</v>
      </c>
      <c r="D48" s="105" t="s">
        <v>132</v>
      </c>
      <c r="E48" s="106">
        <v>7000000000</v>
      </c>
      <c r="F48" s="107">
        <v>8.1999999999999993</v>
      </c>
      <c r="G48" s="176"/>
      <c r="H48" s="173"/>
      <c r="I48" s="173"/>
      <c r="J48" s="176"/>
      <c r="K48" s="186"/>
      <c r="L48" s="180"/>
    </row>
    <row r="49" spans="2:12" s="1" customFormat="1" x14ac:dyDescent="0.25">
      <c r="B49" s="183"/>
      <c r="C49" s="104" t="s">
        <v>120</v>
      </c>
      <c r="D49" s="105" t="s">
        <v>121</v>
      </c>
      <c r="E49" s="106">
        <v>5000000000</v>
      </c>
      <c r="F49" s="107">
        <v>8.4</v>
      </c>
      <c r="G49" s="176"/>
      <c r="H49" s="173"/>
      <c r="I49" s="173"/>
      <c r="J49" s="176"/>
      <c r="K49" s="186"/>
      <c r="L49" s="180"/>
    </row>
    <row r="50" spans="2:12" s="1" customFormat="1" x14ac:dyDescent="0.25">
      <c r="B50" s="183"/>
      <c r="C50" s="104" t="s">
        <v>124</v>
      </c>
      <c r="D50" s="105" t="s">
        <v>125</v>
      </c>
      <c r="E50" s="106">
        <v>1000000000</v>
      </c>
      <c r="F50" s="107">
        <v>15</v>
      </c>
      <c r="G50" s="176"/>
      <c r="H50" s="173"/>
      <c r="I50" s="173"/>
      <c r="J50" s="176"/>
      <c r="K50" s="186"/>
      <c r="L50" s="180"/>
    </row>
    <row r="51" spans="2:12" s="1" customFormat="1" x14ac:dyDescent="0.25">
      <c r="B51" s="183"/>
      <c r="C51" s="104" t="s">
        <v>133</v>
      </c>
      <c r="D51" s="105" t="s">
        <v>134</v>
      </c>
      <c r="E51" s="106">
        <v>7500000000</v>
      </c>
      <c r="F51" s="107">
        <v>19.5</v>
      </c>
      <c r="G51" s="176"/>
      <c r="H51" s="173"/>
      <c r="I51" s="173"/>
      <c r="J51" s="176"/>
      <c r="K51" s="186"/>
      <c r="L51" s="180"/>
    </row>
    <row r="52" spans="2:12" s="1" customFormat="1" x14ac:dyDescent="0.25">
      <c r="B52" s="183"/>
      <c r="C52" s="104" t="s">
        <v>107</v>
      </c>
      <c r="D52" s="105" t="s">
        <v>108</v>
      </c>
      <c r="E52" s="106">
        <v>13000000000</v>
      </c>
      <c r="F52" s="107">
        <v>23.78</v>
      </c>
      <c r="G52" s="176"/>
      <c r="H52" s="173"/>
      <c r="I52" s="173"/>
      <c r="J52" s="176"/>
      <c r="K52" s="186"/>
      <c r="L52" s="180"/>
    </row>
    <row r="53" spans="2:12" s="1" customFormat="1" x14ac:dyDescent="0.25">
      <c r="B53" s="183"/>
      <c r="C53" s="104" t="s">
        <v>135</v>
      </c>
      <c r="D53" s="105" t="s">
        <v>136</v>
      </c>
      <c r="E53" s="106">
        <v>7500000000</v>
      </c>
      <c r="F53" s="107">
        <v>5.82</v>
      </c>
      <c r="G53" s="176"/>
      <c r="H53" s="173"/>
      <c r="I53" s="173"/>
      <c r="J53" s="176"/>
      <c r="K53" s="186"/>
      <c r="L53" s="180"/>
    </row>
    <row r="54" spans="2:12" s="1" customFormat="1" x14ac:dyDescent="0.25">
      <c r="B54" s="184"/>
      <c r="C54" s="104" t="s">
        <v>137</v>
      </c>
      <c r="D54" s="105" t="s">
        <v>138</v>
      </c>
      <c r="E54" s="106">
        <v>6663000000</v>
      </c>
      <c r="F54" s="107">
        <v>10</v>
      </c>
      <c r="G54" s="177"/>
      <c r="H54" s="174"/>
      <c r="I54" s="174"/>
      <c r="J54" s="177"/>
      <c r="K54" s="187"/>
      <c r="L54" s="181"/>
    </row>
    <row r="55" spans="2:12" x14ac:dyDescent="0.2">
      <c r="B55" s="182" t="s">
        <v>34</v>
      </c>
      <c r="C55" s="100" t="s">
        <v>77</v>
      </c>
      <c r="D55" s="101" t="s">
        <v>78</v>
      </c>
      <c r="E55" s="102">
        <v>6410000000</v>
      </c>
      <c r="F55" s="103">
        <v>4.5</v>
      </c>
      <c r="G55" s="175">
        <f>+AVERAGE(F55:F64)</f>
        <v>2.75320218287112</v>
      </c>
      <c r="H55" s="172">
        <v>0.1</v>
      </c>
      <c r="I55" s="172">
        <v>4.9399999999999999E-2</v>
      </c>
      <c r="J55" s="175">
        <f>(G55*H55)+(F55*I55)</f>
        <v>0.497620218287112</v>
      </c>
      <c r="K55" s="185">
        <f>F55+J55</f>
        <v>4.9976202182871123</v>
      </c>
      <c r="L55" s="179" t="s">
        <v>101</v>
      </c>
    </row>
    <row r="56" spans="2:12" x14ac:dyDescent="0.2">
      <c r="B56" s="183"/>
      <c r="C56" s="104" t="s">
        <v>114</v>
      </c>
      <c r="D56" s="105" t="s">
        <v>104</v>
      </c>
      <c r="E56" s="106">
        <v>1750000000</v>
      </c>
      <c r="F56" s="107">
        <v>4.3899999999999997</v>
      </c>
      <c r="G56" s="176"/>
      <c r="H56" s="173"/>
      <c r="I56" s="173"/>
      <c r="J56" s="176"/>
      <c r="K56" s="186"/>
      <c r="L56" s="180"/>
    </row>
    <row r="57" spans="2:12" x14ac:dyDescent="0.2">
      <c r="B57" s="183"/>
      <c r="C57" s="104" t="s">
        <v>103</v>
      </c>
      <c r="D57" s="105" t="s">
        <v>104</v>
      </c>
      <c r="E57" s="106">
        <v>18200000000</v>
      </c>
      <c r="F57" s="107">
        <v>2.419</v>
      </c>
      <c r="G57" s="176"/>
      <c r="H57" s="173"/>
      <c r="I57" s="173"/>
      <c r="J57" s="176"/>
      <c r="K57" s="186"/>
      <c r="L57" s="180"/>
    </row>
    <row r="58" spans="2:12" ht="30.75" customHeight="1" x14ac:dyDescent="0.2">
      <c r="B58" s="183"/>
      <c r="C58" s="104" t="s">
        <v>139</v>
      </c>
      <c r="D58" s="105" t="s">
        <v>140</v>
      </c>
      <c r="E58" s="106">
        <v>600000000</v>
      </c>
      <c r="F58" s="107">
        <v>4.0999999999999996</v>
      </c>
      <c r="G58" s="176"/>
      <c r="H58" s="173"/>
      <c r="I58" s="173"/>
      <c r="J58" s="176"/>
      <c r="K58" s="186"/>
      <c r="L58" s="180"/>
    </row>
    <row r="59" spans="2:12" x14ac:dyDescent="0.2">
      <c r="B59" s="183"/>
      <c r="C59" s="104" t="s">
        <v>105</v>
      </c>
      <c r="D59" s="105" t="s">
        <v>106</v>
      </c>
      <c r="E59" s="106">
        <v>20500000000</v>
      </c>
      <c r="F59" s="107">
        <v>0.65878048780487797</v>
      </c>
      <c r="G59" s="176"/>
      <c r="H59" s="173"/>
      <c r="I59" s="173"/>
      <c r="J59" s="176"/>
      <c r="K59" s="186"/>
      <c r="L59" s="180"/>
    </row>
    <row r="60" spans="2:12" x14ac:dyDescent="0.2">
      <c r="B60" s="183"/>
      <c r="C60" s="104" t="s">
        <v>141</v>
      </c>
      <c r="D60" s="105" t="s">
        <v>142</v>
      </c>
      <c r="E60" s="106">
        <v>16000000000</v>
      </c>
      <c r="F60" s="107">
        <v>0.99576645757299276</v>
      </c>
      <c r="G60" s="176"/>
      <c r="H60" s="173"/>
      <c r="I60" s="173"/>
      <c r="J60" s="176"/>
      <c r="K60" s="186"/>
      <c r="L60" s="180"/>
    </row>
    <row r="61" spans="2:12" x14ac:dyDescent="0.2">
      <c r="B61" s="183"/>
      <c r="C61" s="104" t="s">
        <v>92</v>
      </c>
      <c r="D61" s="105" t="s">
        <v>98</v>
      </c>
      <c r="E61" s="106">
        <v>12000000000</v>
      </c>
      <c r="F61" s="107">
        <v>2.0190000000000001</v>
      </c>
      <c r="G61" s="176"/>
      <c r="H61" s="173"/>
      <c r="I61" s="173"/>
      <c r="J61" s="176"/>
      <c r="K61" s="186"/>
      <c r="L61" s="180"/>
    </row>
    <row r="62" spans="2:12" x14ac:dyDescent="0.2">
      <c r="B62" s="183"/>
      <c r="C62" s="104" t="s">
        <v>143</v>
      </c>
      <c r="D62" s="105" t="s">
        <v>98</v>
      </c>
      <c r="E62" s="106">
        <v>7800000000</v>
      </c>
      <c r="F62" s="107">
        <v>1.5833333333333335</v>
      </c>
      <c r="G62" s="176"/>
      <c r="H62" s="173"/>
      <c r="I62" s="173"/>
      <c r="J62" s="176"/>
      <c r="K62" s="186"/>
      <c r="L62" s="180"/>
    </row>
    <row r="63" spans="2:12" x14ac:dyDescent="0.2">
      <c r="B63" s="183"/>
      <c r="C63" s="104" t="s">
        <v>144</v>
      </c>
      <c r="D63" s="105" t="s">
        <v>145</v>
      </c>
      <c r="E63" s="106">
        <v>6000000000</v>
      </c>
      <c r="F63" s="107">
        <v>5.32614155</v>
      </c>
      <c r="G63" s="176"/>
      <c r="H63" s="173"/>
      <c r="I63" s="173"/>
      <c r="J63" s="176"/>
      <c r="K63" s="186"/>
      <c r="L63" s="180"/>
    </row>
    <row r="64" spans="2:12" x14ac:dyDescent="0.2">
      <c r="B64" s="184"/>
      <c r="C64" s="104" t="s">
        <v>109</v>
      </c>
      <c r="D64" s="105" t="s">
        <v>110</v>
      </c>
      <c r="E64" s="106">
        <v>10300000000</v>
      </c>
      <c r="F64" s="107">
        <v>1.54</v>
      </c>
      <c r="G64" s="177"/>
      <c r="H64" s="174"/>
      <c r="I64" s="174"/>
      <c r="J64" s="177"/>
      <c r="K64" s="187"/>
      <c r="L64" s="181"/>
    </row>
    <row r="65" spans="2:12" x14ac:dyDescent="0.2">
      <c r="B65" s="182" t="s">
        <v>146</v>
      </c>
      <c r="C65" s="100" t="s">
        <v>77</v>
      </c>
      <c r="D65" s="101" t="s">
        <v>78</v>
      </c>
      <c r="E65" s="102">
        <v>17000000000</v>
      </c>
      <c r="F65" s="103">
        <v>1</v>
      </c>
      <c r="G65" s="175">
        <f>+AVERAGE(F65:F74)</f>
        <v>0.21427587397558773</v>
      </c>
      <c r="H65" s="172">
        <v>0.1</v>
      </c>
      <c r="I65" s="172">
        <v>4.9399999999999999E-2</v>
      </c>
      <c r="J65" s="175">
        <f>(G65*H65)+(F65*I65)</f>
        <v>7.0827587397558775E-2</v>
      </c>
      <c r="K65" s="185">
        <f>F65+J65</f>
        <v>1.0708275873975588</v>
      </c>
      <c r="L65" s="179" t="s">
        <v>101</v>
      </c>
    </row>
    <row r="66" spans="2:12" x14ac:dyDescent="0.2">
      <c r="B66" s="183"/>
      <c r="C66" s="104" t="s">
        <v>103</v>
      </c>
      <c r="D66" s="105" t="s">
        <v>104</v>
      </c>
      <c r="E66" s="106">
        <v>500000000</v>
      </c>
      <c r="F66" s="107">
        <v>0.15</v>
      </c>
      <c r="G66" s="176"/>
      <c r="H66" s="173"/>
      <c r="I66" s="173"/>
      <c r="J66" s="176"/>
      <c r="K66" s="186"/>
      <c r="L66" s="180"/>
    </row>
    <row r="67" spans="2:12" x14ac:dyDescent="0.2">
      <c r="B67" s="183"/>
      <c r="C67" s="104" t="s">
        <v>82</v>
      </c>
      <c r="D67" s="105" t="s">
        <v>83</v>
      </c>
      <c r="E67" s="106">
        <v>40000000000</v>
      </c>
      <c r="F67" s="107">
        <v>0.25</v>
      </c>
      <c r="G67" s="176"/>
      <c r="H67" s="173"/>
      <c r="I67" s="173"/>
      <c r="J67" s="176"/>
      <c r="K67" s="186"/>
      <c r="L67" s="180"/>
    </row>
    <row r="68" spans="2:12" x14ac:dyDescent="0.2">
      <c r="B68" s="183"/>
      <c r="C68" s="104" t="s">
        <v>147</v>
      </c>
      <c r="D68" s="105" t="s">
        <v>125</v>
      </c>
      <c r="E68" s="106">
        <v>2000000000</v>
      </c>
      <c r="F68" s="107">
        <v>7.000000319488818E-2</v>
      </c>
      <c r="G68" s="176"/>
      <c r="H68" s="173"/>
      <c r="I68" s="173"/>
      <c r="J68" s="176"/>
      <c r="K68" s="186"/>
      <c r="L68" s="180"/>
    </row>
    <row r="69" spans="2:12" x14ac:dyDescent="0.2">
      <c r="B69" s="183"/>
      <c r="C69" s="104" t="s">
        <v>141</v>
      </c>
      <c r="D69" s="105" t="s">
        <v>142</v>
      </c>
      <c r="E69" s="106">
        <v>200000000</v>
      </c>
      <c r="F69" s="107">
        <v>0.1269097605893186</v>
      </c>
      <c r="G69" s="176"/>
      <c r="H69" s="173"/>
      <c r="I69" s="173"/>
      <c r="J69" s="176"/>
      <c r="K69" s="186"/>
      <c r="L69" s="180"/>
    </row>
    <row r="70" spans="2:12" x14ac:dyDescent="0.2">
      <c r="B70" s="183"/>
      <c r="C70" s="104" t="s">
        <v>148</v>
      </c>
      <c r="D70" s="105" t="s">
        <v>149</v>
      </c>
      <c r="E70" s="106">
        <v>733645306</v>
      </c>
      <c r="F70" s="107">
        <v>0.14529897549730411</v>
      </c>
      <c r="G70" s="176"/>
      <c r="H70" s="173"/>
      <c r="I70" s="173"/>
      <c r="J70" s="176"/>
      <c r="K70" s="186"/>
      <c r="L70" s="180"/>
    </row>
    <row r="71" spans="2:12" x14ac:dyDescent="0.2">
      <c r="B71" s="183"/>
      <c r="C71" s="104" t="s">
        <v>92</v>
      </c>
      <c r="D71" s="105" t="s">
        <v>93</v>
      </c>
      <c r="E71" s="106">
        <v>2000000000</v>
      </c>
      <c r="F71" s="107">
        <v>0.15000000000000002</v>
      </c>
      <c r="G71" s="176"/>
      <c r="H71" s="173"/>
      <c r="I71" s="173"/>
      <c r="J71" s="176"/>
      <c r="K71" s="186"/>
      <c r="L71" s="180"/>
    </row>
    <row r="72" spans="2:12" x14ac:dyDescent="0.2">
      <c r="B72" s="183"/>
      <c r="C72" s="104" t="s">
        <v>143</v>
      </c>
      <c r="D72" s="105" t="s">
        <v>98</v>
      </c>
      <c r="E72" s="106">
        <v>67000000000</v>
      </c>
      <c r="F72" s="107">
        <v>0.1215</v>
      </c>
      <c r="G72" s="176"/>
      <c r="H72" s="173"/>
      <c r="I72" s="173"/>
      <c r="J72" s="176"/>
      <c r="K72" s="186"/>
      <c r="L72" s="180"/>
    </row>
    <row r="73" spans="2:12" x14ac:dyDescent="0.2">
      <c r="B73" s="183"/>
      <c r="C73" s="104" t="s">
        <v>150</v>
      </c>
      <c r="D73" s="105" t="s">
        <v>151</v>
      </c>
      <c r="E73" s="106">
        <v>4000000000</v>
      </c>
      <c r="F73" s="107">
        <v>4.9050000000000003E-2</v>
      </c>
      <c r="G73" s="176"/>
      <c r="H73" s="173"/>
      <c r="I73" s="173"/>
      <c r="J73" s="176"/>
      <c r="K73" s="186"/>
      <c r="L73" s="180"/>
    </row>
    <row r="74" spans="2:12" x14ac:dyDescent="0.2">
      <c r="B74" s="184"/>
      <c r="C74" s="104" t="s">
        <v>97</v>
      </c>
      <c r="D74" s="105" t="s">
        <v>98</v>
      </c>
      <c r="E74" s="106">
        <v>85503493243</v>
      </c>
      <c r="F74" s="107">
        <v>8.0000000474366575E-2</v>
      </c>
      <c r="G74" s="177"/>
      <c r="H74" s="174"/>
      <c r="I74" s="174"/>
      <c r="J74" s="177"/>
      <c r="K74" s="187"/>
      <c r="L74" s="181"/>
    </row>
    <row r="75" spans="2:12" x14ac:dyDescent="0.2">
      <c r="B75" s="182" t="s">
        <v>152</v>
      </c>
      <c r="C75" s="100" t="s">
        <v>77</v>
      </c>
      <c r="D75" s="101" t="s">
        <v>78</v>
      </c>
      <c r="E75" s="102">
        <v>6203778624</v>
      </c>
      <c r="F75" s="103">
        <v>51.15</v>
      </c>
      <c r="G75" s="175">
        <f>+AVERAGE(F75:F82)</f>
        <v>24.508563605569222</v>
      </c>
      <c r="H75" s="172">
        <v>0.1</v>
      </c>
      <c r="I75" s="172">
        <v>4.9399999999999999E-2</v>
      </c>
      <c r="J75" s="175">
        <f>(G75*H75)+(F75*I75)</f>
        <v>4.9776663605569222</v>
      </c>
      <c r="K75" s="185">
        <f>F75+J75</f>
        <v>56.127666360556923</v>
      </c>
      <c r="L75" s="179" t="s">
        <v>101</v>
      </c>
    </row>
    <row r="76" spans="2:12" x14ac:dyDescent="0.2">
      <c r="B76" s="183"/>
      <c r="C76" s="104" t="s">
        <v>153</v>
      </c>
      <c r="D76" s="105" t="s">
        <v>154</v>
      </c>
      <c r="E76" s="106">
        <v>10500000</v>
      </c>
      <c r="F76" s="107">
        <v>12.5</v>
      </c>
      <c r="G76" s="176"/>
      <c r="H76" s="173"/>
      <c r="I76" s="173"/>
      <c r="J76" s="176"/>
      <c r="K76" s="186"/>
      <c r="L76" s="180"/>
    </row>
    <row r="77" spans="2:12" x14ac:dyDescent="0.2">
      <c r="B77" s="183"/>
      <c r="C77" s="104" t="s">
        <v>155</v>
      </c>
      <c r="D77" s="105" t="s">
        <v>156</v>
      </c>
      <c r="E77" s="106">
        <v>220298000</v>
      </c>
      <c r="F77" s="107">
        <v>40</v>
      </c>
      <c r="G77" s="176"/>
      <c r="H77" s="173"/>
      <c r="I77" s="173"/>
      <c r="J77" s="176"/>
      <c r="K77" s="186"/>
      <c r="L77" s="180"/>
    </row>
    <row r="78" spans="2:12" x14ac:dyDescent="0.2">
      <c r="B78" s="183"/>
      <c r="C78" s="104" t="s">
        <v>157</v>
      </c>
      <c r="D78" s="105" t="s">
        <v>158</v>
      </c>
      <c r="E78" s="106">
        <v>443717635</v>
      </c>
      <c r="F78" s="107">
        <v>44.710166054896078</v>
      </c>
      <c r="G78" s="176"/>
      <c r="H78" s="173"/>
      <c r="I78" s="173"/>
      <c r="J78" s="176"/>
      <c r="K78" s="186"/>
      <c r="L78" s="180"/>
    </row>
    <row r="79" spans="2:12" x14ac:dyDescent="0.2">
      <c r="B79" s="183"/>
      <c r="C79" s="104" t="s">
        <v>94</v>
      </c>
      <c r="D79" s="105" t="s">
        <v>95</v>
      </c>
      <c r="E79" s="106">
        <v>96000000000</v>
      </c>
      <c r="F79" s="107">
        <v>0.16775468750000003</v>
      </c>
      <c r="G79" s="176"/>
      <c r="H79" s="173"/>
      <c r="I79" s="173"/>
      <c r="J79" s="176"/>
      <c r="K79" s="186"/>
      <c r="L79" s="180"/>
    </row>
    <row r="80" spans="2:12" x14ac:dyDescent="0.2">
      <c r="B80" s="183"/>
      <c r="C80" s="104" t="s">
        <v>159</v>
      </c>
      <c r="D80" s="105" t="s">
        <v>160</v>
      </c>
      <c r="E80" s="106">
        <v>4008199900</v>
      </c>
      <c r="F80" s="107">
        <v>0.46687179004841395</v>
      </c>
      <c r="G80" s="176"/>
      <c r="H80" s="173"/>
      <c r="I80" s="173"/>
      <c r="J80" s="176"/>
      <c r="K80" s="186"/>
      <c r="L80" s="180"/>
    </row>
    <row r="81" spans="2:12" x14ac:dyDescent="0.2">
      <c r="B81" s="183"/>
      <c r="C81" s="104" t="s">
        <v>161</v>
      </c>
      <c r="D81" s="105" t="s">
        <v>162</v>
      </c>
      <c r="E81" s="106">
        <v>17372884172</v>
      </c>
      <c r="F81" s="107">
        <v>6.036277122026636</v>
      </c>
      <c r="G81" s="176"/>
      <c r="H81" s="173"/>
      <c r="I81" s="173"/>
      <c r="J81" s="176"/>
      <c r="K81" s="186"/>
      <c r="L81" s="180"/>
    </row>
    <row r="82" spans="2:12" x14ac:dyDescent="0.2">
      <c r="B82" s="184"/>
      <c r="C82" s="104" t="s">
        <v>163</v>
      </c>
      <c r="D82" s="105" t="s">
        <v>164</v>
      </c>
      <c r="E82" s="106">
        <v>638098230</v>
      </c>
      <c r="F82" s="107">
        <v>41.037439190082651</v>
      </c>
      <c r="G82" s="177"/>
      <c r="H82" s="174"/>
      <c r="I82" s="174"/>
      <c r="J82" s="177"/>
      <c r="K82" s="187"/>
      <c r="L82" s="181"/>
    </row>
    <row r="83" spans="2:12" x14ac:dyDescent="0.2">
      <c r="B83" s="170" t="s">
        <v>165</v>
      </c>
      <c r="C83" s="100" t="s">
        <v>77</v>
      </c>
      <c r="D83" s="101" t="s">
        <v>78</v>
      </c>
      <c r="E83" s="102">
        <v>159645050758.60001</v>
      </c>
      <c r="F83" s="103">
        <v>3.7</v>
      </c>
      <c r="G83" s="171">
        <f>+AVERAGE(F83:F93)</f>
        <v>3.8632814318382076</v>
      </c>
      <c r="H83" s="172">
        <v>0.15</v>
      </c>
      <c r="I83" s="172">
        <v>4.9399999999999999E-2</v>
      </c>
      <c r="J83" s="175">
        <f>(G83*H83)+(F83*I83)</f>
        <v>0.76227221477573104</v>
      </c>
      <c r="K83" s="178">
        <f>F83+J83</f>
        <v>4.462272214775731</v>
      </c>
      <c r="L83" s="169" t="s">
        <v>101</v>
      </c>
    </row>
    <row r="84" spans="2:12" x14ac:dyDescent="0.2">
      <c r="B84" s="170"/>
      <c r="C84" s="104" t="s">
        <v>82</v>
      </c>
      <c r="D84" s="105" t="s">
        <v>83</v>
      </c>
      <c r="E84" s="106">
        <v>459700000</v>
      </c>
      <c r="F84" s="107">
        <v>4</v>
      </c>
      <c r="G84" s="171"/>
      <c r="H84" s="173"/>
      <c r="I84" s="173"/>
      <c r="J84" s="176"/>
      <c r="K84" s="178"/>
      <c r="L84" s="169"/>
    </row>
    <row r="85" spans="2:12" ht="25.5" x14ac:dyDescent="0.2">
      <c r="B85" s="170"/>
      <c r="C85" s="104" t="s">
        <v>139</v>
      </c>
      <c r="D85" s="105" t="s">
        <v>166</v>
      </c>
      <c r="E85" s="106">
        <v>358939200</v>
      </c>
      <c r="F85" s="107">
        <v>3.94</v>
      </c>
      <c r="G85" s="171"/>
      <c r="H85" s="173"/>
      <c r="I85" s="173"/>
      <c r="J85" s="176"/>
      <c r="K85" s="178"/>
      <c r="L85" s="169"/>
    </row>
    <row r="86" spans="2:12" x14ac:dyDescent="0.2">
      <c r="B86" s="170"/>
      <c r="C86" s="104" t="s">
        <v>84</v>
      </c>
      <c r="D86" s="105" t="s">
        <v>85</v>
      </c>
      <c r="E86" s="106">
        <v>585100000</v>
      </c>
      <c r="F86" s="107">
        <v>3.74</v>
      </c>
      <c r="G86" s="171"/>
      <c r="H86" s="173"/>
      <c r="I86" s="173"/>
      <c r="J86" s="176"/>
      <c r="K86" s="178"/>
      <c r="L86" s="169"/>
    </row>
    <row r="87" spans="2:12" x14ac:dyDescent="0.2">
      <c r="B87" s="170"/>
      <c r="C87" s="104" t="s">
        <v>167</v>
      </c>
      <c r="D87" s="105" t="s">
        <v>168</v>
      </c>
      <c r="E87" s="106">
        <v>410565000</v>
      </c>
      <c r="F87" s="107">
        <v>4.2679999999999998</v>
      </c>
      <c r="G87" s="171"/>
      <c r="H87" s="173"/>
      <c r="I87" s="173"/>
      <c r="J87" s="176"/>
      <c r="K87" s="178"/>
      <c r="L87" s="169"/>
    </row>
    <row r="88" spans="2:12" x14ac:dyDescent="0.2">
      <c r="B88" s="170"/>
      <c r="C88" s="104" t="s">
        <v>169</v>
      </c>
      <c r="D88" s="105" t="s">
        <v>89</v>
      </c>
      <c r="E88" s="106">
        <v>6700000</v>
      </c>
      <c r="F88" s="107">
        <v>5</v>
      </c>
      <c r="G88" s="171"/>
      <c r="H88" s="173"/>
      <c r="I88" s="173"/>
      <c r="J88" s="176"/>
      <c r="K88" s="178"/>
      <c r="L88" s="169"/>
    </row>
    <row r="89" spans="2:12" ht="15" x14ac:dyDescent="0.25">
      <c r="B89" s="170"/>
      <c r="C89" s="108" t="s">
        <v>105</v>
      </c>
      <c r="D89" s="105" t="s">
        <v>106</v>
      </c>
      <c r="E89" s="106">
        <v>376060000</v>
      </c>
      <c r="F89" s="107">
        <v>3.3969998785733218</v>
      </c>
      <c r="G89" s="171"/>
      <c r="H89" s="173"/>
      <c r="I89" s="173"/>
      <c r="J89" s="176"/>
      <c r="K89" s="178"/>
      <c r="L89" s="169"/>
    </row>
    <row r="90" spans="2:12" x14ac:dyDescent="0.2">
      <c r="B90" s="170"/>
      <c r="C90" s="104" t="s">
        <v>90</v>
      </c>
      <c r="D90" s="105" t="s">
        <v>91</v>
      </c>
      <c r="E90" s="106">
        <v>77003600000</v>
      </c>
      <c r="F90" s="107">
        <v>4.04</v>
      </c>
      <c r="G90" s="171"/>
      <c r="H90" s="173"/>
      <c r="I90" s="173"/>
      <c r="J90" s="176"/>
      <c r="K90" s="178"/>
      <c r="L90" s="169"/>
    </row>
    <row r="91" spans="2:12" ht="15" x14ac:dyDescent="0.25">
      <c r="B91" s="170"/>
      <c r="C91" s="108" t="s">
        <v>170</v>
      </c>
      <c r="D91" s="105" t="s">
        <v>171</v>
      </c>
      <c r="E91" s="106">
        <v>22663303301</v>
      </c>
      <c r="F91" s="107">
        <v>1.24</v>
      </c>
      <c r="G91" s="171"/>
      <c r="H91" s="173"/>
      <c r="I91" s="173"/>
      <c r="J91" s="176"/>
      <c r="K91" s="178"/>
      <c r="L91" s="169"/>
    </row>
    <row r="92" spans="2:12" ht="15" x14ac:dyDescent="0.25">
      <c r="B92" s="170"/>
      <c r="C92" s="109" t="s">
        <v>92</v>
      </c>
      <c r="D92" s="105" t="s">
        <v>93</v>
      </c>
      <c r="E92" s="106">
        <v>1679982395</v>
      </c>
      <c r="F92" s="107">
        <v>2.7</v>
      </c>
      <c r="G92" s="171"/>
      <c r="H92" s="173"/>
      <c r="I92" s="173"/>
      <c r="J92" s="176"/>
      <c r="K92" s="178"/>
      <c r="L92" s="169"/>
    </row>
    <row r="93" spans="2:12" ht="15" x14ac:dyDescent="0.25">
      <c r="B93" s="170"/>
      <c r="C93" s="109" t="s">
        <v>144</v>
      </c>
      <c r="D93" s="105" t="s">
        <v>145</v>
      </c>
      <c r="E93" s="106">
        <v>1382346650</v>
      </c>
      <c r="F93" s="107">
        <v>6.4710958716469564</v>
      </c>
      <c r="G93" s="171"/>
      <c r="H93" s="174"/>
      <c r="I93" s="174"/>
      <c r="J93" s="177"/>
      <c r="K93" s="178"/>
      <c r="L93" s="169"/>
    </row>
    <row r="94" spans="2:12" x14ac:dyDescent="0.2">
      <c r="B94" s="170" t="s">
        <v>172</v>
      </c>
      <c r="C94" s="100" t="s">
        <v>77</v>
      </c>
      <c r="D94" s="101" t="s">
        <v>78</v>
      </c>
      <c r="E94" s="102">
        <v>22619712195</v>
      </c>
      <c r="F94" s="103">
        <v>6.5</v>
      </c>
      <c r="G94" s="171">
        <f>+AVERAGE(F94:F104)</f>
        <v>6.6530694853166787</v>
      </c>
      <c r="H94" s="172">
        <v>0.15</v>
      </c>
      <c r="I94" s="172">
        <v>4.9399999999999999E-2</v>
      </c>
      <c r="J94" s="175">
        <f>(G94*H94)+(F94*I94)</f>
        <v>1.3190604227975018</v>
      </c>
      <c r="K94" s="178">
        <f>F94+J94</f>
        <v>7.8190604227975022</v>
      </c>
      <c r="L94" s="169" t="s">
        <v>79</v>
      </c>
    </row>
    <row r="95" spans="2:12" ht="15" x14ac:dyDescent="0.25">
      <c r="B95" s="170"/>
      <c r="C95" s="108" t="s">
        <v>144</v>
      </c>
      <c r="D95" s="105" t="s">
        <v>145</v>
      </c>
      <c r="E95" s="106">
        <v>111860000</v>
      </c>
      <c r="F95" s="110">
        <v>1.0924369747899159</v>
      </c>
      <c r="G95" s="171"/>
      <c r="H95" s="173"/>
      <c r="I95" s="173"/>
      <c r="J95" s="176"/>
      <c r="K95" s="178"/>
      <c r="L95" s="169"/>
    </row>
    <row r="96" spans="2:12" ht="15" x14ac:dyDescent="0.25">
      <c r="B96" s="170"/>
      <c r="C96" s="111" t="s">
        <v>173</v>
      </c>
      <c r="D96" s="105" t="s">
        <v>174</v>
      </c>
      <c r="E96" s="106">
        <v>1249763366</v>
      </c>
      <c r="F96" s="112">
        <v>2.257499966039588</v>
      </c>
      <c r="G96" s="171"/>
      <c r="H96" s="173"/>
      <c r="I96" s="173"/>
      <c r="J96" s="176"/>
      <c r="K96" s="178"/>
      <c r="L96" s="169"/>
    </row>
    <row r="97" spans="2:12" ht="15" x14ac:dyDescent="0.25">
      <c r="B97" s="170"/>
      <c r="C97" s="108" t="s">
        <v>163</v>
      </c>
      <c r="D97" s="105" t="s">
        <v>164</v>
      </c>
      <c r="E97" s="106">
        <v>24485885929</v>
      </c>
      <c r="F97" s="110">
        <v>1.1638273976539688</v>
      </c>
      <c r="G97" s="171"/>
      <c r="H97" s="173"/>
      <c r="I97" s="173"/>
      <c r="J97" s="176"/>
      <c r="K97" s="178"/>
      <c r="L97" s="169"/>
    </row>
    <row r="98" spans="2:12" x14ac:dyDescent="0.2">
      <c r="B98" s="170"/>
      <c r="C98" s="104" t="s">
        <v>175</v>
      </c>
      <c r="D98" s="105" t="s">
        <v>93</v>
      </c>
      <c r="E98" s="106">
        <v>753445990</v>
      </c>
      <c r="F98" s="107">
        <v>6.02</v>
      </c>
      <c r="G98" s="171"/>
      <c r="H98" s="173"/>
      <c r="I98" s="173"/>
      <c r="J98" s="176"/>
      <c r="K98" s="178"/>
      <c r="L98" s="169"/>
    </row>
    <row r="99" spans="2:12" x14ac:dyDescent="0.2">
      <c r="B99" s="170"/>
      <c r="C99" s="104" t="s">
        <v>176</v>
      </c>
      <c r="D99" s="105" t="s">
        <v>177</v>
      </c>
      <c r="E99" s="106">
        <v>9280778654</v>
      </c>
      <c r="F99" s="107">
        <v>6.73</v>
      </c>
      <c r="G99" s="171"/>
      <c r="H99" s="173"/>
      <c r="I99" s="173"/>
      <c r="J99" s="176"/>
      <c r="K99" s="178"/>
      <c r="L99" s="169"/>
    </row>
    <row r="100" spans="2:12" ht="15" x14ac:dyDescent="0.25">
      <c r="B100" s="170"/>
      <c r="C100" s="108" t="s">
        <v>178</v>
      </c>
      <c r="D100" s="105" t="s">
        <v>179</v>
      </c>
      <c r="E100" s="106">
        <v>967321042</v>
      </c>
      <c r="F100" s="107">
        <v>5.42</v>
      </c>
      <c r="G100" s="171"/>
      <c r="H100" s="173"/>
      <c r="I100" s="173"/>
      <c r="J100" s="176"/>
      <c r="K100" s="178"/>
      <c r="L100" s="169"/>
    </row>
    <row r="101" spans="2:12" x14ac:dyDescent="0.2">
      <c r="B101" s="170"/>
      <c r="C101" s="104" t="s">
        <v>153</v>
      </c>
      <c r="D101" s="105" t="s">
        <v>180</v>
      </c>
      <c r="E101" s="106">
        <v>3567898532</v>
      </c>
      <c r="F101" s="107">
        <v>13</v>
      </c>
      <c r="G101" s="171"/>
      <c r="H101" s="173"/>
      <c r="I101" s="173"/>
      <c r="J101" s="176"/>
      <c r="K101" s="178"/>
      <c r="L101" s="169"/>
    </row>
    <row r="102" spans="2:12" ht="15" x14ac:dyDescent="0.25">
      <c r="B102" s="170"/>
      <c r="C102" s="108" t="s">
        <v>128</v>
      </c>
      <c r="D102" s="105" t="s">
        <v>162</v>
      </c>
      <c r="E102" s="106">
        <v>13456332890</v>
      </c>
      <c r="F102" s="107">
        <v>6</v>
      </c>
      <c r="G102" s="171"/>
      <c r="H102" s="173"/>
      <c r="I102" s="173"/>
      <c r="J102" s="176"/>
      <c r="K102" s="178"/>
      <c r="L102" s="169"/>
    </row>
    <row r="103" spans="2:12" ht="15" x14ac:dyDescent="0.25">
      <c r="B103" s="170"/>
      <c r="C103" s="109" t="s">
        <v>181</v>
      </c>
      <c r="D103" s="105" t="s">
        <v>182</v>
      </c>
      <c r="E103" s="106">
        <v>2076512360</v>
      </c>
      <c r="F103" s="107">
        <v>13</v>
      </c>
      <c r="G103" s="171"/>
      <c r="H103" s="173"/>
      <c r="I103" s="173"/>
      <c r="J103" s="176"/>
      <c r="K103" s="178"/>
      <c r="L103" s="169"/>
    </row>
    <row r="104" spans="2:12" ht="15" x14ac:dyDescent="0.25">
      <c r="B104" s="170"/>
      <c r="C104" s="109" t="s">
        <v>183</v>
      </c>
      <c r="D104" s="105" t="s">
        <v>184</v>
      </c>
      <c r="E104" s="106">
        <v>857990335</v>
      </c>
      <c r="F104" s="107">
        <v>12</v>
      </c>
      <c r="G104" s="171"/>
      <c r="H104" s="174"/>
      <c r="I104" s="174"/>
      <c r="J104" s="177"/>
      <c r="K104" s="178"/>
      <c r="L104" s="169"/>
    </row>
    <row r="105" spans="2:12" x14ac:dyDescent="0.2">
      <c r="B105" s="170" t="s">
        <v>36</v>
      </c>
      <c r="C105" s="100" t="s">
        <v>77</v>
      </c>
      <c r="D105" s="101" t="s">
        <v>78</v>
      </c>
      <c r="E105" s="102">
        <v>10000000000</v>
      </c>
      <c r="F105" s="103">
        <v>1</v>
      </c>
      <c r="G105" s="171">
        <f>+AVERAGE(F105:F115)</f>
        <v>2.6137800086359309</v>
      </c>
      <c r="H105" s="172">
        <v>0.1</v>
      </c>
      <c r="I105" s="172">
        <v>4.9399999999999999E-2</v>
      </c>
      <c r="J105" s="175">
        <f>(G105*H105)+(F105*I105)</f>
        <v>0.31077800086359308</v>
      </c>
      <c r="K105" s="178">
        <f>F105+J105</f>
        <v>1.3107780008635932</v>
      </c>
      <c r="L105" s="169" t="s">
        <v>101</v>
      </c>
    </row>
    <row r="106" spans="2:12" ht="15" x14ac:dyDescent="0.25">
      <c r="B106" s="170"/>
      <c r="C106" s="108" t="s">
        <v>185</v>
      </c>
      <c r="D106" s="105" t="s">
        <v>186</v>
      </c>
      <c r="E106" s="113">
        <v>240000000</v>
      </c>
      <c r="F106" s="110">
        <v>0.1669999298878205</v>
      </c>
      <c r="G106" s="171"/>
      <c r="H106" s="173"/>
      <c r="I106" s="173"/>
      <c r="J106" s="176"/>
      <c r="K106" s="178"/>
      <c r="L106" s="169"/>
    </row>
    <row r="107" spans="2:12" ht="15" x14ac:dyDescent="0.25">
      <c r="B107" s="170"/>
      <c r="C107" s="111" t="s">
        <v>187</v>
      </c>
      <c r="D107" s="105" t="s">
        <v>188</v>
      </c>
      <c r="E107" s="114">
        <v>36000000</v>
      </c>
      <c r="F107" s="112">
        <v>7.0000004166666674</v>
      </c>
      <c r="G107" s="171"/>
      <c r="H107" s="173"/>
      <c r="I107" s="173"/>
      <c r="J107" s="176"/>
      <c r="K107" s="178"/>
      <c r="L107" s="169"/>
    </row>
    <row r="108" spans="2:12" ht="15" x14ac:dyDescent="0.25">
      <c r="B108" s="170"/>
      <c r="C108" s="109" t="s">
        <v>189</v>
      </c>
      <c r="D108" s="105" t="s">
        <v>182</v>
      </c>
      <c r="E108" s="113">
        <v>5000000000</v>
      </c>
      <c r="F108" s="110">
        <v>0.19</v>
      </c>
      <c r="G108" s="171"/>
      <c r="H108" s="173"/>
      <c r="I108" s="173"/>
      <c r="J108" s="176"/>
      <c r="K108" s="178"/>
      <c r="L108" s="169"/>
    </row>
    <row r="109" spans="2:12" ht="15" x14ac:dyDescent="0.25">
      <c r="B109" s="170"/>
      <c r="C109" s="111" t="s">
        <v>190</v>
      </c>
      <c r="D109" s="105" t="s">
        <v>93</v>
      </c>
      <c r="E109" s="114">
        <v>1500000000</v>
      </c>
      <c r="F109" s="112">
        <v>0.1</v>
      </c>
      <c r="G109" s="171"/>
      <c r="H109" s="173"/>
      <c r="I109" s="173"/>
      <c r="J109" s="176"/>
      <c r="K109" s="178"/>
      <c r="L109" s="169"/>
    </row>
    <row r="110" spans="2:12" ht="15" x14ac:dyDescent="0.25">
      <c r="B110" s="170"/>
      <c r="C110" s="108" t="s">
        <v>159</v>
      </c>
      <c r="D110" s="105" t="s">
        <v>191</v>
      </c>
      <c r="E110" s="113">
        <v>200000000</v>
      </c>
      <c r="F110" s="110">
        <v>12.755879</v>
      </c>
      <c r="G110" s="171"/>
      <c r="H110" s="173"/>
      <c r="I110" s="173"/>
      <c r="J110" s="176"/>
      <c r="K110" s="178"/>
      <c r="L110" s="169"/>
    </row>
    <row r="111" spans="2:12" ht="15" x14ac:dyDescent="0.25">
      <c r="B111" s="170"/>
      <c r="C111" s="111" t="s">
        <v>148</v>
      </c>
      <c r="D111" s="105" t="s">
        <v>149</v>
      </c>
      <c r="E111" s="114">
        <v>366822653</v>
      </c>
      <c r="F111" s="112">
        <v>0.18</v>
      </c>
      <c r="G111" s="171"/>
      <c r="H111" s="173"/>
      <c r="I111" s="173"/>
      <c r="J111" s="176"/>
      <c r="K111" s="178"/>
      <c r="L111" s="169"/>
    </row>
    <row r="112" spans="2:12" ht="15" x14ac:dyDescent="0.25">
      <c r="B112" s="170"/>
      <c r="C112" s="111" t="s">
        <v>143</v>
      </c>
      <c r="D112" s="105" t="s">
        <v>98</v>
      </c>
      <c r="E112" s="114">
        <v>500000000</v>
      </c>
      <c r="F112" s="112">
        <v>0.15000000000000002</v>
      </c>
      <c r="G112" s="171"/>
      <c r="H112" s="173"/>
      <c r="I112" s="173"/>
      <c r="J112" s="176"/>
      <c r="K112" s="178"/>
      <c r="L112" s="169"/>
    </row>
    <row r="113" spans="2:12" ht="15" x14ac:dyDescent="0.25">
      <c r="B113" s="170"/>
      <c r="C113" s="108" t="s">
        <v>144</v>
      </c>
      <c r="D113" s="105" t="s">
        <v>145</v>
      </c>
      <c r="E113" s="113">
        <v>2000000</v>
      </c>
      <c r="F113" s="112">
        <v>7.1</v>
      </c>
      <c r="G113" s="171"/>
      <c r="H113" s="173"/>
      <c r="I113" s="173"/>
      <c r="J113" s="176"/>
      <c r="K113" s="178"/>
      <c r="L113" s="169"/>
    </row>
    <row r="114" spans="2:12" ht="15" x14ac:dyDescent="0.25">
      <c r="B114" s="170"/>
      <c r="C114" s="111" t="s">
        <v>192</v>
      </c>
      <c r="D114" s="105" t="s">
        <v>193</v>
      </c>
      <c r="E114" s="114">
        <v>50000000</v>
      </c>
      <c r="F114" s="112">
        <v>1.8700748440748444E-2</v>
      </c>
      <c r="G114" s="171"/>
      <c r="H114" s="173"/>
      <c r="I114" s="173"/>
      <c r="J114" s="176"/>
      <c r="K114" s="178"/>
      <c r="L114" s="169"/>
    </row>
    <row r="115" spans="2:12" ht="15" x14ac:dyDescent="0.25">
      <c r="B115" s="170"/>
      <c r="C115" s="108" t="s">
        <v>97</v>
      </c>
      <c r="D115" s="105" t="s">
        <v>98</v>
      </c>
      <c r="E115" s="113">
        <v>1500000000</v>
      </c>
      <c r="F115" s="112">
        <v>0.09</v>
      </c>
      <c r="G115" s="171"/>
      <c r="H115" s="174"/>
      <c r="I115" s="174"/>
      <c r="J115" s="177"/>
      <c r="K115" s="178"/>
      <c r="L115" s="169"/>
    </row>
    <row r="116" spans="2:12" x14ac:dyDescent="0.2">
      <c r="B116" s="170" t="s">
        <v>61</v>
      </c>
      <c r="C116" s="100" t="s">
        <v>77</v>
      </c>
      <c r="D116" s="101" t="s">
        <v>78</v>
      </c>
      <c r="E116" s="102">
        <v>5471631964</v>
      </c>
      <c r="F116" s="103">
        <v>6</v>
      </c>
      <c r="G116" s="171">
        <f>+AVERAGE(F116:F125)</f>
        <v>3.3440237381439131</v>
      </c>
      <c r="H116" s="172">
        <v>0.1</v>
      </c>
      <c r="I116" s="172">
        <v>4.9399999999999999E-2</v>
      </c>
      <c r="J116" s="175">
        <f>(G116*H116)+(F116*I116)</f>
        <v>0.6308023738143913</v>
      </c>
      <c r="K116" s="178">
        <f>F116+J116</f>
        <v>6.6308023738143911</v>
      </c>
      <c r="L116" s="169" t="s">
        <v>101</v>
      </c>
    </row>
    <row r="117" spans="2:12" ht="13.5" x14ac:dyDescent="0.2">
      <c r="B117" s="170"/>
      <c r="C117" s="21" t="s">
        <v>119</v>
      </c>
      <c r="D117" s="115" t="s">
        <v>194</v>
      </c>
      <c r="E117" s="116">
        <v>49245407065</v>
      </c>
      <c r="F117" s="107">
        <v>2.4300000000000002</v>
      </c>
      <c r="G117" s="171"/>
      <c r="H117" s="173"/>
      <c r="I117" s="173"/>
      <c r="J117" s="176"/>
      <c r="K117" s="178"/>
      <c r="L117" s="169"/>
    </row>
    <row r="118" spans="2:12" ht="13.5" x14ac:dyDescent="0.2">
      <c r="B118" s="170"/>
      <c r="C118" s="21" t="s">
        <v>195</v>
      </c>
      <c r="D118" s="115" t="s">
        <v>196</v>
      </c>
      <c r="E118" s="116">
        <v>10503561360</v>
      </c>
      <c r="F118" s="107">
        <v>5.7609040901532849</v>
      </c>
      <c r="G118" s="171"/>
      <c r="H118" s="173"/>
      <c r="I118" s="173"/>
      <c r="J118" s="176"/>
      <c r="K118" s="178"/>
      <c r="L118" s="169"/>
    </row>
    <row r="119" spans="2:12" ht="13.5" x14ac:dyDescent="0.2">
      <c r="B119" s="170"/>
      <c r="C119" s="22" t="s">
        <v>103</v>
      </c>
      <c r="D119" s="117" t="s">
        <v>197</v>
      </c>
      <c r="E119" s="116">
        <v>613076000</v>
      </c>
      <c r="F119" s="107">
        <v>6.5449999673776169</v>
      </c>
      <c r="G119" s="171"/>
      <c r="H119" s="173"/>
      <c r="I119" s="173"/>
      <c r="J119" s="176"/>
      <c r="K119" s="178"/>
      <c r="L119" s="169"/>
    </row>
    <row r="120" spans="2:12" ht="15" x14ac:dyDescent="0.25">
      <c r="B120" s="170"/>
      <c r="C120" s="108" t="s">
        <v>157</v>
      </c>
      <c r="D120" s="105" t="s">
        <v>158</v>
      </c>
      <c r="E120" s="116">
        <v>5442273110</v>
      </c>
      <c r="F120" s="107">
        <v>2.8999999939123904</v>
      </c>
      <c r="G120" s="171"/>
      <c r="H120" s="173"/>
      <c r="I120" s="173"/>
      <c r="J120" s="176"/>
      <c r="K120" s="178"/>
      <c r="L120" s="169"/>
    </row>
    <row r="121" spans="2:12" ht="15" x14ac:dyDescent="0.25">
      <c r="B121" s="170"/>
      <c r="C121" s="108" t="s">
        <v>128</v>
      </c>
      <c r="D121" s="105" t="s">
        <v>162</v>
      </c>
      <c r="E121" s="116">
        <v>10503561360</v>
      </c>
      <c r="F121" s="107">
        <v>4.9083333299958412</v>
      </c>
      <c r="G121" s="171"/>
      <c r="H121" s="173"/>
      <c r="I121" s="173"/>
      <c r="J121" s="176"/>
      <c r="K121" s="178"/>
      <c r="L121" s="169"/>
    </row>
    <row r="122" spans="2:12" ht="13.5" x14ac:dyDescent="0.2">
      <c r="B122" s="170"/>
      <c r="C122" s="118" t="s">
        <v>198</v>
      </c>
      <c r="D122" s="105" t="s">
        <v>104</v>
      </c>
      <c r="E122" s="116">
        <v>1543227865</v>
      </c>
      <c r="F122" s="107">
        <v>1.24</v>
      </c>
      <c r="G122" s="171"/>
      <c r="H122" s="173"/>
      <c r="I122" s="173"/>
      <c r="J122" s="176"/>
      <c r="K122" s="178"/>
      <c r="L122" s="169"/>
    </row>
    <row r="123" spans="2:12" ht="13.5" x14ac:dyDescent="0.2">
      <c r="B123" s="170"/>
      <c r="C123" s="118" t="s">
        <v>199</v>
      </c>
      <c r="D123" s="105" t="s">
        <v>177</v>
      </c>
      <c r="E123" s="116">
        <v>7443552985</v>
      </c>
      <c r="F123" s="107">
        <v>1.2</v>
      </c>
      <c r="G123" s="171"/>
      <c r="H123" s="173"/>
      <c r="I123" s="173"/>
      <c r="J123" s="176"/>
      <c r="K123" s="178"/>
      <c r="L123" s="169"/>
    </row>
    <row r="124" spans="2:12" ht="13.5" x14ac:dyDescent="0.2">
      <c r="B124" s="170"/>
      <c r="C124" s="118" t="s">
        <v>141</v>
      </c>
      <c r="D124" s="105" t="s">
        <v>142</v>
      </c>
      <c r="E124" s="116">
        <v>6442121778</v>
      </c>
      <c r="F124" s="107">
        <v>1.3859999999999999</v>
      </c>
      <c r="G124" s="171"/>
      <c r="H124" s="173"/>
      <c r="I124" s="173"/>
      <c r="J124" s="176"/>
      <c r="K124" s="178"/>
      <c r="L124" s="169"/>
    </row>
    <row r="125" spans="2:12" ht="13.5" x14ac:dyDescent="0.2">
      <c r="B125" s="170"/>
      <c r="C125" s="118" t="s">
        <v>82</v>
      </c>
      <c r="D125" s="105" t="s">
        <v>200</v>
      </c>
      <c r="E125" s="116">
        <v>4532123779</v>
      </c>
      <c r="F125" s="107">
        <v>1.07</v>
      </c>
      <c r="G125" s="171"/>
      <c r="H125" s="173"/>
      <c r="I125" s="173"/>
      <c r="J125" s="176"/>
      <c r="K125" s="178"/>
      <c r="L125" s="169"/>
    </row>
    <row r="126" spans="2:12" x14ac:dyDescent="0.2">
      <c r="B126" s="170" t="s">
        <v>201</v>
      </c>
      <c r="C126" s="100" t="s">
        <v>77</v>
      </c>
      <c r="D126" s="101" t="s">
        <v>78</v>
      </c>
      <c r="E126" s="102">
        <v>24650000000000</v>
      </c>
      <c r="F126" s="103">
        <v>0.72</v>
      </c>
      <c r="G126" s="171">
        <f>+AVERAGE(F126:F134)</f>
        <v>1.2386954525420029</v>
      </c>
      <c r="H126" s="172">
        <v>0.39</v>
      </c>
      <c r="I126" s="172">
        <v>4.9399999999999999E-2</v>
      </c>
      <c r="J126" s="175">
        <f>(G126*H126)+(F126*I126)</f>
        <v>0.51865922649138119</v>
      </c>
      <c r="K126" s="178">
        <f>F126+J126</f>
        <v>1.2386592264913812</v>
      </c>
      <c r="L126" s="169" t="s">
        <v>79</v>
      </c>
    </row>
    <row r="127" spans="2:12" ht="15" x14ac:dyDescent="0.25">
      <c r="B127" s="170"/>
      <c r="C127" s="108" t="s">
        <v>185</v>
      </c>
      <c r="D127" s="105" t="s">
        <v>202</v>
      </c>
      <c r="E127" s="113">
        <v>35150000000</v>
      </c>
      <c r="F127" s="107">
        <v>2.41</v>
      </c>
      <c r="G127" s="171"/>
      <c r="H127" s="173"/>
      <c r="I127" s="173"/>
      <c r="J127" s="176"/>
      <c r="K127" s="178"/>
      <c r="L127" s="169"/>
    </row>
    <row r="128" spans="2:12" ht="15" x14ac:dyDescent="0.25">
      <c r="B128" s="170"/>
      <c r="C128" s="111" t="s">
        <v>203</v>
      </c>
      <c r="D128" s="105" t="s">
        <v>204</v>
      </c>
      <c r="E128" s="114">
        <v>18745000000</v>
      </c>
      <c r="F128" s="107">
        <v>0.54804804804804808</v>
      </c>
      <c r="G128" s="171"/>
      <c r="H128" s="173"/>
      <c r="I128" s="173"/>
      <c r="J128" s="176"/>
      <c r="K128" s="178"/>
      <c r="L128" s="169"/>
    </row>
    <row r="129" spans="2:12" ht="15" x14ac:dyDescent="0.25">
      <c r="B129" s="170"/>
      <c r="C129" s="108" t="s">
        <v>150</v>
      </c>
      <c r="D129" s="105" t="s">
        <v>205</v>
      </c>
      <c r="E129" s="113">
        <v>222500000000</v>
      </c>
      <c r="F129" s="107">
        <v>1.1405630324731448</v>
      </c>
      <c r="G129" s="171"/>
      <c r="H129" s="173"/>
      <c r="I129" s="173"/>
      <c r="J129" s="176"/>
      <c r="K129" s="178"/>
      <c r="L129" s="169"/>
    </row>
    <row r="130" spans="2:12" ht="15" x14ac:dyDescent="0.25">
      <c r="B130" s="170"/>
      <c r="C130" s="111" t="s">
        <v>94</v>
      </c>
      <c r="D130" s="105" t="s">
        <v>95</v>
      </c>
      <c r="E130" s="114">
        <v>12000000000</v>
      </c>
      <c r="F130" s="107">
        <v>2.503978</v>
      </c>
      <c r="G130" s="171"/>
      <c r="H130" s="173"/>
      <c r="I130" s="173"/>
      <c r="J130" s="176"/>
      <c r="K130" s="178"/>
      <c r="L130" s="169"/>
    </row>
    <row r="131" spans="2:12" ht="15" x14ac:dyDescent="0.25">
      <c r="B131" s="170"/>
      <c r="C131" s="108" t="s">
        <v>206</v>
      </c>
      <c r="D131" s="105" t="s">
        <v>125</v>
      </c>
      <c r="E131" s="113">
        <v>87750000000</v>
      </c>
      <c r="F131" s="107">
        <v>0.9114000031718521</v>
      </c>
      <c r="G131" s="171"/>
      <c r="H131" s="173"/>
      <c r="I131" s="173"/>
      <c r="J131" s="176"/>
      <c r="K131" s="178"/>
      <c r="L131" s="169"/>
    </row>
    <row r="132" spans="2:12" ht="15" x14ac:dyDescent="0.25">
      <c r="B132" s="170"/>
      <c r="C132" s="111" t="s">
        <v>99</v>
      </c>
      <c r="D132" s="105" t="s">
        <v>100</v>
      </c>
      <c r="E132" s="114">
        <v>22545000000</v>
      </c>
      <c r="F132" s="107">
        <v>2.805018315018315</v>
      </c>
      <c r="G132" s="171"/>
      <c r="H132" s="173"/>
      <c r="I132" s="173"/>
      <c r="J132" s="176"/>
      <c r="K132" s="178"/>
      <c r="L132" s="169"/>
    </row>
    <row r="133" spans="2:12" ht="15" x14ac:dyDescent="0.25">
      <c r="B133" s="170"/>
      <c r="C133" s="108" t="s">
        <v>137</v>
      </c>
      <c r="D133" s="105" t="s">
        <v>138</v>
      </c>
      <c r="E133" s="113">
        <v>859370000000</v>
      </c>
      <c r="F133" s="107">
        <v>0.09</v>
      </c>
      <c r="G133" s="171"/>
      <c r="H133" s="173"/>
      <c r="I133" s="173"/>
      <c r="J133" s="176"/>
      <c r="K133" s="178"/>
      <c r="L133" s="169"/>
    </row>
    <row r="134" spans="2:12" ht="15" x14ac:dyDescent="0.25">
      <c r="B134" s="170"/>
      <c r="C134" s="111" t="s">
        <v>150</v>
      </c>
      <c r="D134" s="105" t="s">
        <v>151</v>
      </c>
      <c r="E134" s="114">
        <v>240000000000</v>
      </c>
      <c r="F134" s="107">
        <v>1.9251674166666666E-2</v>
      </c>
      <c r="G134" s="171"/>
      <c r="H134" s="173"/>
      <c r="I134" s="173"/>
      <c r="J134" s="176"/>
      <c r="K134" s="178"/>
      <c r="L134" s="169"/>
    </row>
    <row r="135" spans="2:12" x14ac:dyDescent="0.2">
      <c r="B135" s="170" t="s">
        <v>207</v>
      </c>
      <c r="C135" s="100" t="s">
        <v>77</v>
      </c>
      <c r="D135" s="101" t="s">
        <v>78</v>
      </c>
      <c r="E135" s="102"/>
      <c r="F135" s="103">
        <v>1.77</v>
      </c>
      <c r="G135" s="171">
        <f>+AVERAGE(F135:F138)</f>
        <v>1.77</v>
      </c>
      <c r="H135" s="172">
        <v>0.1</v>
      </c>
      <c r="I135" s="172">
        <v>4.9399999999999999E-2</v>
      </c>
      <c r="J135" s="175">
        <f>(G135*H135)+(F135*I135)</f>
        <v>0.26443800000000001</v>
      </c>
      <c r="K135" s="178">
        <f>F135+J135</f>
        <v>2.0344380000000002</v>
      </c>
      <c r="L135" s="169" t="s">
        <v>101</v>
      </c>
    </row>
    <row r="136" spans="2:12" ht="15" x14ac:dyDescent="0.25">
      <c r="B136" s="170"/>
      <c r="C136" s="108"/>
      <c r="D136" s="119"/>
      <c r="E136" s="113"/>
      <c r="F136" s="107"/>
      <c r="G136" s="171"/>
      <c r="H136" s="173"/>
      <c r="I136" s="173"/>
      <c r="J136" s="176"/>
      <c r="K136" s="178"/>
      <c r="L136" s="169"/>
    </row>
    <row r="137" spans="2:12" ht="15" x14ac:dyDescent="0.25">
      <c r="B137" s="170"/>
      <c r="C137" s="111"/>
      <c r="D137" s="119"/>
      <c r="E137" s="114"/>
      <c r="F137" s="107"/>
      <c r="G137" s="171"/>
      <c r="H137" s="173"/>
      <c r="I137" s="173"/>
      <c r="J137" s="176"/>
      <c r="K137" s="178"/>
      <c r="L137" s="169"/>
    </row>
    <row r="138" spans="2:12" ht="15" x14ac:dyDescent="0.25">
      <c r="B138" s="170"/>
      <c r="C138" s="108"/>
      <c r="D138" s="119"/>
      <c r="E138" s="113"/>
      <c r="F138" s="107"/>
      <c r="G138" s="171"/>
      <c r="H138" s="173"/>
      <c r="I138" s="173"/>
      <c r="J138" s="176"/>
      <c r="K138" s="178"/>
      <c r="L138" s="169"/>
    </row>
    <row r="139" spans="2:12" x14ac:dyDescent="0.2">
      <c r="B139" s="170" t="s">
        <v>208</v>
      </c>
      <c r="C139" s="100" t="s">
        <v>77</v>
      </c>
      <c r="D139" s="101" t="s">
        <v>78</v>
      </c>
      <c r="E139" s="102"/>
      <c r="F139" s="103">
        <v>1.95</v>
      </c>
      <c r="G139" s="171">
        <f>+AVERAGE(F139:F142)</f>
        <v>1.95</v>
      </c>
      <c r="H139" s="172">
        <v>0.1</v>
      </c>
      <c r="I139" s="172">
        <v>4.9399999999999999E-2</v>
      </c>
      <c r="J139" s="175">
        <f>(G139*H139)+(F139*I139)</f>
        <v>0.29132999999999998</v>
      </c>
      <c r="K139" s="178">
        <f>F139+J139</f>
        <v>2.24133</v>
      </c>
      <c r="L139" s="169" t="s">
        <v>101</v>
      </c>
    </row>
    <row r="140" spans="2:12" ht="15" x14ac:dyDescent="0.25">
      <c r="B140" s="170"/>
      <c r="C140" s="108"/>
      <c r="D140" s="119"/>
      <c r="E140" s="113"/>
      <c r="F140" s="107"/>
      <c r="G140" s="171"/>
      <c r="H140" s="173"/>
      <c r="I140" s="173"/>
      <c r="J140" s="176"/>
      <c r="K140" s="178"/>
      <c r="L140" s="169"/>
    </row>
    <row r="141" spans="2:12" ht="15" x14ac:dyDescent="0.25">
      <c r="B141" s="170"/>
      <c r="C141" s="108"/>
      <c r="D141" s="119"/>
      <c r="E141" s="113"/>
      <c r="F141" s="107"/>
      <c r="G141" s="171"/>
      <c r="H141" s="173"/>
      <c r="I141" s="173"/>
      <c r="J141" s="176"/>
      <c r="K141" s="178"/>
      <c r="L141" s="169"/>
    </row>
    <row r="142" spans="2:12" ht="15" x14ac:dyDescent="0.25">
      <c r="B142" s="170"/>
      <c r="C142" s="111"/>
      <c r="D142" s="119"/>
      <c r="E142" s="114"/>
      <c r="F142" s="107"/>
      <c r="G142" s="171"/>
      <c r="H142" s="174"/>
      <c r="I142" s="174"/>
      <c r="J142" s="177"/>
      <c r="K142" s="178"/>
      <c r="L142" s="169"/>
    </row>
    <row r="147" spans="2:9" x14ac:dyDescent="0.2">
      <c r="B147" s="168" t="s">
        <v>209</v>
      </c>
      <c r="C147" s="168"/>
      <c r="D147" s="168"/>
      <c r="E147" s="168"/>
      <c r="F147" s="168"/>
      <c r="G147" s="168"/>
      <c r="H147" s="168"/>
      <c r="I147" s="168"/>
    </row>
    <row r="148" spans="2:9" x14ac:dyDescent="0.2">
      <c r="B148" s="168"/>
      <c r="C148" s="168"/>
      <c r="D148" s="168"/>
      <c r="E148" s="168"/>
      <c r="F148" s="168"/>
      <c r="G148" s="168"/>
      <c r="H148" s="168"/>
      <c r="I148" s="168"/>
    </row>
    <row r="149" spans="2:9" x14ac:dyDescent="0.2">
      <c r="B149" s="168"/>
      <c r="C149" s="168"/>
      <c r="D149" s="168"/>
      <c r="E149" s="168"/>
      <c r="F149" s="168"/>
      <c r="G149" s="168"/>
      <c r="H149" s="168"/>
      <c r="I149" s="168"/>
    </row>
    <row r="150" spans="2:9" x14ac:dyDescent="0.2">
      <c r="B150" s="168"/>
      <c r="C150" s="168"/>
      <c r="D150" s="168"/>
      <c r="E150" s="168"/>
      <c r="F150" s="168"/>
      <c r="G150" s="168"/>
      <c r="H150" s="168"/>
      <c r="I150" s="168"/>
    </row>
    <row r="152" spans="2:9" x14ac:dyDescent="0.2">
      <c r="B152" s="168" t="s">
        <v>210</v>
      </c>
      <c r="C152" s="168"/>
      <c r="D152" s="168"/>
      <c r="E152" s="168"/>
      <c r="F152" s="168"/>
      <c r="G152" s="168"/>
      <c r="H152" s="168"/>
      <c r="I152" s="168"/>
    </row>
    <row r="153" spans="2:9" x14ac:dyDescent="0.2">
      <c r="B153" s="168"/>
      <c r="C153" s="168"/>
      <c r="D153" s="168"/>
      <c r="E153" s="168"/>
      <c r="F153" s="168"/>
      <c r="G153" s="168"/>
      <c r="H153" s="168"/>
      <c r="I153" s="168"/>
    </row>
    <row r="154" spans="2:9" x14ac:dyDescent="0.2">
      <c r="B154" s="168"/>
      <c r="C154" s="168"/>
      <c r="D154" s="168"/>
      <c r="E154" s="168"/>
      <c r="F154" s="168"/>
      <c r="G154" s="168"/>
      <c r="H154" s="168"/>
      <c r="I154" s="168"/>
    </row>
    <row r="155" spans="2:9" x14ac:dyDescent="0.2">
      <c r="B155" s="168"/>
      <c r="C155" s="168"/>
      <c r="D155" s="168"/>
      <c r="E155" s="168"/>
      <c r="F155" s="168"/>
      <c r="G155" s="168"/>
      <c r="H155" s="168"/>
      <c r="I155" s="168"/>
    </row>
  </sheetData>
  <mergeCells count="108">
    <mergeCell ref="C2:L2"/>
    <mergeCell ref="C4:L4"/>
    <mergeCell ref="B6:B7"/>
    <mergeCell ref="C6:C7"/>
    <mergeCell ref="D6:D7"/>
    <mergeCell ref="E6:E7"/>
    <mergeCell ref="F6:F7"/>
    <mergeCell ref="G6:L6"/>
    <mergeCell ref="L8:L19"/>
    <mergeCell ref="B20:B29"/>
    <mergeCell ref="G20:G29"/>
    <mergeCell ref="H20:H29"/>
    <mergeCell ref="I20:I29"/>
    <mergeCell ref="J20:J29"/>
    <mergeCell ref="K20:K29"/>
    <mergeCell ref="L20:L29"/>
    <mergeCell ref="B8:B19"/>
    <mergeCell ref="G8:G19"/>
    <mergeCell ref="H8:H19"/>
    <mergeCell ref="I8:I19"/>
    <mergeCell ref="J8:J19"/>
    <mergeCell ref="K8:K19"/>
    <mergeCell ref="L30:L41"/>
    <mergeCell ref="B42:B54"/>
    <mergeCell ref="G42:G54"/>
    <mergeCell ref="H42:H54"/>
    <mergeCell ref="I42:I54"/>
    <mergeCell ref="J42:J54"/>
    <mergeCell ref="K42:K54"/>
    <mergeCell ref="L42:L54"/>
    <mergeCell ref="B30:B41"/>
    <mergeCell ref="G30:G41"/>
    <mergeCell ref="H30:H41"/>
    <mergeCell ref="I30:I41"/>
    <mergeCell ref="J30:J41"/>
    <mergeCell ref="K30:K41"/>
    <mergeCell ref="L55:L64"/>
    <mergeCell ref="B65:B74"/>
    <mergeCell ref="G65:G74"/>
    <mergeCell ref="H65:H74"/>
    <mergeCell ref="I65:I74"/>
    <mergeCell ref="J65:J74"/>
    <mergeCell ref="K65:K74"/>
    <mergeCell ref="L65:L74"/>
    <mergeCell ref="B55:B64"/>
    <mergeCell ref="G55:G64"/>
    <mergeCell ref="H55:H64"/>
    <mergeCell ref="I55:I64"/>
    <mergeCell ref="J55:J64"/>
    <mergeCell ref="K55:K64"/>
    <mergeCell ref="L75:L82"/>
    <mergeCell ref="B83:B93"/>
    <mergeCell ref="G83:G93"/>
    <mergeCell ref="H83:H93"/>
    <mergeCell ref="I83:I93"/>
    <mergeCell ref="J83:J93"/>
    <mergeCell ref="K83:K93"/>
    <mergeCell ref="L83:L93"/>
    <mergeCell ref="B75:B82"/>
    <mergeCell ref="G75:G82"/>
    <mergeCell ref="H75:H82"/>
    <mergeCell ref="I75:I82"/>
    <mergeCell ref="J75:J82"/>
    <mergeCell ref="K75:K82"/>
    <mergeCell ref="L94:L104"/>
    <mergeCell ref="B105:B115"/>
    <mergeCell ref="G105:G115"/>
    <mergeCell ref="H105:H115"/>
    <mergeCell ref="I105:I115"/>
    <mergeCell ref="J105:J115"/>
    <mergeCell ref="K105:K115"/>
    <mergeCell ref="L105:L115"/>
    <mergeCell ref="B94:B104"/>
    <mergeCell ref="G94:G104"/>
    <mergeCell ref="H94:H104"/>
    <mergeCell ref="I94:I104"/>
    <mergeCell ref="J94:J104"/>
    <mergeCell ref="K94:K104"/>
    <mergeCell ref="L116:L125"/>
    <mergeCell ref="B126:B134"/>
    <mergeCell ref="G126:G134"/>
    <mergeCell ref="H126:H134"/>
    <mergeCell ref="I126:I134"/>
    <mergeCell ref="J126:J134"/>
    <mergeCell ref="K126:K134"/>
    <mergeCell ref="L126:L134"/>
    <mergeCell ref="B116:B125"/>
    <mergeCell ref="G116:G125"/>
    <mergeCell ref="H116:H125"/>
    <mergeCell ref="I116:I125"/>
    <mergeCell ref="J116:J125"/>
    <mergeCell ref="K116:K125"/>
    <mergeCell ref="B147:I150"/>
    <mergeCell ref="B152:I155"/>
    <mergeCell ref="L135:L138"/>
    <mergeCell ref="B139:B142"/>
    <mergeCell ref="G139:G142"/>
    <mergeCell ref="H139:H142"/>
    <mergeCell ref="I139:I142"/>
    <mergeCell ref="J139:J142"/>
    <mergeCell ref="K139:K142"/>
    <mergeCell ref="L139:L142"/>
    <mergeCell ref="B135:B138"/>
    <mergeCell ref="G135:G138"/>
    <mergeCell ref="H135:H138"/>
    <mergeCell ref="I135:I138"/>
    <mergeCell ref="J135:J138"/>
    <mergeCell ref="K135:K138"/>
  </mergeCells>
  <pageMargins left="0.7" right="0.7" top="0.75" bottom="0.75" header="0.3" footer="0.3"/>
  <pageSetup orientation="portrait" r:id="rId1"/>
  <ignoredErrors>
    <ignoredError sqref="G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181"/>
  <sheetViews>
    <sheetView showGridLines="0" topLeftCell="A17" zoomScale="80" zoomScaleNormal="80" workbookViewId="0">
      <selection activeCell="I37" sqref="I37"/>
    </sheetView>
  </sheetViews>
  <sheetFormatPr baseColWidth="10" defaultColWidth="11.25" defaultRowHeight="12.75" x14ac:dyDescent="0.2"/>
  <cols>
    <col min="1" max="1" width="5.625" style="4" customWidth="1"/>
    <col min="2" max="2" width="57.875" style="4" customWidth="1"/>
    <col min="3" max="3" width="35.375" style="4" customWidth="1"/>
    <col min="4" max="4" width="29.75" style="4" customWidth="1"/>
    <col min="5" max="5" width="14.25" style="4" bestFit="1" customWidth="1"/>
    <col min="6" max="6" width="25.375" style="4" customWidth="1"/>
    <col min="7" max="8" width="11.25" style="4"/>
    <col min="9" max="9" width="21.75" style="4" customWidth="1"/>
    <col min="10" max="16384" width="11.25" style="4"/>
  </cols>
  <sheetData>
    <row r="2" spans="2:7" ht="15.75" x14ac:dyDescent="0.2">
      <c r="B2" s="220" t="s">
        <v>77</v>
      </c>
      <c r="C2" s="220"/>
      <c r="D2" s="220"/>
      <c r="E2" s="220"/>
      <c r="F2" s="220"/>
      <c r="G2" s="220"/>
    </row>
    <row r="3" spans="2:7" ht="15" x14ac:dyDescent="0.2">
      <c r="B3" s="29"/>
      <c r="C3" s="29"/>
      <c r="D3" s="29"/>
      <c r="E3" s="29"/>
      <c r="F3" s="29"/>
      <c r="G3" s="29"/>
    </row>
    <row r="4" spans="2:7" ht="15.75" x14ac:dyDescent="0.2">
      <c r="B4" s="221" t="s">
        <v>211</v>
      </c>
      <c r="C4" s="221"/>
      <c r="D4" s="221"/>
      <c r="E4" s="221"/>
      <c r="F4" s="221"/>
      <c r="G4" s="221"/>
    </row>
    <row r="5" spans="2:7" ht="15" x14ac:dyDescent="0.2">
      <c r="B5" s="29"/>
      <c r="C5" s="29"/>
      <c r="D5" s="29"/>
      <c r="E5" s="29"/>
      <c r="F5" s="29"/>
      <c r="G5" s="29"/>
    </row>
    <row r="6" spans="2:7" ht="15.75" x14ac:dyDescent="0.2">
      <c r="B6" s="222" t="s">
        <v>212</v>
      </c>
      <c r="C6" s="222"/>
      <c r="D6" s="222"/>
      <c r="E6" s="222"/>
      <c r="F6" s="222"/>
      <c r="G6" s="222"/>
    </row>
    <row r="7" spans="2:7" ht="13.5" thickBot="1" x14ac:dyDescent="0.25"/>
    <row r="8" spans="2:7" ht="15.75" x14ac:dyDescent="0.2">
      <c r="B8" s="25" t="s">
        <v>213</v>
      </c>
      <c r="C8" s="217" t="s">
        <v>214</v>
      </c>
      <c r="D8" s="218"/>
      <c r="E8" s="218"/>
      <c r="F8" s="218"/>
      <c r="G8" s="219"/>
    </row>
    <row r="9" spans="2:7" ht="55.5" customHeight="1" x14ac:dyDescent="0.2">
      <c r="B9" s="223" t="s">
        <v>215</v>
      </c>
      <c r="C9" s="224"/>
      <c r="D9" s="224"/>
      <c r="E9" s="225"/>
      <c r="F9" s="226" t="s">
        <v>216</v>
      </c>
      <c r="G9" s="227"/>
    </row>
    <row r="10" spans="2:7" ht="15.75" x14ac:dyDescent="0.2">
      <c r="B10" s="228" t="s">
        <v>217</v>
      </c>
      <c r="C10" s="229"/>
      <c r="D10" s="229"/>
      <c r="E10" s="230"/>
      <c r="F10" s="231">
        <f>C37</f>
        <v>1956685080715</v>
      </c>
      <c r="G10" s="232"/>
    </row>
    <row r="11" spans="2:7" ht="15.75" x14ac:dyDescent="0.2">
      <c r="B11" s="233" t="s">
        <v>218</v>
      </c>
      <c r="C11" s="234"/>
      <c r="D11" s="234"/>
      <c r="E11" s="235"/>
      <c r="F11" s="231"/>
      <c r="G11" s="232"/>
    </row>
    <row r="12" spans="2:7" ht="15.75" x14ac:dyDescent="0.2">
      <c r="B12" s="228" t="s">
        <v>219</v>
      </c>
      <c r="C12" s="229"/>
      <c r="D12" s="229"/>
      <c r="E12" s="230"/>
      <c r="F12" s="236">
        <f>+F10+F11</f>
        <v>1956685080715</v>
      </c>
      <c r="G12" s="237"/>
    </row>
    <row r="13" spans="2:7" ht="15.75" x14ac:dyDescent="0.2">
      <c r="B13" s="228" t="s">
        <v>220</v>
      </c>
      <c r="C13" s="229"/>
      <c r="D13" s="229"/>
      <c r="E13" s="230"/>
      <c r="F13" s="238">
        <f>C41+C42+C51</f>
        <v>647191083617.97498</v>
      </c>
      <c r="G13" s="239"/>
    </row>
    <row r="14" spans="2:7" ht="15.75" x14ac:dyDescent="0.2">
      <c r="B14" s="228" t="s">
        <v>221</v>
      </c>
      <c r="C14" s="229"/>
      <c r="D14" s="229"/>
      <c r="E14" s="230"/>
      <c r="F14" s="240">
        <f>C39+C40+C43+C44</f>
        <v>1148367129270.521</v>
      </c>
      <c r="G14" s="241"/>
    </row>
    <row r="15" spans="2:7" ht="15" x14ac:dyDescent="0.2">
      <c r="B15" s="228" t="s">
        <v>222</v>
      </c>
      <c r="C15" s="242"/>
      <c r="D15" s="242"/>
      <c r="E15" s="243"/>
      <c r="F15" s="238">
        <f>C46</f>
        <v>366244905123.53986</v>
      </c>
      <c r="G15" s="239"/>
    </row>
    <row r="16" spans="2:7" ht="15" x14ac:dyDescent="0.2">
      <c r="B16" s="228" t="s">
        <v>223</v>
      </c>
      <c r="C16" s="242"/>
      <c r="D16" s="242"/>
      <c r="E16" s="243"/>
      <c r="F16" s="238">
        <f>C45</f>
        <v>1201594778</v>
      </c>
      <c r="G16" s="239"/>
    </row>
    <row r="17" spans="2:9" ht="15" x14ac:dyDescent="0.2">
      <c r="B17" s="228" t="s">
        <v>224</v>
      </c>
      <c r="C17" s="242"/>
      <c r="D17" s="242"/>
      <c r="E17" s="243"/>
      <c r="F17" s="238">
        <f>C48</f>
        <v>2295409633915.9102</v>
      </c>
      <c r="G17" s="239"/>
    </row>
    <row r="18" spans="2:9" ht="16.5" thickBot="1" x14ac:dyDescent="0.25">
      <c r="B18" s="228" t="s">
        <v>225</v>
      </c>
      <c r="C18" s="242"/>
      <c r="D18" s="242"/>
      <c r="E18" s="243"/>
      <c r="F18" s="231">
        <v>50000000</v>
      </c>
      <c r="G18" s="232"/>
    </row>
    <row r="19" spans="2:9" ht="17.25" thickTop="1" thickBot="1" x14ac:dyDescent="0.25">
      <c r="B19" s="244" t="s">
        <v>226</v>
      </c>
      <c r="C19" s="245"/>
      <c r="D19" s="245"/>
      <c r="E19" s="246"/>
      <c r="F19" s="247">
        <f>+SUM(F13:G18)</f>
        <v>4458464346705.9463</v>
      </c>
      <c r="G19" s="248"/>
    </row>
    <row r="20" spans="2:9" ht="17.25" thickTop="1" thickBot="1" x14ac:dyDescent="0.25">
      <c r="B20" s="249" t="s">
        <v>227</v>
      </c>
      <c r="C20" s="250"/>
      <c r="D20" s="250"/>
      <c r="E20" s="251"/>
      <c r="F20" s="252">
        <f>+(F12+F13+F14+F15)*(3/100)/365*122</f>
        <v>41297717280.386169</v>
      </c>
      <c r="G20" s="253"/>
      <c r="I20" s="50"/>
    </row>
    <row r="21" spans="2:9" ht="15.75" thickTop="1" x14ac:dyDescent="0.2">
      <c r="B21" s="228" t="s">
        <v>228</v>
      </c>
      <c r="C21" s="242"/>
      <c r="D21" s="242"/>
      <c r="E21" s="243"/>
      <c r="F21" s="238">
        <f>+F12*3%</f>
        <v>58700552421.449997</v>
      </c>
      <c r="G21" s="239"/>
    </row>
    <row r="22" spans="2:9" ht="15.75" thickBot="1" x14ac:dyDescent="0.25">
      <c r="B22" s="228" t="s">
        <v>229</v>
      </c>
      <c r="C22" s="242"/>
      <c r="D22" s="242"/>
      <c r="E22" s="243"/>
      <c r="F22" s="238">
        <f>+F12*3%</f>
        <v>58700552421.449997</v>
      </c>
      <c r="G22" s="239"/>
    </row>
    <row r="23" spans="2:9" ht="17.25" thickTop="1" thickBot="1" x14ac:dyDescent="0.25">
      <c r="B23" s="254" t="s">
        <v>230</v>
      </c>
      <c r="C23" s="255"/>
      <c r="D23" s="255"/>
      <c r="E23" s="256"/>
      <c r="F23" s="257">
        <f>+F12+F19+F20+F21+F22</f>
        <v>6573848249544.2324</v>
      </c>
      <c r="G23" s="258"/>
    </row>
    <row r="24" spans="2:9" ht="42.75" customHeight="1" thickTop="1" thickBot="1" x14ac:dyDescent="0.25">
      <c r="B24" s="259" t="s">
        <v>231</v>
      </c>
      <c r="C24" s="260"/>
      <c r="D24" s="260"/>
      <c r="E24" s="260"/>
      <c r="F24" s="260"/>
      <c r="G24" s="261"/>
    </row>
    <row r="25" spans="2:9" ht="15.75" x14ac:dyDescent="0.2">
      <c r="B25" s="262" t="s">
        <v>232</v>
      </c>
      <c r="C25" s="263"/>
      <c r="D25" s="263"/>
      <c r="E25" s="264"/>
      <c r="F25" s="265"/>
      <c r="G25" s="266"/>
    </row>
    <row r="26" spans="2:9" ht="15.75" x14ac:dyDescent="0.2">
      <c r="B26" s="267" t="s">
        <v>233</v>
      </c>
      <c r="C26" s="268"/>
      <c r="D26" s="268"/>
      <c r="E26" s="268"/>
      <c r="F26" s="268" t="s">
        <v>234</v>
      </c>
      <c r="G26" s="269"/>
    </row>
    <row r="27" spans="2:9" ht="15.75" x14ac:dyDescent="0.2">
      <c r="B27" s="270" t="s">
        <v>235</v>
      </c>
      <c r="C27" s="271"/>
      <c r="D27" s="271"/>
      <c r="E27" s="271"/>
      <c r="F27" s="272">
        <f>C50</f>
        <v>54242218</v>
      </c>
      <c r="G27" s="273"/>
    </row>
    <row r="28" spans="2:9" ht="15.75" x14ac:dyDescent="0.2">
      <c r="B28" s="270" t="s">
        <v>236</v>
      </c>
      <c r="C28" s="271"/>
      <c r="D28" s="271"/>
      <c r="E28" s="271"/>
      <c r="F28" s="277">
        <f>C49</f>
        <v>46888483734</v>
      </c>
      <c r="G28" s="278"/>
    </row>
    <row r="29" spans="2:9" ht="15.75" x14ac:dyDescent="0.2">
      <c r="B29" s="270" t="s">
        <v>237</v>
      </c>
      <c r="C29" s="271"/>
      <c r="D29" s="271"/>
      <c r="E29" s="271"/>
      <c r="F29" s="277">
        <f>C47</f>
        <v>4122118846.3499994</v>
      </c>
      <c r="G29" s="278"/>
    </row>
    <row r="30" spans="2:9" ht="15.75" x14ac:dyDescent="0.2">
      <c r="B30" s="270" t="s">
        <v>238</v>
      </c>
      <c r="C30" s="271"/>
      <c r="D30" s="271"/>
      <c r="E30" s="271"/>
      <c r="F30" s="279">
        <f>C38</f>
        <v>76122171747.519852</v>
      </c>
      <c r="G30" s="280"/>
    </row>
    <row r="31" spans="2:9" ht="16.5" thickBot="1" x14ac:dyDescent="0.25">
      <c r="B31" s="47" t="s">
        <v>239</v>
      </c>
      <c r="C31" s="48"/>
      <c r="D31" s="48"/>
      <c r="E31" s="49"/>
      <c r="F31" s="213">
        <f>C52</f>
        <v>412720410</v>
      </c>
      <c r="G31" s="214"/>
    </row>
    <row r="32" spans="2:9" ht="17.25" thickTop="1" thickBot="1" x14ac:dyDescent="0.25">
      <c r="B32" s="274" t="s">
        <v>240</v>
      </c>
      <c r="C32" s="275"/>
      <c r="D32" s="275"/>
      <c r="E32" s="276"/>
      <c r="F32" s="252">
        <f>SUM(F27:G31)</f>
        <v>127599736955.86984</v>
      </c>
      <c r="G32" s="253"/>
    </row>
    <row r="33" spans="1:7" ht="17.25" thickTop="1" thickBot="1" x14ac:dyDescent="0.25">
      <c r="B33" s="254" t="s">
        <v>241</v>
      </c>
      <c r="C33" s="255"/>
      <c r="D33" s="255"/>
      <c r="E33" s="256"/>
      <c r="F33" s="257">
        <f>F23+F32</f>
        <v>6701447986500.1025</v>
      </c>
      <c r="G33" s="258"/>
    </row>
    <row r="34" spans="1:7" ht="13.5" thickTop="1" x14ac:dyDescent="0.2"/>
    <row r="36" spans="1:7" ht="18" x14ac:dyDescent="0.25">
      <c r="B36" s="120" t="s">
        <v>242</v>
      </c>
      <c r="C36" s="121" t="s">
        <v>6</v>
      </c>
    </row>
    <row r="37" spans="1:7" ht="18" x14ac:dyDescent="0.25">
      <c r="A37" s="53">
        <v>1</v>
      </c>
      <c r="B37" s="36" t="s">
        <v>243</v>
      </c>
      <c r="C37" s="122">
        <v>1956685080715</v>
      </c>
    </row>
    <row r="38" spans="1:7" ht="18" x14ac:dyDescent="0.25">
      <c r="A38" s="53">
        <f>A37+1</f>
        <v>2</v>
      </c>
      <c r="B38" s="36" t="s">
        <v>244</v>
      </c>
      <c r="C38" s="122">
        <v>76122171747.519852</v>
      </c>
      <c r="D38" s="55"/>
    </row>
    <row r="39" spans="1:7" ht="18" x14ac:dyDescent="0.25">
      <c r="A39" s="53">
        <f t="shared" ref="A39:A52" si="0">A38+1</f>
        <v>3</v>
      </c>
      <c r="B39" s="36" t="s">
        <v>245</v>
      </c>
      <c r="C39" s="60">
        <v>81561464464.709732</v>
      </c>
      <c r="D39" s="59"/>
    </row>
    <row r="40" spans="1:7" ht="18" x14ac:dyDescent="0.25">
      <c r="A40" s="53">
        <f t="shared" si="0"/>
        <v>4</v>
      </c>
      <c r="B40" s="36" t="s">
        <v>246</v>
      </c>
      <c r="C40" s="60">
        <v>332484113139.90833</v>
      </c>
      <c r="D40" s="54"/>
      <c r="F40" s="58"/>
    </row>
    <row r="41" spans="1:7" ht="18" x14ac:dyDescent="0.25">
      <c r="A41" s="53">
        <f t="shared" si="0"/>
        <v>5</v>
      </c>
      <c r="B41" s="36" t="s">
        <v>247</v>
      </c>
      <c r="C41" s="60">
        <v>5602807195.7699976</v>
      </c>
      <c r="D41" s="54"/>
    </row>
    <row r="42" spans="1:7" ht="18" x14ac:dyDescent="0.25">
      <c r="A42" s="53">
        <f t="shared" si="0"/>
        <v>6</v>
      </c>
      <c r="B42" s="123" t="s">
        <v>248</v>
      </c>
      <c r="C42" s="60">
        <v>417066049277.13086</v>
      </c>
      <c r="D42" s="54"/>
    </row>
    <row r="43" spans="1:7" ht="18" x14ac:dyDescent="0.25">
      <c r="A43" s="53">
        <f t="shared" si="0"/>
        <v>7</v>
      </c>
      <c r="B43" s="36" t="s">
        <v>249</v>
      </c>
      <c r="C43" s="60">
        <v>63529763098.230133</v>
      </c>
      <c r="D43" s="54"/>
    </row>
    <row r="44" spans="1:7" ht="18" x14ac:dyDescent="0.25">
      <c r="A44" s="53">
        <f t="shared" si="0"/>
        <v>8</v>
      </c>
      <c r="B44" s="36" t="s">
        <v>250</v>
      </c>
      <c r="C44" s="60">
        <v>670791788567.67297</v>
      </c>
      <c r="D44" s="56"/>
    </row>
    <row r="45" spans="1:7" ht="18" x14ac:dyDescent="0.25">
      <c r="A45" s="53">
        <f t="shared" si="0"/>
        <v>9</v>
      </c>
      <c r="B45" s="36" t="s">
        <v>251</v>
      </c>
      <c r="C45" s="60">
        <v>1201594778</v>
      </c>
      <c r="D45" s="56"/>
    </row>
    <row r="46" spans="1:7" ht="18" x14ac:dyDescent="0.25">
      <c r="A46" s="53">
        <f t="shared" si="0"/>
        <v>10</v>
      </c>
      <c r="B46" s="36" t="s">
        <v>252</v>
      </c>
      <c r="C46" s="60">
        <v>366244905123.53986</v>
      </c>
      <c r="D46" s="56"/>
    </row>
    <row r="47" spans="1:7" ht="18" x14ac:dyDescent="0.25">
      <c r="A47" s="53">
        <f t="shared" si="0"/>
        <v>11</v>
      </c>
      <c r="B47" s="36" t="s">
        <v>253</v>
      </c>
      <c r="C47" s="60">
        <v>4122118846.3499994</v>
      </c>
      <c r="D47" s="56"/>
    </row>
    <row r="48" spans="1:7" ht="18" x14ac:dyDescent="0.25">
      <c r="A48" s="53">
        <f t="shared" si="0"/>
        <v>12</v>
      </c>
      <c r="B48" s="36" t="s">
        <v>254</v>
      </c>
      <c r="C48" s="60">
        <f>2295409633915.91</f>
        <v>2295409633915.9102</v>
      </c>
      <c r="D48" s="56"/>
    </row>
    <row r="49" spans="1:4" ht="18" x14ac:dyDescent="0.25">
      <c r="A49" s="53">
        <f t="shared" si="0"/>
        <v>13</v>
      </c>
      <c r="B49" s="36" t="s">
        <v>255</v>
      </c>
      <c r="C49" s="60">
        <v>46888483734</v>
      </c>
      <c r="D49" s="56"/>
    </row>
    <row r="50" spans="1:4" ht="18" x14ac:dyDescent="0.25">
      <c r="A50" s="53">
        <f t="shared" si="0"/>
        <v>14</v>
      </c>
      <c r="B50" s="36" t="s">
        <v>256</v>
      </c>
      <c r="C50" s="60">
        <v>54242218</v>
      </c>
      <c r="D50" s="56"/>
    </row>
    <row r="51" spans="1:4" ht="18" x14ac:dyDescent="0.25">
      <c r="A51" s="53">
        <f t="shared" si="0"/>
        <v>15</v>
      </c>
      <c r="B51" s="36" t="s">
        <v>257</v>
      </c>
      <c r="C51" s="60">
        <v>224522227145.07407</v>
      </c>
      <c r="D51" s="56"/>
    </row>
    <row r="52" spans="1:4" ht="18" x14ac:dyDescent="0.25">
      <c r="A52" s="53">
        <f t="shared" si="0"/>
        <v>16</v>
      </c>
      <c r="B52" s="36" t="s">
        <v>258</v>
      </c>
      <c r="C52" s="60">
        <v>412720410</v>
      </c>
      <c r="D52" s="56"/>
    </row>
    <row r="53" spans="1:4" ht="18" x14ac:dyDescent="0.25">
      <c r="B53" s="26"/>
      <c r="C53" s="26"/>
      <c r="D53" s="26"/>
    </row>
    <row r="54" spans="1:4" ht="18" x14ac:dyDescent="0.25">
      <c r="B54" s="26"/>
      <c r="C54" s="26"/>
      <c r="D54" s="26"/>
    </row>
    <row r="55" spans="1:4" x14ac:dyDescent="0.2">
      <c r="B55" s="216" t="s">
        <v>259</v>
      </c>
      <c r="C55" s="216"/>
      <c r="D55" s="216"/>
    </row>
    <row r="56" spans="1:4" x14ac:dyDescent="0.2">
      <c r="B56" s="216"/>
      <c r="C56" s="216"/>
      <c r="D56" s="216"/>
    </row>
    <row r="57" spans="1:4" x14ac:dyDescent="0.2">
      <c r="B57" s="28"/>
      <c r="C57" s="28"/>
      <c r="D57" s="28"/>
    </row>
    <row r="58" spans="1:4" x14ac:dyDescent="0.2">
      <c r="B58" s="212" t="s">
        <v>260</v>
      </c>
      <c r="C58" s="212"/>
      <c r="D58" s="212"/>
    </row>
    <row r="59" spans="1:4" x14ac:dyDescent="0.2">
      <c r="B59" s="37" t="s">
        <v>261</v>
      </c>
      <c r="C59" s="38" t="s">
        <v>262</v>
      </c>
      <c r="D59" s="38" t="s">
        <v>263</v>
      </c>
    </row>
    <row r="60" spans="1:4" ht="15.75" x14ac:dyDescent="0.25">
      <c r="B60" s="39">
        <v>1</v>
      </c>
      <c r="C60" s="40" t="s">
        <v>264</v>
      </c>
      <c r="D60" s="41">
        <v>82222840803.664917</v>
      </c>
    </row>
    <row r="61" spans="1:4" ht="15.75" x14ac:dyDescent="0.25">
      <c r="B61" s="39">
        <v>2</v>
      </c>
      <c r="C61" s="40" t="s">
        <v>265</v>
      </c>
      <c r="D61" s="41">
        <v>81215578898.708252</v>
      </c>
    </row>
    <row r="62" spans="1:4" ht="15.75" x14ac:dyDescent="0.25">
      <c r="B62" s="39">
        <v>3</v>
      </c>
      <c r="C62" s="40" t="s">
        <v>266</v>
      </c>
      <c r="D62" s="41">
        <v>61660760332.581429</v>
      </c>
    </row>
    <row r="63" spans="1:4" ht="15.75" x14ac:dyDescent="0.25">
      <c r="B63" s="39">
        <v>4</v>
      </c>
      <c r="C63" s="40" t="s">
        <v>267</v>
      </c>
      <c r="D63" s="41">
        <v>48288920818.149986</v>
      </c>
    </row>
    <row r="64" spans="1:4" ht="15.75" x14ac:dyDescent="0.25">
      <c r="B64" s="39">
        <v>5</v>
      </c>
      <c r="C64" s="40" t="s">
        <v>268</v>
      </c>
      <c r="D64" s="41">
        <v>34045991359.882946</v>
      </c>
    </row>
    <row r="65" spans="2:4" x14ac:dyDescent="0.2">
      <c r="B65" s="28"/>
      <c r="C65" s="28"/>
      <c r="D65" s="28"/>
    </row>
    <row r="66" spans="2:4" x14ac:dyDescent="0.2">
      <c r="B66" s="28"/>
      <c r="C66" s="28"/>
      <c r="D66" s="28"/>
    </row>
    <row r="67" spans="2:4" x14ac:dyDescent="0.2">
      <c r="B67" s="212" t="s">
        <v>269</v>
      </c>
      <c r="C67" s="212"/>
      <c r="D67" s="212"/>
    </row>
    <row r="68" spans="2:4" x14ac:dyDescent="0.2">
      <c r="B68" s="37" t="s">
        <v>261</v>
      </c>
      <c r="C68" s="38" t="s">
        <v>262</v>
      </c>
      <c r="D68" s="38" t="s">
        <v>263</v>
      </c>
    </row>
    <row r="69" spans="2:4" ht="15.75" x14ac:dyDescent="0.25">
      <c r="B69" s="39">
        <v>1</v>
      </c>
      <c r="C69" s="40" t="s">
        <v>270</v>
      </c>
      <c r="D69" s="42">
        <v>519785850</v>
      </c>
    </row>
    <row r="70" spans="2:4" ht="15.75" x14ac:dyDescent="0.25">
      <c r="B70" s="39">
        <v>2</v>
      </c>
      <c r="C70" s="40" t="s">
        <v>271</v>
      </c>
      <c r="D70" s="42">
        <v>384340000</v>
      </c>
    </row>
    <row r="71" spans="2:4" ht="15.75" x14ac:dyDescent="0.25">
      <c r="B71" s="39">
        <v>3</v>
      </c>
      <c r="C71" s="40" t="s">
        <v>265</v>
      </c>
      <c r="D71" s="42">
        <v>370735300</v>
      </c>
    </row>
    <row r="72" spans="2:4" ht="15.75" x14ac:dyDescent="0.25">
      <c r="B72" s="39">
        <v>4</v>
      </c>
      <c r="C72" s="40" t="s">
        <v>272</v>
      </c>
      <c r="D72" s="42">
        <v>349437217</v>
      </c>
    </row>
    <row r="73" spans="2:4" ht="15.75" x14ac:dyDescent="0.25">
      <c r="B73" s="39">
        <v>5</v>
      </c>
      <c r="C73" s="40" t="s">
        <v>273</v>
      </c>
      <c r="D73" s="42">
        <v>345728780</v>
      </c>
    </row>
    <row r="74" spans="2:4" x14ac:dyDescent="0.2">
      <c r="B74" s="28"/>
      <c r="C74" s="28"/>
      <c r="D74" s="28"/>
    </row>
    <row r="75" spans="2:4" x14ac:dyDescent="0.2">
      <c r="B75" s="28"/>
      <c r="C75" s="28"/>
      <c r="D75" s="28"/>
    </row>
    <row r="76" spans="2:4" x14ac:dyDescent="0.2">
      <c r="B76" s="212" t="s">
        <v>274</v>
      </c>
      <c r="C76" s="212"/>
      <c r="D76" s="212"/>
    </row>
    <row r="77" spans="2:4" x14ac:dyDescent="0.2">
      <c r="B77" s="37" t="s">
        <v>261</v>
      </c>
      <c r="C77" s="38" t="s">
        <v>262</v>
      </c>
      <c r="D77" s="38" t="s">
        <v>263</v>
      </c>
    </row>
    <row r="78" spans="2:4" x14ac:dyDescent="0.2">
      <c r="B78" s="39">
        <v>1</v>
      </c>
      <c r="C78" s="43" t="s">
        <v>264</v>
      </c>
      <c r="D78" s="44">
        <v>679281893.30999923</v>
      </c>
    </row>
    <row r="79" spans="2:4" x14ac:dyDescent="0.2">
      <c r="B79" s="39">
        <v>2</v>
      </c>
      <c r="C79" s="43" t="s">
        <v>272</v>
      </c>
      <c r="D79" s="44">
        <v>575577580.02999973</v>
      </c>
    </row>
    <row r="80" spans="2:4" x14ac:dyDescent="0.2">
      <c r="B80" s="39">
        <v>3</v>
      </c>
      <c r="C80" s="43" t="s">
        <v>265</v>
      </c>
      <c r="D80" s="44">
        <v>521382070.6099999</v>
      </c>
    </row>
    <row r="81" spans="2:4" x14ac:dyDescent="0.2">
      <c r="B81" s="39">
        <v>4</v>
      </c>
      <c r="C81" s="43" t="s">
        <v>268</v>
      </c>
      <c r="D81" s="44">
        <v>506473706.75</v>
      </c>
    </row>
    <row r="82" spans="2:4" x14ac:dyDescent="0.2">
      <c r="B82" s="39">
        <v>5</v>
      </c>
      <c r="C82" s="43" t="s">
        <v>275</v>
      </c>
      <c r="D82" s="44">
        <v>483757478.1900003</v>
      </c>
    </row>
    <row r="83" spans="2:4" x14ac:dyDescent="0.2">
      <c r="B83" s="28"/>
      <c r="C83" s="28"/>
      <c r="D83" s="28"/>
    </row>
    <row r="84" spans="2:4" x14ac:dyDescent="0.2">
      <c r="B84" s="28"/>
      <c r="C84" s="28"/>
      <c r="D84" s="28"/>
    </row>
    <row r="85" spans="2:4" x14ac:dyDescent="0.2">
      <c r="B85" s="212" t="s">
        <v>276</v>
      </c>
      <c r="C85" s="212"/>
      <c r="D85" s="212"/>
    </row>
    <row r="86" spans="2:4" x14ac:dyDescent="0.2">
      <c r="B86" s="37"/>
      <c r="C86" s="38" t="s">
        <v>262</v>
      </c>
      <c r="D86" s="38" t="s">
        <v>263</v>
      </c>
    </row>
    <row r="87" spans="2:4" x14ac:dyDescent="0.2">
      <c r="B87" s="39">
        <v>1</v>
      </c>
      <c r="C87" s="43" t="s">
        <v>265</v>
      </c>
      <c r="D87" s="44">
        <v>45479591874.87999</v>
      </c>
    </row>
    <row r="88" spans="2:4" x14ac:dyDescent="0.2">
      <c r="B88" s="39">
        <v>2</v>
      </c>
      <c r="C88" s="43" t="s">
        <v>264</v>
      </c>
      <c r="D88" s="44">
        <v>34405724488.550003</v>
      </c>
    </row>
    <row r="89" spans="2:4" x14ac:dyDescent="0.2">
      <c r="B89" s="39">
        <v>3</v>
      </c>
      <c r="C89" s="43" t="s">
        <v>266</v>
      </c>
      <c r="D89" s="44">
        <v>30087883040.250019</v>
      </c>
    </row>
    <row r="90" spans="2:4" x14ac:dyDescent="0.2">
      <c r="B90" s="39">
        <v>4</v>
      </c>
      <c r="C90" s="43" t="s">
        <v>268</v>
      </c>
      <c r="D90" s="44">
        <v>25527001415.419971</v>
      </c>
    </row>
    <row r="91" spans="2:4" x14ac:dyDescent="0.2">
      <c r="B91" s="39">
        <v>5</v>
      </c>
      <c r="C91" s="43" t="s">
        <v>275</v>
      </c>
      <c r="D91" s="44">
        <v>19496616803.389996</v>
      </c>
    </row>
    <row r="92" spans="2:4" x14ac:dyDescent="0.2">
      <c r="B92" s="28"/>
      <c r="C92" s="28"/>
      <c r="D92" s="28"/>
    </row>
    <row r="93" spans="2:4" x14ac:dyDescent="0.2">
      <c r="B93" s="28"/>
      <c r="C93" s="28"/>
      <c r="D93" s="28"/>
    </row>
    <row r="94" spans="2:4" x14ac:dyDescent="0.2">
      <c r="B94" s="212" t="s">
        <v>277</v>
      </c>
      <c r="C94" s="212"/>
      <c r="D94" s="212"/>
    </row>
    <row r="95" spans="2:4" x14ac:dyDescent="0.2">
      <c r="B95" s="37"/>
      <c r="C95" s="38" t="s">
        <v>262</v>
      </c>
      <c r="D95" s="38" t="s">
        <v>263</v>
      </c>
    </row>
    <row r="96" spans="2:4" x14ac:dyDescent="0.2">
      <c r="B96" s="39">
        <v>1</v>
      </c>
      <c r="C96" s="43" t="s">
        <v>264</v>
      </c>
      <c r="D96" s="44">
        <v>28737486924.60046</v>
      </c>
    </row>
    <row r="97" spans="2:4" x14ac:dyDescent="0.2">
      <c r="B97" s="39">
        <v>2</v>
      </c>
      <c r="C97" s="43" t="s">
        <v>265</v>
      </c>
      <c r="D97" s="44">
        <v>22760220888.308659</v>
      </c>
    </row>
    <row r="98" spans="2:4" x14ac:dyDescent="0.2">
      <c r="B98" s="39">
        <v>3</v>
      </c>
      <c r="C98" s="43" t="s">
        <v>266</v>
      </c>
      <c r="D98" s="44">
        <v>19867804596.29969</v>
      </c>
    </row>
    <row r="99" spans="2:4" x14ac:dyDescent="0.2">
      <c r="B99" s="39">
        <v>4</v>
      </c>
      <c r="C99" s="43" t="s">
        <v>272</v>
      </c>
      <c r="D99" s="44">
        <v>17655222573.059963</v>
      </c>
    </row>
    <row r="100" spans="2:4" x14ac:dyDescent="0.2">
      <c r="B100" s="39">
        <v>5</v>
      </c>
      <c r="C100" s="43" t="s">
        <v>268</v>
      </c>
      <c r="D100" s="44">
        <v>13178701014.34959</v>
      </c>
    </row>
    <row r="101" spans="2:4" x14ac:dyDescent="0.2">
      <c r="B101" s="28"/>
      <c r="C101" s="28"/>
      <c r="D101" s="28"/>
    </row>
    <row r="102" spans="2:4" x14ac:dyDescent="0.2">
      <c r="B102" s="28"/>
      <c r="C102" s="28"/>
      <c r="D102" s="28"/>
    </row>
    <row r="103" spans="2:4" x14ac:dyDescent="0.2">
      <c r="B103" s="215" t="s">
        <v>278</v>
      </c>
      <c r="C103" s="215"/>
      <c r="D103" s="215"/>
    </row>
    <row r="104" spans="2:4" x14ac:dyDescent="0.2">
      <c r="B104" s="37"/>
      <c r="C104" s="38" t="s">
        <v>262</v>
      </c>
      <c r="D104" s="38" t="s">
        <v>263</v>
      </c>
    </row>
    <row r="105" spans="2:4" x14ac:dyDescent="0.2">
      <c r="B105" s="39">
        <v>1</v>
      </c>
      <c r="C105" s="43" t="s">
        <v>264</v>
      </c>
      <c r="D105" s="44">
        <v>39649695734.169861</v>
      </c>
    </row>
    <row r="106" spans="2:4" x14ac:dyDescent="0.2">
      <c r="B106" s="39">
        <v>2</v>
      </c>
      <c r="C106" s="43" t="s">
        <v>266</v>
      </c>
      <c r="D106" s="44">
        <v>35830601514.770119</v>
      </c>
    </row>
    <row r="107" spans="2:4" x14ac:dyDescent="0.2">
      <c r="B107" s="39">
        <v>3</v>
      </c>
      <c r="C107" s="43" t="s">
        <v>265</v>
      </c>
      <c r="D107" s="44">
        <v>34709362886.790024</v>
      </c>
    </row>
    <row r="108" spans="2:4" x14ac:dyDescent="0.2">
      <c r="B108" s="39">
        <v>4</v>
      </c>
      <c r="C108" s="43" t="s">
        <v>272</v>
      </c>
      <c r="D108" s="44">
        <v>33393642705.359989</v>
      </c>
    </row>
    <row r="109" spans="2:4" x14ac:dyDescent="0.2">
      <c r="B109" s="39">
        <v>5</v>
      </c>
      <c r="C109" s="43" t="s">
        <v>275</v>
      </c>
      <c r="D109" s="44">
        <v>26148332065.720047</v>
      </c>
    </row>
    <row r="110" spans="2:4" x14ac:dyDescent="0.2">
      <c r="B110" s="28"/>
      <c r="C110" s="28"/>
      <c r="D110" s="28"/>
    </row>
    <row r="111" spans="2:4" x14ac:dyDescent="0.2">
      <c r="B111" s="28"/>
      <c r="C111" s="28"/>
      <c r="D111" s="28"/>
    </row>
    <row r="112" spans="2:4" x14ac:dyDescent="0.2">
      <c r="B112" s="215" t="s">
        <v>279</v>
      </c>
      <c r="C112" s="215"/>
      <c r="D112" s="215"/>
    </row>
    <row r="113" spans="2:4" x14ac:dyDescent="0.2">
      <c r="B113" s="37"/>
      <c r="C113" s="38" t="s">
        <v>262</v>
      </c>
      <c r="D113" s="38" t="s">
        <v>263</v>
      </c>
    </row>
    <row r="114" spans="2:4" ht="15.75" x14ac:dyDescent="0.25">
      <c r="B114" s="39">
        <v>1</v>
      </c>
      <c r="C114" s="40" t="s">
        <v>275</v>
      </c>
      <c r="D114" s="42">
        <v>8659489819.8500004</v>
      </c>
    </row>
    <row r="115" spans="2:4" ht="15.75" x14ac:dyDescent="0.25">
      <c r="B115" s="39">
        <v>2</v>
      </c>
      <c r="C115" s="40" t="s">
        <v>266</v>
      </c>
      <c r="D115" s="42">
        <v>6566386131.329999</v>
      </c>
    </row>
    <row r="116" spans="2:4" ht="15.75" x14ac:dyDescent="0.25">
      <c r="B116" s="39">
        <v>3</v>
      </c>
      <c r="C116" s="40" t="s">
        <v>265</v>
      </c>
      <c r="D116" s="42">
        <v>6438455340.6299992</v>
      </c>
    </row>
    <row r="117" spans="2:4" ht="15.75" x14ac:dyDescent="0.25">
      <c r="B117" s="39">
        <v>4</v>
      </c>
      <c r="C117" s="40" t="s">
        <v>264</v>
      </c>
      <c r="D117" s="42">
        <v>6268420718.0999956</v>
      </c>
    </row>
    <row r="118" spans="2:4" ht="15.75" x14ac:dyDescent="0.25">
      <c r="B118" s="39">
        <v>5</v>
      </c>
      <c r="C118" s="40" t="s">
        <v>272</v>
      </c>
      <c r="D118" s="42">
        <v>3937745334.7399998</v>
      </c>
    </row>
    <row r="119" spans="2:4" x14ac:dyDescent="0.2">
      <c r="B119" s="28"/>
      <c r="C119" s="28"/>
      <c r="D119" s="28"/>
    </row>
    <row r="120" spans="2:4" x14ac:dyDescent="0.2">
      <c r="B120" s="28"/>
      <c r="C120" s="28"/>
      <c r="D120" s="28"/>
    </row>
    <row r="121" spans="2:4" x14ac:dyDescent="0.2">
      <c r="B121" s="215" t="s">
        <v>280</v>
      </c>
      <c r="C121" s="215"/>
      <c r="D121" s="215"/>
    </row>
    <row r="122" spans="2:4" x14ac:dyDescent="0.2">
      <c r="B122" s="37"/>
      <c r="C122" s="38" t="s">
        <v>262</v>
      </c>
      <c r="D122" s="38" t="s">
        <v>263</v>
      </c>
    </row>
    <row r="123" spans="2:4" x14ac:dyDescent="0.2">
      <c r="B123" s="39">
        <v>1</v>
      </c>
      <c r="C123" s="43" t="s">
        <v>265</v>
      </c>
      <c r="D123" s="44">
        <v>2599212454.9000001</v>
      </c>
    </row>
    <row r="124" spans="2:4" x14ac:dyDescent="0.2">
      <c r="B124" s="39">
        <v>2</v>
      </c>
      <c r="C124" s="43" t="s">
        <v>266</v>
      </c>
      <c r="D124" s="44">
        <v>2402305125.7299995</v>
      </c>
    </row>
    <row r="125" spans="2:4" x14ac:dyDescent="0.2">
      <c r="B125" s="39">
        <v>3</v>
      </c>
      <c r="C125" s="43" t="s">
        <v>281</v>
      </c>
      <c r="D125" s="44">
        <v>2327916572.5799999</v>
      </c>
    </row>
    <row r="126" spans="2:4" x14ac:dyDescent="0.2">
      <c r="B126" s="39">
        <v>4</v>
      </c>
      <c r="C126" s="43" t="s">
        <v>272</v>
      </c>
      <c r="D126" s="44">
        <v>2186688919.98</v>
      </c>
    </row>
    <row r="127" spans="2:4" x14ac:dyDescent="0.2">
      <c r="B127" s="39">
        <v>5</v>
      </c>
      <c r="C127" s="43" t="s">
        <v>264</v>
      </c>
      <c r="D127" s="44">
        <v>1851268379.0699999</v>
      </c>
    </row>
    <row r="128" spans="2:4" x14ac:dyDescent="0.2">
      <c r="B128" s="28"/>
      <c r="C128" s="28"/>
      <c r="D128" s="28"/>
    </row>
    <row r="129" spans="2:4" x14ac:dyDescent="0.2">
      <c r="B129" s="28"/>
      <c r="C129" s="28"/>
      <c r="D129" s="28"/>
    </row>
    <row r="130" spans="2:4" x14ac:dyDescent="0.2">
      <c r="B130" s="215" t="s">
        <v>282</v>
      </c>
      <c r="C130" s="215"/>
      <c r="D130" s="215"/>
    </row>
    <row r="131" spans="2:4" x14ac:dyDescent="0.2">
      <c r="B131" s="37"/>
      <c r="C131" s="38" t="s">
        <v>262</v>
      </c>
      <c r="D131" s="38" t="s">
        <v>263</v>
      </c>
    </row>
    <row r="132" spans="2:4" x14ac:dyDescent="0.2">
      <c r="B132" s="39">
        <v>1</v>
      </c>
      <c r="C132" s="43" t="s">
        <v>266</v>
      </c>
      <c r="D132" s="45">
        <v>1986843512.3099999</v>
      </c>
    </row>
    <row r="133" spans="2:4" x14ac:dyDescent="0.2">
      <c r="B133" s="39">
        <v>2</v>
      </c>
      <c r="C133" s="43" t="s">
        <v>283</v>
      </c>
      <c r="D133" s="45">
        <v>533403509.31999999</v>
      </c>
    </row>
    <row r="134" spans="2:4" x14ac:dyDescent="0.2">
      <c r="B134" s="39">
        <v>3</v>
      </c>
      <c r="C134" s="43" t="s">
        <v>284</v>
      </c>
      <c r="D134" s="45">
        <v>409797938</v>
      </c>
    </row>
    <row r="135" spans="2:4" x14ac:dyDescent="0.2">
      <c r="B135" s="39">
        <v>4</v>
      </c>
      <c r="C135" s="43" t="s">
        <v>285</v>
      </c>
      <c r="D135" s="45">
        <v>390754931</v>
      </c>
    </row>
    <row r="136" spans="2:4" x14ac:dyDescent="0.2">
      <c r="B136" s="39">
        <v>5</v>
      </c>
      <c r="C136" s="43" t="s">
        <v>286</v>
      </c>
      <c r="D136" s="45">
        <v>335108236.36000001</v>
      </c>
    </row>
    <row r="137" spans="2:4" x14ac:dyDescent="0.2">
      <c r="B137" s="28"/>
      <c r="C137" s="28"/>
      <c r="D137" s="28"/>
    </row>
    <row r="138" spans="2:4" x14ac:dyDescent="0.2">
      <c r="B138" s="28"/>
      <c r="C138" s="28"/>
      <c r="D138" s="28"/>
    </row>
    <row r="139" spans="2:4" x14ac:dyDescent="0.2">
      <c r="B139" s="212" t="s">
        <v>287</v>
      </c>
      <c r="C139" s="212"/>
      <c r="D139" s="212"/>
    </row>
    <row r="140" spans="2:4" x14ac:dyDescent="0.2">
      <c r="B140" s="37"/>
      <c r="C140" s="38" t="s">
        <v>262</v>
      </c>
      <c r="D140" s="38" t="s">
        <v>263</v>
      </c>
    </row>
    <row r="141" spans="2:4" x14ac:dyDescent="0.2">
      <c r="B141" s="39">
        <v>1</v>
      </c>
      <c r="C141" s="43" t="s">
        <v>264</v>
      </c>
      <c r="D141" s="44">
        <v>11002644703.530001</v>
      </c>
    </row>
    <row r="142" spans="2:4" x14ac:dyDescent="0.2">
      <c r="B142" s="39">
        <v>2</v>
      </c>
      <c r="C142" s="43" t="s">
        <v>265</v>
      </c>
      <c r="D142" s="44">
        <v>10413669759.699999</v>
      </c>
    </row>
    <row r="143" spans="2:4" x14ac:dyDescent="0.2">
      <c r="B143" s="39">
        <v>3</v>
      </c>
      <c r="C143" s="43" t="s">
        <v>266</v>
      </c>
      <c r="D143" s="44">
        <v>10407364626.9</v>
      </c>
    </row>
    <row r="144" spans="2:4" x14ac:dyDescent="0.2">
      <c r="B144" s="39">
        <v>4</v>
      </c>
      <c r="C144" s="43" t="s">
        <v>272</v>
      </c>
      <c r="D144" s="44">
        <v>9275755237.2199993</v>
      </c>
    </row>
    <row r="145" spans="2:4" x14ac:dyDescent="0.2">
      <c r="B145" s="39">
        <v>5</v>
      </c>
      <c r="C145" s="43" t="s">
        <v>288</v>
      </c>
      <c r="D145" s="44">
        <v>7092274699.5400009</v>
      </c>
    </row>
    <row r="146" spans="2:4" x14ac:dyDescent="0.2">
      <c r="B146" s="28"/>
      <c r="C146" s="28"/>
      <c r="D146" s="28"/>
    </row>
    <row r="147" spans="2:4" x14ac:dyDescent="0.2">
      <c r="B147" s="28"/>
      <c r="C147" s="28"/>
      <c r="D147" s="28"/>
    </row>
    <row r="148" spans="2:4" x14ac:dyDescent="0.2">
      <c r="B148" s="212" t="s">
        <v>289</v>
      </c>
      <c r="C148" s="212"/>
      <c r="D148" s="212"/>
    </row>
    <row r="149" spans="2:4" x14ac:dyDescent="0.2">
      <c r="B149" s="37"/>
      <c r="C149" s="38" t="s">
        <v>262</v>
      </c>
      <c r="D149" s="38" t="s">
        <v>263</v>
      </c>
    </row>
    <row r="150" spans="2:4" x14ac:dyDescent="0.2">
      <c r="B150" s="39">
        <v>1</v>
      </c>
      <c r="C150" s="43" t="s">
        <v>266</v>
      </c>
      <c r="D150" s="44">
        <v>547798731.22000003</v>
      </c>
    </row>
    <row r="151" spans="2:4" x14ac:dyDescent="0.2">
      <c r="B151" s="39">
        <v>2</v>
      </c>
      <c r="C151" s="43" t="s">
        <v>265</v>
      </c>
      <c r="D151" s="44">
        <v>512734547.68000001</v>
      </c>
    </row>
    <row r="152" spans="2:4" x14ac:dyDescent="0.2">
      <c r="B152" s="39">
        <v>3</v>
      </c>
      <c r="C152" s="43" t="s">
        <v>275</v>
      </c>
      <c r="D152" s="44">
        <v>290598116.5</v>
      </c>
    </row>
    <row r="153" spans="2:4" x14ac:dyDescent="0.2">
      <c r="B153" s="39">
        <v>4</v>
      </c>
      <c r="C153" s="43" t="s">
        <v>273</v>
      </c>
      <c r="D153" s="44">
        <v>283516554.64999998</v>
      </c>
    </row>
    <row r="154" spans="2:4" x14ac:dyDescent="0.2">
      <c r="B154" s="39">
        <v>5</v>
      </c>
      <c r="C154" s="43" t="s">
        <v>288</v>
      </c>
      <c r="D154" s="44">
        <v>239713814.13999999</v>
      </c>
    </row>
    <row r="155" spans="2:4" x14ac:dyDescent="0.2">
      <c r="B155" s="28"/>
      <c r="C155" s="28"/>
      <c r="D155" s="28"/>
    </row>
    <row r="156" spans="2:4" x14ac:dyDescent="0.2">
      <c r="B156" s="28"/>
      <c r="C156" s="28"/>
      <c r="D156" s="28"/>
    </row>
    <row r="157" spans="2:4" x14ac:dyDescent="0.2">
      <c r="B157" s="212" t="s">
        <v>290</v>
      </c>
      <c r="C157" s="212"/>
      <c r="D157" s="212"/>
    </row>
    <row r="158" spans="2:4" x14ac:dyDescent="0.2">
      <c r="B158" s="37"/>
      <c r="C158" s="38" t="s">
        <v>262</v>
      </c>
      <c r="D158" s="38" t="s">
        <v>263</v>
      </c>
    </row>
    <row r="159" spans="2:4" x14ac:dyDescent="0.2">
      <c r="B159" s="39">
        <v>1</v>
      </c>
      <c r="C159" s="43" t="s">
        <v>264</v>
      </c>
      <c r="D159" s="46">
        <v>10826499683.609993</v>
      </c>
    </row>
    <row r="160" spans="2:4" x14ac:dyDescent="0.2">
      <c r="B160" s="39">
        <v>2</v>
      </c>
      <c r="C160" s="43" t="s">
        <v>265</v>
      </c>
      <c r="D160" s="46">
        <v>9214311202.7299614</v>
      </c>
    </row>
    <row r="161" spans="2:4" x14ac:dyDescent="0.2">
      <c r="B161" s="39">
        <v>3</v>
      </c>
      <c r="C161" s="43" t="s">
        <v>266</v>
      </c>
      <c r="D161" s="46">
        <v>8598438105.739994</v>
      </c>
    </row>
    <row r="162" spans="2:4" x14ac:dyDescent="0.2">
      <c r="B162" s="39">
        <v>4</v>
      </c>
      <c r="C162" s="43" t="s">
        <v>272</v>
      </c>
      <c r="D162" s="46">
        <v>6885174737.0200148</v>
      </c>
    </row>
    <row r="163" spans="2:4" x14ac:dyDescent="0.2">
      <c r="B163" s="39">
        <v>5</v>
      </c>
      <c r="C163" s="43" t="s">
        <v>273</v>
      </c>
      <c r="D163" s="46">
        <v>4460819057.4800053</v>
      </c>
    </row>
    <row r="164" spans="2:4" x14ac:dyDescent="0.2">
      <c r="B164" s="28"/>
      <c r="C164" s="28"/>
      <c r="D164" s="28"/>
    </row>
    <row r="165" spans="2:4" x14ac:dyDescent="0.2">
      <c r="B165" s="28"/>
      <c r="C165" s="28"/>
      <c r="D165" s="28"/>
    </row>
    <row r="166" spans="2:4" x14ac:dyDescent="0.2">
      <c r="B166" s="212" t="s">
        <v>291</v>
      </c>
      <c r="C166" s="212"/>
      <c r="D166" s="212"/>
    </row>
    <row r="167" spans="2:4" x14ac:dyDescent="0.2">
      <c r="B167" s="37"/>
      <c r="C167" s="38" t="s">
        <v>262</v>
      </c>
      <c r="D167" s="38" t="s">
        <v>263</v>
      </c>
    </row>
    <row r="168" spans="2:4" x14ac:dyDescent="0.2">
      <c r="B168" s="39">
        <v>1</v>
      </c>
      <c r="C168" s="43" t="s">
        <v>264</v>
      </c>
      <c r="D168" s="44">
        <v>5062826827.1199989</v>
      </c>
    </row>
    <row r="169" spans="2:4" x14ac:dyDescent="0.2">
      <c r="B169" s="39">
        <v>2</v>
      </c>
      <c r="C169" s="43" t="s">
        <v>265</v>
      </c>
      <c r="D169" s="44">
        <v>4981110836.9300156</v>
      </c>
    </row>
    <row r="170" spans="2:4" x14ac:dyDescent="0.2">
      <c r="B170" s="39">
        <v>3</v>
      </c>
      <c r="C170" s="43" t="s">
        <v>266</v>
      </c>
      <c r="D170" s="44">
        <v>4601324564.0899858</v>
      </c>
    </row>
    <row r="171" spans="2:4" x14ac:dyDescent="0.2">
      <c r="B171" s="39">
        <v>4</v>
      </c>
      <c r="C171" s="43" t="s">
        <v>272</v>
      </c>
      <c r="D171" s="44">
        <v>4546719842.7899952</v>
      </c>
    </row>
    <row r="172" spans="2:4" x14ac:dyDescent="0.2">
      <c r="B172" s="39">
        <v>5</v>
      </c>
      <c r="C172" s="43" t="s">
        <v>292</v>
      </c>
      <c r="D172" s="44">
        <v>4133573568.04</v>
      </c>
    </row>
    <row r="173" spans="2:4" x14ac:dyDescent="0.2">
      <c r="B173" s="28"/>
      <c r="C173" s="28"/>
      <c r="D173" s="28"/>
    </row>
    <row r="174" spans="2:4" x14ac:dyDescent="0.2">
      <c r="B174" s="28"/>
      <c r="C174" s="28"/>
      <c r="D174" s="28"/>
    </row>
    <row r="175" spans="2:4" x14ac:dyDescent="0.2">
      <c r="B175" s="212" t="s">
        <v>248</v>
      </c>
      <c r="C175" s="212"/>
      <c r="D175" s="212"/>
    </row>
    <row r="176" spans="2:4" x14ac:dyDescent="0.2">
      <c r="B176" s="37"/>
      <c r="C176" s="38" t="s">
        <v>262</v>
      </c>
      <c r="D176" s="38" t="s">
        <v>263</v>
      </c>
    </row>
    <row r="177" spans="2:4" x14ac:dyDescent="0.2">
      <c r="B177" s="39">
        <v>1</v>
      </c>
      <c r="C177" s="43" t="s">
        <v>265</v>
      </c>
      <c r="D177" s="44">
        <v>41159449197.100014</v>
      </c>
    </row>
    <row r="178" spans="2:4" x14ac:dyDescent="0.2">
      <c r="B178" s="39">
        <v>2</v>
      </c>
      <c r="C178" s="43" t="s">
        <v>264</v>
      </c>
      <c r="D178" s="44">
        <v>39131354896.320152</v>
      </c>
    </row>
    <row r="179" spans="2:4" x14ac:dyDescent="0.2">
      <c r="B179" s="39">
        <v>3</v>
      </c>
      <c r="C179" s="43" t="s">
        <v>266</v>
      </c>
      <c r="D179" s="44">
        <v>34138285323.79015</v>
      </c>
    </row>
    <row r="180" spans="2:4" x14ac:dyDescent="0.2">
      <c r="B180" s="39">
        <v>4</v>
      </c>
      <c r="C180" s="43" t="s">
        <v>272</v>
      </c>
      <c r="D180" s="44">
        <v>25784661936.540031</v>
      </c>
    </row>
    <row r="181" spans="2:4" x14ac:dyDescent="0.2">
      <c r="B181" s="39">
        <v>5</v>
      </c>
      <c r="C181" s="43" t="s">
        <v>275</v>
      </c>
      <c r="D181" s="44">
        <v>25074026349.18996</v>
      </c>
    </row>
  </sheetData>
  <mergeCells count="67">
    <mergeCell ref="B32:E32"/>
    <mergeCell ref="F32:G32"/>
    <mergeCell ref="B33:E33"/>
    <mergeCell ref="F33:G33"/>
    <mergeCell ref="B28:E28"/>
    <mergeCell ref="F28:G28"/>
    <mergeCell ref="B29:E29"/>
    <mergeCell ref="F29:G29"/>
    <mergeCell ref="B30:E30"/>
    <mergeCell ref="F30:G30"/>
    <mergeCell ref="B25:E25"/>
    <mergeCell ref="F25:G25"/>
    <mergeCell ref="B26:E26"/>
    <mergeCell ref="F26:G26"/>
    <mergeCell ref="B27:E27"/>
    <mergeCell ref="F27:G27"/>
    <mergeCell ref="B22:E22"/>
    <mergeCell ref="F22:G22"/>
    <mergeCell ref="B23:E23"/>
    <mergeCell ref="F23:G23"/>
    <mergeCell ref="B24:G24"/>
    <mergeCell ref="B19:E19"/>
    <mergeCell ref="F19:G19"/>
    <mergeCell ref="B20:E20"/>
    <mergeCell ref="F20:G20"/>
    <mergeCell ref="B21:E21"/>
    <mergeCell ref="F21:G21"/>
    <mergeCell ref="B16:E16"/>
    <mergeCell ref="F16:G16"/>
    <mergeCell ref="B17:E17"/>
    <mergeCell ref="F17:G17"/>
    <mergeCell ref="B18:E18"/>
    <mergeCell ref="F18:G18"/>
    <mergeCell ref="B13:E13"/>
    <mergeCell ref="F13:G13"/>
    <mergeCell ref="B14:E14"/>
    <mergeCell ref="F14:G14"/>
    <mergeCell ref="B15:E15"/>
    <mergeCell ref="F15:G15"/>
    <mergeCell ref="B10:E10"/>
    <mergeCell ref="F10:G10"/>
    <mergeCell ref="B11:E11"/>
    <mergeCell ref="F11:G11"/>
    <mergeCell ref="B12:E12"/>
    <mergeCell ref="F12:G12"/>
    <mergeCell ref="C8:G8"/>
    <mergeCell ref="B2:G2"/>
    <mergeCell ref="B4:G4"/>
    <mergeCell ref="B6:G6"/>
    <mergeCell ref="B9:E9"/>
    <mergeCell ref="F9:G9"/>
    <mergeCell ref="B175:D175"/>
    <mergeCell ref="F31:G31"/>
    <mergeCell ref="B58:D58"/>
    <mergeCell ref="B67:D67"/>
    <mergeCell ref="B76:D76"/>
    <mergeCell ref="B85:D85"/>
    <mergeCell ref="B166:D166"/>
    <mergeCell ref="B139:D139"/>
    <mergeCell ref="B148:D148"/>
    <mergeCell ref="B157:D157"/>
    <mergeCell ref="B94:D94"/>
    <mergeCell ref="B103:D103"/>
    <mergeCell ref="B112:D112"/>
    <mergeCell ref="B121:D121"/>
    <mergeCell ref="B130:D130"/>
    <mergeCell ref="B55:D56"/>
  </mergeCells>
  <pageMargins left="0.7" right="0.7" top="0.75" bottom="0.75" header="0.3" footer="0.3"/>
  <pageSetup scale="8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ESTUDIO DE MERCADO </vt:lpstr>
      <vt:lpstr>TASAS PROMEDIO</vt:lpstr>
      <vt:lpstr>RESUMEN VLRS TRDM</vt:lpstr>
      <vt:lpstr>'RESUMEN VLRS TRDM'!Área_de_impresión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Nestor Hernando Guerra Rivera</cp:lastModifiedBy>
  <cp:revision/>
  <dcterms:created xsi:type="dcterms:W3CDTF">2019-03-31T15:38:58Z</dcterms:created>
  <dcterms:modified xsi:type="dcterms:W3CDTF">2026-10-12T16:41:59Z</dcterms:modified>
  <cp:category/>
  <cp:contentStatus/>
</cp:coreProperties>
</file>