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monicaandreamaldonadorojas/Desktop/PRESENTACION COMITE DE CONTRATACIÓN/4. DOCUMENTOS SAMC - VIVIENDAS RURALES OBRA - 1 DE JULIO/"/>
    </mc:Choice>
  </mc:AlternateContent>
  <xr:revisionPtr revIDLastSave="0" documentId="13_ncr:1_{81A0FAFB-FC3E-7C44-8A69-B302EB64AA39}" xr6:coauthVersionLast="47" xr6:coauthVersionMax="47" xr10:uidLastSave="{00000000-0000-0000-0000-000000000000}"/>
  <bookViews>
    <workbookView xWindow="680" yWindow="700" windowWidth="21600" windowHeight="15600" tabRatio="615" xr2:uid="{00000000-000D-0000-FFFF-FFFF00000000}"/>
  </bookViews>
  <sheets>
    <sheet name="AIU VR" sheetId="14" r:id="rId1"/>
    <sheet name="FP" sheetId="19" r:id="rId2"/>
  </sheets>
  <externalReferences>
    <externalReference r:id="rId3"/>
    <externalReference r:id="rId4"/>
    <externalReference r:id="rId5"/>
  </externalReference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localSheetId="1" hidden="1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localSheetId="1" hidden="1">#REF!</definedName>
    <definedName name="_Sort" hidden="1">#REF!</definedName>
    <definedName name="\a">#REF!</definedName>
    <definedName name="\b">#REF!</definedName>
    <definedName name="\c">#REF!</definedName>
    <definedName name="\l">#REF!</definedName>
    <definedName name="A_impresión_IM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aiu_mat">[2]PRESUPUESTO!$AD$891</definedName>
    <definedName name="_xlnm.Print_Area" localSheetId="0">'AIU VR'!$B$2:$Q$57</definedName>
    <definedName name="campamentos">[2]PRESUPUESTO!$AD$883</definedName>
    <definedName name="civ" hidden="1">{#N/A,#N/A,TRUE,"1842CWN0"}</definedName>
    <definedName name="CUAESTRUCT">#REF!</definedName>
    <definedName name="CUAPRUEBAS">#REF!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quipos">[2]PRESUPUESTO!$AD$876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gastos_contrato">[2]PRESUPUESTO!$AD$885</definedName>
    <definedName name="herramientas">[2]PRESUPUESTO!$AD$878</definedName>
    <definedName name="INDI1">#REF!</definedName>
    <definedName name="inst_provis">[2]PRESUPUESTO!$AD$882</definedName>
    <definedName name="KDL" hidden="1">{#N/A,#N/A,TRUE,"1842CWN0"}</definedName>
    <definedName name="mano_obra_apoyo">[2]PRESUPUESTO!$AD$881</definedName>
    <definedName name="mano_obra_direccion">[2]PRESUPUESTO!$AD$880</definedName>
    <definedName name="mano_obra_directa">[2]PRESUPUESTO!$AD$872</definedName>
    <definedName name="materiales">[2]PRESUPUESTO!$AD$873</definedName>
    <definedName name="met" hidden="1">{#N/A,#N/A,TRUE,"1842CWN0"}</definedName>
    <definedName name="metal" hidden="1">{#N/A,#N/A,TRUE,"1842CWN0"}</definedName>
    <definedName name="MOD">#REF!</definedName>
    <definedName name="obser">[3]BD_SITP_08!$AP:$AV</definedName>
    <definedName name="PROVISIONALES" hidden="1">#REF!</definedName>
    <definedName name="SEM_02">#N/A</definedName>
    <definedName name="servicios">[2]PRESUPUESTO!$AD$884</definedName>
    <definedName name="SMLMV">#REF!</definedName>
    <definedName name="subcontratos">[2]PRESUPUESTO!$AD$877</definedName>
    <definedName name="total_hh">[2]PRESUPUESTO!$AC$327</definedName>
    <definedName name="valor_final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4" l="1"/>
  <c r="L23" i="14"/>
  <c r="J26" i="14"/>
  <c r="L19" i="14" a="1"/>
  <c r="L19" i="14" s="1"/>
  <c r="I22" i="14"/>
  <c r="I21" i="14"/>
  <c r="I18" i="14"/>
  <c r="L39" i="14" l="1"/>
  <c r="L38" i="14"/>
  <c r="L37" i="14"/>
  <c r="L36" i="14"/>
  <c r="L46" i="14" l="1"/>
  <c r="L45" i="14"/>
  <c r="L44" i="14"/>
  <c r="L47" i="14"/>
  <c r="E20" i="19"/>
  <c r="E15" i="19"/>
  <c r="D13" i="19"/>
  <c r="D12" i="19"/>
  <c r="E8" i="19" s="1"/>
  <c r="E25" i="19" s="1"/>
  <c r="E26" i="19" s="1"/>
  <c r="D10" i="19"/>
  <c r="L21" i="14" l="1"/>
  <c r="L40" i="14" l="1"/>
  <c r="F47" i="14"/>
  <c r="F46" i="14"/>
  <c r="F45" i="14"/>
  <c r="F44" i="14"/>
  <c r="L26" i="14" l="1"/>
  <c r="L48" i="14" l="1"/>
  <c r="L50" i="14" s="1"/>
  <c r="B46" i="14"/>
  <c r="B47" i="14" s="1"/>
  <c r="B42" i="14"/>
  <c r="B44" i="14" s="1"/>
  <c r="B36" i="14"/>
  <c r="B37" i="14" s="1"/>
  <c r="B38" i="14" s="1"/>
  <c r="L22" i="14"/>
  <c r="L20" i="14"/>
  <c r="L18" i="14"/>
  <c r="L28" i="14" l="1"/>
  <c r="L30" i="14" l="1"/>
  <c r="L31" i="14" l="1"/>
  <c r="L51" i="14"/>
  <c r="L53" i="14" l="1"/>
  <c r="L57" i="14" l="1"/>
  <c r="E8" i="14" s="1"/>
  <c r="F8" i="14" s="1"/>
  <c r="F9" i="14" s="1"/>
  <c r="F11" i="1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<sst xmlns="http://schemas.openxmlformats.org/spreadsheetml/2006/main" count="104" uniqueCount="97">
  <si>
    <t>FONDO DE DESARROLLO LOCAL DE USAQUÉN</t>
  </si>
  <si>
    <t>OFICINA DE INFRAESTRUCTURA</t>
  </si>
  <si>
    <t>COSTO DIRECTO ESTIMADO DE OBRA (CD)</t>
  </si>
  <si>
    <t>FECHA:</t>
  </si>
  <si>
    <t>TERMINO ESTIMADO DE EJECUCIÓN DE OBRA</t>
  </si>
  <si>
    <t>MESES</t>
  </si>
  <si>
    <t>ÍTEM</t>
  </si>
  <si>
    <t>A. ADMINISTRACIÓN</t>
  </si>
  <si>
    <t>1. COSTOS MENSUALES DE PERSONAL</t>
  </si>
  <si>
    <t>CARGO</t>
  </si>
  <si>
    <t>CANTIDAD</t>
  </si>
  <si>
    <t>DEDICACIÓN
MES</t>
  </si>
  <si>
    <t>TOPE SALARIO (MES)</t>
  </si>
  <si>
    <t>FACTOR PRESTACIONAL</t>
  </si>
  <si>
    <t>N. MESES</t>
  </si>
  <si>
    <t>SALARIO + PRESTACIONES</t>
  </si>
  <si>
    <t>A</t>
  </si>
  <si>
    <t>B</t>
  </si>
  <si>
    <t>C</t>
  </si>
  <si>
    <t>D</t>
  </si>
  <si>
    <t>E</t>
  </si>
  <si>
    <t>F=A*B*C*D*E</t>
  </si>
  <si>
    <t>PERSONAL PROFESIONAL (Ingenieros y Otros)</t>
  </si>
  <si>
    <t>N/A</t>
  </si>
  <si>
    <t>SUBTOTAL COSTOS MENSUALES DE PERSONAL</t>
  </si>
  <si>
    <t>2. GASTOS OPERACIONALES MENSUALES</t>
  </si>
  <si>
    <t>CANT.</t>
  </si>
  <si>
    <t>AREA (M2)</t>
  </si>
  <si>
    <t>COSTO ($/M2.MES)</t>
  </si>
  <si>
    <t>VALOR ($)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</si>
  <si>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</si>
  <si>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</si>
  <si>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</si>
  <si>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</si>
  <si>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</si>
  <si>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DESCRIPCIÓN</t>
  </si>
  <si>
    <t>IMPUESTO</t>
  </si>
  <si>
    <t>CONTRIBUCIÓN ESPECIAL OBRA PÚBLICA</t>
  </si>
  <si>
    <t>RETEFUENTE CONTRATO DE OBRA</t>
  </si>
  <si>
    <t>ESTAMPILLA UNIV PEDAGOGICA NACIONAL 0,5%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</si>
  <si>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</si>
  <si>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</si>
  <si>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</si>
  <si>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</si>
  <si>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</si>
  <si>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</si>
  <si>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</si>
  <si>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</si>
  <si>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Salarios y Prestaciones Sociales</t>
  </si>
  <si>
    <t>Predios, labores y Operaciones- Vigencia (Decreto 1082 de 2015 Sección III)</t>
  </si>
  <si>
    <t>RESPONSABILIDAD CIVIL EXTRACONTRACTUAL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</si>
  <si>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</si>
  <si>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</si>
  <si>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</si>
  <si>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</si>
  <si>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</si>
  <si>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</si>
  <si>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</si>
  <si>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AIU</t>
  </si>
  <si>
    <t>RETEICA 7.6XMIL</t>
  </si>
  <si>
    <t>Estabilidad de la Obra</t>
  </si>
  <si>
    <t>PROFESIONAL EN INGENIERIA CIVIL CON ESPECIALIZACION EN DISENO ESTRUCTURAL Y/O SIMILAR (NO INCLUYE FACTOR DE PRESTACIÓN DE SERVICIOS)</t>
  </si>
  <si>
    <t>RESIDENTE DE OBRA (NO INCLUYE FACTOR DE PRESTACIÓN DE SERVICIOS)</t>
  </si>
  <si>
    <t>PROFESIONAL SISOMA (NO INCLUYE FACTOR DE PRESTACIÓN DE SERVICIOS)</t>
  </si>
  <si>
    <t>PROFESIONAL SOCIAL (NO INCLUYE FACTOR DE PRESTACIÓN DE SERVICIOS)</t>
  </si>
  <si>
    <t>COSTO DITRECTO + AIU</t>
  </si>
  <si>
    <t>CÁLCULO DEL FACTOR PRESTACIONAL - PERSONAL PROFESIONAL DE OBRA</t>
  </si>
  <si>
    <t>ITEM</t>
  </si>
  <si>
    <t>DESCRIPCION</t>
  </si>
  <si>
    <t>PORCENTAJE</t>
  </si>
  <si>
    <t>ACUMULADO</t>
  </si>
  <si>
    <t>SALARIOS</t>
  </si>
  <si>
    <t>PRESTACIONES SOCIALES</t>
  </si>
  <si>
    <t>Subsidio de transporte</t>
  </si>
  <si>
    <t>Cesantías</t>
  </si>
  <si>
    <t>Intereses de Cesantías</t>
  </si>
  <si>
    <t>Prima de servicio</t>
  </si>
  <si>
    <t>Vacaciones</t>
  </si>
  <si>
    <t>Otros(Dotación - Examenes M)</t>
  </si>
  <si>
    <t>SEGURIDAD SOCIAL</t>
  </si>
  <si>
    <t>Pensión</t>
  </si>
  <si>
    <t>Salud</t>
  </si>
  <si>
    <t>A.R.L.</t>
  </si>
  <si>
    <t>PARAFISCALES</t>
  </si>
  <si>
    <t>Caja de Compensación</t>
  </si>
  <si>
    <t>I.C.B.F.</t>
  </si>
  <si>
    <t>Sena</t>
  </si>
  <si>
    <t>TOTAL</t>
  </si>
  <si>
    <t>De acuerdo con el Estatuto Tributario articulo 114-1. Estarán exoneradas del pago de los aportes parafiscales a favor del Servicio Nacional del Aprendizaje (SENA), del Instituto Colombiano de Bienestar Familiar (ICBF) y las cotizaciones al Régimen Contributivo de Salud, las sociedades y personas jurídicas y asimiladas contribuyentes declarantes del impuesto sobre la renta y complementarios, correspondientes a los trabajadores que devenguen, individualmente considerados, menos de diez (10) salarios mínimos mensuales legales vigentes.</t>
  </si>
  <si>
    <t>FACTOR PRESTACIONAL DEFINIDO</t>
  </si>
  <si>
    <t>P.O EN SMMLV</t>
  </si>
  <si>
    <t>CONTRATAR A PRECIOS UNITARIOS FIJOS EL DIAGNÓSTICO Y LAS OBRAS DE MEJORAMIENTO Y/O ADECUACIÓN DE LAS VIVIENDAS RURALES SELECCIONADAS POR LA ENTIDAD EN LA LOCALIDAD DE USAQUÉN</t>
  </si>
  <si>
    <t xml:space="preserve">TARIFA MES - GASTOS OFICINA  </t>
  </si>
  <si>
    <t>INSPECTOR DE OBRA (NO INCLUYE FACTOR DE PRESTACIÓN DE SERVICIOS)</t>
  </si>
  <si>
    <t>NOTA: para la elaboración del AIU, se toman los precios utilizados del proceso FDLUSA-LP-006-2025  indexados al IPC con corte de abril de 2026, correspondiente al 5,6%</t>
  </si>
  <si>
    <t>JULIO DE 2026</t>
  </si>
  <si>
    <t>OBJETO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</si>
</sst>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$-240A]#,##0.00;[Red]\([$$-240A]#,##0.00\)"/>
    <numFmt numFmtId="168" formatCode="0.000"/>
    <numFmt numFmtId="169" formatCode="#,##0.0000"/>
    <numFmt numFmtId="170" formatCode="#,##0.0"/>
    <numFmt numFmtId="171" formatCode="[$$-240A]#,##0;[Red]\([$$-240A]#,##0\)"/>
    <numFmt numFmtId="172" formatCode="0.0"/>
    <numFmt numFmtId="173" formatCode="#,##0.00;[Red]#,##0.00"/>
    <numFmt numFmtId="174" formatCode="[$$-240A]\ #,##0.00_);[Red]\([$$-240A]\ #,##0.00\)"/>
    <numFmt numFmtId="175" formatCode="0.0000%"/>
    <numFmt numFmtId="176" formatCode="[$$-240A]\ #,##0.00;[Red][$$-240A]\ #,##0.00"/>
    <numFmt numFmtId="177" formatCode="0.000%"/>
    <numFmt numFmtId="178" formatCode="[$$-240A]\ #,##0.00000000;[Red][$$-240A]\ #,##0.00000000"/>
    <numFmt numFmtId="179" formatCode="[$$-240A]\ #,##0.000000;[Red][$$-240A]\ #,##0.000000"/>
    <numFmt numFmtId="180" formatCode="_(* #,##0.00_);_(* \(#,##0.00\);_(* &quot;-&quot;??_);_(@_)"/>
    <numFmt numFmtId="181" formatCode="0.0000"/>
    <numFmt numFmtId="182" formatCode="_-&quot;$&quot;* #,##0.0000_-;\-&quot;$&quot;* #,##0.0000_-;_-&quot;$&quot;* &quot;-&quot;_-;_-@_-"/>
    <numFmt numFmtId="183" formatCode="_-* #,##0.00\ &quot;Pts&quot;_-;\-* #,##0.00\ &quot;Pts&quot;_-;_-* &quot;-&quot;??\ &quot;Pts&quot;_-;_-@_-"/>
    <numFmt numFmtId="184" formatCode="[$$-240A]#,##0.0000;[Red]\([$$-240A]#,##0.0000\)"/>
    <numFmt numFmtId="185" formatCode="_-&quot;$&quot;* #,##0.00_-;\-&quot;$&quot;* #,##0.00_-;_-&quot;$&quot;* &quot;-&quot;_-;_-@_-"/>
    <numFmt numFmtId="186" formatCode="[$$-240A]\ #,##0.000;[Red][$$-240A]\ #,##0.000"/>
    <numFmt numFmtId="187" formatCode="0.00000"/>
    <numFmt numFmtId="188" formatCode="_-&quot;$&quot;* #,##0.000_-;\-&quot;$&quot;* #,##0.000_-;_-&quot;$&quot;* &quot;-&quot;_-;_-@_-"/>
  </numFmts>
  <fonts count="29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</font>
    <font>
      <b/>
      <sz val="6"/>
      <name val="Arial"/>
      <family val="2"/>
    </font>
    <font>
      <sz val="5"/>
      <name val="Arial"/>
      <family val="2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  <charset val="1"/>
    </font>
    <font>
      <sz val="10"/>
      <color indexed="8"/>
      <name val="MS Sans Serif"/>
      <family val="2"/>
    </font>
    <font>
      <sz val="8"/>
      <color theme="1"/>
      <name val="Arial"/>
      <family val="2"/>
    </font>
    <font>
      <sz val="8"/>
      <color theme="1"/>
      <name val="Arial"/>
      <family val="2"/>
      <charset val="1"/>
    </font>
    <font>
      <sz val="11"/>
      <color indexed="8"/>
      <name val="Arial"/>
      <family val="2"/>
    </font>
    <font>
      <sz val="8.0500000000000007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3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7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5" fontId="5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9" fontId="8" fillId="0" borderId="0" applyFont="0" applyFill="0" applyBorder="0" applyAlignment="0" applyProtection="0"/>
    <xf numFmtId="0" fontId="10" fillId="0" borderId="0"/>
    <xf numFmtId="9" fontId="10" fillId="0" borderId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24" fillId="0" borderId="0"/>
    <xf numFmtId="164" fontId="5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" fillId="0" borderId="0"/>
    <xf numFmtId="9" fontId="28" fillId="0" borderId="0" applyFont="0" applyFill="0" applyBorder="0" applyAlignment="0" applyProtection="0"/>
    <xf numFmtId="0" fontId="1" fillId="0" borderId="0"/>
  </cellStyleXfs>
  <cellXfs count="215">
    <xf numFmtId="0" fontId="0" fillId="0" borderId="0" xfId="0"/>
    <xf numFmtId="0" fontId="8" fillId="0" borderId="0" xfId="27" applyAlignment="1">
      <alignment horizontal="center" vertical="center"/>
    </xf>
    <xf numFmtId="0" fontId="8" fillId="0" borderId="0" xfId="27" applyAlignment="1">
      <alignment vertical="center"/>
    </xf>
    <xf numFmtId="0" fontId="8" fillId="0" borderId="0" xfId="27" applyAlignment="1">
      <alignment vertical="top" wrapText="1"/>
    </xf>
    <xf numFmtId="0" fontId="8" fillId="0" borderId="10" xfId="27" applyBorder="1" applyAlignment="1">
      <alignment vertical="top" wrapText="1"/>
    </xf>
    <xf numFmtId="0" fontId="8" fillId="0" borderId="14" xfId="27" applyBorder="1" applyAlignment="1">
      <alignment vertical="center"/>
    </xf>
    <xf numFmtId="0" fontId="9" fillId="0" borderId="11" xfId="27" applyFont="1" applyBorder="1" applyAlignment="1">
      <alignment vertical="center"/>
    </xf>
    <xf numFmtId="0" fontId="13" fillId="0" borderId="0" xfId="28" applyFont="1" applyAlignment="1">
      <alignment vertical="center"/>
    </xf>
    <xf numFmtId="0" fontId="14" fillId="0" borderId="0" xfId="28" applyFont="1" applyAlignment="1">
      <alignment vertical="center"/>
    </xf>
    <xf numFmtId="0" fontId="14" fillId="0" borderId="0" xfId="28" applyFont="1" applyAlignment="1">
      <alignment vertical="center" wrapText="1"/>
    </xf>
    <xf numFmtId="0" fontId="11" fillId="6" borderId="1" xfId="28" applyFont="1" applyFill="1" applyBorder="1" applyAlignment="1">
      <alignment horizontal="center" vertical="center" wrapText="1"/>
    </xf>
    <xf numFmtId="0" fontId="11" fillId="6" borderId="22" xfId="28" applyFont="1" applyFill="1" applyBorder="1" applyAlignment="1">
      <alignment vertical="center"/>
    </xf>
    <xf numFmtId="0" fontId="11" fillId="6" borderId="3" xfId="28" applyFont="1" applyFill="1" applyBorder="1" applyAlignment="1">
      <alignment vertical="center"/>
    </xf>
    <xf numFmtId="0" fontId="11" fillId="6" borderId="21" xfId="28" applyFont="1" applyFill="1" applyBorder="1" applyAlignment="1">
      <alignment vertical="center"/>
    </xf>
    <xf numFmtId="0" fontId="11" fillId="0" borderId="0" xfId="28" applyFont="1" applyAlignment="1">
      <alignment vertical="center" wrapText="1"/>
    </xf>
    <xf numFmtId="0" fontId="14" fillId="0" borderId="1" xfId="28" applyFont="1" applyBorder="1" applyAlignment="1">
      <alignment horizontal="center" vertical="center"/>
    </xf>
    <xf numFmtId="168" fontId="14" fillId="0" borderId="1" xfId="28" applyNumberFormat="1" applyFont="1" applyBorder="1" applyAlignment="1">
      <alignment horizontal="center" vertical="center"/>
    </xf>
    <xf numFmtId="0" fontId="14" fillId="0" borderId="0" xfId="28" applyFont="1" applyAlignment="1">
      <alignment horizontal="center" vertical="center"/>
    </xf>
    <xf numFmtId="0" fontId="14" fillId="0" borderId="0" xfId="28" applyFont="1" applyAlignment="1">
      <alignment horizontal="center" vertical="center" wrapText="1"/>
    </xf>
    <xf numFmtId="0" fontId="11" fillId="0" borderId="20" xfId="28" applyFont="1" applyBorder="1" applyAlignment="1">
      <alignment vertical="center"/>
    </xf>
    <xf numFmtId="0" fontId="11" fillId="0" borderId="3" xfId="28" applyFont="1" applyBorder="1" applyAlignment="1">
      <alignment vertical="center"/>
    </xf>
    <xf numFmtId="0" fontId="11" fillId="0" borderId="21" xfId="28" applyFont="1" applyBorder="1" applyAlignment="1">
      <alignment horizontal="left" vertical="center"/>
    </xf>
    <xf numFmtId="0" fontId="15" fillId="0" borderId="0" xfId="28" applyFont="1" applyAlignment="1">
      <alignment horizontal="left" vertical="center"/>
    </xf>
    <xf numFmtId="37" fontId="15" fillId="0" borderId="0" xfId="28" applyNumberFormat="1" applyFont="1" applyAlignment="1">
      <alignment vertical="center"/>
    </xf>
    <xf numFmtId="0" fontId="13" fillId="0" borderId="0" xfId="28" applyFont="1" applyAlignment="1">
      <alignment horizontal="center" vertical="center"/>
    </xf>
    <xf numFmtId="0" fontId="11" fillId="6" borderId="3" xfId="28" applyFont="1" applyFill="1" applyBorder="1" applyAlignment="1">
      <alignment horizontal="left" vertical="center" wrapText="1"/>
    </xf>
    <xf numFmtId="0" fontId="15" fillId="6" borderId="3" xfId="28" applyFont="1" applyFill="1" applyBorder="1" applyAlignment="1">
      <alignment vertical="center" wrapText="1"/>
    </xf>
    <xf numFmtId="0" fontId="15" fillId="6" borderId="21" xfId="28" applyFont="1" applyFill="1" applyBorder="1" applyAlignment="1">
      <alignment vertical="center" wrapText="1"/>
    </xf>
    <xf numFmtId="167" fontId="14" fillId="0" borderId="0" xfId="28" applyNumberFormat="1" applyFont="1" applyAlignment="1">
      <alignment vertical="center"/>
    </xf>
    <xf numFmtId="37" fontId="11" fillId="0" borderId="0" xfId="28" applyNumberFormat="1" applyFont="1" applyAlignment="1">
      <alignment vertical="center"/>
    </xf>
    <xf numFmtId="174" fontId="14" fillId="0" borderId="0" xfId="28" applyNumberFormat="1" applyFont="1" applyAlignment="1">
      <alignment vertical="center"/>
    </xf>
    <xf numFmtId="43" fontId="14" fillId="0" borderId="0" xfId="34" applyFont="1" applyFill="1" applyAlignment="1">
      <alignment vertical="center"/>
    </xf>
    <xf numFmtId="9" fontId="14" fillId="0" borderId="0" xfId="31" applyFont="1" applyFill="1" applyAlignment="1">
      <alignment vertical="center"/>
    </xf>
    <xf numFmtId="9" fontId="13" fillId="0" borderId="0" xfId="31" applyFont="1" applyFill="1" applyAlignment="1">
      <alignment vertical="center"/>
    </xf>
    <xf numFmtId="10" fontId="14" fillId="0" borderId="0" xfId="28" applyNumberFormat="1" applyFont="1" applyAlignment="1">
      <alignment vertical="center"/>
    </xf>
    <xf numFmtId="0" fontId="13" fillId="0" borderId="21" xfId="28" applyFont="1" applyBorder="1" applyAlignment="1">
      <alignment horizontal="left" vertical="center"/>
    </xf>
    <xf numFmtId="0" fontId="18" fillId="0" borderId="0" xfId="28" applyFont="1" applyAlignment="1">
      <alignment horizontal="left" vertical="center"/>
    </xf>
    <xf numFmtId="0" fontId="18" fillId="0" borderId="0" xfId="28" applyFont="1" applyAlignment="1">
      <alignment vertical="center"/>
    </xf>
    <xf numFmtId="175" fontId="18" fillId="0" borderId="0" xfId="28" applyNumberFormat="1" applyFont="1" applyAlignment="1">
      <alignment vertical="center"/>
    </xf>
    <xf numFmtId="3" fontId="14" fillId="0" borderId="0" xfId="28" applyNumberFormat="1" applyFont="1" applyAlignment="1">
      <alignment vertical="center"/>
    </xf>
    <xf numFmtId="176" fontId="14" fillId="0" borderId="0" xfId="28" applyNumberFormat="1" applyFont="1" applyAlignment="1">
      <alignment vertical="center"/>
    </xf>
    <xf numFmtId="0" fontId="11" fillId="6" borderId="1" xfId="28" applyFont="1" applyFill="1" applyBorder="1" applyAlignment="1">
      <alignment horizontal="center" vertical="center"/>
    </xf>
    <xf numFmtId="0" fontId="15" fillId="6" borderId="1" xfId="28" applyFont="1" applyFill="1" applyBorder="1" applyAlignment="1">
      <alignment horizontal="center" vertical="center" wrapText="1"/>
    </xf>
    <xf numFmtId="0" fontId="11" fillId="6" borderId="0" xfId="28" applyFont="1" applyFill="1" applyAlignment="1">
      <alignment vertical="center" wrapText="1"/>
    </xf>
    <xf numFmtId="175" fontId="14" fillId="0" borderId="0" xfId="36" applyNumberFormat="1" applyFont="1" applyFill="1" applyAlignment="1">
      <alignment vertical="center"/>
    </xf>
    <xf numFmtId="178" fontId="14" fillId="0" borderId="0" xfId="28" applyNumberFormat="1" applyFont="1" applyAlignment="1">
      <alignment vertical="center"/>
    </xf>
    <xf numFmtId="179" fontId="14" fillId="0" borderId="0" xfId="28" applyNumberFormat="1" applyFont="1" applyAlignment="1">
      <alignment vertical="center"/>
    </xf>
    <xf numFmtId="0" fontId="8" fillId="0" borderId="1" xfId="27" applyBorder="1" applyAlignment="1">
      <alignment vertical="center"/>
    </xf>
    <xf numFmtId="165" fontId="14" fillId="0" borderId="0" xfId="26" applyFont="1" applyFill="1" applyAlignment="1">
      <alignment vertical="center"/>
    </xf>
    <xf numFmtId="182" fontId="14" fillId="0" borderId="0" xfId="42" applyNumberFormat="1" applyFont="1" applyAlignment="1">
      <alignment vertical="center" wrapText="1"/>
    </xf>
    <xf numFmtId="0" fontId="15" fillId="0" borderId="0" xfId="27" applyFont="1" applyAlignment="1">
      <alignment vertical="center"/>
    </xf>
    <xf numFmtId="0" fontId="11" fillId="0" borderId="0" xfId="28" applyFont="1" applyAlignment="1">
      <alignment horizontal="center" vertical="center" wrapText="1"/>
    </xf>
    <xf numFmtId="175" fontId="8" fillId="0" borderId="0" xfId="27" applyNumberFormat="1" applyAlignment="1">
      <alignment vertical="center"/>
    </xf>
    <xf numFmtId="181" fontId="14" fillId="0" borderId="0" xfId="36" applyNumberFormat="1" applyFont="1" applyFill="1" applyAlignment="1">
      <alignment vertical="center"/>
    </xf>
    <xf numFmtId="164" fontId="14" fillId="0" borderId="0" xfId="42" applyFont="1" applyAlignment="1">
      <alignment vertical="center"/>
    </xf>
    <xf numFmtId="164" fontId="8" fillId="0" borderId="0" xfId="42" applyFont="1" applyAlignment="1">
      <alignment vertical="center"/>
    </xf>
    <xf numFmtId="164" fontId="8" fillId="0" borderId="0" xfId="27" applyNumberFormat="1" applyAlignment="1">
      <alignment vertical="center"/>
    </xf>
    <xf numFmtId="185" fontId="8" fillId="0" borderId="0" xfId="42" applyNumberFormat="1" applyFont="1" applyAlignment="1">
      <alignment vertical="center"/>
    </xf>
    <xf numFmtId="167" fontId="11" fillId="0" borderId="1" xfId="28" applyNumberFormat="1" applyFont="1" applyBorder="1" applyAlignment="1">
      <alignment vertical="center"/>
    </xf>
    <xf numFmtId="176" fontId="8" fillId="0" borderId="0" xfId="27" applyNumberFormat="1" applyAlignment="1">
      <alignment vertical="center"/>
    </xf>
    <xf numFmtId="177" fontId="14" fillId="0" borderId="0" xfId="36" applyNumberFormat="1" applyFont="1" applyFill="1" applyAlignment="1">
      <alignment vertical="center"/>
    </xf>
    <xf numFmtId="186" fontId="8" fillId="0" borderId="0" xfId="27" applyNumberFormat="1" applyAlignment="1">
      <alignment vertical="center"/>
    </xf>
    <xf numFmtId="187" fontId="14" fillId="0" borderId="0" xfId="28" applyNumberFormat="1" applyFont="1" applyAlignment="1">
      <alignment vertical="center"/>
    </xf>
    <xf numFmtId="0" fontId="11" fillId="0" borderId="1" xfId="28" applyFont="1" applyBorder="1" applyAlignment="1">
      <alignment horizontal="center" vertical="center"/>
    </xf>
    <xf numFmtId="4" fontId="22" fillId="7" borderId="1" xfId="28" applyNumberFormat="1" applyFont="1" applyFill="1" applyBorder="1" applyAlignment="1">
      <alignment horizontal="center" vertical="center" wrapText="1"/>
    </xf>
    <xf numFmtId="164" fontId="6" fillId="0" borderId="0" xfId="42" applyFont="1" applyAlignment="1">
      <alignment vertical="center"/>
    </xf>
    <xf numFmtId="0" fontId="6" fillId="0" borderId="0" xfId="27" applyFont="1" applyAlignment="1">
      <alignment vertical="center"/>
    </xf>
    <xf numFmtId="167" fontId="15" fillId="0" borderId="1" xfId="28" applyNumberFormat="1" applyFont="1" applyBorder="1" applyAlignment="1">
      <alignment horizontal="right" vertical="center"/>
    </xf>
    <xf numFmtId="169" fontId="15" fillId="0" borderId="1" xfId="28" applyNumberFormat="1" applyFont="1" applyBorder="1" applyAlignment="1">
      <alignment horizontal="center" vertical="center"/>
    </xf>
    <xf numFmtId="170" fontId="15" fillId="0" borderId="1" xfId="28" applyNumberFormat="1" applyFont="1" applyBorder="1" applyAlignment="1">
      <alignment horizontal="center" vertical="center"/>
    </xf>
    <xf numFmtId="181" fontId="14" fillId="0" borderId="0" xfId="28" applyNumberFormat="1" applyFont="1" applyAlignment="1">
      <alignment vertical="center"/>
    </xf>
    <xf numFmtId="0" fontId="25" fillId="7" borderId="1" xfId="28" applyFont="1" applyFill="1" applyBorder="1" applyAlignment="1">
      <alignment horizontal="center" vertical="center"/>
    </xf>
    <xf numFmtId="0" fontId="25" fillId="7" borderId="1" xfId="28" applyFont="1" applyFill="1" applyBorder="1" applyAlignment="1">
      <alignment horizontal="center" vertical="center" wrapText="1"/>
    </xf>
    <xf numFmtId="4" fontId="25" fillId="7" borderId="1" xfId="28" applyNumberFormat="1" applyFont="1" applyFill="1" applyBorder="1" applyAlignment="1">
      <alignment horizontal="center" vertical="center" wrapText="1"/>
    </xf>
    <xf numFmtId="9" fontId="14" fillId="0" borderId="0" xfId="28" applyNumberFormat="1" applyFont="1" applyAlignment="1">
      <alignment vertical="center"/>
    </xf>
    <xf numFmtId="167" fontId="15" fillId="0" borderId="1" xfId="28" applyNumberFormat="1" applyFont="1" applyBorder="1" applyAlignment="1">
      <alignment vertical="center"/>
    </xf>
    <xf numFmtId="0" fontId="15" fillId="0" borderId="3" xfId="28" applyFont="1" applyBorder="1" applyAlignment="1">
      <alignment horizontal="left" vertical="center"/>
    </xf>
    <xf numFmtId="0" fontId="15" fillId="0" borderId="21" xfId="28" applyFont="1" applyBorder="1" applyAlignment="1">
      <alignment horizontal="left" vertical="center"/>
    </xf>
    <xf numFmtId="0" fontId="15" fillId="0" borderId="20" xfId="28" applyFont="1" applyBorder="1" applyAlignment="1">
      <alignment horizontal="left" vertical="center"/>
    </xf>
    <xf numFmtId="167" fontId="15" fillId="0" borderId="1" xfId="28" applyNumberFormat="1" applyFont="1" applyBorder="1" applyAlignment="1">
      <alignment horizontal="right" vertical="center" wrapText="1"/>
    </xf>
    <xf numFmtId="0" fontId="15" fillId="0" borderId="20" xfId="28" applyFont="1" applyBorder="1" applyAlignment="1">
      <alignment horizontal="left" vertical="center" wrapText="1"/>
    </xf>
    <xf numFmtId="184" fontId="11" fillId="0" borderId="1" xfId="28" applyNumberFormat="1" applyFont="1" applyBorder="1" applyAlignment="1">
      <alignment vertical="center"/>
    </xf>
    <xf numFmtId="0" fontId="15" fillId="0" borderId="1" xfId="28" applyFont="1" applyBorder="1" applyAlignment="1">
      <alignment vertical="center" wrapText="1"/>
    </xf>
    <xf numFmtId="173" fontId="15" fillId="0" borderId="1" xfId="28" applyNumberFormat="1" applyFont="1" applyBorder="1" applyAlignment="1">
      <alignment horizontal="center" vertical="center" wrapText="1"/>
    </xf>
    <xf numFmtId="0" fontId="17" fillId="0" borderId="1" xfId="28" applyFont="1" applyBorder="1" applyAlignment="1">
      <alignment horizontal="center" vertical="center" wrapText="1"/>
    </xf>
    <xf numFmtId="0" fontId="25" fillId="0" borderId="1" xfId="28" applyFont="1" applyBorder="1" applyAlignment="1">
      <alignment horizontal="center" vertical="center"/>
    </xf>
    <xf numFmtId="171" fontId="15" fillId="0" borderId="1" xfId="28" applyNumberFormat="1" applyFont="1" applyBorder="1" applyAlignment="1">
      <alignment horizontal="right" vertical="center"/>
    </xf>
    <xf numFmtId="10" fontId="11" fillId="0" borderId="1" xfId="28" applyNumberFormat="1" applyFont="1" applyBorder="1" applyAlignment="1">
      <alignment horizontal="center" vertical="center"/>
    </xf>
    <xf numFmtId="175" fontId="19" fillId="0" borderId="0" xfId="36" applyNumberFormat="1" applyFont="1" applyFill="1" applyBorder="1" applyAlignment="1" applyProtection="1">
      <alignment horizontal="center" vertical="center"/>
    </xf>
    <xf numFmtId="176" fontId="6" fillId="0" borderId="0" xfId="27" applyNumberFormat="1" applyFont="1" applyAlignment="1">
      <alignment vertical="center"/>
    </xf>
    <xf numFmtId="188" fontId="13" fillId="0" borderId="0" xfId="42" applyNumberFormat="1" applyFont="1" applyAlignment="1">
      <alignment vertical="center"/>
    </xf>
    <xf numFmtId="164" fontId="14" fillId="0" borderId="0" xfId="42" applyFont="1" applyAlignment="1">
      <alignment vertical="center" wrapText="1"/>
    </xf>
    <xf numFmtId="164" fontId="6" fillId="0" borderId="0" xfId="27" applyNumberFormat="1" applyFont="1" applyAlignment="1">
      <alignment vertical="center"/>
    </xf>
    <xf numFmtId="0" fontId="9" fillId="0" borderId="0" xfId="27" applyFont="1" applyAlignment="1">
      <alignment horizontal="center" vertical="center"/>
    </xf>
    <xf numFmtId="176" fontId="13" fillId="0" borderId="0" xfId="28" applyNumberFormat="1" applyFont="1" applyAlignment="1">
      <alignment vertical="center"/>
    </xf>
    <xf numFmtId="0" fontId="26" fillId="0" borderId="0" xfId="28" applyFont="1" applyAlignment="1">
      <alignment horizontal="center" vertical="center"/>
    </xf>
    <xf numFmtId="0" fontId="11" fillId="0" borderId="0" xfId="28" applyFont="1" applyAlignment="1">
      <alignment horizontal="center" vertical="center"/>
    </xf>
    <xf numFmtId="0" fontId="1" fillId="0" borderId="0" xfId="44"/>
    <xf numFmtId="0" fontId="6" fillId="0" borderId="35" xfId="44" applyFont="1" applyBorder="1"/>
    <xf numFmtId="0" fontId="6" fillId="0" borderId="0" xfId="44" applyFont="1"/>
    <xf numFmtId="0" fontId="6" fillId="0" borderId="36" xfId="44" applyFont="1" applyBorder="1"/>
    <xf numFmtId="0" fontId="7" fillId="10" borderId="15" xfId="44" applyFont="1" applyFill="1" applyBorder="1" applyAlignment="1">
      <alignment horizontal="center" vertical="center"/>
    </xf>
    <xf numFmtId="0" fontId="7" fillId="10" borderId="1" xfId="44" applyFont="1" applyFill="1" applyBorder="1" applyAlignment="1">
      <alignment horizontal="center" vertical="center"/>
    </xf>
    <xf numFmtId="0" fontId="7" fillId="10" borderId="16" xfId="44" applyFont="1" applyFill="1" applyBorder="1" applyAlignment="1">
      <alignment horizontal="center" vertical="center"/>
    </xf>
    <xf numFmtId="0" fontId="6" fillId="0" borderId="15" xfId="44" applyFont="1" applyBorder="1"/>
    <xf numFmtId="0" fontId="6" fillId="0" borderId="1" xfId="44" applyFont="1" applyBorder="1"/>
    <xf numFmtId="9" fontId="6" fillId="0" borderId="1" xfId="44" applyNumberFormat="1" applyFont="1" applyBorder="1"/>
    <xf numFmtId="0" fontId="6" fillId="0" borderId="16" xfId="44" applyFont="1" applyBorder="1"/>
    <xf numFmtId="0" fontId="6" fillId="0" borderId="32" xfId="44" applyFont="1" applyBorder="1"/>
    <xf numFmtId="0" fontId="6" fillId="0" borderId="24" xfId="44" applyFont="1" applyBorder="1"/>
    <xf numFmtId="0" fontId="6" fillId="0" borderId="31" xfId="44" applyFont="1" applyBorder="1"/>
    <xf numFmtId="0" fontId="6" fillId="0" borderId="11" xfId="44" applyFont="1" applyBorder="1"/>
    <xf numFmtId="0" fontId="6" fillId="0" borderId="12" xfId="44" applyFont="1" applyBorder="1"/>
    <xf numFmtId="10" fontId="6" fillId="0" borderId="13" xfId="44" applyNumberFormat="1" applyFont="1" applyBorder="1"/>
    <xf numFmtId="10" fontId="27" fillId="0" borderId="1" xfId="38" applyNumberFormat="1" applyFont="1" applyBorder="1"/>
    <xf numFmtId="10" fontId="27" fillId="0" borderId="1" xfId="45" applyNumberFormat="1" applyFont="1" applyBorder="1"/>
    <xf numFmtId="0" fontId="6" fillId="0" borderId="17" xfId="44" applyFont="1" applyBorder="1"/>
    <xf numFmtId="0" fontId="6" fillId="0" borderId="18" xfId="44" applyFont="1" applyBorder="1"/>
    <xf numFmtId="10" fontId="6" fillId="0" borderId="18" xfId="44" applyNumberFormat="1" applyFont="1" applyBorder="1"/>
    <xf numFmtId="0" fontId="6" fillId="0" borderId="19" xfId="44" applyFont="1" applyBorder="1"/>
    <xf numFmtId="0" fontId="27" fillId="0" borderId="1" xfId="46" applyFont="1" applyBorder="1"/>
    <xf numFmtId="10" fontId="6" fillId="0" borderId="1" xfId="38" applyNumberFormat="1" applyFont="1" applyBorder="1"/>
    <xf numFmtId="0" fontId="27" fillId="0" borderId="12" xfId="46" applyFont="1" applyBorder="1"/>
    <xf numFmtId="10" fontId="27" fillId="0" borderId="1" xfId="46" applyNumberFormat="1" applyFont="1" applyBorder="1"/>
    <xf numFmtId="0" fontId="27" fillId="0" borderId="16" xfId="46" applyFont="1" applyBorder="1"/>
    <xf numFmtId="0" fontId="6" fillId="8" borderId="37" xfId="44" applyFont="1" applyFill="1" applyBorder="1"/>
    <xf numFmtId="0" fontId="6" fillId="8" borderId="38" xfId="44" applyFont="1" applyFill="1" applyBorder="1"/>
    <xf numFmtId="10" fontId="6" fillId="8" borderId="39" xfId="38" applyNumberFormat="1" applyFont="1" applyFill="1" applyBorder="1"/>
    <xf numFmtId="0" fontId="7" fillId="10" borderId="40" xfId="44" applyFont="1" applyFill="1" applyBorder="1" applyAlignment="1">
      <alignment horizontal="center" vertical="center"/>
    </xf>
    <xf numFmtId="0" fontId="7" fillId="10" borderId="41" xfId="44" applyFont="1" applyFill="1" applyBorder="1" applyAlignment="1">
      <alignment horizontal="center" vertical="center"/>
    </xf>
    <xf numFmtId="181" fontId="7" fillId="10" borderId="42" xfId="44" applyNumberFormat="1" applyFont="1" applyFill="1" applyBorder="1" applyAlignment="1">
      <alignment horizontal="center" vertical="center"/>
    </xf>
    <xf numFmtId="181" fontId="1" fillId="0" borderId="0" xfId="44" applyNumberFormat="1"/>
    <xf numFmtId="175" fontId="11" fillId="0" borderId="21" xfId="33" applyNumberFormat="1" applyFont="1" applyFill="1" applyBorder="1" applyAlignment="1" applyProtection="1">
      <alignment horizontal="center" vertical="center"/>
    </xf>
    <xf numFmtId="175" fontId="11" fillId="0" borderId="1" xfId="28" applyNumberFormat="1" applyFont="1" applyBorder="1" applyAlignment="1">
      <alignment horizontal="center" vertical="center"/>
    </xf>
    <xf numFmtId="175" fontId="23" fillId="0" borderId="1" xfId="28" applyNumberFormat="1" applyFont="1" applyBorder="1" applyAlignment="1">
      <alignment horizontal="center" vertical="center"/>
    </xf>
    <xf numFmtId="175" fontId="11" fillId="0" borderId="1" xfId="36" applyNumberFormat="1" applyFont="1" applyBorder="1" applyAlignment="1">
      <alignment horizontal="center" vertical="center"/>
    </xf>
    <xf numFmtId="164" fontId="13" fillId="0" borderId="0" xfId="42" applyFont="1" applyAlignment="1">
      <alignment vertical="center"/>
    </xf>
    <xf numFmtId="9" fontId="21" fillId="7" borderId="20" xfId="31" applyFont="1" applyFill="1" applyBorder="1" applyAlignment="1" applyProtection="1">
      <alignment horizontal="center" vertical="center"/>
    </xf>
    <xf numFmtId="9" fontId="21" fillId="7" borderId="21" xfId="31" applyFont="1" applyFill="1" applyBorder="1" applyAlignment="1" applyProtection="1">
      <alignment horizontal="center" vertical="center"/>
    </xf>
    <xf numFmtId="0" fontId="15" fillId="0" borderId="20" xfId="30" applyFont="1" applyBorder="1" applyAlignment="1">
      <alignment horizontal="left" vertical="center" wrapText="1"/>
    </xf>
    <xf numFmtId="0" fontId="15" fillId="0" borderId="21" xfId="30" applyFont="1" applyBorder="1" applyAlignment="1">
      <alignment horizontal="left" vertical="center" wrapText="1"/>
    </xf>
    <xf numFmtId="0" fontId="11" fillId="0" borderId="0" xfId="28" applyFont="1" applyAlignment="1">
      <alignment horizontal="left" vertical="center"/>
    </xf>
    <xf numFmtId="0" fontId="11" fillId="0" borderId="0" xfId="27" applyFont="1" applyAlignment="1">
      <alignment horizontal="left" vertical="center"/>
    </xf>
    <xf numFmtId="167" fontId="15" fillId="0" borderId="20" xfId="28" applyNumberFormat="1" applyFont="1" applyBorder="1" applyAlignment="1">
      <alignment horizontal="center" vertical="center" wrapText="1"/>
    </xf>
    <xf numFmtId="167" fontId="15" fillId="0" borderId="21" xfId="28" applyNumberFormat="1" applyFont="1" applyBorder="1" applyAlignment="1">
      <alignment horizontal="center" vertical="center" wrapText="1"/>
    </xf>
    <xf numFmtId="9" fontId="15" fillId="0" borderId="1" xfId="28" applyNumberFormat="1" applyFont="1" applyBorder="1" applyAlignment="1">
      <alignment horizontal="center" vertical="center" wrapText="1"/>
    </xf>
    <xf numFmtId="10" fontId="15" fillId="0" borderId="20" xfId="28" applyNumberFormat="1" applyFont="1" applyBorder="1" applyAlignment="1">
      <alignment horizontal="center" vertical="center" wrapText="1"/>
    </xf>
    <xf numFmtId="10" fontId="15" fillId="0" borderId="21" xfId="28" applyNumberFormat="1" applyFont="1" applyBorder="1" applyAlignment="1">
      <alignment horizontal="center" vertical="center" wrapText="1"/>
    </xf>
    <xf numFmtId="37" fontId="11" fillId="0" borderId="20" xfId="28" applyNumberFormat="1" applyFont="1" applyBorder="1" applyAlignment="1">
      <alignment horizontal="right" vertical="center"/>
    </xf>
    <xf numFmtId="37" fontId="11" fillId="0" borderId="3" xfId="28" applyNumberFormat="1" applyFont="1" applyBorder="1" applyAlignment="1">
      <alignment horizontal="right" vertical="center"/>
    </xf>
    <xf numFmtId="37" fontId="11" fillId="0" borderId="21" xfId="28" applyNumberFormat="1" applyFont="1" applyBorder="1" applyAlignment="1">
      <alignment horizontal="right" vertical="center"/>
    </xf>
    <xf numFmtId="0" fontId="17" fillId="0" borderId="24" xfId="28" applyFont="1" applyBorder="1" applyAlignment="1">
      <alignment horizontal="center" vertical="center" wrapText="1"/>
    </xf>
    <xf numFmtId="0" fontId="17" fillId="0" borderId="23" xfId="28" applyFont="1" applyBorder="1" applyAlignment="1">
      <alignment horizontal="center" vertical="center" wrapText="1"/>
    </xf>
    <xf numFmtId="0" fontId="11" fillId="6" borderId="1" xfId="28" applyFont="1" applyFill="1" applyBorder="1" applyAlignment="1">
      <alignment horizontal="center" vertical="center"/>
    </xf>
    <xf numFmtId="0" fontId="11" fillId="6" borderId="20" xfId="28" applyFont="1" applyFill="1" applyBorder="1" applyAlignment="1">
      <alignment horizontal="center" vertical="center"/>
    </xf>
    <xf numFmtId="0" fontId="11" fillId="6" borderId="21" xfId="28" applyFont="1" applyFill="1" applyBorder="1" applyAlignment="1">
      <alignment horizontal="center" vertical="center"/>
    </xf>
    <xf numFmtId="0" fontId="11" fillId="6" borderId="20" xfId="28" applyFont="1" applyFill="1" applyBorder="1" applyAlignment="1">
      <alignment horizontal="center" vertical="center" wrapText="1"/>
    </xf>
    <xf numFmtId="0" fontId="11" fillId="6" borderId="21" xfId="28" applyFont="1" applyFill="1" applyBorder="1" applyAlignment="1">
      <alignment horizontal="center" vertical="center" wrapText="1"/>
    </xf>
    <xf numFmtId="0" fontId="11" fillId="6" borderId="1" xfId="28" applyFont="1" applyFill="1" applyBorder="1" applyAlignment="1">
      <alignment horizontal="left" vertical="center"/>
    </xf>
    <xf numFmtId="0" fontId="15" fillId="0" borderId="20" xfId="28" applyFont="1" applyBorder="1" applyAlignment="1">
      <alignment vertical="center" wrapText="1"/>
    </xf>
    <xf numFmtId="0" fontId="15" fillId="0" borderId="21" xfId="28" applyFont="1" applyBorder="1" applyAlignment="1">
      <alignment vertical="center" wrapText="1"/>
    </xf>
    <xf numFmtId="9" fontId="20" fillId="7" borderId="20" xfId="31" applyFont="1" applyFill="1" applyBorder="1" applyAlignment="1" applyProtection="1">
      <alignment horizontal="center" vertical="center"/>
    </xf>
    <xf numFmtId="9" fontId="20" fillId="7" borderId="21" xfId="31" applyFont="1" applyFill="1" applyBorder="1" applyAlignment="1" applyProtection="1">
      <alignment horizontal="center" vertical="center"/>
    </xf>
    <xf numFmtId="0" fontId="11" fillId="6" borderId="1" xfId="28" applyFont="1" applyFill="1" applyBorder="1" applyAlignment="1">
      <alignment vertical="center"/>
    </xf>
    <xf numFmtId="0" fontId="16" fillId="0" borderId="20" xfId="28" applyFont="1" applyBorder="1" applyAlignment="1">
      <alignment horizontal="left" vertical="center"/>
    </xf>
    <xf numFmtId="0" fontId="16" fillId="0" borderId="3" xfId="28" applyFont="1" applyBorder="1" applyAlignment="1">
      <alignment horizontal="left" vertical="center"/>
    </xf>
    <xf numFmtId="0" fontId="16" fillId="0" borderId="21" xfId="28" applyFont="1" applyBorder="1" applyAlignment="1">
      <alignment horizontal="left" vertical="center"/>
    </xf>
    <xf numFmtId="0" fontId="15" fillId="0" borderId="0" xfId="28" applyFont="1" applyAlignment="1">
      <alignment horizontal="center" vertical="center"/>
    </xf>
    <xf numFmtId="172" fontId="11" fillId="6" borderId="1" xfId="28" applyNumberFormat="1" applyFont="1" applyFill="1" applyBorder="1" applyAlignment="1">
      <alignment vertical="center"/>
    </xf>
    <xf numFmtId="0" fontId="11" fillId="6" borderId="3" xfId="28" applyFont="1" applyFill="1" applyBorder="1" applyAlignment="1">
      <alignment horizontal="center" vertical="center" wrapText="1"/>
    </xf>
    <xf numFmtId="0" fontId="15" fillId="6" borderId="3" xfId="28" applyFont="1" applyFill="1" applyBorder="1" applyAlignment="1">
      <alignment horizontal="center" vertical="center" wrapText="1"/>
    </xf>
    <xf numFmtId="177" fontId="15" fillId="0" borderId="20" xfId="28" applyNumberFormat="1" applyFont="1" applyBorder="1" applyAlignment="1">
      <alignment horizontal="center" vertical="center" wrapText="1"/>
    </xf>
    <xf numFmtId="177" fontId="15" fillId="0" borderId="21" xfId="28" applyNumberFormat="1" applyFont="1" applyBorder="1" applyAlignment="1">
      <alignment horizontal="center" vertical="center" wrapText="1"/>
    </xf>
    <xf numFmtId="0" fontId="15" fillId="0" borderId="20" xfId="30" applyFont="1" applyBorder="1" applyAlignment="1">
      <alignment horizontal="left" vertical="top" wrapText="1"/>
    </xf>
    <xf numFmtId="0" fontId="15" fillId="0" borderId="21" xfId="30" applyFont="1" applyBorder="1" applyAlignment="1">
      <alignment horizontal="left" vertical="top" wrapText="1"/>
    </xf>
    <xf numFmtId="0" fontId="11" fillId="0" borderId="3" xfId="28" applyFont="1" applyBorder="1" applyAlignment="1">
      <alignment horizontal="left" vertical="center"/>
    </xf>
    <xf numFmtId="37" fontId="11" fillId="0" borderId="1" xfId="28" applyNumberFormat="1" applyFont="1" applyBorder="1" applyAlignment="1">
      <alignment horizontal="right" vertical="center"/>
    </xf>
    <xf numFmtId="0" fontId="9" fillId="0" borderId="2" xfId="27" applyFont="1" applyBorder="1" applyAlignment="1">
      <alignment horizontal="center" vertical="center"/>
    </xf>
    <xf numFmtId="0" fontId="9" fillId="0" borderId="3" xfId="27" applyFont="1" applyBorder="1" applyAlignment="1">
      <alignment horizontal="center" vertical="center"/>
    </xf>
    <xf numFmtId="0" fontId="8" fillId="0" borderId="25" xfId="27" applyBorder="1" applyAlignment="1">
      <alignment horizontal="center" vertical="center"/>
    </xf>
    <xf numFmtId="0" fontId="8" fillId="0" borderId="26" xfId="27" applyBorder="1" applyAlignment="1">
      <alignment horizontal="center" vertical="center"/>
    </xf>
    <xf numFmtId="0" fontId="8" fillId="0" borderId="27" xfId="27" applyBorder="1" applyAlignment="1">
      <alignment horizontal="center" vertical="center"/>
    </xf>
    <xf numFmtId="0" fontId="8" fillId="0" borderId="22" xfId="27" applyBorder="1" applyAlignment="1">
      <alignment horizontal="center" vertical="center"/>
    </xf>
    <xf numFmtId="0" fontId="8" fillId="0" borderId="0" xfId="27" applyAlignment="1">
      <alignment horizontal="center" vertical="center"/>
    </xf>
    <xf numFmtId="0" fontId="8" fillId="0" borderId="10" xfId="27" applyBorder="1" applyAlignment="1">
      <alignment horizontal="center" vertical="center"/>
    </xf>
    <xf numFmtId="0" fontId="8" fillId="0" borderId="28" xfId="27" applyBorder="1" applyAlignment="1">
      <alignment horizontal="center" vertical="center"/>
    </xf>
    <xf numFmtId="0" fontId="8" fillId="0" borderId="29" xfId="27" applyBorder="1" applyAlignment="1">
      <alignment horizontal="center" vertical="center"/>
    </xf>
    <xf numFmtId="0" fontId="8" fillId="0" borderId="30" xfId="27" applyBorder="1" applyAlignment="1">
      <alignment horizontal="center" vertical="center"/>
    </xf>
    <xf numFmtId="0" fontId="9" fillId="0" borderId="6" xfId="27" applyFont="1" applyBorder="1" applyAlignment="1">
      <alignment horizontal="center" vertical="center"/>
    </xf>
    <xf numFmtId="0" fontId="9" fillId="0" borderId="7" xfId="27" applyFont="1" applyBorder="1" applyAlignment="1">
      <alignment horizontal="center" vertical="center"/>
    </xf>
    <xf numFmtId="0" fontId="8" fillId="0" borderId="8" xfId="27" applyBorder="1" applyAlignment="1">
      <alignment horizontal="left" vertical="center" wrapText="1"/>
    </xf>
    <xf numFmtId="0" fontId="8" fillId="0" borderId="9" xfId="27" applyBorder="1" applyAlignment="1">
      <alignment horizontal="left" vertical="center" wrapText="1"/>
    </xf>
    <xf numFmtId="0" fontId="8" fillId="0" borderId="4" xfId="27" applyBorder="1" applyAlignment="1">
      <alignment horizontal="left" vertical="center" wrapText="1"/>
    </xf>
    <xf numFmtId="0" fontId="8" fillId="0" borderId="5" xfId="27" applyBorder="1" applyAlignment="1">
      <alignment horizontal="left" vertical="center" wrapText="1"/>
    </xf>
    <xf numFmtId="49" fontId="8" fillId="0" borderId="12" xfId="27" applyNumberFormat="1" applyBorder="1" applyAlignment="1">
      <alignment horizontal="center" vertical="center"/>
    </xf>
    <xf numFmtId="49" fontId="8" fillId="0" borderId="13" xfId="27" applyNumberFormat="1" applyBorder="1" applyAlignment="1">
      <alignment horizontal="center" vertical="center"/>
    </xf>
    <xf numFmtId="0" fontId="11" fillId="6" borderId="1" xfId="28" applyFont="1" applyFill="1" applyBorder="1" applyAlignment="1">
      <alignment horizontal="center" vertical="center" wrapText="1"/>
    </xf>
    <xf numFmtId="0" fontId="11" fillId="6" borderId="20" xfId="28" applyFont="1" applyFill="1" applyBorder="1" applyAlignment="1">
      <alignment horizontal="left" vertical="center"/>
    </xf>
    <xf numFmtId="0" fontId="11" fillId="6" borderId="3" xfId="28" applyFont="1" applyFill="1" applyBorder="1" applyAlignment="1">
      <alignment horizontal="left" vertical="center"/>
    </xf>
    <xf numFmtId="0" fontId="11" fillId="6" borderId="21" xfId="28" applyFont="1" applyFill="1" applyBorder="1" applyAlignment="1">
      <alignment horizontal="left" vertical="center"/>
    </xf>
    <xf numFmtId="0" fontId="15" fillId="6" borderId="1" xfId="28" applyFont="1" applyFill="1" applyBorder="1" applyAlignment="1">
      <alignment horizontal="center" vertical="center" wrapText="1"/>
    </xf>
    <xf numFmtId="0" fontId="11" fillId="0" borderId="1" xfId="29" applyFont="1" applyBorder="1" applyAlignment="1">
      <alignment horizontal="center" vertical="center"/>
    </xf>
    <xf numFmtId="0" fontId="11" fillId="0" borderId="1" xfId="27" applyFont="1" applyBorder="1" applyAlignment="1">
      <alignment horizontal="center" vertical="center"/>
    </xf>
    <xf numFmtId="171" fontId="11" fillId="0" borderId="1" xfId="29" applyNumberFormat="1" applyFont="1" applyBorder="1" applyAlignment="1">
      <alignment horizontal="right" vertical="center"/>
    </xf>
    <xf numFmtId="176" fontId="11" fillId="9" borderId="1" xfId="27" applyNumberFormat="1" applyFont="1" applyFill="1" applyBorder="1" applyAlignment="1">
      <alignment horizontal="right" vertical="center"/>
    </xf>
    <xf numFmtId="0" fontId="11" fillId="0" borderId="1" xfId="28" applyFont="1" applyBorder="1" applyAlignment="1">
      <alignment horizontal="center" vertical="center"/>
    </xf>
    <xf numFmtId="176" fontId="11" fillId="0" borderId="1" xfId="28" applyNumberFormat="1" applyFont="1" applyBorder="1" applyAlignment="1">
      <alignment horizontal="center" vertical="center"/>
    </xf>
    <xf numFmtId="0" fontId="11" fillId="0" borderId="11" xfId="28" applyFont="1" applyBorder="1" applyAlignment="1">
      <alignment horizontal="center" vertical="center"/>
    </xf>
    <xf numFmtId="0" fontId="11" fillId="0" borderId="12" xfId="28" applyFont="1" applyBorder="1" applyAlignment="1">
      <alignment horizontal="center" vertical="center"/>
    </xf>
    <xf numFmtId="171" fontId="12" fillId="0" borderId="12" xfId="29" applyNumberFormat="1" applyFont="1" applyBorder="1" applyAlignment="1">
      <alignment horizontal="right" vertical="center"/>
    </xf>
    <xf numFmtId="171" fontId="12" fillId="0" borderId="13" xfId="29" applyNumberFormat="1" applyFont="1" applyBorder="1" applyAlignment="1">
      <alignment horizontal="right" vertical="center"/>
    </xf>
    <xf numFmtId="0" fontId="7" fillId="8" borderId="33" xfId="44" applyFont="1" applyFill="1" applyBorder="1" applyAlignment="1">
      <alignment horizontal="center"/>
    </xf>
    <xf numFmtId="0" fontId="7" fillId="8" borderId="14" xfId="44" applyFont="1" applyFill="1" applyBorder="1" applyAlignment="1">
      <alignment horizontal="center"/>
    </xf>
    <xf numFmtId="0" fontId="7" fillId="8" borderId="34" xfId="44" applyFont="1" applyFill="1" applyBorder="1" applyAlignment="1">
      <alignment horizontal="center"/>
    </xf>
    <xf numFmtId="0" fontId="1" fillId="0" borderId="0" xfId="44" applyAlignment="1">
      <alignment horizontal="left" wrapText="1"/>
    </xf>
  </cellXfs>
  <cellStyles count="4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13 2 5" xfId="37" xr:uid="{89709DDD-FE79-4D8F-967A-EA20EBA62989}"/>
    <cellStyle name="Millares 2" xfId="34" xr:uid="{00000000-0005-0000-0000-000017000000}"/>
    <cellStyle name="Moneda" xfId="26" builtinId="4"/>
    <cellStyle name="Moneda [0]" xfId="42" builtinId="7"/>
    <cellStyle name="Moneda [0] 2" xfId="39" xr:uid="{9B829EE0-CB80-44FA-87E2-CCEC2CE6BC5E}"/>
    <cellStyle name="Moneda 2" xfId="35" xr:uid="{00000000-0005-0000-0000-000019000000}"/>
    <cellStyle name="Moneda 2 2 2 2 2" xfId="43" xr:uid="{3ADEDEF7-8A4E-CE49-A937-FC8C0F9B1E45}"/>
    <cellStyle name="Normal" xfId="0" builtinId="0"/>
    <cellStyle name="Normal 10" xfId="41" xr:uid="{33A91802-9025-4DB6-980B-586BAC0C0518}"/>
    <cellStyle name="Normal 12 2" xfId="40" xr:uid="{EC139A62-96CF-4E9C-8552-D119414D0567}"/>
    <cellStyle name="Normal 16" xfId="46" xr:uid="{702FE7D8-2984-004D-9571-6A04106B9925}"/>
    <cellStyle name="Normal 2" xfId="27" xr:uid="{00000000-0005-0000-0000-00001B000000}"/>
    <cellStyle name="Normal 3" xfId="32" xr:uid="{00000000-0005-0000-0000-00001C000000}"/>
    <cellStyle name="Normal 4" xfId="44" xr:uid="{BBBE7DCE-E188-3043-B568-50EAFC5C8916}"/>
    <cellStyle name="Normal_CALCULO DEL AIU 2011" xfId="30" xr:uid="{00000000-0005-0000-0000-00001E000000}"/>
    <cellStyle name="Normal_CALCULO DEL AIU 2011_revisar" xfId="29" xr:uid="{00000000-0005-0000-0000-00001F000000}"/>
    <cellStyle name="Normal_PPTO-ETAPA- I-07-SEPTIEMBRE-12" xfId="28" xr:uid="{00000000-0005-0000-0000-000020000000}"/>
    <cellStyle name="Numeric" xfId="19" xr:uid="{00000000-0005-0000-0000-000021000000}"/>
    <cellStyle name="NumericWithBorder" xfId="23" xr:uid="{00000000-0005-0000-0000-000022000000}"/>
    <cellStyle name="Percent" xfId="1" xr:uid="{00000000-0005-0000-0000-000023000000}"/>
    <cellStyle name="Porcentaje" xfId="36" builtinId="5"/>
    <cellStyle name="Porcentaje 2" xfId="31" xr:uid="{00000000-0005-0000-0000-000024000000}"/>
    <cellStyle name="Porcentaje 2 4 2" xfId="38" xr:uid="{3A6AE236-5882-4DE2-9901-939BAE7E4879}"/>
    <cellStyle name="Porcentaje 3" xfId="45" xr:uid="{D4A0E010-2A2F-124F-A8A4-B44F23AA593D}"/>
    <cellStyle name="Porcentual_CALCULO DEL AIU-2012" xfId="33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832339</xdr:colOff>
      <xdr:row>1</xdr:row>
      <xdr:rowOff>42400</xdr:rowOff>
    </xdr:from>
    <xdr:to>
      <xdr:col>11</xdr:col>
      <xdr:colOff>193728</xdr:colOff>
      <xdr:row>4</xdr:row>
      <xdr:rowOff>19143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885FE7-A8FB-104D-ABE0-4C042AE22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3610" y="128502"/>
          <a:ext cx="1137237" cy="1139116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Stf006/QA/OFERTAS/7422/DPTO/CIVIL/7422CWX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@/SCIA-NT2/PRESUPUESTOS/Actuales/050-1028%20rev.%20sep-01/62PRESUP/PRES1028SEPT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clbedoya1/Downloads/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ABD8-24B9-BB4B-901E-BB0395B76F2C}">
  <sheetPr>
    <pageSetUpPr fitToPage="1"/>
  </sheetPr>
  <dimension ref="A1:P81"/>
  <sheetViews>
    <sheetView showGridLines="0" tabSelected="1" view="pageBreakPreview" topLeftCell="A11" zoomScale="85" zoomScaleSheetLayoutView="115" workbookViewId="0">
      <selection activeCell="A18" sqref="A18:A26"/>
    </sheetView>
  </sheetViews>
  <sheetFormatPr baseColWidth="10" defaultColWidth="11.5" defaultRowHeight="13"/>
  <cols>
    <col min="1" max="1" width="11.5" style="1"/>
    <col min="2" max="2" width="5.33203125" style="1" bestFit="1" customWidth="1"/>
    <col min="3" max="3" width="25.6640625" style="2" customWidth="1"/>
    <col min="4" max="4" width="11.5" style="2" customWidth="1"/>
    <col min="5" max="5" width="11" style="2" customWidth="1"/>
    <col min="6" max="6" width="16.83203125" style="2" bestFit="1" customWidth="1"/>
    <col min="7" max="7" width="6.1640625" style="2" bestFit="1" customWidth="1"/>
    <col min="8" max="8" width="15.6640625" style="2" bestFit="1" customWidth="1"/>
    <col min="9" max="9" width="18.83203125" style="2" customWidth="1"/>
    <col min="10" max="10" width="16.83203125" style="2" bestFit="1" customWidth="1"/>
    <col min="11" max="11" width="6.5" style="2" customWidth="1"/>
    <col min="12" max="12" width="17.6640625" style="2" customWidth="1"/>
    <col min="13" max="13" width="4.5" style="2" customWidth="1"/>
    <col min="14" max="14" width="24.5" style="2" customWidth="1"/>
    <col min="15" max="15" width="16.83203125" style="2" bestFit="1" customWidth="1"/>
    <col min="16" max="250" width="11.5" style="2"/>
    <col min="251" max="251" width="7.1640625" style="2" bestFit="1" customWidth="1"/>
    <col min="252" max="252" width="5.33203125" style="2" bestFit="1" customWidth="1"/>
    <col min="253" max="253" width="30" style="2" customWidth="1"/>
    <col min="254" max="254" width="13.5" style="2" customWidth="1"/>
    <col min="255" max="255" width="10.1640625" style="2" customWidth="1"/>
    <col min="256" max="256" width="10" style="2" customWidth="1"/>
    <col min="257" max="257" width="6.1640625" style="2" bestFit="1" customWidth="1"/>
    <col min="258" max="258" width="4.6640625" style="2" customWidth="1"/>
    <col min="259" max="259" width="14.6640625" style="2" bestFit="1" customWidth="1"/>
    <col min="260" max="260" width="12.6640625" style="2" bestFit="1" customWidth="1"/>
    <col min="261" max="261" width="7.6640625" style="2" customWidth="1"/>
    <col min="262" max="262" width="18" style="2" customWidth="1"/>
    <col min="263" max="263" width="8.33203125" style="2" customWidth="1"/>
    <col min="264" max="264" width="16" style="2" customWidth="1"/>
    <col min="265" max="265" width="15.1640625" style="2" bestFit="1" customWidth="1"/>
    <col min="266" max="266" width="14.1640625" style="2" bestFit="1" customWidth="1"/>
    <col min="267" max="506" width="11.5" style="2"/>
    <col min="507" max="507" width="7.1640625" style="2" bestFit="1" customWidth="1"/>
    <col min="508" max="508" width="5.33203125" style="2" bestFit="1" customWidth="1"/>
    <col min="509" max="509" width="30" style="2" customWidth="1"/>
    <col min="510" max="510" width="13.5" style="2" customWidth="1"/>
    <col min="511" max="511" width="10.1640625" style="2" customWidth="1"/>
    <col min="512" max="512" width="10" style="2" customWidth="1"/>
    <col min="513" max="513" width="6.1640625" style="2" bestFit="1" customWidth="1"/>
    <col min="514" max="514" width="4.6640625" style="2" customWidth="1"/>
    <col min="515" max="515" width="14.6640625" style="2" bestFit="1" customWidth="1"/>
    <col min="516" max="516" width="12.6640625" style="2" bestFit="1" customWidth="1"/>
    <col min="517" max="517" width="7.6640625" style="2" customWidth="1"/>
    <col min="518" max="518" width="18" style="2" customWidth="1"/>
    <col min="519" max="519" width="8.33203125" style="2" customWidth="1"/>
    <col min="520" max="520" width="16" style="2" customWidth="1"/>
    <col min="521" max="521" width="15.1640625" style="2" bestFit="1" customWidth="1"/>
    <col min="522" max="522" width="14.1640625" style="2" bestFit="1" customWidth="1"/>
    <col min="523" max="762" width="11.5" style="2"/>
    <col min="763" max="763" width="7.1640625" style="2" bestFit="1" customWidth="1"/>
    <col min="764" max="764" width="5.33203125" style="2" bestFit="1" customWidth="1"/>
    <col min="765" max="765" width="30" style="2" customWidth="1"/>
    <col min="766" max="766" width="13.5" style="2" customWidth="1"/>
    <col min="767" max="767" width="10.1640625" style="2" customWidth="1"/>
    <col min="768" max="768" width="10" style="2" customWidth="1"/>
    <col min="769" max="769" width="6.1640625" style="2" bestFit="1" customWidth="1"/>
    <col min="770" max="770" width="4.6640625" style="2" customWidth="1"/>
    <col min="771" max="771" width="14.6640625" style="2" bestFit="1" customWidth="1"/>
    <col min="772" max="772" width="12.6640625" style="2" bestFit="1" customWidth="1"/>
    <col min="773" max="773" width="7.6640625" style="2" customWidth="1"/>
    <col min="774" max="774" width="18" style="2" customWidth="1"/>
    <col min="775" max="775" width="8.33203125" style="2" customWidth="1"/>
    <col min="776" max="776" width="16" style="2" customWidth="1"/>
    <col min="777" max="777" width="15.1640625" style="2" bestFit="1" customWidth="1"/>
    <col min="778" max="778" width="14.1640625" style="2" bestFit="1" customWidth="1"/>
    <col min="779" max="1018" width="11.5" style="2"/>
    <col min="1019" max="1019" width="7.1640625" style="2" bestFit="1" customWidth="1"/>
    <col min="1020" max="1020" width="5.33203125" style="2" bestFit="1" customWidth="1"/>
    <col min="1021" max="1021" width="30" style="2" customWidth="1"/>
    <col min="1022" max="1022" width="13.5" style="2" customWidth="1"/>
    <col min="1023" max="1023" width="10.1640625" style="2" customWidth="1"/>
    <col min="1024" max="1024" width="10" style="2" customWidth="1"/>
    <col min="1025" max="1025" width="6.1640625" style="2" bestFit="1" customWidth="1"/>
    <col min="1026" max="1026" width="4.6640625" style="2" customWidth="1"/>
    <col min="1027" max="1027" width="14.6640625" style="2" bestFit="1" customWidth="1"/>
    <col min="1028" max="1028" width="12.6640625" style="2" bestFit="1" customWidth="1"/>
    <col min="1029" max="1029" width="7.6640625" style="2" customWidth="1"/>
    <col min="1030" max="1030" width="18" style="2" customWidth="1"/>
    <col min="1031" max="1031" width="8.33203125" style="2" customWidth="1"/>
    <col min="1032" max="1032" width="16" style="2" customWidth="1"/>
    <col min="1033" max="1033" width="15.1640625" style="2" bestFit="1" customWidth="1"/>
    <col min="1034" max="1034" width="14.1640625" style="2" bestFit="1" customWidth="1"/>
    <col min="1035" max="1274" width="11.5" style="2"/>
    <col min="1275" max="1275" width="7.1640625" style="2" bestFit="1" customWidth="1"/>
    <col min="1276" max="1276" width="5.33203125" style="2" bestFit="1" customWidth="1"/>
    <col min="1277" max="1277" width="30" style="2" customWidth="1"/>
    <col min="1278" max="1278" width="13.5" style="2" customWidth="1"/>
    <col min="1279" max="1279" width="10.1640625" style="2" customWidth="1"/>
    <col min="1280" max="1280" width="10" style="2" customWidth="1"/>
    <col min="1281" max="1281" width="6.1640625" style="2" bestFit="1" customWidth="1"/>
    <col min="1282" max="1282" width="4.6640625" style="2" customWidth="1"/>
    <col min="1283" max="1283" width="14.6640625" style="2" bestFit="1" customWidth="1"/>
    <col min="1284" max="1284" width="12.6640625" style="2" bestFit="1" customWidth="1"/>
    <col min="1285" max="1285" width="7.6640625" style="2" customWidth="1"/>
    <col min="1286" max="1286" width="18" style="2" customWidth="1"/>
    <col min="1287" max="1287" width="8.33203125" style="2" customWidth="1"/>
    <col min="1288" max="1288" width="16" style="2" customWidth="1"/>
    <col min="1289" max="1289" width="15.1640625" style="2" bestFit="1" customWidth="1"/>
    <col min="1290" max="1290" width="14.1640625" style="2" bestFit="1" customWidth="1"/>
    <col min="1291" max="1530" width="11.5" style="2"/>
    <col min="1531" max="1531" width="7.1640625" style="2" bestFit="1" customWidth="1"/>
    <col min="1532" max="1532" width="5.33203125" style="2" bestFit="1" customWidth="1"/>
    <col min="1533" max="1533" width="30" style="2" customWidth="1"/>
    <col min="1534" max="1534" width="13.5" style="2" customWidth="1"/>
    <col min="1535" max="1535" width="10.1640625" style="2" customWidth="1"/>
    <col min="1536" max="1536" width="10" style="2" customWidth="1"/>
    <col min="1537" max="1537" width="6.1640625" style="2" bestFit="1" customWidth="1"/>
    <col min="1538" max="1538" width="4.6640625" style="2" customWidth="1"/>
    <col min="1539" max="1539" width="14.6640625" style="2" bestFit="1" customWidth="1"/>
    <col min="1540" max="1540" width="12.6640625" style="2" bestFit="1" customWidth="1"/>
    <col min="1541" max="1541" width="7.6640625" style="2" customWidth="1"/>
    <col min="1542" max="1542" width="18" style="2" customWidth="1"/>
    <col min="1543" max="1543" width="8.33203125" style="2" customWidth="1"/>
    <col min="1544" max="1544" width="16" style="2" customWidth="1"/>
    <col min="1545" max="1545" width="15.1640625" style="2" bestFit="1" customWidth="1"/>
    <col min="1546" max="1546" width="14.1640625" style="2" bestFit="1" customWidth="1"/>
    <col min="1547" max="1786" width="11.5" style="2"/>
    <col min="1787" max="1787" width="7.1640625" style="2" bestFit="1" customWidth="1"/>
    <col min="1788" max="1788" width="5.33203125" style="2" bestFit="1" customWidth="1"/>
    <col min="1789" max="1789" width="30" style="2" customWidth="1"/>
    <col min="1790" max="1790" width="13.5" style="2" customWidth="1"/>
    <col min="1791" max="1791" width="10.1640625" style="2" customWidth="1"/>
    <col min="1792" max="1792" width="10" style="2" customWidth="1"/>
    <col min="1793" max="1793" width="6.1640625" style="2" bestFit="1" customWidth="1"/>
    <col min="1794" max="1794" width="4.6640625" style="2" customWidth="1"/>
    <col min="1795" max="1795" width="14.6640625" style="2" bestFit="1" customWidth="1"/>
    <col min="1796" max="1796" width="12.6640625" style="2" bestFit="1" customWidth="1"/>
    <col min="1797" max="1797" width="7.6640625" style="2" customWidth="1"/>
    <col min="1798" max="1798" width="18" style="2" customWidth="1"/>
    <col min="1799" max="1799" width="8.33203125" style="2" customWidth="1"/>
    <col min="1800" max="1800" width="16" style="2" customWidth="1"/>
    <col min="1801" max="1801" width="15.1640625" style="2" bestFit="1" customWidth="1"/>
    <col min="1802" max="1802" width="14.1640625" style="2" bestFit="1" customWidth="1"/>
    <col min="1803" max="2042" width="11.5" style="2"/>
    <col min="2043" max="2043" width="7.1640625" style="2" bestFit="1" customWidth="1"/>
    <col min="2044" max="2044" width="5.33203125" style="2" bestFit="1" customWidth="1"/>
    <col min="2045" max="2045" width="30" style="2" customWidth="1"/>
    <col min="2046" max="2046" width="13.5" style="2" customWidth="1"/>
    <col min="2047" max="2047" width="10.1640625" style="2" customWidth="1"/>
    <col min="2048" max="2048" width="10" style="2" customWidth="1"/>
    <col min="2049" max="2049" width="6.1640625" style="2" bestFit="1" customWidth="1"/>
    <col min="2050" max="2050" width="4.6640625" style="2" customWidth="1"/>
    <col min="2051" max="2051" width="14.6640625" style="2" bestFit="1" customWidth="1"/>
    <col min="2052" max="2052" width="12.6640625" style="2" bestFit="1" customWidth="1"/>
    <col min="2053" max="2053" width="7.6640625" style="2" customWidth="1"/>
    <col min="2054" max="2054" width="18" style="2" customWidth="1"/>
    <col min="2055" max="2055" width="8.33203125" style="2" customWidth="1"/>
    <col min="2056" max="2056" width="16" style="2" customWidth="1"/>
    <col min="2057" max="2057" width="15.1640625" style="2" bestFit="1" customWidth="1"/>
    <col min="2058" max="2058" width="14.1640625" style="2" bestFit="1" customWidth="1"/>
    <col min="2059" max="2298" width="11.5" style="2"/>
    <col min="2299" max="2299" width="7.1640625" style="2" bestFit="1" customWidth="1"/>
    <col min="2300" max="2300" width="5.33203125" style="2" bestFit="1" customWidth="1"/>
    <col min="2301" max="2301" width="30" style="2" customWidth="1"/>
    <col min="2302" max="2302" width="13.5" style="2" customWidth="1"/>
    <col min="2303" max="2303" width="10.1640625" style="2" customWidth="1"/>
    <col min="2304" max="2304" width="10" style="2" customWidth="1"/>
    <col min="2305" max="2305" width="6.1640625" style="2" bestFit="1" customWidth="1"/>
    <col min="2306" max="2306" width="4.6640625" style="2" customWidth="1"/>
    <col min="2307" max="2307" width="14.6640625" style="2" bestFit="1" customWidth="1"/>
    <col min="2308" max="2308" width="12.6640625" style="2" bestFit="1" customWidth="1"/>
    <col min="2309" max="2309" width="7.6640625" style="2" customWidth="1"/>
    <col min="2310" max="2310" width="18" style="2" customWidth="1"/>
    <col min="2311" max="2311" width="8.33203125" style="2" customWidth="1"/>
    <col min="2312" max="2312" width="16" style="2" customWidth="1"/>
    <col min="2313" max="2313" width="15.1640625" style="2" bestFit="1" customWidth="1"/>
    <col min="2314" max="2314" width="14.1640625" style="2" bestFit="1" customWidth="1"/>
    <col min="2315" max="2554" width="11.5" style="2"/>
    <col min="2555" max="2555" width="7.1640625" style="2" bestFit="1" customWidth="1"/>
    <col min="2556" max="2556" width="5.33203125" style="2" bestFit="1" customWidth="1"/>
    <col min="2557" max="2557" width="30" style="2" customWidth="1"/>
    <col min="2558" max="2558" width="13.5" style="2" customWidth="1"/>
    <col min="2559" max="2559" width="10.1640625" style="2" customWidth="1"/>
    <col min="2560" max="2560" width="10" style="2" customWidth="1"/>
    <col min="2561" max="2561" width="6.1640625" style="2" bestFit="1" customWidth="1"/>
    <col min="2562" max="2562" width="4.6640625" style="2" customWidth="1"/>
    <col min="2563" max="2563" width="14.6640625" style="2" bestFit="1" customWidth="1"/>
    <col min="2564" max="2564" width="12.6640625" style="2" bestFit="1" customWidth="1"/>
    <col min="2565" max="2565" width="7.6640625" style="2" customWidth="1"/>
    <col min="2566" max="2566" width="18" style="2" customWidth="1"/>
    <col min="2567" max="2567" width="8.33203125" style="2" customWidth="1"/>
    <col min="2568" max="2568" width="16" style="2" customWidth="1"/>
    <col min="2569" max="2569" width="15.1640625" style="2" bestFit="1" customWidth="1"/>
    <col min="2570" max="2570" width="14.1640625" style="2" bestFit="1" customWidth="1"/>
    <col min="2571" max="2810" width="11.5" style="2"/>
    <col min="2811" max="2811" width="7.1640625" style="2" bestFit="1" customWidth="1"/>
    <col min="2812" max="2812" width="5.33203125" style="2" bestFit="1" customWidth="1"/>
    <col min="2813" max="2813" width="30" style="2" customWidth="1"/>
    <col min="2814" max="2814" width="13.5" style="2" customWidth="1"/>
    <col min="2815" max="2815" width="10.1640625" style="2" customWidth="1"/>
    <col min="2816" max="2816" width="10" style="2" customWidth="1"/>
    <col min="2817" max="2817" width="6.1640625" style="2" bestFit="1" customWidth="1"/>
    <col min="2818" max="2818" width="4.6640625" style="2" customWidth="1"/>
    <col min="2819" max="2819" width="14.6640625" style="2" bestFit="1" customWidth="1"/>
    <col min="2820" max="2820" width="12.6640625" style="2" bestFit="1" customWidth="1"/>
    <col min="2821" max="2821" width="7.6640625" style="2" customWidth="1"/>
    <col min="2822" max="2822" width="18" style="2" customWidth="1"/>
    <col min="2823" max="2823" width="8.33203125" style="2" customWidth="1"/>
    <col min="2824" max="2824" width="16" style="2" customWidth="1"/>
    <col min="2825" max="2825" width="15.1640625" style="2" bestFit="1" customWidth="1"/>
    <col min="2826" max="2826" width="14.1640625" style="2" bestFit="1" customWidth="1"/>
    <col min="2827" max="3066" width="11.5" style="2"/>
    <col min="3067" max="3067" width="7.1640625" style="2" bestFit="1" customWidth="1"/>
    <col min="3068" max="3068" width="5.33203125" style="2" bestFit="1" customWidth="1"/>
    <col min="3069" max="3069" width="30" style="2" customWidth="1"/>
    <col min="3070" max="3070" width="13.5" style="2" customWidth="1"/>
    <col min="3071" max="3071" width="10.1640625" style="2" customWidth="1"/>
    <col min="3072" max="3072" width="10" style="2" customWidth="1"/>
    <col min="3073" max="3073" width="6.1640625" style="2" bestFit="1" customWidth="1"/>
    <col min="3074" max="3074" width="4.6640625" style="2" customWidth="1"/>
    <col min="3075" max="3075" width="14.6640625" style="2" bestFit="1" customWidth="1"/>
    <col min="3076" max="3076" width="12.6640625" style="2" bestFit="1" customWidth="1"/>
    <col min="3077" max="3077" width="7.6640625" style="2" customWidth="1"/>
    <col min="3078" max="3078" width="18" style="2" customWidth="1"/>
    <col min="3079" max="3079" width="8.33203125" style="2" customWidth="1"/>
    <col min="3080" max="3080" width="16" style="2" customWidth="1"/>
    <col min="3081" max="3081" width="15.1640625" style="2" bestFit="1" customWidth="1"/>
    <col min="3082" max="3082" width="14.1640625" style="2" bestFit="1" customWidth="1"/>
    <col min="3083" max="3322" width="11.5" style="2"/>
    <col min="3323" max="3323" width="7.1640625" style="2" bestFit="1" customWidth="1"/>
    <col min="3324" max="3324" width="5.33203125" style="2" bestFit="1" customWidth="1"/>
    <col min="3325" max="3325" width="30" style="2" customWidth="1"/>
    <col min="3326" max="3326" width="13.5" style="2" customWidth="1"/>
    <col min="3327" max="3327" width="10.1640625" style="2" customWidth="1"/>
    <col min="3328" max="3328" width="10" style="2" customWidth="1"/>
    <col min="3329" max="3329" width="6.1640625" style="2" bestFit="1" customWidth="1"/>
    <col min="3330" max="3330" width="4.6640625" style="2" customWidth="1"/>
    <col min="3331" max="3331" width="14.6640625" style="2" bestFit="1" customWidth="1"/>
    <col min="3332" max="3332" width="12.6640625" style="2" bestFit="1" customWidth="1"/>
    <col min="3333" max="3333" width="7.6640625" style="2" customWidth="1"/>
    <col min="3334" max="3334" width="18" style="2" customWidth="1"/>
    <col min="3335" max="3335" width="8.33203125" style="2" customWidth="1"/>
    <col min="3336" max="3336" width="16" style="2" customWidth="1"/>
    <col min="3337" max="3337" width="15.1640625" style="2" bestFit="1" customWidth="1"/>
    <col min="3338" max="3338" width="14.1640625" style="2" bestFit="1" customWidth="1"/>
    <col min="3339" max="3578" width="11.5" style="2"/>
    <col min="3579" max="3579" width="7.1640625" style="2" bestFit="1" customWidth="1"/>
    <col min="3580" max="3580" width="5.33203125" style="2" bestFit="1" customWidth="1"/>
    <col min="3581" max="3581" width="30" style="2" customWidth="1"/>
    <col min="3582" max="3582" width="13.5" style="2" customWidth="1"/>
    <col min="3583" max="3583" width="10.1640625" style="2" customWidth="1"/>
    <col min="3584" max="3584" width="10" style="2" customWidth="1"/>
    <col min="3585" max="3585" width="6.1640625" style="2" bestFit="1" customWidth="1"/>
    <col min="3586" max="3586" width="4.6640625" style="2" customWidth="1"/>
    <col min="3587" max="3587" width="14.6640625" style="2" bestFit="1" customWidth="1"/>
    <col min="3588" max="3588" width="12.6640625" style="2" bestFit="1" customWidth="1"/>
    <col min="3589" max="3589" width="7.6640625" style="2" customWidth="1"/>
    <col min="3590" max="3590" width="18" style="2" customWidth="1"/>
    <col min="3591" max="3591" width="8.33203125" style="2" customWidth="1"/>
    <col min="3592" max="3592" width="16" style="2" customWidth="1"/>
    <col min="3593" max="3593" width="15.1640625" style="2" bestFit="1" customWidth="1"/>
    <col min="3594" max="3594" width="14.1640625" style="2" bestFit="1" customWidth="1"/>
    <col min="3595" max="3834" width="11.5" style="2"/>
    <col min="3835" max="3835" width="7.1640625" style="2" bestFit="1" customWidth="1"/>
    <col min="3836" max="3836" width="5.33203125" style="2" bestFit="1" customWidth="1"/>
    <col min="3837" max="3837" width="30" style="2" customWidth="1"/>
    <col min="3838" max="3838" width="13.5" style="2" customWidth="1"/>
    <col min="3839" max="3839" width="10.1640625" style="2" customWidth="1"/>
    <col min="3840" max="3840" width="10" style="2" customWidth="1"/>
    <col min="3841" max="3841" width="6.1640625" style="2" bestFit="1" customWidth="1"/>
    <col min="3842" max="3842" width="4.6640625" style="2" customWidth="1"/>
    <col min="3843" max="3843" width="14.6640625" style="2" bestFit="1" customWidth="1"/>
    <col min="3844" max="3844" width="12.6640625" style="2" bestFit="1" customWidth="1"/>
    <col min="3845" max="3845" width="7.6640625" style="2" customWidth="1"/>
    <col min="3846" max="3846" width="18" style="2" customWidth="1"/>
    <col min="3847" max="3847" width="8.33203125" style="2" customWidth="1"/>
    <col min="3848" max="3848" width="16" style="2" customWidth="1"/>
    <col min="3849" max="3849" width="15.1640625" style="2" bestFit="1" customWidth="1"/>
    <col min="3850" max="3850" width="14.1640625" style="2" bestFit="1" customWidth="1"/>
    <col min="3851" max="4090" width="11.5" style="2"/>
    <col min="4091" max="4091" width="7.1640625" style="2" bestFit="1" customWidth="1"/>
    <col min="4092" max="4092" width="5.33203125" style="2" bestFit="1" customWidth="1"/>
    <col min="4093" max="4093" width="30" style="2" customWidth="1"/>
    <col min="4094" max="4094" width="13.5" style="2" customWidth="1"/>
    <col min="4095" max="4095" width="10.1640625" style="2" customWidth="1"/>
    <col min="4096" max="4096" width="10" style="2" customWidth="1"/>
    <col min="4097" max="4097" width="6.1640625" style="2" bestFit="1" customWidth="1"/>
    <col min="4098" max="4098" width="4.6640625" style="2" customWidth="1"/>
    <col min="4099" max="4099" width="14.6640625" style="2" bestFit="1" customWidth="1"/>
    <col min="4100" max="4100" width="12.6640625" style="2" bestFit="1" customWidth="1"/>
    <col min="4101" max="4101" width="7.6640625" style="2" customWidth="1"/>
    <col min="4102" max="4102" width="18" style="2" customWidth="1"/>
    <col min="4103" max="4103" width="8.33203125" style="2" customWidth="1"/>
    <col min="4104" max="4104" width="16" style="2" customWidth="1"/>
    <col min="4105" max="4105" width="15.1640625" style="2" bestFit="1" customWidth="1"/>
    <col min="4106" max="4106" width="14.1640625" style="2" bestFit="1" customWidth="1"/>
    <col min="4107" max="4346" width="11.5" style="2"/>
    <col min="4347" max="4347" width="7.1640625" style="2" bestFit="1" customWidth="1"/>
    <col min="4348" max="4348" width="5.33203125" style="2" bestFit="1" customWidth="1"/>
    <col min="4349" max="4349" width="30" style="2" customWidth="1"/>
    <col min="4350" max="4350" width="13.5" style="2" customWidth="1"/>
    <col min="4351" max="4351" width="10.1640625" style="2" customWidth="1"/>
    <col min="4352" max="4352" width="10" style="2" customWidth="1"/>
    <col min="4353" max="4353" width="6.1640625" style="2" bestFit="1" customWidth="1"/>
    <col min="4354" max="4354" width="4.6640625" style="2" customWidth="1"/>
    <col min="4355" max="4355" width="14.6640625" style="2" bestFit="1" customWidth="1"/>
    <col min="4356" max="4356" width="12.6640625" style="2" bestFit="1" customWidth="1"/>
    <col min="4357" max="4357" width="7.6640625" style="2" customWidth="1"/>
    <col min="4358" max="4358" width="18" style="2" customWidth="1"/>
    <col min="4359" max="4359" width="8.33203125" style="2" customWidth="1"/>
    <col min="4360" max="4360" width="16" style="2" customWidth="1"/>
    <col min="4361" max="4361" width="15.1640625" style="2" bestFit="1" customWidth="1"/>
    <col min="4362" max="4362" width="14.1640625" style="2" bestFit="1" customWidth="1"/>
    <col min="4363" max="4602" width="11.5" style="2"/>
    <col min="4603" max="4603" width="7.1640625" style="2" bestFit="1" customWidth="1"/>
    <col min="4604" max="4604" width="5.33203125" style="2" bestFit="1" customWidth="1"/>
    <col min="4605" max="4605" width="30" style="2" customWidth="1"/>
    <col min="4606" max="4606" width="13.5" style="2" customWidth="1"/>
    <col min="4607" max="4607" width="10.1640625" style="2" customWidth="1"/>
    <col min="4608" max="4608" width="10" style="2" customWidth="1"/>
    <col min="4609" max="4609" width="6.1640625" style="2" bestFit="1" customWidth="1"/>
    <col min="4610" max="4610" width="4.6640625" style="2" customWidth="1"/>
    <col min="4611" max="4611" width="14.6640625" style="2" bestFit="1" customWidth="1"/>
    <col min="4612" max="4612" width="12.6640625" style="2" bestFit="1" customWidth="1"/>
    <col min="4613" max="4613" width="7.6640625" style="2" customWidth="1"/>
    <col min="4614" max="4614" width="18" style="2" customWidth="1"/>
    <col min="4615" max="4615" width="8.33203125" style="2" customWidth="1"/>
    <col min="4616" max="4616" width="16" style="2" customWidth="1"/>
    <col min="4617" max="4617" width="15.1640625" style="2" bestFit="1" customWidth="1"/>
    <col min="4618" max="4618" width="14.1640625" style="2" bestFit="1" customWidth="1"/>
    <col min="4619" max="4858" width="11.5" style="2"/>
    <col min="4859" max="4859" width="7.1640625" style="2" bestFit="1" customWidth="1"/>
    <col min="4860" max="4860" width="5.33203125" style="2" bestFit="1" customWidth="1"/>
    <col min="4861" max="4861" width="30" style="2" customWidth="1"/>
    <col min="4862" max="4862" width="13.5" style="2" customWidth="1"/>
    <col min="4863" max="4863" width="10.1640625" style="2" customWidth="1"/>
    <col min="4864" max="4864" width="10" style="2" customWidth="1"/>
    <col min="4865" max="4865" width="6.1640625" style="2" bestFit="1" customWidth="1"/>
    <col min="4866" max="4866" width="4.6640625" style="2" customWidth="1"/>
    <col min="4867" max="4867" width="14.6640625" style="2" bestFit="1" customWidth="1"/>
    <col min="4868" max="4868" width="12.6640625" style="2" bestFit="1" customWidth="1"/>
    <col min="4869" max="4869" width="7.6640625" style="2" customWidth="1"/>
    <col min="4870" max="4870" width="18" style="2" customWidth="1"/>
    <col min="4871" max="4871" width="8.33203125" style="2" customWidth="1"/>
    <col min="4872" max="4872" width="16" style="2" customWidth="1"/>
    <col min="4873" max="4873" width="15.1640625" style="2" bestFit="1" customWidth="1"/>
    <col min="4874" max="4874" width="14.1640625" style="2" bestFit="1" customWidth="1"/>
    <col min="4875" max="5114" width="11.5" style="2"/>
    <col min="5115" max="5115" width="7.1640625" style="2" bestFit="1" customWidth="1"/>
    <col min="5116" max="5116" width="5.33203125" style="2" bestFit="1" customWidth="1"/>
    <col min="5117" max="5117" width="30" style="2" customWidth="1"/>
    <col min="5118" max="5118" width="13.5" style="2" customWidth="1"/>
    <col min="5119" max="5119" width="10.1640625" style="2" customWidth="1"/>
    <col min="5120" max="5120" width="10" style="2" customWidth="1"/>
    <col min="5121" max="5121" width="6.1640625" style="2" bestFit="1" customWidth="1"/>
    <col min="5122" max="5122" width="4.6640625" style="2" customWidth="1"/>
    <col min="5123" max="5123" width="14.6640625" style="2" bestFit="1" customWidth="1"/>
    <col min="5124" max="5124" width="12.6640625" style="2" bestFit="1" customWidth="1"/>
    <col min="5125" max="5125" width="7.6640625" style="2" customWidth="1"/>
    <col min="5126" max="5126" width="18" style="2" customWidth="1"/>
    <col min="5127" max="5127" width="8.33203125" style="2" customWidth="1"/>
    <col min="5128" max="5128" width="16" style="2" customWidth="1"/>
    <col min="5129" max="5129" width="15.1640625" style="2" bestFit="1" customWidth="1"/>
    <col min="5130" max="5130" width="14.1640625" style="2" bestFit="1" customWidth="1"/>
    <col min="5131" max="5370" width="11.5" style="2"/>
    <col min="5371" max="5371" width="7.1640625" style="2" bestFit="1" customWidth="1"/>
    <col min="5372" max="5372" width="5.33203125" style="2" bestFit="1" customWidth="1"/>
    <col min="5373" max="5373" width="30" style="2" customWidth="1"/>
    <col min="5374" max="5374" width="13.5" style="2" customWidth="1"/>
    <col min="5375" max="5375" width="10.1640625" style="2" customWidth="1"/>
    <col min="5376" max="5376" width="10" style="2" customWidth="1"/>
    <col min="5377" max="5377" width="6.1640625" style="2" bestFit="1" customWidth="1"/>
    <col min="5378" max="5378" width="4.6640625" style="2" customWidth="1"/>
    <col min="5379" max="5379" width="14.6640625" style="2" bestFit="1" customWidth="1"/>
    <col min="5380" max="5380" width="12.6640625" style="2" bestFit="1" customWidth="1"/>
    <col min="5381" max="5381" width="7.6640625" style="2" customWidth="1"/>
    <col min="5382" max="5382" width="18" style="2" customWidth="1"/>
    <col min="5383" max="5383" width="8.33203125" style="2" customWidth="1"/>
    <col min="5384" max="5384" width="16" style="2" customWidth="1"/>
    <col min="5385" max="5385" width="15.1640625" style="2" bestFit="1" customWidth="1"/>
    <col min="5386" max="5386" width="14.1640625" style="2" bestFit="1" customWidth="1"/>
    <col min="5387" max="5626" width="11.5" style="2"/>
    <col min="5627" max="5627" width="7.1640625" style="2" bestFit="1" customWidth="1"/>
    <col min="5628" max="5628" width="5.33203125" style="2" bestFit="1" customWidth="1"/>
    <col min="5629" max="5629" width="30" style="2" customWidth="1"/>
    <col min="5630" max="5630" width="13.5" style="2" customWidth="1"/>
    <col min="5631" max="5631" width="10.1640625" style="2" customWidth="1"/>
    <col min="5632" max="5632" width="10" style="2" customWidth="1"/>
    <col min="5633" max="5633" width="6.1640625" style="2" bestFit="1" customWidth="1"/>
    <col min="5634" max="5634" width="4.6640625" style="2" customWidth="1"/>
    <col min="5635" max="5635" width="14.6640625" style="2" bestFit="1" customWidth="1"/>
    <col min="5636" max="5636" width="12.6640625" style="2" bestFit="1" customWidth="1"/>
    <col min="5637" max="5637" width="7.6640625" style="2" customWidth="1"/>
    <col min="5638" max="5638" width="18" style="2" customWidth="1"/>
    <col min="5639" max="5639" width="8.33203125" style="2" customWidth="1"/>
    <col min="5640" max="5640" width="16" style="2" customWidth="1"/>
    <col min="5641" max="5641" width="15.1640625" style="2" bestFit="1" customWidth="1"/>
    <col min="5642" max="5642" width="14.1640625" style="2" bestFit="1" customWidth="1"/>
    <col min="5643" max="5882" width="11.5" style="2"/>
    <col min="5883" max="5883" width="7.1640625" style="2" bestFit="1" customWidth="1"/>
    <col min="5884" max="5884" width="5.33203125" style="2" bestFit="1" customWidth="1"/>
    <col min="5885" max="5885" width="30" style="2" customWidth="1"/>
    <col min="5886" max="5886" width="13.5" style="2" customWidth="1"/>
    <col min="5887" max="5887" width="10.1640625" style="2" customWidth="1"/>
    <col min="5888" max="5888" width="10" style="2" customWidth="1"/>
    <col min="5889" max="5889" width="6.1640625" style="2" bestFit="1" customWidth="1"/>
    <col min="5890" max="5890" width="4.6640625" style="2" customWidth="1"/>
    <col min="5891" max="5891" width="14.6640625" style="2" bestFit="1" customWidth="1"/>
    <col min="5892" max="5892" width="12.6640625" style="2" bestFit="1" customWidth="1"/>
    <col min="5893" max="5893" width="7.6640625" style="2" customWidth="1"/>
    <col min="5894" max="5894" width="18" style="2" customWidth="1"/>
    <col min="5895" max="5895" width="8.33203125" style="2" customWidth="1"/>
    <col min="5896" max="5896" width="16" style="2" customWidth="1"/>
    <col min="5897" max="5897" width="15.1640625" style="2" bestFit="1" customWidth="1"/>
    <col min="5898" max="5898" width="14.1640625" style="2" bestFit="1" customWidth="1"/>
    <col min="5899" max="6138" width="11.5" style="2"/>
    <col min="6139" max="6139" width="7.1640625" style="2" bestFit="1" customWidth="1"/>
    <col min="6140" max="6140" width="5.33203125" style="2" bestFit="1" customWidth="1"/>
    <col min="6141" max="6141" width="30" style="2" customWidth="1"/>
    <col min="6142" max="6142" width="13.5" style="2" customWidth="1"/>
    <col min="6143" max="6143" width="10.1640625" style="2" customWidth="1"/>
    <col min="6144" max="6144" width="10" style="2" customWidth="1"/>
    <col min="6145" max="6145" width="6.1640625" style="2" bestFit="1" customWidth="1"/>
    <col min="6146" max="6146" width="4.6640625" style="2" customWidth="1"/>
    <col min="6147" max="6147" width="14.6640625" style="2" bestFit="1" customWidth="1"/>
    <col min="6148" max="6148" width="12.6640625" style="2" bestFit="1" customWidth="1"/>
    <col min="6149" max="6149" width="7.6640625" style="2" customWidth="1"/>
    <col min="6150" max="6150" width="18" style="2" customWidth="1"/>
    <col min="6151" max="6151" width="8.33203125" style="2" customWidth="1"/>
    <col min="6152" max="6152" width="16" style="2" customWidth="1"/>
    <col min="6153" max="6153" width="15.1640625" style="2" bestFit="1" customWidth="1"/>
    <col min="6154" max="6154" width="14.1640625" style="2" bestFit="1" customWidth="1"/>
    <col min="6155" max="6394" width="11.5" style="2"/>
    <col min="6395" max="6395" width="7.1640625" style="2" bestFit="1" customWidth="1"/>
    <col min="6396" max="6396" width="5.33203125" style="2" bestFit="1" customWidth="1"/>
    <col min="6397" max="6397" width="30" style="2" customWidth="1"/>
    <col min="6398" max="6398" width="13.5" style="2" customWidth="1"/>
    <col min="6399" max="6399" width="10.1640625" style="2" customWidth="1"/>
    <col min="6400" max="6400" width="10" style="2" customWidth="1"/>
    <col min="6401" max="6401" width="6.1640625" style="2" bestFit="1" customWidth="1"/>
    <col min="6402" max="6402" width="4.6640625" style="2" customWidth="1"/>
    <col min="6403" max="6403" width="14.6640625" style="2" bestFit="1" customWidth="1"/>
    <col min="6404" max="6404" width="12.6640625" style="2" bestFit="1" customWidth="1"/>
    <col min="6405" max="6405" width="7.6640625" style="2" customWidth="1"/>
    <col min="6406" max="6406" width="18" style="2" customWidth="1"/>
    <col min="6407" max="6407" width="8.33203125" style="2" customWidth="1"/>
    <col min="6408" max="6408" width="16" style="2" customWidth="1"/>
    <col min="6409" max="6409" width="15.1640625" style="2" bestFit="1" customWidth="1"/>
    <col min="6410" max="6410" width="14.1640625" style="2" bestFit="1" customWidth="1"/>
    <col min="6411" max="6650" width="11.5" style="2"/>
    <col min="6651" max="6651" width="7.1640625" style="2" bestFit="1" customWidth="1"/>
    <col min="6652" max="6652" width="5.33203125" style="2" bestFit="1" customWidth="1"/>
    <col min="6653" max="6653" width="30" style="2" customWidth="1"/>
    <col min="6654" max="6654" width="13.5" style="2" customWidth="1"/>
    <col min="6655" max="6655" width="10.1640625" style="2" customWidth="1"/>
    <col min="6656" max="6656" width="10" style="2" customWidth="1"/>
    <col min="6657" max="6657" width="6.1640625" style="2" bestFit="1" customWidth="1"/>
    <col min="6658" max="6658" width="4.6640625" style="2" customWidth="1"/>
    <col min="6659" max="6659" width="14.6640625" style="2" bestFit="1" customWidth="1"/>
    <col min="6660" max="6660" width="12.6640625" style="2" bestFit="1" customWidth="1"/>
    <col min="6661" max="6661" width="7.6640625" style="2" customWidth="1"/>
    <col min="6662" max="6662" width="18" style="2" customWidth="1"/>
    <col min="6663" max="6663" width="8.33203125" style="2" customWidth="1"/>
    <col min="6664" max="6664" width="16" style="2" customWidth="1"/>
    <col min="6665" max="6665" width="15.1640625" style="2" bestFit="1" customWidth="1"/>
    <col min="6666" max="6666" width="14.1640625" style="2" bestFit="1" customWidth="1"/>
    <col min="6667" max="6906" width="11.5" style="2"/>
    <col min="6907" max="6907" width="7.1640625" style="2" bestFit="1" customWidth="1"/>
    <col min="6908" max="6908" width="5.33203125" style="2" bestFit="1" customWidth="1"/>
    <col min="6909" max="6909" width="30" style="2" customWidth="1"/>
    <col min="6910" max="6910" width="13.5" style="2" customWidth="1"/>
    <col min="6911" max="6911" width="10.1640625" style="2" customWidth="1"/>
    <col min="6912" max="6912" width="10" style="2" customWidth="1"/>
    <col min="6913" max="6913" width="6.1640625" style="2" bestFit="1" customWidth="1"/>
    <col min="6914" max="6914" width="4.6640625" style="2" customWidth="1"/>
    <col min="6915" max="6915" width="14.6640625" style="2" bestFit="1" customWidth="1"/>
    <col min="6916" max="6916" width="12.6640625" style="2" bestFit="1" customWidth="1"/>
    <col min="6917" max="6917" width="7.6640625" style="2" customWidth="1"/>
    <col min="6918" max="6918" width="18" style="2" customWidth="1"/>
    <col min="6919" max="6919" width="8.33203125" style="2" customWidth="1"/>
    <col min="6920" max="6920" width="16" style="2" customWidth="1"/>
    <col min="6921" max="6921" width="15.1640625" style="2" bestFit="1" customWidth="1"/>
    <col min="6922" max="6922" width="14.1640625" style="2" bestFit="1" customWidth="1"/>
    <col min="6923" max="7162" width="11.5" style="2"/>
    <col min="7163" max="7163" width="7.1640625" style="2" bestFit="1" customWidth="1"/>
    <col min="7164" max="7164" width="5.33203125" style="2" bestFit="1" customWidth="1"/>
    <col min="7165" max="7165" width="30" style="2" customWidth="1"/>
    <col min="7166" max="7166" width="13.5" style="2" customWidth="1"/>
    <col min="7167" max="7167" width="10.1640625" style="2" customWidth="1"/>
    <col min="7168" max="7168" width="10" style="2" customWidth="1"/>
    <col min="7169" max="7169" width="6.1640625" style="2" bestFit="1" customWidth="1"/>
    <col min="7170" max="7170" width="4.6640625" style="2" customWidth="1"/>
    <col min="7171" max="7171" width="14.6640625" style="2" bestFit="1" customWidth="1"/>
    <col min="7172" max="7172" width="12.6640625" style="2" bestFit="1" customWidth="1"/>
    <col min="7173" max="7173" width="7.6640625" style="2" customWidth="1"/>
    <col min="7174" max="7174" width="18" style="2" customWidth="1"/>
    <col min="7175" max="7175" width="8.33203125" style="2" customWidth="1"/>
    <col min="7176" max="7176" width="16" style="2" customWidth="1"/>
    <col min="7177" max="7177" width="15.1640625" style="2" bestFit="1" customWidth="1"/>
    <col min="7178" max="7178" width="14.1640625" style="2" bestFit="1" customWidth="1"/>
    <col min="7179" max="7418" width="11.5" style="2"/>
    <col min="7419" max="7419" width="7.1640625" style="2" bestFit="1" customWidth="1"/>
    <col min="7420" max="7420" width="5.33203125" style="2" bestFit="1" customWidth="1"/>
    <col min="7421" max="7421" width="30" style="2" customWidth="1"/>
    <col min="7422" max="7422" width="13.5" style="2" customWidth="1"/>
    <col min="7423" max="7423" width="10.1640625" style="2" customWidth="1"/>
    <col min="7424" max="7424" width="10" style="2" customWidth="1"/>
    <col min="7425" max="7425" width="6.1640625" style="2" bestFit="1" customWidth="1"/>
    <col min="7426" max="7426" width="4.6640625" style="2" customWidth="1"/>
    <col min="7427" max="7427" width="14.6640625" style="2" bestFit="1" customWidth="1"/>
    <col min="7428" max="7428" width="12.6640625" style="2" bestFit="1" customWidth="1"/>
    <col min="7429" max="7429" width="7.6640625" style="2" customWidth="1"/>
    <col min="7430" max="7430" width="18" style="2" customWidth="1"/>
    <col min="7431" max="7431" width="8.33203125" style="2" customWidth="1"/>
    <col min="7432" max="7432" width="16" style="2" customWidth="1"/>
    <col min="7433" max="7433" width="15.1640625" style="2" bestFit="1" customWidth="1"/>
    <col min="7434" max="7434" width="14.1640625" style="2" bestFit="1" customWidth="1"/>
    <col min="7435" max="7674" width="11.5" style="2"/>
    <col min="7675" max="7675" width="7.1640625" style="2" bestFit="1" customWidth="1"/>
    <col min="7676" max="7676" width="5.33203125" style="2" bestFit="1" customWidth="1"/>
    <col min="7677" max="7677" width="30" style="2" customWidth="1"/>
    <col min="7678" max="7678" width="13.5" style="2" customWidth="1"/>
    <col min="7679" max="7679" width="10.1640625" style="2" customWidth="1"/>
    <col min="7680" max="7680" width="10" style="2" customWidth="1"/>
    <col min="7681" max="7681" width="6.1640625" style="2" bestFit="1" customWidth="1"/>
    <col min="7682" max="7682" width="4.6640625" style="2" customWidth="1"/>
    <col min="7683" max="7683" width="14.6640625" style="2" bestFit="1" customWidth="1"/>
    <col min="7684" max="7684" width="12.6640625" style="2" bestFit="1" customWidth="1"/>
    <col min="7685" max="7685" width="7.6640625" style="2" customWidth="1"/>
    <col min="7686" max="7686" width="18" style="2" customWidth="1"/>
    <col min="7687" max="7687" width="8.33203125" style="2" customWidth="1"/>
    <col min="7688" max="7688" width="16" style="2" customWidth="1"/>
    <col min="7689" max="7689" width="15.1640625" style="2" bestFit="1" customWidth="1"/>
    <col min="7690" max="7690" width="14.1640625" style="2" bestFit="1" customWidth="1"/>
    <col min="7691" max="7930" width="11.5" style="2"/>
    <col min="7931" max="7931" width="7.1640625" style="2" bestFit="1" customWidth="1"/>
    <col min="7932" max="7932" width="5.33203125" style="2" bestFit="1" customWidth="1"/>
    <col min="7933" max="7933" width="30" style="2" customWidth="1"/>
    <col min="7934" max="7934" width="13.5" style="2" customWidth="1"/>
    <col min="7935" max="7935" width="10.1640625" style="2" customWidth="1"/>
    <col min="7936" max="7936" width="10" style="2" customWidth="1"/>
    <col min="7937" max="7937" width="6.1640625" style="2" bestFit="1" customWidth="1"/>
    <col min="7938" max="7938" width="4.6640625" style="2" customWidth="1"/>
    <col min="7939" max="7939" width="14.6640625" style="2" bestFit="1" customWidth="1"/>
    <col min="7940" max="7940" width="12.6640625" style="2" bestFit="1" customWidth="1"/>
    <col min="7941" max="7941" width="7.6640625" style="2" customWidth="1"/>
    <col min="7942" max="7942" width="18" style="2" customWidth="1"/>
    <col min="7943" max="7943" width="8.33203125" style="2" customWidth="1"/>
    <col min="7944" max="7944" width="16" style="2" customWidth="1"/>
    <col min="7945" max="7945" width="15.1640625" style="2" bestFit="1" customWidth="1"/>
    <col min="7946" max="7946" width="14.1640625" style="2" bestFit="1" customWidth="1"/>
    <col min="7947" max="8186" width="11.5" style="2"/>
    <col min="8187" max="8187" width="7.1640625" style="2" bestFit="1" customWidth="1"/>
    <col min="8188" max="8188" width="5.33203125" style="2" bestFit="1" customWidth="1"/>
    <col min="8189" max="8189" width="30" style="2" customWidth="1"/>
    <col min="8190" max="8190" width="13.5" style="2" customWidth="1"/>
    <col min="8191" max="8191" width="10.1640625" style="2" customWidth="1"/>
    <col min="8192" max="8192" width="10" style="2" customWidth="1"/>
    <col min="8193" max="8193" width="6.1640625" style="2" bestFit="1" customWidth="1"/>
    <col min="8194" max="8194" width="4.6640625" style="2" customWidth="1"/>
    <col min="8195" max="8195" width="14.6640625" style="2" bestFit="1" customWidth="1"/>
    <col min="8196" max="8196" width="12.6640625" style="2" bestFit="1" customWidth="1"/>
    <col min="8197" max="8197" width="7.6640625" style="2" customWidth="1"/>
    <col min="8198" max="8198" width="18" style="2" customWidth="1"/>
    <col min="8199" max="8199" width="8.33203125" style="2" customWidth="1"/>
    <col min="8200" max="8200" width="16" style="2" customWidth="1"/>
    <col min="8201" max="8201" width="15.1640625" style="2" bestFit="1" customWidth="1"/>
    <col min="8202" max="8202" width="14.1640625" style="2" bestFit="1" customWidth="1"/>
    <col min="8203" max="8442" width="11.5" style="2"/>
    <col min="8443" max="8443" width="7.1640625" style="2" bestFit="1" customWidth="1"/>
    <col min="8444" max="8444" width="5.33203125" style="2" bestFit="1" customWidth="1"/>
    <col min="8445" max="8445" width="30" style="2" customWidth="1"/>
    <col min="8446" max="8446" width="13.5" style="2" customWidth="1"/>
    <col min="8447" max="8447" width="10.1640625" style="2" customWidth="1"/>
    <col min="8448" max="8448" width="10" style="2" customWidth="1"/>
    <col min="8449" max="8449" width="6.1640625" style="2" bestFit="1" customWidth="1"/>
    <col min="8450" max="8450" width="4.6640625" style="2" customWidth="1"/>
    <col min="8451" max="8451" width="14.6640625" style="2" bestFit="1" customWidth="1"/>
    <col min="8452" max="8452" width="12.6640625" style="2" bestFit="1" customWidth="1"/>
    <col min="8453" max="8453" width="7.6640625" style="2" customWidth="1"/>
    <col min="8454" max="8454" width="18" style="2" customWidth="1"/>
    <col min="8455" max="8455" width="8.33203125" style="2" customWidth="1"/>
    <col min="8456" max="8456" width="16" style="2" customWidth="1"/>
    <col min="8457" max="8457" width="15.1640625" style="2" bestFit="1" customWidth="1"/>
    <col min="8458" max="8458" width="14.1640625" style="2" bestFit="1" customWidth="1"/>
    <col min="8459" max="8698" width="11.5" style="2"/>
    <col min="8699" max="8699" width="7.1640625" style="2" bestFit="1" customWidth="1"/>
    <col min="8700" max="8700" width="5.33203125" style="2" bestFit="1" customWidth="1"/>
    <col min="8701" max="8701" width="30" style="2" customWidth="1"/>
    <col min="8702" max="8702" width="13.5" style="2" customWidth="1"/>
    <col min="8703" max="8703" width="10.1640625" style="2" customWidth="1"/>
    <col min="8704" max="8704" width="10" style="2" customWidth="1"/>
    <col min="8705" max="8705" width="6.1640625" style="2" bestFit="1" customWidth="1"/>
    <col min="8706" max="8706" width="4.6640625" style="2" customWidth="1"/>
    <col min="8707" max="8707" width="14.6640625" style="2" bestFit="1" customWidth="1"/>
    <col min="8708" max="8708" width="12.6640625" style="2" bestFit="1" customWidth="1"/>
    <col min="8709" max="8709" width="7.6640625" style="2" customWidth="1"/>
    <col min="8710" max="8710" width="18" style="2" customWidth="1"/>
    <col min="8711" max="8711" width="8.33203125" style="2" customWidth="1"/>
    <col min="8712" max="8712" width="16" style="2" customWidth="1"/>
    <col min="8713" max="8713" width="15.1640625" style="2" bestFit="1" customWidth="1"/>
    <col min="8714" max="8714" width="14.1640625" style="2" bestFit="1" customWidth="1"/>
    <col min="8715" max="8954" width="11.5" style="2"/>
    <col min="8955" max="8955" width="7.1640625" style="2" bestFit="1" customWidth="1"/>
    <col min="8956" max="8956" width="5.33203125" style="2" bestFit="1" customWidth="1"/>
    <col min="8957" max="8957" width="30" style="2" customWidth="1"/>
    <col min="8958" max="8958" width="13.5" style="2" customWidth="1"/>
    <col min="8959" max="8959" width="10.1640625" style="2" customWidth="1"/>
    <col min="8960" max="8960" width="10" style="2" customWidth="1"/>
    <col min="8961" max="8961" width="6.1640625" style="2" bestFit="1" customWidth="1"/>
    <col min="8962" max="8962" width="4.6640625" style="2" customWidth="1"/>
    <col min="8963" max="8963" width="14.6640625" style="2" bestFit="1" customWidth="1"/>
    <col min="8964" max="8964" width="12.6640625" style="2" bestFit="1" customWidth="1"/>
    <col min="8965" max="8965" width="7.6640625" style="2" customWidth="1"/>
    <col min="8966" max="8966" width="18" style="2" customWidth="1"/>
    <col min="8967" max="8967" width="8.33203125" style="2" customWidth="1"/>
    <col min="8968" max="8968" width="16" style="2" customWidth="1"/>
    <col min="8969" max="8969" width="15.1640625" style="2" bestFit="1" customWidth="1"/>
    <col min="8970" max="8970" width="14.1640625" style="2" bestFit="1" customWidth="1"/>
    <col min="8971" max="9210" width="11.5" style="2"/>
    <col min="9211" max="9211" width="7.1640625" style="2" bestFit="1" customWidth="1"/>
    <col min="9212" max="9212" width="5.33203125" style="2" bestFit="1" customWidth="1"/>
    <col min="9213" max="9213" width="30" style="2" customWidth="1"/>
    <col min="9214" max="9214" width="13.5" style="2" customWidth="1"/>
    <col min="9215" max="9215" width="10.1640625" style="2" customWidth="1"/>
    <col min="9216" max="9216" width="10" style="2" customWidth="1"/>
    <col min="9217" max="9217" width="6.1640625" style="2" bestFit="1" customWidth="1"/>
    <col min="9218" max="9218" width="4.6640625" style="2" customWidth="1"/>
    <col min="9219" max="9219" width="14.6640625" style="2" bestFit="1" customWidth="1"/>
    <col min="9220" max="9220" width="12.6640625" style="2" bestFit="1" customWidth="1"/>
    <col min="9221" max="9221" width="7.6640625" style="2" customWidth="1"/>
    <col min="9222" max="9222" width="18" style="2" customWidth="1"/>
    <col min="9223" max="9223" width="8.33203125" style="2" customWidth="1"/>
    <col min="9224" max="9224" width="16" style="2" customWidth="1"/>
    <col min="9225" max="9225" width="15.1640625" style="2" bestFit="1" customWidth="1"/>
    <col min="9226" max="9226" width="14.1640625" style="2" bestFit="1" customWidth="1"/>
    <col min="9227" max="9466" width="11.5" style="2"/>
    <col min="9467" max="9467" width="7.1640625" style="2" bestFit="1" customWidth="1"/>
    <col min="9468" max="9468" width="5.33203125" style="2" bestFit="1" customWidth="1"/>
    <col min="9469" max="9469" width="30" style="2" customWidth="1"/>
    <col min="9470" max="9470" width="13.5" style="2" customWidth="1"/>
    <col min="9471" max="9471" width="10.1640625" style="2" customWidth="1"/>
    <col min="9472" max="9472" width="10" style="2" customWidth="1"/>
    <col min="9473" max="9473" width="6.1640625" style="2" bestFit="1" customWidth="1"/>
    <col min="9474" max="9474" width="4.6640625" style="2" customWidth="1"/>
    <col min="9475" max="9475" width="14.6640625" style="2" bestFit="1" customWidth="1"/>
    <col min="9476" max="9476" width="12.6640625" style="2" bestFit="1" customWidth="1"/>
    <col min="9477" max="9477" width="7.6640625" style="2" customWidth="1"/>
    <col min="9478" max="9478" width="18" style="2" customWidth="1"/>
    <col min="9479" max="9479" width="8.33203125" style="2" customWidth="1"/>
    <col min="9480" max="9480" width="16" style="2" customWidth="1"/>
    <col min="9481" max="9481" width="15.1640625" style="2" bestFit="1" customWidth="1"/>
    <col min="9482" max="9482" width="14.1640625" style="2" bestFit="1" customWidth="1"/>
    <col min="9483" max="9722" width="11.5" style="2"/>
    <col min="9723" max="9723" width="7.1640625" style="2" bestFit="1" customWidth="1"/>
    <col min="9724" max="9724" width="5.33203125" style="2" bestFit="1" customWidth="1"/>
    <col min="9725" max="9725" width="30" style="2" customWidth="1"/>
    <col min="9726" max="9726" width="13.5" style="2" customWidth="1"/>
    <col min="9727" max="9727" width="10.1640625" style="2" customWidth="1"/>
    <col min="9728" max="9728" width="10" style="2" customWidth="1"/>
    <col min="9729" max="9729" width="6.1640625" style="2" bestFit="1" customWidth="1"/>
    <col min="9730" max="9730" width="4.6640625" style="2" customWidth="1"/>
    <col min="9731" max="9731" width="14.6640625" style="2" bestFit="1" customWidth="1"/>
    <col min="9732" max="9732" width="12.6640625" style="2" bestFit="1" customWidth="1"/>
    <col min="9733" max="9733" width="7.6640625" style="2" customWidth="1"/>
    <col min="9734" max="9734" width="18" style="2" customWidth="1"/>
    <col min="9735" max="9735" width="8.33203125" style="2" customWidth="1"/>
    <col min="9736" max="9736" width="16" style="2" customWidth="1"/>
    <col min="9737" max="9737" width="15.1640625" style="2" bestFit="1" customWidth="1"/>
    <col min="9738" max="9738" width="14.1640625" style="2" bestFit="1" customWidth="1"/>
    <col min="9739" max="9978" width="11.5" style="2"/>
    <col min="9979" max="9979" width="7.1640625" style="2" bestFit="1" customWidth="1"/>
    <col min="9980" max="9980" width="5.33203125" style="2" bestFit="1" customWidth="1"/>
    <col min="9981" max="9981" width="30" style="2" customWidth="1"/>
    <col min="9982" max="9982" width="13.5" style="2" customWidth="1"/>
    <col min="9983" max="9983" width="10.1640625" style="2" customWidth="1"/>
    <col min="9984" max="9984" width="10" style="2" customWidth="1"/>
    <col min="9985" max="9985" width="6.1640625" style="2" bestFit="1" customWidth="1"/>
    <col min="9986" max="9986" width="4.6640625" style="2" customWidth="1"/>
    <col min="9987" max="9987" width="14.6640625" style="2" bestFit="1" customWidth="1"/>
    <col min="9988" max="9988" width="12.6640625" style="2" bestFit="1" customWidth="1"/>
    <col min="9989" max="9989" width="7.6640625" style="2" customWidth="1"/>
    <col min="9990" max="9990" width="18" style="2" customWidth="1"/>
    <col min="9991" max="9991" width="8.33203125" style="2" customWidth="1"/>
    <col min="9992" max="9992" width="16" style="2" customWidth="1"/>
    <col min="9993" max="9993" width="15.1640625" style="2" bestFit="1" customWidth="1"/>
    <col min="9994" max="9994" width="14.1640625" style="2" bestFit="1" customWidth="1"/>
    <col min="9995" max="10234" width="11.5" style="2"/>
    <col min="10235" max="10235" width="7.1640625" style="2" bestFit="1" customWidth="1"/>
    <col min="10236" max="10236" width="5.33203125" style="2" bestFit="1" customWidth="1"/>
    <col min="10237" max="10237" width="30" style="2" customWidth="1"/>
    <col min="10238" max="10238" width="13.5" style="2" customWidth="1"/>
    <col min="10239" max="10239" width="10.1640625" style="2" customWidth="1"/>
    <col min="10240" max="10240" width="10" style="2" customWidth="1"/>
    <col min="10241" max="10241" width="6.1640625" style="2" bestFit="1" customWidth="1"/>
    <col min="10242" max="10242" width="4.6640625" style="2" customWidth="1"/>
    <col min="10243" max="10243" width="14.6640625" style="2" bestFit="1" customWidth="1"/>
    <col min="10244" max="10244" width="12.6640625" style="2" bestFit="1" customWidth="1"/>
    <col min="10245" max="10245" width="7.6640625" style="2" customWidth="1"/>
    <col min="10246" max="10246" width="18" style="2" customWidth="1"/>
    <col min="10247" max="10247" width="8.33203125" style="2" customWidth="1"/>
    <col min="10248" max="10248" width="16" style="2" customWidth="1"/>
    <col min="10249" max="10249" width="15.1640625" style="2" bestFit="1" customWidth="1"/>
    <col min="10250" max="10250" width="14.1640625" style="2" bestFit="1" customWidth="1"/>
    <col min="10251" max="10490" width="11.5" style="2"/>
    <col min="10491" max="10491" width="7.1640625" style="2" bestFit="1" customWidth="1"/>
    <col min="10492" max="10492" width="5.33203125" style="2" bestFit="1" customWidth="1"/>
    <col min="10493" max="10493" width="30" style="2" customWidth="1"/>
    <col min="10494" max="10494" width="13.5" style="2" customWidth="1"/>
    <col min="10495" max="10495" width="10.1640625" style="2" customWidth="1"/>
    <col min="10496" max="10496" width="10" style="2" customWidth="1"/>
    <col min="10497" max="10497" width="6.1640625" style="2" bestFit="1" customWidth="1"/>
    <col min="10498" max="10498" width="4.6640625" style="2" customWidth="1"/>
    <col min="10499" max="10499" width="14.6640625" style="2" bestFit="1" customWidth="1"/>
    <col min="10500" max="10500" width="12.6640625" style="2" bestFit="1" customWidth="1"/>
    <col min="10501" max="10501" width="7.6640625" style="2" customWidth="1"/>
    <col min="10502" max="10502" width="18" style="2" customWidth="1"/>
    <col min="10503" max="10503" width="8.33203125" style="2" customWidth="1"/>
    <col min="10504" max="10504" width="16" style="2" customWidth="1"/>
    <col min="10505" max="10505" width="15.1640625" style="2" bestFit="1" customWidth="1"/>
    <col min="10506" max="10506" width="14.1640625" style="2" bestFit="1" customWidth="1"/>
    <col min="10507" max="10746" width="11.5" style="2"/>
    <col min="10747" max="10747" width="7.1640625" style="2" bestFit="1" customWidth="1"/>
    <col min="10748" max="10748" width="5.33203125" style="2" bestFit="1" customWidth="1"/>
    <col min="10749" max="10749" width="30" style="2" customWidth="1"/>
    <col min="10750" max="10750" width="13.5" style="2" customWidth="1"/>
    <col min="10751" max="10751" width="10.1640625" style="2" customWidth="1"/>
    <col min="10752" max="10752" width="10" style="2" customWidth="1"/>
    <col min="10753" max="10753" width="6.1640625" style="2" bestFit="1" customWidth="1"/>
    <col min="10754" max="10754" width="4.6640625" style="2" customWidth="1"/>
    <col min="10755" max="10755" width="14.6640625" style="2" bestFit="1" customWidth="1"/>
    <col min="10756" max="10756" width="12.6640625" style="2" bestFit="1" customWidth="1"/>
    <col min="10757" max="10757" width="7.6640625" style="2" customWidth="1"/>
    <col min="10758" max="10758" width="18" style="2" customWidth="1"/>
    <col min="10759" max="10759" width="8.33203125" style="2" customWidth="1"/>
    <col min="10760" max="10760" width="16" style="2" customWidth="1"/>
    <col min="10761" max="10761" width="15.1640625" style="2" bestFit="1" customWidth="1"/>
    <col min="10762" max="10762" width="14.1640625" style="2" bestFit="1" customWidth="1"/>
    <col min="10763" max="11002" width="11.5" style="2"/>
    <col min="11003" max="11003" width="7.1640625" style="2" bestFit="1" customWidth="1"/>
    <col min="11004" max="11004" width="5.33203125" style="2" bestFit="1" customWidth="1"/>
    <col min="11005" max="11005" width="30" style="2" customWidth="1"/>
    <col min="11006" max="11006" width="13.5" style="2" customWidth="1"/>
    <col min="11007" max="11007" width="10.1640625" style="2" customWidth="1"/>
    <col min="11008" max="11008" width="10" style="2" customWidth="1"/>
    <col min="11009" max="11009" width="6.1640625" style="2" bestFit="1" customWidth="1"/>
    <col min="11010" max="11010" width="4.6640625" style="2" customWidth="1"/>
    <col min="11011" max="11011" width="14.6640625" style="2" bestFit="1" customWidth="1"/>
    <col min="11012" max="11012" width="12.6640625" style="2" bestFit="1" customWidth="1"/>
    <col min="11013" max="11013" width="7.6640625" style="2" customWidth="1"/>
    <col min="11014" max="11014" width="18" style="2" customWidth="1"/>
    <col min="11015" max="11015" width="8.33203125" style="2" customWidth="1"/>
    <col min="11016" max="11016" width="16" style="2" customWidth="1"/>
    <col min="11017" max="11017" width="15.1640625" style="2" bestFit="1" customWidth="1"/>
    <col min="11018" max="11018" width="14.1640625" style="2" bestFit="1" customWidth="1"/>
    <col min="11019" max="11258" width="11.5" style="2"/>
    <col min="11259" max="11259" width="7.1640625" style="2" bestFit="1" customWidth="1"/>
    <col min="11260" max="11260" width="5.33203125" style="2" bestFit="1" customWidth="1"/>
    <col min="11261" max="11261" width="30" style="2" customWidth="1"/>
    <col min="11262" max="11262" width="13.5" style="2" customWidth="1"/>
    <col min="11263" max="11263" width="10.1640625" style="2" customWidth="1"/>
    <col min="11264" max="11264" width="10" style="2" customWidth="1"/>
    <col min="11265" max="11265" width="6.1640625" style="2" bestFit="1" customWidth="1"/>
    <col min="11266" max="11266" width="4.6640625" style="2" customWidth="1"/>
    <col min="11267" max="11267" width="14.6640625" style="2" bestFit="1" customWidth="1"/>
    <col min="11268" max="11268" width="12.6640625" style="2" bestFit="1" customWidth="1"/>
    <col min="11269" max="11269" width="7.6640625" style="2" customWidth="1"/>
    <col min="11270" max="11270" width="18" style="2" customWidth="1"/>
    <col min="11271" max="11271" width="8.33203125" style="2" customWidth="1"/>
    <col min="11272" max="11272" width="16" style="2" customWidth="1"/>
    <col min="11273" max="11273" width="15.1640625" style="2" bestFit="1" customWidth="1"/>
    <col min="11274" max="11274" width="14.1640625" style="2" bestFit="1" customWidth="1"/>
    <col min="11275" max="11514" width="11.5" style="2"/>
    <col min="11515" max="11515" width="7.1640625" style="2" bestFit="1" customWidth="1"/>
    <col min="11516" max="11516" width="5.33203125" style="2" bestFit="1" customWidth="1"/>
    <col min="11517" max="11517" width="30" style="2" customWidth="1"/>
    <col min="11518" max="11518" width="13.5" style="2" customWidth="1"/>
    <col min="11519" max="11519" width="10.1640625" style="2" customWidth="1"/>
    <col min="11520" max="11520" width="10" style="2" customWidth="1"/>
    <col min="11521" max="11521" width="6.1640625" style="2" bestFit="1" customWidth="1"/>
    <col min="11522" max="11522" width="4.6640625" style="2" customWidth="1"/>
    <col min="11523" max="11523" width="14.6640625" style="2" bestFit="1" customWidth="1"/>
    <col min="11524" max="11524" width="12.6640625" style="2" bestFit="1" customWidth="1"/>
    <col min="11525" max="11525" width="7.6640625" style="2" customWidth="1"/>
    <col min="11526" max="11526" width="18" style="2" customWidth="1"/>
    <col min="11527" max="11527" width="8.33203125" style="2" customWidth="1"/>
    <col min="11528" max="11528" width="16" style="2" customWidth="1"/>
    <col min="11529" max="11529" width="15.1640625" style="2" bestFit="1" customWidth="1"/>
    <col min="11530" max="11530" width="14.1640625" style="2" bestFit="1" customWidth="1"/>
    <col min="11531" max="11770" width="11.5" style="2"/>
    <col min="11771" max="11771" width="7.1640625" style="2" bestFit="1" customWidth="1"/>
    <col min="11772" max="11772" width="5.33203125" style="2" bestFit="1" customWidth="1"/>
    <col min="11773" max="11773" width="30" style="2" customWidth="1"/>
    <col min="11774" max="11774" width="13.5" style="2" customWidth="1"/>
    <col min="11775" max="11775" width="10.1640625" style="2" customWidth="1"/>
    <col min="11776" max="11776" width="10" style="2" customWidth="1"/>
    <col min="11777" max="11777" width="6.1640625" style="2" bestFit="1" customWidth="1"/>
    <col min="11778" max="11778" width="4.6640625" style="2" customWidth="1"/>
    <col min="11779" max="11779" width="14.6640625" style="2" bestFit="1" customWidth="1"/>
    <col min="11780" max="11780" width="12.6640625" style="2" bestFit="1" customWidth="1"/>
    <col min="11781" max="11781" width="7.6640625" style="2" customWidth="1"/>
    <col min="11782" max="11782" width="18" style="2" customWidth="1"/>
    <col min="11783" max="11783" width="8.33203125" style="2" customWidth="1"/>
    <col min="11784" max="11784" width="16" style="2" customWidth="1"/>
    <col min="11785" max="11785" width="15.1640625" style="2" bestFit="1" customWidth="1"/>
    <col min="11786" max="11786" width="14.1640625" style="2" bestFit="1" customWidth="1"/>
    <col min="11787" max="12026" width="11.5" style="2"/>
    <col min="12027" max="12027" width="7.1640625" style="2" bestFit="1" customWidth="1"/>
    <col min="12028" max="12028" width="5.33203125" style="2" bestFit="1" customWidth="1"/>
    <col min="12029" max="12029" width="30" style="2" customWidth="1"/>
    <col min="12030" max="12030" width="13.5" style="2" customWidth="1"/>
    <col min="12031" max="12031" width="10.1640625" style="2" customWidth="1"/>
    <col min="12032" max="12032" width="10" style="2" customWidth="1"/>
    <col min="12033" max="12033" width="6.1640625" style="2" bestFit="1" customWidth="1"/>
    <col min="12034" max="12034" width="4.6640625" style="2" customWidth="1"/>
    <col min="12035" max="12035" width="14.6640625" style="2" bestFit="1" customWidth="1"/>
    <col min="12036" max="12036" width="12.6640625" style="2" bestFit="1" customWidth="1"/>
    <col min="12037" max="12037" width="7.6640625" style="2" customWidth="1"/>
    <col min="12038" max="12038" width="18" style="2" customWidth="1"/>
    <col min="12039" max="12039" width="8.33203125" style="2" customWidth="1"/>
    <col min="12040" max="12040" width="16" style="2" customWidth="1"/>
    <col min="12041" max="12041" width="15.1640625" style="2" bestFit="1" customWidth="1"/>
    <col min="12042" max="12042" width="14.1640625" style="2" bestFit="1" customWidth="1"/>
    <col min="12043" max="12282" width="11.5" style="2"/>
    <col min="12283" max="12283" width="7.1640625" style="2" bestFit="1" customWidth="1"/>
    <col min="12284" max="12284" width="5.33203125" style="2" bestFit="1" customWidth="1"/>
    <col min="12285" max="12285" width="30" style="2" customWidth="1"/>
    <col min="12286" max="12286" width="13.5" style="2" customWidth="1"/>
    <col min="12287" max="12287" width="10.1640625" style="2" customWidth="1"/>
    <col min="12288" max="12288" width="10" style="2" customWidth="1"/>
    <col min="12289" max="12289" width="6.1640625" style="2" bestFit="1" customWidth="1"/>
    <col min="12290" max="12290" width="4.6640625" style="2" customWidth="1"/>
    <col min="12291" max="12291" width="14.6640625" style="2" bestFit="1" customWidth="1"/>
    <col min="12292" max="12292" width="12.6640625" style="2" bestFit="1" customWidth="1"/>
    <col min="12293" max="12293" width="7.6640625" style="2" customWidth="1"/>
    <col min="12294" max="12294" width="18" style="2" customWidth="1"/>
    <col min="12295" max="12295" width="8.33203125" style="2" customWidth="1"/>
    <col min="12296" max="12296" width="16" style="2" customWidth="1"/>
    <col min="12297" max="12297" width="15.1640625" style="2" bestFit="1" customWidth="1"/>
    <col min="12298" max="12298" width="14.1640625" style="2" bestFit="1" customWidth="1"/>
    <col min="12299" max="12538" width="11.5" style="2"/>
    <col min="12539" max="12539" width="7.1640625" style="2" bestFit="1" customWidth="1"/>
    <col min="12540" max="12540" width="5.33203125" style="2" bestFit="1" customWidth="1"/>
    <col min="12541" max="12541" width="30" style="2" customWidth="1"/>
    <col min="12542" max="12542" width="13.5" style="2" customWidth="1"/>
    <col min="12543" max="12543" width="10.1640625" style="2" customWidth="1"/>
    <col min="12544" max="12544" width="10" style="2" customWidth="1"/>
    <col min="12545" max="12545" width="6.1640625" style="2" bestFit="1" customWidth="1"/>
    <col min="12546" max="12546" width="4.6640625" style="2" customWidth="1"/>
    <col min="12547" max="12547" width="14.6640625" style="2" bestFit="1" customWidth="1"/>
    <col min="12548" max="12548" width="12.6640625" style="2" bestFit="1" customWidth="1"/>
    <col min="12549" max="12549" width="7.6640625" style="2" customWidth="1"/>
    <col min="12550" max="12550" width="18" style="2" customWidth="1"/>
    <col min="12551" max="12551" width="8.33203125" style="2" customWidth="1"/>
    <col min="12552" max="12552" width="16" style="2" customWidth="1"/>
    <col min="12553" max="12553" width="15.1640625" style="2" bestFit="1" customWidth="1"/>
    <col min="12554" max="12554" width="14.1640625" style="2" bestFit="1" customWidth="1"/>
    <col min="12555" max="12794" width="11.5" style="2"/>
    <col min="12795" max="12795" width="7.1640625" style="2" bestFit="1" customWidth="1"/>
    <col min="12796" max="12796" width="5.33203125" style="2" bestFit="1" customWidth="1"/>
    <col min="12797" max="12797" width="30" style="2" customWidth="1"/>
    <col min="12798" max="12798" width="13.5" style="2" customWidth="1"/>
    <col min="12799" max="12799" width="10.1640625" style="2" customWidth="1"/>
    <col min="12800" max="12800" width="10" style="2" customWidth="1"/>
    <col min="12801" max="12801" width="6.1640625" style="2" bestFit="1" customWidth="1"/>
    <col min="12802" max="12802" width="4.6640625" style="2" customWidth="1"/>
    <col min="12803" max="12803" width="14.6640625" style="2" bestFit="1" customWidth="1"/>
    <col min="12804" max="12804" width="12.6640625" style="2" bestFit="1" customWidth="1"/>
    <col min="12805" max="12805" width="7.6640625" style="2" customWidth="1"/>
    <col min="12806" max="12806" width="18" style="2" customWidth="1"/>
    <col min="12807" max="12807" width="8.33203125" style="2" customWidth="1"/>
    <col min="12808" max="12808" width="16" style="2" customWidth="1"/>
    <col min="12809" max="12809" width="15.1640625" style="2" bestFit="1" customWidth="1"/>
    <col min="12810" max="12810" width="14.1640625" style="2" bestFit="1" customWidth="1"/>
    <col min="12811" max="13050" width="11.5" style="2"/>
    <col min="13051" max="13051" width="7.1640625" style="2" bestFit="1" customWidth="1"/>
    <col min="13052" max="13052" width="5.33203125" style="2" bestFit="1" customWidth="1"/>
    <col min="13053" max="13053" width="30" style="2" customWidth="1"/>
    <col min="13054" max="13054" width="13.5" style="2" customWidth="1"/>
    <col min="13055" max="13055" width="10.1640625" style="2" customWidth="1"/>
    <col min="13056" max="13056" width="10" style="2" customWidth="1"/>
    <col min="13057" max="13057" width="6.1640625" style="2" bestFit="1" customWidth="1"/>
    <col min="13058" max="13058" width="4.6640625" style="2" customWidth="1"/>
    <col min="13059" max="13059" width="14.6640625" style="2" bestFit="1" customWidth="1"/>
    <col min="13060" max="13060" width="12.6640625" style="2" bestFit="1" customWidth="1"/>
    <col min="13061" max="13061" width="7.6640625" style="2" customWidth="1"/>
    <col min="13062" max="13062" width="18" style="2" customWidth="1"/>
    <col min="13063" max="13063" width="8.33203125" style="2" customWidth="1"/>
    <col min="13064" max="13064" width="16" style="2" customWidth="1"/>
    <col min="13065" max="13065" width="15.1640625" style="2" bestFit="1" customWidth="1"/>
    <col min="13066" max="13066" width="14.1640625" style="2" bestFit="1" customWidth="1"/>
    <col min="13067" max="13306" width="11.5" style="2"/>
    <col min="13307" max="13307" width="7.1640625" style="2" bestFit="1" customWidth="1"/>
    <col min="13308" max="13308" width="5.33203125" style="2" bestFit="1" customWidth="1"/>
    <col min="13309" max="13309" width="30" style="2" customWidth="1"/>
    <col min="13310" max="13310" width="13.5" style="2" customWidth="1"/>
    <col min="13311" max="13311" width="10.1640625" style="2" customWidth="1"/>
    <col min="13312" max="13312" width="10" style="2" customWidth="1"/>
    <col min="13313" max="13313" width="6.1640625" style="2" bestFit="1" customWidth="1"/>
    <col min="13314" max="13314" width="4.6640625" style="2" customWidth="1"/>
    <col min="13315" max="13315" width="14.6640625" style="2" bestFit="1" customWidth="1"/>
    <col min="13316" max="13316" width="12.6640625" style="2" bestFit="1" customWidth="1"/>
    <col min="13317" max="13317" width="7.6640625" style="2" customWidth="1"/>
    <col min="13318" max="13318" width="18" style="2" customWidth="1"/>
    <col min="13319" max="13319" width="8.33203125" style="2" customWidth="1"/>
    <col min="13320" max="13320" width="16" style="2" customWidth="1"/>
    <col min="13321" max="13321" width="15.1640625" style="2" bestFit="1" customWidth="1"/>
    <col min="13322" max="13322" width="14.1640625" style="2" bestFit="1" customWidth="1"/>
    <col min="13323" max="13562" width="11.5" style="2"/>
    <col min="13563" max="13563" width="7.1640625" style="2" bestFit="1" customWidth="1"/>
    <col min="13564" max="13564" width="5.33203125" style="2" bestFit="1" customWidth="1"/>
    <col min="13565" max="13565" width="30" style="2" customWidth="1"/>
    <col min="13566" max="13566" width="13.5" style="2" customWidth="1"/>
    <col min="13567" max="13567" width="10.1640625" style="2" customWidth="1"/>
    <col min="13568" max="13568" width="10" style="2" customWidth="1"/>
    <col min="13569" max="13569" width="6.1640625" style="2" bestFit="1" customWidth="1"/>
    <col min="13570" max="13570" width="4.6640625" style="2" customWidth="1"/>
    <col min="13571" max="13571" width="14.6640625" style="2" bestFit="1" customWidth="1"/>
    <col min="13572" max="13572" width="12.6640625" style="2" bestFit="1" customWidth="1"/>
    <col min="13573" max="13573" width="7.6640625" style="2" customWidth="1"/>
    <col min="13574" max="13574" width="18" style="2" customWidth="1"/>
    <col min="13575" max="13575" width="8.33203125" style="2" customWidth="1"/>
    <col min="13576" max="13576" width="16" style="2" customWidth="1"/>
    <col min="13577" max="13577" width="15.1640625" style="2" bestFit="1" customWidth="1"/>
    <col min="13578" max="13578" width="14.1640625" style="2" bestFit="1" customWidth="1"/>
    <col min="13579" max="13818" width="11.5" style="2"/>
    <col min="13819" max="13819" width="7.1640625" style="2" bestFit="1" customWidth="1"/>
    <col min="13820" max="13820" width="5.33203125" style="2" bestFit="1" customWidth="1"/>
    <col min="13821" max="13821" width="30" style="2" customWidth="1"/>
    <col min="13822" max="13822" width="13.5" style="2" customWidth="1"/>
    <col min="13823" max="13823" width="10.1640625" style="2" customWidth="1"/>
    <col min="13824" max="13824" width="10" style="2" customWidth="1"/>
    <col min="13825" max="13825" width="6.1640625" style="2" bestFit="1" customWidth="1"/>
    <col min="13826" max="13826" width="4.6640625" style="2" customWidth="1"/>
    <col min="13827" max="13827" width="14.6640625" style="2" bestFit="1" customWidth="1"/>
    <col min="13828" max="13828" width="12.6640625" style="2" bestFit="1" customWidth="1"/>
    <col min="13829" max="13829" width="7.6640625" style="2" customWidth="1"/>
    <col min="13830" max="13830" width="18" style="2" customWidth="1"/>
    <col min="13831" max="13831" width="8.33203125" style="2" customWidth="1"/>
    <col min="13832" max="13832" width="16" style="2" customWidth="1"/>
    <col min="13833" max="13833" width="15.1640625" style="2" bestFit="1" customWidth="1"/>
    <col min="13834" max="13834" width="14.1640625" style="2" bestFit="1" customWidth="1"/>
    <col min="13835" max="14074" width="11.5" style="2"/>
    <col min="14075" max="14075" width="7.1640625" style="2" bestFit="1" customWidth="1"/>
    <col min="14076" max="14076" width="5.33203125" style="2" bestFit="1" customWidth="1"/>
    <col min="14077" max="14077" width="30" style="2" customWidth="1"/>
    <col min="14078" max="14078" width="13.5" style="2" customWidth="1"/>
    <col min="14079" max="14079" width="10.1640625" style="2" customWidth="1"/>
    <col min="14080" max="14080" width="10" style="2" customWidth="1"/>
    <col min="14081" max="14081" width="6.1640625" style="2" bestFit="1" customWidth="1"/>
    <col min="14082" max="14082" width="4.6640625" style="2" customWidth="1"/>
    <col min="14083" max="14083" width="14.6640625" style="2" bestFit="1" customWidth="1"/>
    <col min="14084" max="14084" width="12.6640625" style="2" bestFit="1" customWidth="1"/>
    <col min="14085" max="14085" width="7.6640625" style="2" customWidth="1"/>
    <col min="14086" max="14086" width="18" style="2" customWidth="1"/>
    <col min="14087" max="14087" width="8.33203125" style="2" customWidth="1"/>
    <col min="14088" max="14088" width="16" style="2" customWidth="1"/>
    <col min="14089" max="14089" width="15.1640625" style="2" bestFit="1" customWidth="1"/>
    <col min="14090" max="14090" width="14.1640625" style="2" bestFit="1" customWidth="1"/>
    <col min="14091" max="14330" width="11.5" style="2"/>
    <col min="14331" max="14331" width="7.1640625" style="2" bestFit="1" customWidth="1"/>
    <col min="14332" max="14332" width="5.33203125" style="2" bestFit="1" customWidth="1"/>
    <col min="14333" max="14333" width="30" style="2" customWidth="1"/>
    <col min="14334" max="14334" width="13.5" style="2" customWidth="1"/>
    <col min="14335" max="14335" width="10.1640625" style="2" customWidth="1"/>
    <col min="14336" max="14336" width="10" style="2" customWidth="1"/>
    <col min="14337" max="14337" width="6.1640625" style="2" bestFit="1" customWidth="1"/>
    <col min="14338" max="14338" width="4.6640625" style="2" customWidth="1"/>
    <col min="14339" max="14339" width="14.6640625" style="2" bestFit="1" customWidth="1"/>
    <col min="14340" max="14340" width="12.6640625" style="2" bestFit="1" customWidth="1"/>
    <col min="14341" max="14341" width="7.6640625" style="2" customWidth="1"/>
    <col min="14342" max="14342" width="18" style="2" customWidth="1"/>
    <col min="14343" max="14343" width="8.33203125" style="2" customWidth="1"/>
    <col min="14344" max="14344" width="16" style="2" customWidth="1"/>
    <col min="14345" max="14345" width="15.1640625" style="2" bestFit="1" customWidth="1"/>
    <col min="14346" max="14346" width="14.1640625" style="2" bestFit="1" customWidth="1"/>
    <col min="14347" max="14586" width="11.5" style="2"/>
    <col min="14587" max="14587" width="7.1640625" style="2" bestFit="1" customWidth="1"/>
    <col min="14588" max="14588" width="5.33203125" style="2" bestFit="1" customWidth="1"/>
    <col min="14589" max="14589" width="30" style="2" customWidth="1"/>
    <col min="14590" max="14590" width="13.5" style="2" customWidth="1"/>
    <col min="14591" max="14591" width="10.1640625" style="2" customWidth="1"/>
    <col min="14592" max="14592" width="10" style="2" customWidth="1"/>
    <col min="14593" max="14593" width="6.1640625" style="2" bestFit="1" customWidth="1"/>
    <col min="14594" max="14594" width="4.6640625" style="2" customWidth="1"/>
    <col min="14595" max="14595" width="14.6640625" style="2" bestFit="1" customWidth="1"/>
    <col min="14596" max="14596" width="12.6640625" style="2" bestFit="1" customWidth="1"/>
    <col min="14597" max="14597" width="7.6640625" style="2" customWidth="1"/>
    <col min="14598" max="14598" width="18" style="2" customWidth="1"/>
    <col min="14599" max="14599" width="8.33203125" style="2" customWidth="1"/>
    <col min="14600" max="14600" width="16" style="2" customWidth="1"/>
    <col min="14601" max="14601" width="15.1640625" style="2" bestFit="1" customWidth="1"/>
    <col min="14602" max="14602" width="14.1640625" style="2" bestFit="1" customWidth="1"/>
    <col min="14603" max="14842" width="11.5" style="2"/>
    <col min="14843" max="14843" width="7.1640625" style="2" bestFit="1" customWidth="1"/>
    <col min="14844" max="14844" width="5.33203125" style="2" bestFit="1" customWidth="1"/>
    <col min="14845" max="14845" width="30" style="2" customWidth="1"/>
    <col min="14846" max="14846" width="13.5" style="2" customWidth="1"/>
    <col min="14847" max="14847" width="10.1640625" style="2" customWidth="1"/>
    <col min="14848" max="14848" width="10" style="2" customWidth="1"/>
    <col min="14849" max="14849" width="6.1640625" style="2" bestFit="1" customWidth="1"/>
    <col min="14850" max="14850" width="4.6640625" style="2" customWidth="1"/>
    <col min="14851" max="14851" width="14.6640625" style="2" bestFit="1" customWidth="1"/>
    <col min="14852" max="14852" width="12.6640625" style="2" bestFit="1" customWidth="1"/>
    <col min="14853" max="14853" width="7.6640625" style="2" customWidth="1"/>
    <col min="14854" max="14854" width="18" style="2" customWidth="1"/>
    <col min="14855" max="14855" width="8.33203125" style="2" customWidth="1"/>
    <col min="14856" max="14856" width="16" style="2" customWidth="1"/>
    <col min="14857" max="14857" width="15.1640625" style="2" bestFit="1" customWidth="1"/>
    <col min="14858" max="14858" width="14.1640625" style="2" bestFit="1" customWidth="1"/>
    <col min="14859" max="15098" width="11.5" style="2"/>
    <col min="15099" max="15099" width="7.1640625" style="2" bestFit="1" customWidth="1"/>
    <col min="15100" max="15100" width="5.33203125" style="2" bestFit="1" customWidth="1"/>
    <col min="15101" max="15101" width="30" style="2" customWidth="1"/>
    <col min="15102" max="15102" width="13.5" style="2" customWidth="1"/>
    <col min="15103" max="15103" width="10.1640625" style="2" customWidth="1"/>
    <col min="15104" max="15104" width="10" style="2" customWidth="1"/>
    <col min="15105" max="15105" width="6.1640625" style="2" bestFit="1" customWidth="1"/>
    <col min="15106" max="15106" width="4.6640625" style="2" customWidth="1"/>
    <col min="15107" max="15107" width="14.6640625" style="2" bestFit="1" customWidth="1"/>
    <col min="15108" max="15108" width="12.6640625" style="2" bestFit="1" customWidth="1"/>
    <col min="15109" max="15109" width="7.6640625" style="2" customWidth="1"/>
    <col min="15110" max="15110" width="18" style="2" customWidth="1"/>
    <col min="15111" max="15111" width="8.33203125" style="2" customWidth="1"/>
    <col min="15112" max="15112" width="16" style="2" customWidth="1"/>
    <col min="15113" max="15113" width="15.1640625" style="2" bestFit="1" customWidth="1"/>
    <col min="15114" max="15114" width="14.1640625" style="2" bestFit="1" customWidth="1"/>
    <col min="15115" max="15354" width="11.5" style="2"/>
    <col min="15355" max="15355" width="7.1640625" style="2" bestFit="1" customWidth="1"/>
    <col min="15356" max="15356" width="5.33203125" style="2" bestFit="1" customWidth="1"/>
    <col min="15357" max="15357" width="30" style="2" customWidth="1"/>
    <col min="15358" max="15358" width="13.5" style="2" customWidth="1"/>
    <col min="15359" max="15359" width="10.1640625" style="2" customWidth="1"/>
    <col min="15360" max="15360" width="10" style="2" customWidth="1"/>
    <col min="15361" max="15361" width="6.1640625" style="2" bestFit="1" customWidth="1"/>
    <col min="15362" max="15362" width="4.6640625" style="2" customWidth="1"/>
    <col min="15363" max="15363" width="14.6640625" style="2" bestFit="1" customWidth="1"/>
    <col min="15364" max="15364" width="12.6640625" style="2" bestFit="1" customWidth="1"/>
    <col min="15365" max="15365" width="7.6640625" style="2" customWidth="1"/>
    <col min="15366" max="15366" width="18" style="2" customWidth="1"/>
    <col min="15367" max="15367" width="8.33203125" style="2" customWidth="1"/>
    <col min="15368" max="15368" width="16" style="2" customWidth="1"/>
    <col min="15369" max="15369" width="15.1640625" style="2" bestFit="1" customWidth="1"/>
    <col min="15370" max="15370" width="14.1640625" style="2" bestFit="1" customWidth="1"/>
    <col min="15371" max="15610" width="11.5" style="2"/>
    <col min="15611" max="15611" width="7.1640625" style="2" bestFit="1" customWidth="1"/>
    <col min="15612" max="15612" width="5.33203125" style="2" bestFit="1" customWidth="1"/>
    <col min="15613" max="15613" width="30" style="2" customWidth="1"/>
    <col min="15614" max="15614" width="13.5" style="2" customWidth="1"/>
    <col min="15615" max="15615" width="10.1640625" style="2" customWidth="1"/>
    <col min="15616" max="15616" width="10" style="2" customWidth="1"/>
    <col min="15617" max="15617" width="6.1640625" style="2" bestFit="1" customWidth="1"/>
    <col min="15618" max="15618" width="4.6640625" style="2" customWidth="1"/>
    <col min="15619" max="15619" width="14.6640625" style="2" bestFit="1" customWidth="1"/>
    <col min="15620" max="15620" width="12.6640625" style="2" bestFit="1" customWidth="1"/>
    <col min="15621" max="15621" width="7.6640625" style="2" customWidth="1"/>
    <col min="15622" max="15622" width="18" style="2" customWidth="1"/>
    <col min="15623" max="15623" width="8.33203125" style="2" customWidth="1"/>
    <col min="15624" max="15624" width="16" style="2" customWidth="1"/>
    <col min="15625" max="15625" width="15.1640625" style="2" bestFit="1" customWidth="1"/>
    <col min="15626" max="15626" width="14.1640625" style="2" bestFit="1" customWidth="1"/>
    <col min="15627" max="15866" width="11.5" style="2"/>
    <col min="15867" max="15867" width="7.1640625" style="2" bestFit="1" customWidth="1"/>
    <col min="15868" max="15868" width="5.33203125" style="2" bestFit="1" customWidth="1"/>
    <col min="15869" max="15869" width="30" style="2" customWidth="1"/>
    <col min="15870" max="15870" width="13.5" style="2" customWidth="1"/>
    <col min="15871" max="15871" width="10.1640625" style="2" customWidth="1"/>
    <col min="15872" max="15872" width="10" style="2" customWidth="1"/>
    <col min="15873" max="15873" width="6.1640625" style="2" bestFit="1" customWidth="1"/>
    <col min="15874" max="15874" width="4.6640625" style="2" customWidth="1"/>
    <col min="15875" max="15875" width="14.6640625" style="2" bestFit="1" customWidth="1"/>
    <col min="15876" max="15876" width="12.6640625" style="2" bestFit="1" customWidth="1"/>
    <col min="15877" max="15877" width="7.6640625" style="2" customWidth="1"/>
    <col min="15878" max="15878" width="18" style="2" customWidth="1"/>
    <col min="15879" max="15879" width="8.33203125" style="2" customWidth="1"/>
    <col min="15880" max="15880" width="16" style="2" customWidth="1"/>
    <col min="15881" max="15881" width="15.1640625" style="2" bestFit="1" customWidth="1"/>
    <col min="15882" max="15882" width="14.1640625" style="2" bestFit="1" customWidth="1"/>
    <col min="15883" max="16122" width="11.5" style="2"/>
    <col min="16123" max="16123" width="7.1640625" style="2" bestFit="1" customWidth="1"/>
    <col min="16124" max="16124" width="5.33203125" style="2" bestFit="1" customWidth="1"/>
    <col min="16125" max="16125" width="30" style="2" customWidth="1"/>
    <col min="16126" max="16126" width="13.5" style="2" customWidth="1"/>
    <col min="16127" max="16127" width="10.1640625" style="2" customWidth="1"/>
    <col min="16128" max="16128" width="10" style="2" customWidth="1"/>
    <col min="16129" max="16129" width="6.1640625" style="2" bestFit="1" customWidth="1"/>
    <col min="16130" max="16130" width="4.6640625" style="2" customWidth="1"/>
    <col min="16131" max="16131" width="14.6640625" style="2" bestFit="1" customWidth="1"/>
    <col min="16132" max="16132" width="12.6640625" style="2" bestFit="1" customWidth="1"/>
    <col min="16133" max="16133" width="7.6640625" style="2" customWidth="1"/>
    <col min="16134" max="16134" width="18" style="2" customWidth="1"/>
    <col min="16135" max="16135" width="8.33203125" style="2" customWidth="1"/>
    <col min="16136" max="16136" width="16" style="2" customWidth="1"/>
    <col min="16137" max="16137" width="15.1640625" style="2" bestFit="1" customWidth="1"/>
    <col min="16138" max="16138" width="14.1640625" style="2" bestFit="1" customWidth="1"/>
    <col min="16139" max="16378" width="11.5" style="2"/>
    <col min="16379" max="16384" width="11.5" style="2" customWidth="1"/>
  </cols>
  <sheetData>
    <row r="1" spans="1:15" ht="7.5" customHeight="1"/>
    <row r="2" spans="1:15">
      <c r="B2" s="177" t="s">
        <v>0</v>
      </c>
      <c r="C2" s="178"/>
      <c r="D2" s="178"/>
      <c r="E2" s="178"/>
      <c r="F2" s="178"/>
      <c r="G2" s="178"/>
      <c r="H2" s="178"/>
      <c r="I2" s="178"/>
      <c r="J2" s="179"/>
      <c r="K2" s="180"/>
      <c r="L2" s="181"/>
    </row>
    <row r="3" spans="1:15">
      <c r="B3" s="177" t="s">
        <v>1</v>
      </c>
      <c r="C3" s="178"/>
      <c r="D3" s="178"/>
      <c r="E3" s="178"/>
      <c r="F3" s="178"/>
      <c r="G3" s="178"/>
      <c r="H3" s="178"/>
      <c r="I3" s="178"/>
      <c r="J3" s="182"/>
      <c r="K3" s="183"/>
      <c r="L3" s="184"/>
    </row>
    <row r="4" spans="1:15" ht="66" customHeight="1" thickBot="1">
      <c r="B4" s="177"/>
      <c r="C4" s="178"/>
      <c r="D4" s="178"/>
      <c r="E4" s="178"/>
      <c r="F4" s="178"/>
      <c r="G4" s="178"/>
      <c r="H4" s="178"/>
      <c r="I4" s="178"/>
      <c r="J4" s="185"/>
      <c r="K4" s="186"/>
      <c r="L4" s="187"/>
    </row>
    <row r="5" spans="1:15" ht="70.25" customHeight="1" thickBot="1">
      <c r="B5" s="188" t="s">
        <v>96</v>
      </c>
      <c r="C5" s="189"/>
      <c r="D5" s="190" t="s">
        <v>91</v>
      </c>
      <c r="E5" s="191"/>
      <c r="F5" s="191"/>
      <c r="G5" s="191"/>
      <c r="H5" s="191"/>
      <c r="I5" s="191"/>
      <c r="J5" s="192"/>
      <c r="K5" s="192"/>
      <c r="L5" s="193"/>
    </row>
    <row r="6" spans="1:15" ht="14" thickBot="1"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5">
      <c r="B7" s="207" t="s">
        <v>2</v>
      </c>
      <c r="C7" s="208"/>
      <c r="D7" s="208"/>
      <c r="E7" s="209">
        <v>339014711.60490566</v>
      </c>
      <c r="F7" s="209"/>
      <c r="G7" s="210"/>
      <c r="H7" s="5"/>
      <c r="I7" s="6" t="s">
        <v>3</v>
      </c>
      <c r="J7" s="194" t="s">
        <v>95</v>
      </c>
      <c r="K7" s="194"/>
      <c r="L7" s="195"/>
    </row>
    <row r="8" spans="1:15">
      <c r="B8" s="201" t="s">
        <v>58</v>
      </c>
      <c r="C8" s="201"/>
      <c r="D8" s="201"/>
      <c r="E8" s="135">
        <f>L57</f>
        <v>0.32737602409549338</v>
      </c>
      <c r="F8" s="203">
        <f>E7*E8</f>
        <v>110985288.39509434</v>
      </c>
      <c r="G8" s="203"/>
      <c r="I8" s="93"/>
      <c r="J8" s="93"/>
      <c r="K8" s="93"/>
      <c r="L8" s="93"/>
    </row>
    <row r="9" spans="1:15" ht="30" customHeight="1">
      <c r="B9" s="202" t="s">
        <v>65</v>
      </c>
      <c r="C9" s="202"/>
      <c r="D9" s="202"/>
      <c r="E9" s="47"/>
      <c r="F9" s="204">
        <f>E7+F8</f>
        <v>450000000</v>
      </c>
      <c r="G9" s="204"/>
      <c r="I9" s="59"/>
      <c r="N9" s="59"/>
    </row>
    <row r="10" spans="1:15">
      <c r="B10" s="205" t="s">
        <v>4</v>
      </c>
      <c r="C10" s="205"/>
      <c r="D10" s="205"/>
      <c r="E10" s="63">
        <v>4</v>
      </c>
      <c r="F10" s="205" t="s">
        <v>5</v>
      </c>
      <c r="G10" s="205"/>
      <c r="N10" s="59"/>
    </row>
    <row r="11" spans="1:15">
      <c r="B11" s="205" t="s">
        <v>90</v>
      </c>
      <c r="C11" s="205"/>
      <c r="D11" s="205"/>
      <c r="E11" s="63"/>
      <c r="F11" s="206">
        <f>F9/1750905</f>
        <v>257.00994628492123</v>
      </c>
      <c r="G11" s="205"/>
      <c r="N11" s="59"/>
    </row>
    <row r="12" spans="1:15">
      <c r="B12" s="96"/>
      <c r="C12" s="96"/>
      <c r="D12" s="96"/>
      <c r="E12" s="96"/>
      <c r="F12" s="96"/>
      <c r="G12" s="96"/>
    </row>
    <row r="13" spans="1:15" s="7" customFormat="1" ht="25" customHeight="1">
      <c r="A13" s="24"/>
      <c r="B13" s="196" t="s">
        <v>6</v>
      </c>
      <c r="C13" s="158" t="s">
        <v>7</v>
      </c>
      <c r="D13" s="158"/>
      <c r="E13" s="158"/>
      <c r="F13" s="158"/>
      <c r="G13" s="158"/>
      <c r="H13" s="158"/>
      <c r="I13" s="158"/>
      <c r="J13" s="158"/>
      <c r="K13" s="158"/>
      <c r="L13" s="158"/>
      <c r="N13" s="90"/>
      <c r="O13" s="94"/>
    </row>
    <row r="14" spans="1:15" s="8" customFormat="1" ht="27" customHeight="1">
      <c r="A14" s="17"/>
      <c r="B14" s="196"/>
      <c r="C14" s="197" t="s">
        <v>8</v>
      </c>
      <c r="D14" s="198"/>
      <c r="E14" s="198"/>
      <c r="F14" s="198"/>
      <c r="G14" s="198"/>
      <c r="H14" s="198"/>
      <c r="I14" s="198"/>
      <c r="J14" s="198"/>
      <c r="K14" s="198"/>
      <c r="L14" s="199"/>
      <c r="O14" s="54"/>
    </row>
    <row r="15" spans="1:15" s="9" customFormat="1" ht="39.75" customHeight="1">
      <c r="A15" s="18"/>
      <c r="B15" s="196"/>
      <c r="C15" s="196" t="s">
        <v>9</v>
      </c>
      <c r="D15" s="196"/>
      <c r="E15" s="10" t="s">
        <v>10</v>
      </c>
      <c r="F15" s="10"/>
      <c r="G15" s="196" t="s">
        <v>11</v>
      </c>
      <c r="H15" s="196"/>
      <c r="I15" s="10" t="s">
        <v>12</v>
      </c>
      <c r="J15" s="10" t="s">
        <v>13</v>
      </c>
      <c r="K15" s="10" t="s">
        <v>14</v>
      </c>
      <c r="L15" s="10" t="s">
        <v>15</v>
      </c>
      <c r="N15" s="91"/>
    </row>
    <row r="16" spans="1:15" s="9" customFormat="1" ht="10.5" customHeight="1">
      <c r="A16" s="18"/>
      <c r="B16" s="196"/>
      <c r="C16" s="196"/>
      <c r="D16" s="196"/>
      <c r="E16" s="42" t="s">
        <v>16</v>
      </c>
      <c r="F16" s="10"/>
      <c r="G16" s="200" t="s">
        <v>17</v>
      </c>
      <c r="H16" s="200"/>
      <c r="I16" s="42" t="s">
        <v>18</v>
      </c>
      <c r="J16" s="42" t="s">
        <v>19</v>
      </c>
      <c r="K16" s="42" t="s">
        <v>20</v>
      </c>
      <c r="L16" s="42" t="s">
        <v>21</v>
      </c>
      <c r="N16" s="49"/>
    </row>
    <row r="17" spans="1:16" s="14" customFormat="1" ht="11">
      <c r="A17" s="51"/>
      <c r="B17" s="10">
        <v>1.1000000000000001</v>
      </c>
      <c r="C17" s="11" t="s">
        <v>22</v>
      </c>
      <c r="D17" s="43"/>
      <c r="E17" s="12"/>
      <c r="F17" s="20"/>
      <c r="G17" s="12"/>
      <c r="H17" s="12"/>
      <c r="I17" s="12"/>
      <c r="J17" s="12"/>
      <c r="K17" s="12"/>
      <c r="L17" s="13"/>
    </row>
    <row r="18" spans="1:16" s="8" customFormat="1" ht="23" customHeight="1">
      <c r="A18" s="95"/>
      <c r="B18" s="16">
        <v>1.101</v>
      </c>
      <c r="C18" s="139" t="s">
        <v>62</v>
      </c>
      <c r="D18" s="140"/>
      <c r="E18" s="71">
        <v>1</v>
      </c>
      <c r="F18" s="85"/>
      <c r="G18" s="137">
        <v>0.5</v>
      </c>
      <c r="H18" s="138"/>
      <c r="I18" s="67">
        <f>5200000*1.056</f>
        <v>5491200</v>
      </c>
      <c r="J18" s="68">
        <v>1.4543999999999999</v>
      </c>
      <c r="K18" s="69">
        <v>4</v>
      </c>
      <c r="L18" s="75">
        <f t="shared" ref="L18:L22" si="0">E18*G18*I18*J18*K18</f>
        <v>15972802.559999999</v>
      </c>
      <c r="N18" s="65"/>
      <c r="O18" s="66"/>
      <c r="P18" s="70"/>
    </row>
    <row r="19" spans="1:16" s="8" customFormat="1" ht="23" customHeight="1">
      <c r="A19" s="95"/>
      <c r="B19" s="16">
        <v>1.1020000000000001</v>
      </c>
      <c r="C19" s="139" t="s">
        <v>93</v>
      </c>
      <c r="D19" s="140"/>
      <c r="E19" s="71">
        <v>1</v>
      </c>
      <c r="F19" s="85"/>
      <c r="G19" s="137">
        <v>0.5</v>
      </c>
      <c r="H19" s="138"/>
      <c r="I19" s="67">
        <v>3164832</v>
      </c>
      <c r="J19" s="68">
        <v>1.4543999999999999</v>
      </c>
      <c r="K19" s="69">
        <v>4</v>
      </c>
      <c r="L19" s="75" cm="1">
        <f t="array" ref="L19">E19*G19:G19*I19*J19*K19</f>
        <v>9205863.3215999994</v>
      </c>
      <c r="N19" s="65"/>
      <c r="O19" s="66"/>
      <c r="P19" s="70"/>
    </row>
    <row r="20" spans="1:16" s="8" customFormat="1" ht="48" customHeight="1">
      <c r="A20" s="95"/>
      <c r="B20" s="16">
        <v>1.1020000000000001</v>
      </c>
      <c r="C20" s="173" t="s">
        <v>61</v>
      </c>
      <c r="D20" s="174"/>
      <c r="E20" s="71">
        <v>1</v>
      </c>
      <c r="F20" s="85"/>
      <c r="G20" s="137">
        <v>0.1</v>
      </c>
      <c r="H20" s="138"/>
      <c r="I20" s="67">
        <v>5491200</v>
      </c>
      <c r="J20" s="68">
        <v>1.4543999999999999</v>
      </c>
      <c r="K20" s="69">
        <v>4</v>
      </c>
      <c r="L20" s="75">
        <f t="shared" si="0"/>
        <v>3194560.5119999996</v>
      </c>
      <c r="N20" s="65"/>
      <c r="O20" s="89"/>
    </row>
    <row r="21" spans="1:16" s="8" customFormat="1" ht="26" customHeight="1">
      <c r="A21" s="95"/>
      <c r="B21" s="16">
        <v>1.1020000000000001</v>
      </c>
      <c r="C21" s="139" t="s">
        <v>63</v>
      </c>
      <c r="D21" s="140"/>
      <c r="E21" s="71">
        <v>1</v>
      </c>
      <c r="F21" s="85"/>
      <c r="G21" s="137">
        <v>0.5</v>
      </c>
      <c r="H21" s="138"/>
      <c r="I21" s="67">
        <f>2997000*1.056</f>
        <v>3164832</v>
      </c>
      <c r="J21" s="68">
        <v>1.4543999999999999</v>
      </c>
      <c r="K21" s="69">
        <v>4</v>
      </c>
      <c r="L21" s="75">
        <f t="shared" si="0"/>
        <v>9205863.3215999994</v>
      </c>
      <c r="N21" s="65"/>
      <c r="O21" s="66"/>
    </row>
    <row r="22" spans="1:16" s="8" customFormat="1" ht="27" customHeight="1">
      <c r="A22" s="95"/>
      <c r="B22" s="16">
        <v>1.1020000000000001</v>
      </c>
      <c r="C22" s="139" t="s">
        <v>64</v>
      </c>
      <c r="D22" s="140"/>
      <c r="E22" s="71">
        <v>1</v>
      </c>
      <c r="F22" s="85"/>
      <c r="G22" s="137">
        <v>0.5</v>
      </c>
      <c r="H22" s="138"/>
      <c r="I22" s="67">
        <f>2997000*1.056</f>
        <v>3164832</v>
      </c>
      <c r="J22" s="68">
        <v>1.4543999999999999</v>
      </c>
      <c r="K22" s="69">
        <v>4</v>
      </c>
      <c r="L22" s="75">
        <f t="shared" si="0"/>
        <v>9205863.3215999994</v>
      </c>
      <c r="N22" s="65"/>
      <c r="O22" s="66"/>
    </row>
    <row r="23" spans="1:16" s="8" customFormat="1" ht="15" customHeight="1">
      <c r="A23" s="17"/>
      <c r="B23" s="17"/>
      <c r="C23" s="176" t="s">
        <v>24</v>
      </c>
      <c r="D23" s="176"/>
      <c r="E23" s="176"/>
      <c r="F23" s="176"/>
      <c r="G23" s="176"/>
      <c r="H23" s="176"/>
      <c r="I23" s="176"/>
      <c r="J23" s="176"/>
      <c r="K23" s="176"/>
      <c r="L23" s="58">
        <f>SUM(L18:L22)</f>
        <v>46784953.036799997</v>
      </c>
    </row>
    <row r="24" spans="1:16" s="8" customFormat="1" ht="11">
      <c r="A24" s="17"/>
      <c r="C24" s="175"/>
      <c r="D24" s="175"/>
      <c r="E24" s="175"/>
      <c r="F24" s="175"/>
      <c r="G24" s="175"/>
      <c r="H24" s="175"/>
      <c r="I24" s="175"/>
      <c r="J24" s="175"/>
      <c r="K24" s="175"/>
      <c r="L24" s="175"/>
    </row>
    <row r="25" spans="1:16" s="18" customFormat="1" ht="24">
      <c r="B25" s="10" t="s">
        <v>6</v>
      </c>
      <c r="C25" s="158" t="s">
        <v>25</v>
      </c>
      <c r="D25" s="158"/>
      <c r="E25" s="41" t="s">
        <v>26</v>
      </c>
      <c r="F25" s="10" t="s">
        <v>27</v>
      </c>
      <c r="G25" s="153"/>
      <c r="H25" s="153"/>
      <c r="I25" s="10"/>
      <c r="J25" s="10" t="s">
        <v>28</v>
      </c>
      <c r="K25" s="10" t="s">
        <v>14</v>
      </c>
      <c r="L25" s="10" t="s">
        <v>29</v>
      </c>
    </row>
    <row r="26" spans="1:16" s="8" customFormat="1" ht="36" customHeight="1">
      <c r="A26" s="17"/>
      <c r="B26" s="15">
        <v>2.3000000000000003</v>
      </c>
      <c r="C26" s="159" t="s">
        <v>92</v>
      </c>
      <c r="D26" s="160"/>
      <c r="E26" s="72">
        <v>1</v>
      </c>
      <c r="F26" s="73" t="s">
        <v>23</v>
      </c>
      <c r="G26" s="161"/>
      <c r="H26" s="162"/>
      <c r="I26" s="64"/>
      <c r="J26" s="86">
        <f>1199778*1.056</f>
        <v>1266965.568</v>
      </c>
      <c r="K26" s="69">
        <v>4</v>
      </c>
      <c r="L26" s="67">
        <f>E26*J26*K26</f>
        <v>5067862.2719999999</v>
      </c>
      <c r="N26" s="65"/>
      <c r="O26" s="92"/>
    </row>
    <row r="27" spans="1:16" s="8" customFormat="1" ht="11">
      <c r="A27" s="17"/>
      <c r="B27" s="17"/>
      <c r="C27" s="164"/>
      <c r="D27" s="165"/>
      <c r="E27" s="165"/>
      <c r="F27" s="165"/>
      <c r="G27" s="165"/>
      <c r="H27" s="165"/>
      <c r="I27" s="165"/>
      <c r="J27" s="165"/>
      <c r="K27" s="165"/>
      <c r="L27" s="166"/>
    </row>
    <row r="28" spans="1:16" s="8" customFormat="1" ht="11">
      <c r="A28" s="17"/>
      <c r="B28" s="17"/>
      <c r="C28" s="19" t="s">
        <v>30</v>
      </c>
      <c r="D28" s="20"/>
      <c r="E28" s="20"/>
      <c r="F28" s="20"/>
      <c r="G28" s="20"/>
      <c r="H28" s="20"/>
      <c r="I28" s="20"/>
      <c r="J28" s="20"/>
      <c r="K28" s="21"/>
      <c r="L28" s="58">
        <f>ROUND(SUM(L26:L26),4)</f>
        <v>5067862.2719999999</v>
      </c>
    </row>
    <row r="29" spans="1:16" s="8" customFormat="1" ht="11">
      <c r="A29" s="17"/>
      <c r="B29" s="17"/>
      <c r="C29" s="141"/>
      <c r="D29" s="141"/>
      <c r="E29" s="141"/>
      <c r="F29" s="141"/>
      <c r="G29" s="141"/>
      <c r="H29" s="141"/>
      <c r="I29" s="141"/>
      <c r="J29" s="141"/>
      <c r="K29" s="141"/>
      <c r="L29" s="141"/>
    </row>
    <row r="30" spans="1:16" s="8" customFormat="1" ht="11">
      <c r="A30" s="17"/>
      <c r="B30" s="17"/>
      <c r="C30" s="19" t="s">
        <v>31</v>
      </c>
      <c r="D30" s="20"/>
      <c r="E30" s="20"/>
      <c r="F30" s="20"/>
      <c r="G30" s="20"/>
      <c r="H30" s="20"/>
      <c r="I30" s="20"/>
      <c r="J30" s="20"/>
      <c r="K30" s="21"/>
      <c r="L30" s="58">
        <f>ROUND((L23+L28),4)</f>
        <v>51852815.308799997</v>
      </c>
    </row>
    <row r="31" spans="1:16" s="8" customFormat="1" ht="11">
      <c r="A31" s="17"/>
      <c r="B31" s="17"/>
      <c r="C31" s="19" t="s">
        <v>32</v>
      </c>
      <c r="D31" s="20"/>
      <c r="E31" s="20"/>
      <c r="F31" s="20"/>
      <c r="G31" s="20"/>
      <c r="H31" s="20"/>
      <c r="I31" s="20"/>
      <c r="J31" s="20"/>
      <c r="K31" s="21"/>
      <c r="L31" s="132">
        <f>L30/E7</f>
        <v>0.1529515196061175</v>
      </c>
      <c r="N31" s="74"/>
    </row>
    <row r="32" spans="1:16" s="8" customFormat="1" ht="11">
      <c r="A32" s="17"/>
      <c r="B32" s="17"/>
      <c r="C32" s="22"/>
      <c r="D32" s="22"/>
      <c r="E32" s="22"/>
      <c r="F32" s="22"/>
      <c r="G32" s="167"/>
      <c r="H32" s="167"/>
      <c r="I32" s="22"/>
      <c r="J32" s="22"/>
      <c r="K32" s="22"/>
      <c r="L32" s="23"/>
    </row>
    <row r="33" spans="1:14" s="8" customFormat="1" ht="12.75" customHeight="1">
      <c r="A33" s="17"/>
      <c r="B33" s="158" t="s">
        <v>33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</row>
    <row r="34" spans="1:14" s="24" customFormat="1" ht="11">
      <c r="B34" s="41">
        <v>3.1</v>
      </c>
      <c r="C34" s="168" t="s">
        <v>34</v>
      </c>
      <c r="D34" s="168"/>
      <c r="E34" s="168"/>
      <c r="F34" s="168"/>
      <c r="G34" s="168"/>
      <c r="H34" s="168"/>
      <c r="I34" s="168"/>
      <c r="J34" s="168"/>
      <c r="K34" s="168"/>
      <c r="L34" s="168"/>
    </row>
    <row r="35" spans="1:14" s="24" customFormat="1" ht="12">
      <c r="B35" s="10" t="s">
        <v>6</v>
      </c>
      <c r="C35" s="156" t="s">
        <v>35</v>
      </c>
      <c r="D35" s="169"/>
      <c r="E35" s="25"/>
      <c r="F35" s="26"/>
      <c r="G35" s="170"/>
      <c r="H35" s="170"/>
      <c r="I35" s="27"/>
      <c r="J35" s="156" t="s">
        <v>36</v>
      </c>
      <c r="K35" s="157"/>
      <c r="L35" s="41" t="s">
        <v>29</v>
      </c>
    </row>
    <row r="36" spans="1:14" s="8" customFormat="1" ht="11">
      <c r="A36" s="17"/>
      <c r="B36" s="16">
        <f>B34+0.001</f>
        <v>3.101</v>
      </c>
      <c r="C36" s="78" t="s">
        <v>37</v>
      </c>
      <c r="D36" s="76"/>
      <c r="E36" s="76"/>
      <c r="F36" s="76"/>
      <c r="G36" s="76"/>
      <c r="H36" s="76"/>
      <c r="I36" s="77"/>
      <c r="J36" s="146">
        <v>0.05</v>
      </c>
      <c r="K36" s="147"/>
      <c r="L36" s="79">
        <f>(450000000)*J36</f>
        <v>22500000</v>
      </c>
      <c r="M36" s="48"/>
      <c r="N36" s="39"/>
    </row>
    <row r="37" spans="1:14" s="8" customFormat="1" ht="11">
      <c r="A37" s="17"/>
      <c r="B37" s="16">
        <f t="shared" ref="B37:B39" si="1">B36+0.001</f>
        <v>3.1019999999999999</v>
      </c>
      <c r="C37" s="78" t="s">
        <v>59</v>
      </c>
      <c r="D37" s="76"/>
      <c r="E37" s="76"/>
      <c r="F37" s="76"/>
      <c r="G37" s="76"/>
      <c r="H37" s="76"/>
      <c r="I37" s="77"/>
      <c r="J37" s="171">
        <v>7.6E-3</v>
      </c>
      <c r="K37" s="172"/>
      <c r="L37" s="79">
        <f>(450000000)*J37</f>
        <v>3420000</v>
      </c>
      <c r="M37" s="48"/>
      <c r="N37" s="39"/>
    </row>
    <row r="38" spans="1:14" s="8" customFormat="1" ht="12">
      <c r="A38" s="17"/>
      <c r="B38" s="16">
        <f t="shared" si="1"/>
        <v>3.1029999999999998</v>
      </c>
      <c r="C38" s="80" t="s">
        <v>38</v>
      </c>
      <c r="D38" s="76"/>
      <c r="E38" s="76"/>
      <c r="F38" s="76"/>
      <c r="G38" s="76"/>
      <c r="H38" s="76"/>
      <c r="I38" s="77"/>
      <c r="J38" s="146">
        <v>0.02</v>
      </c>
      <c r="K38" s="147"/>
      <c r="L38" s="79">
        <f>(450000000)*J38</f>
        <v>9000000</v>
      </c>
      <c r="M38" s="48"/>
      <c r="N38" s="39"/>
    </row>
    <row r="39" spans="1:14" s="8" customFormat="1" ht="11">
      <c r="A39" s="17"/>
      <c r="B39" s="16">
        <f t="shared" si="1"/>
        <v>3.1039999999999996</v>
      </c>
      <c r="C39" s="78" t="s">
        <v>39</v>
      </c>
      <c r="D39" s="76"/>
      <c r="E39" s="76"/>
      <c r="F39" s="76"/>
      <c r="G39" s="76"/>
      <c r="H39" s="76"/>
      <c r="I39" s="77"/>
      <c r="J39" s="146">
        <v>5.0000000000000001E-3</v>
      </c>
      <c r="K39" s="147"/>
      <c r="L39" s="79">
        <f>(450000000)*J39</f>
        <v>2250000</v>
      </c>
      <c r="M39" s="48"/>
      <c r="N39" s="39"/>
    </row>
    <row r="40" spans="1:14" s="8" customFormat="1" ht="11">
      <c r="A40" s="17"/>
      <c r="B40" s="17"/>
      <c r="C40" s="148" t="s">
        <v>40</v>
      </c>
      <c r="D40" s="149"/>
      <c r="E40" s="149"/>
      <c r="F40" s="149"/>
      <c r="G40" s="149"/>
      <c r="H40" s="149"/>
      <c r="I40" s="149"/>
      <c r="J40" s="149"/>
      <c r="K40" s="150"/>
      <c r="L40" s="81">
        <f>SUM(L36:L39)</f>
        <v>37170000</v>
      </c>
      <c r="M40" s="40"/>
    </row>
    <row r="41" spans="1:14" s="8" customFormat="1" ht="11">
      <c r="A41" s="17"/>
      <c r="B41" s="17"/>
      <c r="C41" s="29"/>
      <c r="D41" s="29"/>
      <c r="E41" s="29"/>
      <c r="F41" s="29"/>
      <c r="G41" s="29"/>
      <c r="H41" s="29"/>
      <c r="I41" s="29"/>
      <c r="J41" s="29"/>
      <c r="K41" s="29"/>
      <c r="L41" s="29"/>
      <c r="N41" s="39"/>
    </row>
    <row r="42" spans="1:14" s="8" customFormat="1" ht="11">
      <c r="A42" s="17"/>
      <c r="B42" s="41">
        <f>B34+0.1</f>
        <v>3.2</v>
      </c>
      <c r="C42" s="163" t="s">
        <v>41</v>
      </c>
      <c r="D42" s="163"/>
      <c r="E42" s="163"/>
      <c r="F42" s="163"/>
      <c r="G42" s="163"/>
      <c r="H42" s="163"/>
      <c r="I42" s="163"/>
      <c r="J42" s="163"/>
      <c r="K42" s="163"/>
      <c r="L42" s="163"/>
    </row>
    <row r="43" spans="1:14" s="7" customFormat="1" ht="24">
      <c r="A43" s="24"/>
      <c r="B43" s="10" t="s">
        <v>6</v>
      </c>
      <c r="C43" s="153" t="s">
        <v>35</v>
      </c>
      <c r="D43" s="153"/>
      <c r="E43" s="154" t="s">
        <v>42</v>
      </c>
      <c r="F43" s="155"/>
      <c r="G43" s="156" t="s">
        <v>43</v>
      </c>
      <c r="H43" s="157"/>
      <c r="I43" s="10" t="s">
        <v>44</v>
      </c>
      <c r="J43" s="156" t="s">
        <v>45</v>
      </c>
      <c r="K43" s="157"/>
      <c r="L43" s="41" t="s">
        <v>29</v>
      </c>
    </row>
    <row r="44" spans="1:14" s="8" customFormat="1" ht="12.75" customHeight="1">
      <c r="A44" s="17"/>
      <c r="B44" s="16">
        <f>B42+0.001</f>
        <v>3.2010000000000001</v>
      </c>
      <c r="C44" s="82" t="s">
        <v>46</v>
      </c>
      <c r="D44" s="151" t="s">
        <v>47</v>
      </c>
      <c r="E44" s="143">
        <v>450000000</v>
      </c>
      <c r="F44" s="144" t="e">
        <f t="shared" ref="F44" si="2">(12950000000-399983501.76-148056030.94-211204795.2)*D44</f>
        <v>#VALUE!</v>
      </c>
      <c r="G44" s="145">
        <v>0.1</v>
      </c>
      <c r="H44" s="145"/>
      <c r="I44" s="83">
        <v>10</v>
      </c>
      <c r="J44" s="146">
        <v>2E-3</v>
      </c>
      <c r="K44" s="147"/>
      <c r="L44" s="79">
        <f>(J44*G44*E44)*1.19</f>
        <v>107100</v>
      </c>
      <c r="M44" s="48"/>
    </row>
    <row r="45" spans="1:14" s="8" customFormat="1" ht="12.75" customHeight="1">
      <c r="A45" s="17"/>
      <c r="B45" s="16">
        <v>3.202</v>
      </c>
      <c r="C45" s="82" t="s">
        <v>48</v>
      </c>
      <c r="D45" s="152"/>
      <c r="E45" s="143">
        <v>450000000</v>
      </c>
      <c r="F45" s="144">
        <f t="shared" ref="F45:F46" si="3">(12950000000-399983501.76-148056030.94-211204795.2)*D45</f>
        <v>0</v>
      </c>
      <c r="G45" s="145">
        <v>0.05</v>
      </c>
      <c r="H45" s="145"/>
      <c r="I45" s="83">
        <v>40</v>
      </c>
      <c r="J45" s="146">
        <v>1E-3</v>
      </c>
      <c r="K45" s="147"/>
      <c r="L45" s="79">
        <f>(J45*G45*E45)*1.19</f>
        <v>26775</v>
      </c>
      <c r="M45" s="48"/>
      <c r="N45" s="30"/>
    </row>
    <row r="46" spans="1:14" s="8" customFormat="1" ht="12">
      <c r="A46" s="17"/>
      <c r="B46" s="16">
        <f>B45+0.001</f>
        <v>3.2029999999999998</v>
      </c>
      <c r="C46" s="82" t="s">
        <v>60</v>
      </c>
      <c r="D46" s="152"/>
      <c r="E46" s="143">
        <v>450000000</v>
      </c>
      <c r="F46" s="144">
        <f t="shared" si="3"/>
        <v>0</v>
      </c>
      <c r="G46" s="145">
        <v>0.2</v>
      </c>
      <c r="H46" s="145"/>
      <c r="I46" s="83">
        <v>24</v>
      </c>
      <c r="J46" s="146">
        <v>0.01</v>
      </c>
      <c r="K46" s="147"/>
      <c r="L46" s="79">
        <f>(J46*G46*E46)*1.19</f>
        <v>1071000</v>
      </c>
      <c r="M46" s="48"/>
      <c r="N46" s="30"/>
    </row>
    <row r="47" spans="1:14" s="8" customFormat="1" ht="37.25" customHeight="1">
      <c r="A47" s="17"/>
      <c r="B47" s="16">
        <f>B46+0.001</f>
        <v>3.2039999999999997</v>
      </c>
      <c r="C47" s="82" t="s">
        <v>49</v>
      </c>
      <c r="D47" s="84" t="s">
        <v>50</v>
      </c>
      <c r="E47" s="143">
        <v>350181000</v>
      </c>
      <c r="F47" s="144" t="e">
        <f t="shared" ref="F47" si="4">(12950000000-399983501.76-148056030.94-211204795.2)*D47</f>
        <v>#VALUE!</v>
      </c>
      <c r="G47" s="145">
        <v>1</v>
      </c>
      <c r="H47" s="145"/>
      <c r="I47" s="83">
        <v>4</v>
      </c>
      <c r="J47" s="146">
        <v>1E-3</v>
      </c>
      <c r="K47" s="147"/>
      <c r="L47" s="79">
        <f>(J47*G47*E47)*1.19</f>
        <v>416715.38999999996</v>
      </c>
      <c r="M47" s="48"/>
      <c r="N47" s="30"/>
    </row>
    <row r="48" spans="1:14" s="8" customFormat="1" ht="11">
      <c r="A48" s="17"/>
      <c r="B48" s="17"/>
      <c r="C48" s="148" t="s">
        <v>51</v>
      </c>
      <c r="D48" s="149"/>
      <c r="E48" s="149"/>
      <c r="F48" s="149"/>
      <c r="G48" s="149"/>
      <c r="H48" s="149"/>
      <c r="I48" s="149"/>
      <c r="J48" s="149"/>
      <c r="K48" s="150"/>
      <c r="L48" s="58">
        <f>SUM(L44:L47)</f>
        <v>1621590.39</v>
      </c>
    </row>
    <row r="49" spans="1:15" s="8" customFormat="1" ht="11">
      <c r="A49" s="17"/>
      <c r="B49" s="17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N49" s="31"/>
      <c r="O49" s="40"/>
    </row>
    <row r="50" spans="1:15" s="8" customFormat="1" ht="11">
      <c r="A50" s="17"/>
      <c r="B50" s="17"/>
      <c r="C50" s="19" t="s">
        <v>52</v>
      </c>
      <c r="D50" s="20"/>
      <c r="E50" s="20"/>
      <c r="F50" s="20"/>
      <c r="G50" s="20"/>
      <c r="H50" s="20"/>
      <c r="I50" s="20"/>
      <c r="J50" s="20"/>
      <c r="K50" s="21"/>
      <c r="L50" s="58">
        <f>(L40+L48)</f>
        <v>38791590.390000001</v>
      </c>
      <c r="M50" s="28"/>
      <c r="N50" s="46"/>
    </row>
    <row r="51" spans="1:15" s="8" customFormat="1" ht="11">
      <c r="A51" s="17"/>
      <c r="B51" s="17"/>
      <c r="C51" s="19" t="s">
        <v>53</v>
      </c>
      <c r="D51" s="20"/>
      <c r="E51" s="20"/>
      <c r="F51" s="20"/>
      <c r="G51" s="20"/>
      <c r="H51" s="20"/>
      <c r="I51" s="20"/>
      <c r="J51" s="20"/>
      <c r="K51" s="21"/>
      <c r="L51" s="132">
        <f>L50/E7</f>
        <v>0.11442450448937588</v>
      </c>
      <c r="N51" s="53"/>
    </row>
    <row r="52" spans="1:15" s="8" customFormat="1" ht="11">
      <c r="A52" s="17"/>
      <c r="B52" s="17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N52" s="45"/>
      <c r="O52" s="40"/>
    </row>
    <row r="53" spans="1:15" s="8" customFormat="1" ht="11">
      <c r="A53" s="17"/>
      <c r="B53" s="17"/>
      <c r="C53" s="19" t="s">
        <v>54</v>
      </c>
      <c r="D53" s="20"/>
      <c r="E53" s="20"/>
      <c r="F53" s="20"/>
      <c r="G53" s="20"/>
      <c r="H53" s="20"/>
      <c r="I53" s="20"/>
      <c r="J53" s="20"/>
      <c r="K53" s="21"/>
      <c r="L53" s="133">
        <f>L51+L31</f>
        <v>0.26737602409549338</v>
      </c>
      <c r="M53" s="32"/>
      <c r="N53" s="54"/>
      <c r="O53" s="54"/>
    </row>
    <row r="54" spans="1:15" s="7" customFormat="1" ht="11">
      <c r="A54" s="24"/>
      <c r="B54" s="24"/>
      <c r="C54" s="19" t="s">
        <v>55</v>
      </c>
      <c r="D54" s="20"/>
      <c r="E54" s="20"/>
      <c r="F54" s="20"/>
      <c r="G54" s="20"/>
      <c r="H54" s="20"/>
      <c r="I54" s="20"/>
      <c r="J54" s="20"/>
      <c r="K54" s="21"/>
      <c r="L54" s="87">
        <v>0.01</v>
      </c>
      <c r="M54" s="33"/>
    </row>
    <row r="55" spans="1:15" s="7" customFormat="1" ht="11">
      <c r="A55" s="24"/>
      <c r="B55" s="24"/>
      <c r="C55" s="19" t="s">
        <v>56</v>
      </c>
      <c r="D55" s="20"/>
      <c r="E55" s="20"/>
      <c r="F55" s="20"/>
      <c r="G55" s="20"/>
      <c r="H55" s="20"/>
      <c r="I55" s="20"/>
      <c r="J55" s="20"/>
      <c r="K55" s="21"/>
      <c r="L55" s="87">
        <v>0.05</v>
      </c>
      <c r="M55" s="33"/>
      <c r="N55" s="136"/>
    </row>
    <row r="56" spans="1:15" s="8" customFormat="1" ht="11">
      <c r="A56" s="17"/>
      <c r="B56" s="17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34"/>
    </row>
    <row r="57" spans="1:15" s="8" customFormat="1">
      <c r="A57" s="17"/>
      <c r="B57" s="17"/>
      <c r="C57" s="19" t="s">
        <v>57</v>
      </c>
      <c r="D57" s="20"/>
      <c r="E57" s="20"/>
      <c r="F57" s="20"/>
      <c r="G57" s="20"/>
      <c r="H57" s="20"/>
      <c r="I57" s="20"/>
      <c r="J57" s="20"/>
      <c r="K57" s="35"/>
      <c r="L57" s="134">
        <f>SUM(L53:L55)</f>
        <v>0.32737602409549338</v>
      </c>
      <c r="M57" s="88"/>
      <c r="N57" s="40"/>
      <c r="O57" s="40"/>
    </row>
    <row r="58" spans="1:15" s="8" customFormat="1">
      <c r="A58" s="17"/>
      <c r="B58" s="17"/>
      <c r="C58" s="36"/>
      <c r="D58" s="36"/>
      <c r="E58" s="36"/>
      <c r="F58" s="36"/>
      <c r="G58" s="37"/>
      <c r="H58" s="37"/>
      <c r="I58" s="37"/>
      <c r="J58" s="37"/>
      <c r="K58" s="37"/>
      <c r="L58" s="38"/>
      <c r="M58" s="44"/>
      <c r="N58" s="62"/>
    </row>
    <row r="59" spans="1:15">
      <c r="M59" s="60"/>
      <c r="N59" s="52"/>
    </row>
    <row r="60" spans="1:15">
      <c r="A60" s="142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61"/>
    </row>
    <row r="61" spans="1:15"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7"/>
    </row>
    <row r="62" spans="1:15">
      <c r="C62" s="2" t="s">
        <v>94</v>
      </c>
      <c r="M62" s="52"/>
    </row>
    <row r="63" spans="1:15">
      <c r="M63" s="52"/>
    </row>
    <row r="65" spans="6:12">
      <c r="H65" s="55"/>
    </row>
    <row r="67" spans="6:12">
      <c r="F67" s="55"/>
      <c r="H67" s="55"/>
      <c r="J67" s="55"/>
      <c r="L67" s="55"/>
    </row>
    <row r="68" spans="6:12">
      <c r="F68" s="55"/>
      <c r="H68" s="55"/>
      <c r="J68" s="55"/>
      <c r="L68" s="55"/>
    </row>
    <row r="69" spans="6:12">
      <c r="F69" s="55"/>
      <c r="H69" s="55"/>
      <c r="J69" s="55"/>
      <c r="L69" s="55"/>
    </row>
    <row r="70" spans="6:12">
      <c r="F70" s="55"/>
      <c r="H70" s="56"/>
      <c r="J70" s="55"/>
      <c r="L70" s="56"/>
    </row>
    <row r="76" spans="6:12">
      <c r="H76" s="55"/>
      <c r="J76" s="56"/>
    </row>
    <row r="78" spans="6:12">
      <c r="H78" s="55"/>
    </row>
    <row r="81" spans="8:8">
      <c r="H81" s="55"/>
    </row>
  </sheetData>
  <mergeCells count="75">
    <mergeCell ref="C18:D18"/>
    <mergeCell ref="G18:H18"/>
    <mergeCell ref="B11:D11"/>
    <mergeCell ref="F11:G11"/>
    <mergeCell ref="B7:D7"/>
    <mergeCell ref="E7:G7"/>
    <mergeCell ref="J7:L7"/>
    <mergeCell ref="B13:B16"/>
    <mergeCell ref="C13:L13"/>
    <mergeCell ref="C14:L14"/>
    <mergeCell ref="C15:D16"/>
    <mergeCell ref="G15:H15"/>
    <mergeCell ref="G16:H16"/>
    <mergeCell ref="B8:D8"/>
    <mergeCell ref="B9:D9"/>
    <mergeCell ref="F8:G8"/>
    <mergeCell ref="F9:G9"/>
    <mergeCell ref="B10:D10"/>
    <mergeCell ref="F10:G10"/>
    <mergeCell ref="B2:I2"/>
    <mergeCell ref="J2:L4"/>
    <mergeCell ref="B3:I3"/>
    <mergeCell ref="B4:I4"/>
    <mergeCell ref="B5:C5"/>
    <mergeCell ref="D5:L5"/>
    <mergeCell ref="C20:D20"/>
    <mergeCell ref="G20:H20"/>
    <mergeCell ref="C22:D22"/>
    <mergeCell ref="G22:H22"/>
    <mergeCell ref="C24:L24"/>
    <mergeCell ref="C23:K23"/>
    <mergeCell ref="C21:D21"/>
    <mergeCell ref="G21:H21"/>
    <mergeCell ref="C25:D25"/>
    <mergeCell ref="G25:H25"/>
    <mergeCell ref="C26:D26"/>
    <mergeCell ref="G26:H26"/>
    <mergeCell ref="C42:L42"/>
    <mergeCell ref="C27:L27"/>
    <mergeCell ref="C29:L29"/>
    <mergeCell ref="G32:H32"/>
    <mergeCell ref="B33:L33"/>
    <mergeCell ref="C34:L34"/>
    <mergeCell ref="C35:D35"/>
    <mergeCell ref="G35:H35"/>
    <mergeCell ref="J35:K35"/>
    <mergeCell ref="J36:K36"/>
    <mergeCell ref="J37:K37"/>
    <mergeCell ref="J38:K38"/>
    <mergeCell ref="J45:K45"/>
    <mergeCell ref="E46:F46"/>
    <mergeCell ref="G46:H46"/>
    <mergeCell ref="J46:K46"/>
    <mergeCell ref="J39:K39"/>
    <mergeCell ref="C40:K40"/>
    <mergeCell ref="C43:D43"/>
    <mergeCell ref="E43:F43"/>
    <mergeCell ref="G43:H43"/>
    <mergeCell ref="J43:K43"/>
    <mergeCell ref="G19:H19"/>
    <mergeCell ref="C19:D19"/>
    <mergeCell ref="C56:L56"/>
    <mergeCell ref="A60:L60"/>
    <mergeCell ref="E47:F47"/>
    <mergeCell ref="G47:H47"/>
    <mergeCell ref="J47:K47"/>
    <mergeCell ref="C48:K48"/>
    <mergeCell ref="C49:L49"/>
    <mergeCell ref="C52:L52"/>
    <mergeCell ref="D44:D46"/>
    <mergeCell ref="E44:F44"/>
    <mergeCell ref="G44:H44"/>
    <mergeCell ref="J44:K44"/>
    <mergeCell ref="E45:F45"/>
    <mergeCell ref="G45:H45"/>
  </mergeCells>
  <pageMargins left="0.70866141732283472" right="0.70866141732283472" top="0.74803149606299213" bottom="0.74803149606299213" header="0.31496062992125984" footer="0.31496062992125984"/>
  <pageSetup scale="38" orientation="portrait" r:id="rId1"/>
  <rowBreaks count="1" manualBreakCount="1">
    <brk id="31" min="1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44ABC-32E2-A64A-A0D5-5162BB857E9C}">
  <dimension ref="B2:I50"/>
  <sheetViews>
    <sheetView workbookViewId="0">
      <selection activeCell="C30" sqref="C30"/>
    </sheetView>
  </sheetViews>
  <sheetFormatPr baseColWidth="10" defaultColWidth="11.5" defaultRowHeight="15"/>
  <cols>
    <col min="1" max="1" width="3.5" style="97" customWidth="1"/>
    <col min="2" max="2" width="24.1640625" style="97" customWidth="1"/>
    <col min="3" max="3" width="34.1640625" style="97" customWidth="1"/>
    <col min="4" max="4" width="21.6640625" style="97" customWidth="1"/>
    <col min="5" max="5" width="14.1640625" style="97" bestFit="1" customWidth="1"/>
    <col min="6" max="16384" width="11.5" style="97"/>
  </cols>
  <sheetData>
    <row r="2" spans="2:5" ht="16" thickBot="1"/>
    <row r="3" spans="2:5">
      <c r="B3" s="211" t="s">
        <v>66</v>
      </c>
      <c r="C3" s="212"/>
      <c r="D3" s="212"/>
      <c r="E3" s="213"/>
    </row>
    <row r="4" spans="2:5">
      <c r="B4" s="98"/>
      <c r="C4" s="99"/>
      <c r="D4" s="99"/>
      <c r="E4" s="100"/>
    </row>
    <row r="5" spans="2:5">
      <c r="B5" s="101" t="s">
        <v>67</v>
      </c>
      <c r="C5" s="102" t="s">
        <v>68</v>
      </c>
      <c r="D5" s="102" t="s">
        <v>69</v>
      </c>
      <c r="E5" s="103" t="s">
        <v>70</v>
      </c>
    </row>
    <row r="6" spans="2:5">
      <c r="B6" s="104" t="s">
        <v>71</v>
      </c>
      <c r="C6" s="105"/>
      <c r="D6" s="106">
        <v>1</v>
      </c>
      <c r="E6" s="107"/>
    </row>
    <row r="7" spans="2:5" ht="16" thickBot="1">
      <c r="B7" s="108"/>
      <c r="C7" s="109"/>
      <c r="D7" s="109"/>
      <c r="E7" s="110"/>
    </row>
    <row r="8" spans="2:5">
      <c r="B8" s="111">
        <v>1</v>
      </c>
      <c r="C8" s="112" t="s">
        <v>72</v>
      </c>
      <c r="D8" s="112"/>
      <c r="E8" s="113">
        <f>SUM(D9:D14)</f>
        <v>0.2248333333333333</v>
      </c>
    </row>
    <row r="9" spans="2:5">
      <c r="B9" s="104"/>
      <c r="C9" s="105" t="s">
        <v>73</v>
      </c>
      <c r="D9" s="114"/>
      <c r="E9" s="107"/>
    </row>
    <row r="10" spans="2:5">
      <c r="B10" s="104"/>
      <c r="C10" s="105" t="s">
        <v>74</v>
      </c>
      <c r="D10" s="115">
        <f>1/12</f>
        <v>8.3333333333333329E-2</v>
      </c>
      <c r="E10" s="107"/>
    </row>
    <row r="11" spans="2:5">
      <c r="B11" s="104"/>
      <c r="C11" s="105" t="s">
        <v>75</v>
      </c>
      <c r="D11" s="115">
        <v>0.01</v>
      </c>
      <c r="E11" s="107"/>
    </row>
    <row r="12" spans="2:5">
      <c r="B12" s="104"/>
      <c r="C12" s="105" t="s">
        <v>76</v>
      </c>
      <c r="D12" s="115">
        <f>1/12</f>
        <v>8.3333333333333329E-2</v>
      </c>
      <c r="E12" s="107"/>
    </row>
    <row r="13" spans="2:5">
      <c r="B13" s="104"/>
      <c r="C13" s="105" t="s">
        <v>77</v>
      </c>
      <c r="D13" s="115">
        <f>0.5/12</f>
        <v>4.1666666666666664E-2</v>
      </c>
      <c r="E13" s="107"/>
    </row>
    <row r="14" spans="2:5" ht="16" thickBot="1">
      <c r="B14" s="116"/>
      <c r="C14" s="117" t="s">
        <v>78</v>
      </c>
      <c r="D14" s="118">
        <v>6.4999999999999997E-3</v>
      </c>
      <c r="E14" s="119"/>
    </row>
    <row r="15" spans="2:5">
      <c r="B15" s="111">
        <v>2</v>
      </c>
      <c r="C15" s="112" t="s">
        <v>79</v>
      </c>
      <c r="D15" s="112"/>
      <c r="E15" s="113">
        <f>SUM(D16:D18)</f>
        <v>0.18959999999999999</v>
      </c>
    </row>
    <row r="16" spans="2:5">
      <c r="B16" s="104"/>
      <c r="C16" s="120" t="s">
        <v>80</v>
      </c>
      <c r="D16" s="121">
        <v>0.12</v>
      </c>
      <c r="E16" s="107"/>
    </row>
    <row r="17" spans="2:9">
      <c r="B17" s="104"/>
      <c r="C17" s="120" t="s">
        <v>81</v>
      </c>
      <c r="D17" s="121"/>
      <c r="E17" s="107"/>
    </row>
    <row r="18" spans="2:9">
      <c r="B18" s="104"/>
      <c r="C18" s="120" t="s">
        <v>82</v>
      </c>
      <c r="D18" s="121">
        <v>6.9599999999999995E-2</v>
      </c>
      <c r="E18" s="107"/>
    </row>
    <row r="19" spans="2:9" ht="16" thickBot="1">
      <c r="B19" s="116"/>
      <c r="C19" s="117"/>
      <c r="D19" s="117"/>
      <c r="E19" s="119"/>
    </row>
    <row r="20" spans="2:9">
      <c r="B20" s="111">
        <v>3</v>
      </c>
      <c r="C20" s="122" t="s">
        <v>83</v>
      </c>
      <c r="D20" s="112"/>
      <c r="E20" s="113">
        <f>SUM(D21:D23)</f>
        <v>0.04</v>
      </c>
    </row>
    <row r="21" spans="2:9">
      <c r="B21" s="104"/>
      <c r="C21" s="120" t="s">
        <v>84</v>
      </c>
      <c r="D21" s="123">
        <v>0.04</v>
      </c>
      <c r="E21" s="124"/>
    </row>
    <row r="22" spans="2:9">
      <c r="B22" s="104"/>
      <c r="C22" s="120" t="s">
        <v>85</v>
      </c>
      <c r="D22" s="123"/>
      <c r="E22" s="124"/>
    </row>
    <row r="23" spans="2:9">
      <c r="B23" s="104"/>
      <c r="C23" s="120" t="s">
        <v>86</v>
      </c>
      <c r="D23" s="123"/>
      <c r="E23" s="124"/>
    </row>
    <row r="24" spans="2:9" ht="16" thickBot="1">
      <c r="B24" s="108"/>
      <c r="C24" s="109"/>
      <c r="D24" s="109"/>
      <c r="E24" s="110"/>
    </row>
    <row r="25" spans="2:9" ht="16" thickBot="1">
      <c r="B25" s="125"/>
      <c r="C25" s="126" t="s">
        <v>87</v>
      </c>
      <c r="D25" s="126"/>
      <c r="E25" s="127">
        <f>SUM(E6:E24)</f>
        <v>0.4544333333333333</v>
      </c>
    </row>
    <row r="26" spans="2:9" ht="16" thickBot="1">
      <c r="B26" s="128"/>
      <c r="C26" s="129" t="s">
        <v>89</v>
      </c>
      <c r="D26" s="129"/>
      <c r="E26" s="130">
        <f>E25+1</f>
        <v>1.4544333333333332</v>
      </c>
      <c r="G26" s="131"/>
      <c r="I26" s="131"/>
    </row>
    <row r="27" spans="2:9">
      <c r="B27" s="99"/>
      <c r="C27" s="99"/>
      <c r="D27" s="99"/>
      <c r="E27" s="99"/>
    </row>
    <row r="45" spans="2:5">
      <c r="B45" s="214" t="s">
        <v>88</v>
      </c>
      <c r="C45" s="214"/>
      <c r="D45" s="214"/>
      <c r="E45" s="214"/>
    </row>
    <row r="46" spans="2:5">
      <c r="B46" s="214"/>
      <c r="C46" s="214"/>
      <c r="D46" s="214"/>
      <c r="E46" s="214"/>
    </row>
    <row r="47" spans="2:5">
      <c r="B47" s="214"/>
      <c r="C47" s="214"/>
      <c r="D47" s="214"/>
      <c r="E47" s="214"/>
    </row>
    <row r="48" spans="2:5">
      <c r="B48" s="214"/>
      <c r="C48" s="214"/>
      <c r="D48" s="214"/>
      <c r="E48" s="214"/>
    </row>
    <row r="49" spans="2:5">
      <c r="B49" s="214"/>
      <c r="C49" s="214"/>
      <c r="D49" s="214"/>
      <c r="E49" s="214"/>
    </row>
    <row r="50" spans="2:5">
      <c r="B50" s="214"/>
      <c r="C50" s="214"/>
      <c r="D50" s="214"/>
      <c r="E50" s="214"/>
    </row>
  </sheetData>
  <mergeCells count="2">
    <mergeCell ref="B3:E3"/>
    <mergeCell ref="B45:E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AIU VR</vt:lpstr>
      <vt:lpstr>FP</vt:lpstr>
      <vt:lpstr>'AIU VR'!Área_de_impresión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Marin R.</dc:creator>
  <cp:keywords/>
  <dc:description/>
  <cp:lastModifiedBy>MONICA ANDREA MALDONADO ROJAS</cp:lastModifiedBy>
  <cp:revision/>
  <dcterms:created xsi:type="dcterms:W3CDTF">2017-09-12T22:32:23Z</dcterms:created>
  <dcterms:modified xsi:type="dcterms:W3CDTF">2026-07-31T12:30:31Z</dcterms:modified>
  <cp:category/>
  <cp:contentStatus/>
</cp:coreProperties>
</file>