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Y:\PRECONTRACTUAL 2023\2026\3. ORDENES DE COMPRAS\OC-165-2026 SUMINISTRO TIRAS\ADJUDICACIÓN\"/>
    </mc:Choice>
  </mc:AlternateContent>
  <xr:revisionPtr revIDLastSave="0" documentId="13_ncr:1_{68D9DBF9-0A54-48EB-9545-581066B4ECDB}" xr6:coauthVersionLast="47" xr6:coauthVersionMax="47" xr10:uidLastSave="{00000000-0000-0000-0000-000000000000}"/>
  <bookViews>
    <workbookView xWindow="-120" yWindow="-120" windowWidth="24240" windowHeight="13020" xr2:uid="{00000000-000D-0000-FFFF-FFFF00000000}"/>
  </bookViews>
  <sheets>
    <sheet name="ESTUDIO MERCADO" sheetId="6" r:id="rId1"/>
    <sheet name="Otras Subredes y Entidades" sheetId="11" r:id="rId2"/>
    <sheet name="Analisis Sostenibilidad" sheetId="12" r:id="rId3"/>
  </sheets>
  <definedNames>
    <definedName name="_xlnm._FilterDatabase" localSheetId="0" hidden="1">'ESTUDIO MERCADO'!$A$10:$AA$13</definedName>
    <definedName name="_xlnm.Print_Area" localSheetId="0">'ESTUDIO MERCADO'!$A$1:$Z$33</definedName>
    <definedName name="OLE_LINK1" localSheetId="0">'ESTUDIO MERCADO'!#REF!</definedName>
    <definedName name="_xlnm.Print_Titles" localSheetId="0">'ESTUDIO MERCADO'!$1:$10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1" i="6" l="1"/>
  <c r="X11" i="6"/>
  <c r="G8" i="11"/>
  <c r="H7" i="11"/>
  <c r="H6" i="11"/>
  <c r="F7" i="11"/>
  <c r="E7" i="11"/>
  <c r="F6" i="11"/>
  <c r="E6" i="11"/>
  <c r="I21" i="11"/>
  <c r="K21" i="11" s="1"/>
  <c r="L21" i="11" s="1"/>
  <c r="M21" i="11" s="1"/>
  <c r="G7" i="11" s="1"/>
  <c r="I18" i="11"/>
  <c r="K18" i="11" s="1"/>
  <c r="G6" i="11" s="1"/>
  <c r="E4" i="12" l="1"/>
  <c r="D8" i="12"/>
  <c r="E7" i="12" s="1"/>
  <c r="E5" i="12" l="1"/>
  <c r="E6" i="12"/>
  <c r="E8" i="12" l="1"/>
  <c r="C20" i="6" l="1"/>
  <c r="T12" i="6"/>
  <c r="U12" i="6" s="1"/>
  <c r="C19" i="6" s="1"/>
  <c r="G11" i="6"/>
  <c r="H11" i="6" s="1"/>
  <c r="I11" i="6" s="1"/>
  <c r="J11" i="6" s="1"/>
  <c r="K11" i="6" s="1"/>
  <c r="L11" i="6" s="1"/>
  <c r="K41" i="11"/>
  <c r="G5" i="11" s="1"/>
  <c r="H5" i="11" s="1"/>
  <c r="H8" i="11" s="1"/>
  <c r="C25" i="6"/>
  <c r="R13" i="6"/>
  <c r="T11" i="6"/>
  <c r="U11" i="6" s="1"/>
  <c r="U13" i="6" s="1"/>
  <c r="B18" i="6"/>
  <c r="B21" i="6"/>
  <c r="B22" i="6"/>
  <c r="B23" i="6"/>
  <c r="W12" i="6" l="1"/>
  <c r="Y12" i="6" s="1"/>
  <c r="C22" i="6" s="1"/>
  <c r="Z12" i="6"/>
  <c r="C23" i="6" s="1"/>
  <c r="Z11" i="6"/>
  <c r="T13" i="6"/>
  <c r="X12" i="6" l="1"/>
  <c r="A18" i="6"/>
  <c r="M13" i="6" l="1"/>
  <c r="O11" i="6" l="1"/>
  <c r="W11" i="6" l="1"/>
  <c r="V11" i="6"/>
  <c r="V12" i="6"/>
  <c r="P11" i="6"/>
  <c r="P13" i="6" s="1"/>
  <c r="O13" i="6"/>
  <c r="C18" i="6" s="1"/>
  <c r="F13" i="6"/>
  <c r="E13" i="6"/>
  <c r="G13" i="6" l="1"/>
  <c r="Z13" i="6"/>
  <c r="H13" i="6" l="1"/>
  <c r="W13" i="6"/>
  <c r="I13" i="6" l="1"/>
  <c r="J13" i="6" l="1"/>
  <c r="K13" i="6" l="1"/>
  <c r="C17" i="6" s="1"/>
  <c r="Y13" i="6" l="1"/>
  <c r="X13" i="6"/>
  <c r="C21" i="6" s="1"/>
  <c r="L13" i="6"/>
  <c r="V13" i="6"/>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<sst xmlns="http://schemas.openxmlformats.org/spreadsheetml/2006/main" count="163" uniqueCount="117">
  <si>
    <t xml:space="preserve">DESCRIPCIÓN </t>
  </si>
  <si>
    <t>FECHA</t>
  </si>
  <si>
    <t>PROCESO</t>
  </si>
  <si>
    <t>SUBRED INTEGRADA DE SERVICIOS DE SALUD SUR OCCIDENTE E.S.E.</t>
  </si>
  <si>
    <t>PLAZO DEL CONTRATO</t>
  </si>
  <si>
    <t>INFORME DEL ESTUDIO</t>
  </si>
  <si>
    <t>VALOR TOTAL</t>
  </si>
  <si>
    <t>Versión:</t>
  </si>
  <si>
    <t xml:space="preserve">Fecha de aprobación: </t>
  </si>
  <si>
    <t xml:space="preserve">Código: </t>
  </si>
  <si>
    <t>Elaborado:</t>
  </si>
  <si>
    <t>Firma:</t>
  </si>
  <si>
    <t>18-01-FO-0004</t>
  </si>
  <si>
    <t>VALOR UNITARIO</t>
  </si>
  <si>
    <t>IVA</t>
  </si>
  <si>
    <t>VALOR UNITARIO + IVA</t>
  </si>
  <si>
    <t>Perfil o cargo</t>
  </si>
  <si>
    <t>ÍTEM</t>
  </si>
  <si>
    <t>DESCRIPCIÓN</t>
  </si>
  <si>
    <t>RESUMEN DE ESTUDIO DE MERCADO</t>
  </si>
  <si>
    <t>1</t>
  </si>
  <si>
    <t xml:space="preserve">TOTAL </t>
  </si>
  <si>
    <t>PROMEDIO</t>
  </si>
  <si>
    <t>MINIMO</t>
  </si>
  <si>
    <t>VALOR DE REFERENCIA UNITARIO</t>
  </si>
  <si>
    <t xml:space="preserve">VALOR </t>
  </si>
  <si>
    <t>ITEMS</t>
  </si>
  <si>
    <t>DOS (02) MESES</t>
  </si>
  <si>
    <t>INDEXADO A IPC 2026 
5,1%</t>
  </si>
  <si>
    <t>INDEXADO A IPC 2025 
5,2%</t>
  </si>
  <si>
    <t>VARIACIÓN EN PESOS MIN VS INDEXADO</t>
  </si>
  <si>
    <t>VARIACIÓN PORCENTUAL MIN VS INDEXADO</t>
  </si>
  <si>
    <t>SEPTIEMBRE 2026.</t>
  </si>
  <si>
    <t>CONTRATAR EL SUMINISTRO DE REACTIVO DENOMINADO" TIRAS REACTIVAS PARA GLUCÓMETRO" PARA PROVEER A LOS SERVICIOS DE LA SUBRED INTEGRADA DE SERVICIOS DE SALUD SUR OCCIDENTE E.S.E; DEBE INCLUIR CONTROL DE CALIDAD INTERNO Y EL APOYO TECNOLÓGICO REQUERIDO.</t>
  </si>
  <si>
    <t>CANTIDAD</t>
  </si>
  <si>
    <t>TIRAS REACTIVAS PARA  GLUCOMETRÍA EMPAQUE INDIVIDUAL, incluyendo los componentes y servicios asociados establecidos en las especificaciones técnicas.</t>
  </si>
  <si>
    <t xml:space="preserve"> UNIDAD / EMPAQUE INDIVIDUAL</t>
  </si>
  <si>
    <t>UNIDAD DE MEDIDA / PRESENTACION</t>
  </si>
  <si>
    <t>QUINBERLAB SAS</t>
  </si>
  <si>
    <t xml:space="preserve">LIFE SUMINISTROS MEDICOS SAS </t>
  </si>
  <si>
    <t>INDEXADO 2024
9,28%</t>
  </si>
  <si>
    <t>INDEXADO 2023
13,12%</t>
  </si>
  <si>
    <t xml:space="preserve">CONTRATO HISTÓRICO N° 5985-2022
LIFE SUMINISTROS MEDICOS
</t>
  </si>
  <si>
    <t>PRECIO HISTÓRICO</t>
  </si>
  <si>
    <t>ESTUDIO DE MERCADO EM-165-2026</t>
  </si>
  <si>
    <t>PABLO JAVIER MARTINEZ ACEVEDO</t>
  </si>
  <si>
    <t>CONTRATISTA TECNOLOGO II</t>
  </si>
  <si>
    <t xml:space="preserve">ENTIDADES: </t>
  </si>
  <si>
    <t>TODAS LAS SUBREDES Y OTRAS ENTIDADES</t>
  </si>
  <si>
    <t xml:space="preserve">PALABRAS CLAVES: </t>
  </si>
  <si>
    <t>CONCLUSIÓN:</t>
  </si>
  <si>
    <t>CONTRATOS</t>
  </si>
  <si>
    <t>VALOR CONSUMO PROMEDIO MENSUAL</t>
  </si>
  <si>
    <t>VALOR CPM X 2 MESES</t>
  </si>
  <si>
    <t xml:space="preserve">CÁLCULOS MATEMATICOS </t>
  </si>
  <si>
    <t>TIRAS REACTIVAS DE GLUCOMETRO</t>
  </si>
  <si>
    <t>TIRAS REACTIVAS</t>
  </si>
  <si>
    <t>TIRAS GLUCOMETRO</t>
  </si>
  <si>
    <t>Nombre Entidad</t>
  </si>
  <si>
    <t>Num Contrato</t>
  </si>
  <si>
    <t>Objeto</t>
  </si>
  <si>
    <t>0 resultados</t>
  </si>
  <si>
    <t>DISPENSARIO MEDICO DE BUCARAMANGA*</t>
  </si>
  <si>
    <t>261-DIGSA/DMBUG-2026</t>
  </si>
  <si>
    <t>SUMINISTRO DE GLUCOMETROS SENSORES DE GLUCOSA TIRAS REACTIVAS Y LANCETAS. ESTOS INSUMOS ESTÁN DESTINADOS A LOS USUARIOS Y BENEFICIARIOS DEL SUBSISTEMA DE SALUD DE LAS FUERZAS MILITARES QUE SON INSULINODEPENDIENTES ADSCRITOS A LA REGIONAL DE SANIDAD MILITAR No 2 Y SUS UNIDADES SATELITE CENTRALIZADAS</t>
  </si>
  <si>
    <t>232-2025</t>
  </si>
  <si>
    <t>EMPRESA SOCIAL DEL ESTADO CENTRO 1 ESE</t>
  </si>
  <si>
    <t>Adquisición de Tiras Reactivas de Glucosa en sangre de acuerdo con la necesidad presentada por el Punto de Atención de Piendamo; Morales; Cajibio y Silvia de la E.S.E. CENTRO 1.</t>
  </si>
  <si>
    <t>CAJA 50 UNIDADES</t>
  </si>
  <si>
    <t>VALOR</t>
  </si>
  <si>
    <t>REGIONAL DE ASEGURAMIENTO EN SALUD No. 5</t>
  </si>
  <si>
    <t>068-8-200093-25</t>
  </si>
  <si>
    <t>SUMINISTRO TIRAS REACTIVAS PARA MEDIR LA GLUCOSA Y AGUJAS PARA PLUMA DE INSULINA PARA LOS USUARIOS Y BENEFICIARIOS DEL SUBSISTEMA DE SALUD DE LA POLICÍA NACIONAL EN EL DEPARTAMENTO NORTE DE SANTANDER Y SU AREA METROPOLITANA</t>
  </si>
  <si>
    <t>068-8-200240-24</t>
  </si>
  <si>
    <t>SUMINISTRO DE TIRAS REACTIVAS PARA MEDIR LA GLUCOSA Y AGUJAS PARA PLUMAS DE INSULINA</t>
  </si>
  <si>
    <t>170-2023</t>
  </si>
  <si>
    <t>Index 2026</t>
  </si>
  <si>
    <t>Index 2024, 2025 y 2026</t>
  </si>
  <si>
    <t>DATOS ABIERTOS SECOP II</t>
  </si>
  <si>
    <t>PORTAL ANTICORRUPCIÓN (PACO)</t>
  </si>
  <si>
    <t>PALABRAS CLAVE</t>
  </si>
  <si>
    <t>TIRAS REACTIVAS DE GLUCOMETRO; TIRAS GLUCOMETRO; TIRAS REACTIVAS</t>
  </si>
  <si>
    <t>407 resultados, 2 afines, 0 actualizados</t>
  </si>
  <si>
    <t>37 resultados total, 30 afines, 4 actualizados (Post 2023)</t>
  </si>
  <si>
    <t>284 resultados, 22 afines, 6 actualizados (Post 2023)</t>
  </si>
  <si>
    <r>
      <rPr>
        <b/>
        <sz val="10"/>
        <color theme="1"/>
        <rFont val="Arial"/>
        <family val="2"/>
      </rPr>
      <t xml:space="preserve">SUBRED SUR OCCIDENTE - 5893-2024 - </t>
    </r>
    <r>
      <rPr>
        <sz val="10"/>
        <color theme="1"/>
        <rFont val="Arial"/>
        <family val="2"/>
      </rPr>
      <t>SUMINISTRO DE TIRAS Y LANCETAS DE GLUCOMETRIA CON APOYO TECNOLOGICO EN CUMPLIMIENTO DEL PLAN DE SALUD PUBLICA DE LA SUBRED INTEGRADA DE SERVICIOS DE SALUD SUR OCCIDENTE ESE</t>
    </r>
  </si>
  <si>
    <r>
      <t xml:space="preserve">SUBRED NORTE - OC BYS174-2025 - </t>
    </r>
    <r>
      <rPr>
        <sz val="10"/>
        <color theme="1"/>
        <rFont val="Arial"/>
        <family val="2"/>
      </rPr>
      <t>SUMINISTRO DE DISPOSITIVOS MEDICO QUIRURGICOS TIRAS DE GLUCOMETRIA PARA LA OPORTUNA ATENCION DE LOS USUARIOS DE LAS UNIDADES ASISTENCIALES DE LA SUBRED INTEGRADA DE SERVICIOS DE SALUD NORTE ESE</t>
    </r>
  </si>
  <si>
    <t>COTIZACIONES</t>
  </si>
  <si>
    <t>Cotización 2
(28/09/2026)</t>
  </si>
  <si>
    <t>Cotización 1
(14/09/2026)</t>
  </si>
  <si>
    <t>DIFERENCIA (%) COTIZACIONES LIFESUMIMED SAS</t>
  </si>
  <si>
    <t>LIFESUMIMED SAS</t>
  </si>
  <si>
    <t>CONCEPTO</t>
  </si>
  <si>
    <t>(%)</t>
  </si>
  <si>
    <t>Costo del bien</t>
  </si>
  <si>
    <t>Gastos generales</t>
  </si>
  <si>
    <t>Imprevistos</t>
  </si>
  <si>
    <t>Utilidad</t>
  </si>
  <si>
    <t>TOTAL</t>
  </si>
  <si>
    <t>El día 04 de SEPTIEMBRE de 2026, se realizó solicitud de información a proveedores por medio del SECOP II hasta el día 22 de SEPTIEMBRE de 2026; al publicar el proceso por parte de la Subred se evidencia que VEINTISEIS (26) proveedores pertenecen al sector objeto del estudio, de ellos CUATRO (04) expresan su interés y DOS (02) presentaron su cotización al proceso</t>
  </si>
  <si>
    <t>CALCULOS</t>
  </si>
  <si>
    <t>OTROS</t>
  </si>
  <si>
    <t>ENTIDAD</t>
  </si>
  <si>
    <t>VARIACIÓN (%) REFERENCIA VS OTROS</t>
  </si>
  <si>
    <t>CONCLUSIÓN COMPARATIVA</t>
  </si>
  <si>
    <t>Valor Unitario (2025)</t>
  </si>
  <si>
    <t>Valor Unitario (2023)</t>
  </si>
  <si>
    <t xml:space="preserve">Se encontraron 37 contratos </t>
  </si>
  <si>
    <t>Otros contratos afines con ítems no comparables</t>
  </si>
  <si>
    <t xml:space="preserve">OC BYS174-2025 </t>
  </si>
  <si>
    <t>VALOR UNITARIO + IVA (INDEX)</t>
  </si>
  <si>
    <t>SUBRED INTEGRADA SALUD NORTE ESE</t>
  </si>
  <si>
    <r>
      <rPr>
        <sz val="12"/>
        <color theme="1"/>
        <rFont val="Arial"/>
        <family val="2"/>
      </rPr>
      <t xml:space="preserve">
</t>
    </r>
    <r>
      <rPr>
        <b/>
        <sz val="12"/>
        <color theme="1"/>
        <rFont val="Arial"/>
        <family val="2"/>
      </rPr>
      <t>ANÁLISIS DE MERCADO:</t>
    </r>
    <r>
      <rPr>
        <sz val="12"/>
        <color theme="1"/>
        <rFont val="Arial"/>
        <family val="2"/>
      </rPr>
      <t xml:space="preserve">
1. El día 04 de SEPTIEMBRE de 2026, se realizó solicitud de información a proveedores por medio del SECOP II hasta el día 22 de SEPTIEMBRE de 2026; al publicar el proceso por parte de la Subred se evidencia que VEINTISEIS (2&amp;) proveedores pertenecen al sector objeto del estudio, de ellos CUATRO (04) expresan su interés y DOS (02) presentaron su cotización al proceso
2. Revisados los datos de la Dirección de Contratación se evidencia que existe un contrato histórico No. 5985-2022 celebrado entre LIFE SUMINISTROS MEDICOS y la Subred. Se encontró que el único ítem contemplado tanto en el contrato histórico como el objeto de la solicitud coincidían.
3. Los precios del Contrato  No. 5985-2022 fueron debidamente actualizados, indexando su valor a los años siguientes conforme al IPC reportado por el DANE para dicho tiempo, esto es: 2023 (13,12%), 2024 (9,28%), 2025 (5,2%) y 2026 (5,1%), teniendo en cuenta las variables económicas vigentes al momento de la indexación. El VALOR UNITARIO INDEXADO del ítem objeto de solicitud se encuentra en los </t>
    </r>
    <r>
      <rPr>
        <b/>
        <sz val="12"/>
        <color theme="1"/>
        <rFont val="Arial"/>
        <family val="2"/>
      </rPr>
      <t>$529</t>
    </r>
    <r>
      <rPr>
        <sz val="12"/>
        <color theme="1"/>
        <rFont val="Arial"/>
        <family val="2"/>
      </rPr>
      <t xml:space="preserve"> pesos. 
4. En el marco del evento de cotización fueron allegadas DOS observaciones de proveedores al presente proceso: 
- El 07/09/2026 la empresa QUINBERLAB SAS realizó 3 observaciones en torno a especificaciones técnicas relacionadas con la cantidad requerida, la distribución entre servicios hospitalarios y ambulatorios; y solicitando el cambio en el medio de presentación del insumo. Las observaciones fueron debidamente respondidas por el área técnica el día 11/09/2026, aclarando las dos primeras inquietudes y negando la última pretensión en torno al cambio de modalidad de presentación del insumo.
- El 10/09/2026 la empresa SUMEQ SAS realizó 5 obseraciones relacionadas con especificaciones técnicas y el proceso de selección (en torno a las garantías del proceso, la modalidad de empaque y el requisito de domicilio comercial). Las observaciones fueron debidamente respondidas el día 17/09/2026 por el área técnica, asesorada por la Dirección de Contratación, aclarando que el presente proceso se trataba meramente de un estudio de mercado y que las garantías estipuladas para el contrato no resultaban definitivas, negando la pretensión relacionada con el cambio de empaque y aceptando la pretensión relacionada con retirar el requisito de domicilio comercial en la ciudad de Bogotá. 
5. Finalizado el evento de cotización en plataforma SECOP II, se evidencia que se allegaron 2 cotizaciones:
- QUINBERLAB SAS por valor de $2.300
- LIFE SUMINISTROS MEDICOS SAS por valor de $645
6. Se realizaron los cálculos respectivos, calculando el PROMEDIO entre las cotizaciones allegadas para establecer el rango de mercado y el VALOR HISTÓRICO INDEXADO como referente adicional de comparación.
7. Con base en el principio de economía que rige la contratación de la Subred, se calculó el VALOR MÍNIMO del proceso, encontrándose que la empresa LIFE SUMINISTROS MEDICOS SAS resultó ser la proponente con el menor valor. Debido a ello, conforme al principio de eficiencia que rige la contratación en la Entidad, se establecieron como VALORES DE REFERENCIA los allegados en la cotización de LIFE SUMINISTROS MEDICOS SAS.
8. Se calculó la variación en pesos y la variación porcentual entre: VALOR DE REFERENCIA y el PRECIO HISTÓRICO INDEXADO, la cual arrojó una variación promedio del +22%. Dicho valor, al superar el 20% del precio histórico, supuso un posible indicio de artificialidad de precios por precios altos. 
9. Con base en el anterior hallazgo, fue remitido el día 25 de septiembre de 2026 la SOLICITUD DE ACLARACIÓN DE PRECIOS a LIFE SUMINISTROS MEDICOS SAS solicitando información y aclaración respecto del precio ofertado en su cotización, además de aclarar los motivos de la exclusión del gravamen de IVA en su cotización. 
10. Dicho requerimiento fue respondido el día 28 de septiembre de 2026, aclarando que contaban con la capacidad operativa, logística y económica para la producción del insumo; explicaron los motivos concretos para la exclusión de IVA (expresando que al estar clasificado como reactivo de diagnóstico se encontraba excluido por la Ley 1819 de 2016); advirtieron la existencia de distintos contratos para el suministro del mismo insumo tanto con la SUBRED SUR OCCIDENTE como otras entidades estatales y, finalmente, realizaron el respectivo ajuste de la oferta a un precio de </t>
    </r>
    <r>
      <rPr>
        <b/>
        <sz val="12"/>
        <color theme="1"/>
        <rFont val="Arial"/>
        <family val="2"/>
      </rPr>
      <t>$387</t>
    </r>
    <r>
      <rPr>
        <sz val="12"/>
        <color theme="1"/>
        <rFont val="Arial"/>
        <family val="2"/>
      </rPr>
      <t xml:space="preserve"> por VALOR UNITARIO. Esta nueva oferta, respecto de la anterior, supone una reducción del -40% respecto de la cotización inicial. 
11. Adicionalmente, se realizó verificación con otras Subredes y Entidades, encontrando 3 contratos con ítems comparables suscritos con la SUBRED NORTE y otras entidades. De la comparativa entre el VALOR DE REFERENCIA, correspondiente al cotizado por LIFE SUMINISTROS MEDICOS SAS, respecto del VALOR de los otros contratos, se tiene una variación porcentual de -28%. Esto es, el VALOR de referencia fijado se encuentra 28 puntos porcentuales debajo del valor encontrado en los contratos de otras Subredes y entidades.
12. En razon de todo lo anterior, se toma el valor cotizado y ajustado por LIFE SUMINISTRO MEDICOS SAS por concepto de </t>
    </r>
    <r>
      <rPr>
        <b/>
        <sz val="12"/>
        <color theme="1"/>
        <rFont val="Arial"/>
        <family val="2"/>
      </rPr>
      <t xml:space="preserve">$ 387. </t>
    </r>
    <r>
      <rPr>
        <sz val="12"/>
        <color theme="1"/>
        <rFont val="Arial"/>
        <family val="2"/>
      </rPr>
      <t xml:space="preserve">Respecto de la estimación realizada por el área técnica para una necesidad de cerca de 44.000 tiras reactivas al mes, fijando el valor por consumo promedio mensual en $15.000.000 y conforme a la necesidad de suscribir el contrato por 2 meses, se fija el presupuesto oficial de presente proceso en </t>
    </r>
    <r>
      <rPr>
        <b/>
        <sz val="12"/>
        <color theme="1"/>
        <rFont val="Arial"/>
        <family val="2"/>
      </rPr>
      <t xml:space="preserve">$30.000.000. </t>
    </r>
    <r>
      <rPr>
        <sz val="12"/>
        <color theme="1"/>
        <rFont val="Arial"/>
        <family val="2"/>
      </rPr>
      <t xml:space="preserve"> 
</t>
    </r>
  </si>
  <si>
    <r>
      <rPr>
        <b/>
        <sz val="11"/>
        <color theme="1"/>
        <rFont val="Calibri"/>
        <family val="2"/>
        <scheme val="minor"/>
      </rPr>
      <t>Análisis</t>
    </r>
    <r>
      <rPr>
        <sz val="11"/>
        <color theme="1"/>
        <rFont val="Calibri"/>
        <family val="2"/>
        <scheme val="minor"/>
      </rPr>
      <t xml:space="preserve">:
1. Los costos y gastos generales representan el 64,6% del coste total del insumo, cifra que puede resultar reducida pero suficiente para garantizar la sostenibilidad, cumplimiento y calidad del insumo.
2. Un 9% estipulado para el coste de "imprevistos" resulta positivo pues supone un rubro importante contemplado para imprevisiones y contingencias durante el suministro del insumo.
3. Un 26,4% de "utilidad" descarta cualquier posibilidad de ofertas predatorias o a pérdida, que incluso puede ofrecer un márgen financiero frente a los demás costes. 
La oferta propuesta por LIFE SUMINISTRO MEDICOS SAS resulta suficiente y sostenible para el suministro de los insumos solicitados.
</t>
    </r>
  </si>
  <si>
    <t xml:space="preserve">Sobre el proveedor QUINERLAB SAS se encontraron 2 contratos afines al objeto del presente proceso, referentes al suministro de tiras reactivas para glucometría, uno de ellos suscrito con la SUBRED SUR OCCIDENTE. No obstante, ambos contratos tienen fecha del año 2018, lo cual no los hace referentes comparables dadas las múltiples variaciones de mercado en el transcurso del tiempo.
Sobre el proveedor LIFE SUMINISTROS MEDICOS SAS se encontraron 22 contratos afines y 6 actualizados. Se toman el contrato suscrito por la SUBRED NORTE como ejemplo de comparativa por considerar apto técnicamente para el mismo fin, mientras los demás contratos encontrados NO cuentan con iguales condiciones técnicas para realizar dicha acción. </t>
  </si>
  <si>
    <t>Analisis Sostenibilidad oferta de LIFE SUMINISTROS MEDICOS SAS</t>
  </si>
  <si>
    <t>Promedios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</si>
</sst>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 &quot;$ &quot;* #,##0.00_ ;_ &quot;$ &quot;* \-#,##0.00_ ;_ &quot;$ &quot;* \-??_ ;_ @_ "/>
    <numFmt numFmtId="167" formatCode="_([$$-240A]\ * #,##0_);_([$$-240A]\ * \(#,##0\);_([$$-240A]\ * \-??_);_(@_)"/>
    <numFmt numFmtId="168" formatCode="_-* #,##0_-;\-* #,##0_-;_-* \-_-;_-@_-"/>
    <numFmt numFmtId="169" formatCode="_-&quot;$&quot;* #,##0_-;\-&quot;$&quot;* #,##0_-;_-&quot;$&quot;* &quot;-&quot;_-;_-@_-"/>
    <numFmt numFmtId="170" formatCode="_ &quot;$&quot;\ * #,##0.00_ ;_ &quot;$&quot;\ * \-#,##0.00_ ;_ &quot;$&quot;\ * &quot;-&quot;??_ ;_ @_ "/>
    <numFmt numFmtId="171" formatCode="&quot;$&quot;\ #,##0"/>
    <numFmt numFmtId="172" formatCode="_-&quot;$&quot;\ * #,##0_-;\-&quot;$&quot;\ * #,##0_-;_-&quot;$&quot;\ * &quot;-&quot;??_-;_-@_-"/>
    <numFmt numFmtId="173" formatCode="_(&quot;$&quot;\ * #,##0_);_(&quot;$&quot;\ * \(#,##0\);_(&quot;$&quot;\ * &quot;-&quot;??_);_(@_)"/>
    <numFmt numFmtId="174" formatCode="#,##0.00\ \€"/>
    <numFmt numFmtId="175" formatCode="0.0%"/>
  </numFmts>
  <fonts count="37" x14ac:knownFonts="1">
    <font>
      <sz val="11"/>
      <color theme="1"/>
      <name val="Calibri"/>
      <family val="2"/>
      <scheme val="minor"/>
    </font>
    <font>
      <sz val="10"/>
      <name val="Arial"/>
      <family val="2"/>
    </font>
    <font>
      <sz val="11"/>
      <color theme="1"/>
      <name val="Calibri"/>
      <family val="2"/>
      <scheme val="minor"/>
    </font>
    <font>
      <sz val="10"/>
      <color theme="1"/>
      <name val="Verdana"/>
      <family val="2"/>
    </font>
    <font>
      <sz val="10"/>
      <color theme="1"/>
      <name val="Arial"/>
      <family val="2"/>
    </font>
    <font>
      <b/>
      <sz val="10"/>
      <color theme="1"/>
      <name val="Verdana"/>
      <family val="2"/>
    </font>
    <font>
      <sz val="11"/>
      <color rgb="FF000000"/>
      <name val="Calibri"/>
      <family val="2"/>
      <charset val="1"/>
    </font>
    <font>
      <sz val="10"/>
      <name val="Arial"/>
      <family val="2"/>
      <charset val="1"/>
    </font>
    <font>
      <sz val="10"/>
      <color rgb="FF000000"/>
      <name val="Arial"/>
      <family val="2"/>
      <charset val="1"/>
    </font>
    <font>
      <b/>
      <sz val="10"/>
      <color theme="1"/>
      <name val="Arial"/>
      <family val="2"/>
    </font>
    <font>
      <sz val="10"/>
      <color rgb="FF000000"/>
      <name val="Arial"/>
      <family val="2"/>
    </font>
    <font>
      <b/>
      <sz val="10"/>
      <color rgb="FF000000"/>
      <name val="Arial"/>
      <family val="2"/>
    </font>
    <font>
      <sz val="12"/>
      <color theme="1"/>
      <name val="Arial"/>
      <family val="2"/>
    </font>
    <font>
      <b/>
      <sz val="8"/>
      <color theme="1"/>
      <name val="Arial"/>
      <family val="2"/>
    </font>
    <font>
      <sz val="11"/>
      <color theme="1"/>
      <name val="Arial"/>
      <family val="2"/>
    </font>
    <font>
      <sz val="11"/>
      <color rgb="FF000000"/>
      <name val="Arial"/>
      <family val="2"/>
    </font>
    <font>
      <b/>
      <sz val="11"/>
      <color theme="1"/>
      <name val="Arial"/>
      <family val="2"/>
    </font>
    <font>
      <b/>
      <sz val="12"/>
      <color theme="1"/>
      <name val="Arial"/>
      <family val="2"/>
    </font>
    <font>
      <b/>
      <sz val="12"/>
      <color theme="1"/>
      <name val="Calibri"/>
      <family val="2"/>
      <scheme val="minor"/>
    </font>
    <font>
      <sz val="12"/>
      <color theme="1"/>
      <name val="Calibri"/>
      <family val="2"/>
      <scheme val="minor"/>
    </font>
    <font>
      <sz val="10"/>
      <color theme="1"/>
      <name val="Calibri"/>
      <family val="2"/>
      <scheme val="minor"/>
    </font>
    <font>
      <i/>
      <sz val="12"/>
      <color theme="1"/>
      <name val="Calibri"/>
      <family val="2"/>
      <scheme val="minor"/>
    </font>
    <font>
      <sz val="9"/>
      <color theme="1"/>
      <name val="Calibri"/>
      <family val="2"/>
      <scheme val="minor"/>
    </font>
    <font>
      <sz val="8"/>
      <color theme="1"/>
      <name val="Calibri"/>
      <family val="2"/>
      <scheme val="minor"/>
    </font>
    <font>
      <b/>
      <sz val="8"/>
      <color theme="1"/>
      <name val="Calibri"/>
      <family val="2"/>
      <scheme val="minor"/>
    </font>
    <font>
      <b/>
      <sz val="14"/>
      <color theme="1"/>
      <name val="Verdana"/>
      <family val="2"/>
    </font>
    <font>
      <sz val="8"/>
      <color theme="1"/>
      <name val="Arial"/>
      <family val="2"/>
    </font>
    <font>
      <b/>
      <sz val="20"/>
      <color theme="0"/>
      <name val="Calibri"/>
      <family val="2"/>
      <scheme val="minor"/>
    </font>
    <font>
      <b/>
      <sz val="11"/>
      <color theme="0"/>
      <name val="Calibri"/>
      <family val="2"/>
      <scheme val="minor"/>
    </font>
    <font>
      <b/>
      <sz val="11"/>
      <color theme="1"/>
      <name val="Calibri"/>
      <family val="2"/>
      <scheme val="minor"/>
    </font>
    <font>
      <b/>
      <sz val="18"/>
      <color theme="1"/>
      <name val="Arial"/>
      <family val="2"/>
    </font>
    <font>
      <b/>
      <sz val="12"/>
      <color rgb="FF000000"/>
      <name val="Arial"/>
      <family val="2"/>
    </font>
    <font>
      <b/>
      <sz val="8"/>
      <color rgb="FF000000"/>
      <name val="Arial"/>
      <family val="2"/>
    </font>
    <font>
      <b/>
      <sz val="9"/>
      <color theme="1"/>
      <name val="Calibri"/>
      <family val="2"/>
      <scheme val="minor"/>
    </font>
    <font>
      <b/>
      <sz val="9"/>
      <color theme="1"/>
      <name val="Arial"/>
      <family val="2"/>
    </font>
    <font>
      <b/>
      <i/>
      <sz val="12"/>
      <color theme="1"/>
      <name val="Calibri"/>
      <family val="2"/>
      <scheme val="minor"/>
    </font>
    <font>
      <sz val="8"/>
      <name val="Arial"/>
      <family val="2"/>
    </font>
  </fonts>
  <fills count="17">
    <fill>
      <patternFill patternType="none"/>
    </fill>
    <fill>
      <patternFill patternType="gray125"/>
    </fill>
    <fill>
      <patternFill patternType="solid">
        <fgColor rgb="FFDBE5F1"/>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rgb="FF808080"/>
        <bgColor indexed="64"/>
      </patternFill>
    </fill>
    <fill>
      <patternFill patternType="solid">
        <fgColor rgb="FFDAEEF3"/>
        <bgColor indexed="64"/>
      </patternFill>
    </fill>
    <fill>
      <patternFill patternType="solid">
        <fgColor rgb="FFDDD9C4"/>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theme="9" tint="0.79998168889431442"/>
        <bgColor indexed="64"/>
      </patternFill>
    </fill>
    <fill>
      <patternFill patternType="solid">
        <fgColor rgb="FFFFFF99"/>
        <bgColor indexed="64"/>
      </patternFill>
    </fill>
    <fill>
      <patternFill patternType="solid">
        <fgColor theme="6" tint="0.59999389629810485"/>
        <bgColor indexed="64"/>
      </patternFill>
    </fill>
    <fill>
      <patternFill patternType="solid">
        <fgColor theme="0" tint="-0.14999847407452621"/>
        <bgColor indexed="64"/>
      </patternFill>
    </fill>
  </fills>
  <borders count="21">
    <border>
      <left/>
      <right/>
      <top/>
      <bottom/>
      <diagonal/>
    </border>
    <border>
      <left/>
      <right/>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top style="thin">
        <color auto="1"/>
      </top>
      <bottom style="medium">
        <color indexed="64"/>
      </bottom>
      <diagonal/>
    </border>
    <border>
      <left/>
      <right style="medium">
        <color indexed="64"/>
      </right>
      <top style="thin">
        <color auto="1"/>
      </top>
      <bottom style="medium">
        <color indexed="64"/>
      </bottom>
      <diagonal/>
    </border>
  </borders>
  <cellStyleXfs count="55">
    <xf numFmtId="0" fontId="0" fillId="0" borderId="0"/>
    <xf numFmtId="49" fontId="3" fillId="0" borderId="0" applyFill="0" applyBorder="0" applyProtection="0">
      <alignment horizontal="left" vertical="center"/>
    </xf>
    <xf numFmtId="164" fontId="4" fillId="0" borderId="0" applyFont="0" applyFill="0" applyBorder="0" applyAlignment="0" applyProtection="0"/>
    <xf numFmtId="165" fontId="2" fillId="0" borderId="0" applyFont="0" applyFill="0" applyBorder="0" applyAlignment="0" applyProtection="0"/>
    <xf numFmtId="0" fontId="1" fillId="0" borderId="0"/>
    <xf numFmtId="0" fontId="5" fillId="2" borderId="0" applyNumberFormat="0" applyBorder="0" applyProtection="0">
      <alignment horizontal="center" vertical="center"/>
    </xf>
    <xf numFmtId="9" fontId="2" fillId="0" borderId="0" applyFont="0" applyFill="0" applyBorder="0" applyAlignment="0" applyProtection="0"/>
    <xf numFmtId="0" fontId="6" fillId="0" borderId="0"/>
    <xf numFmtId="166" fontId="6" fillId="0" borderId="0" applyBorder="0" applyProtection="0"/>
    <xf numFmtId="0" fontId="7" fillId="0" borderId="0"/>
    <xf numFmtId="167" fontId="8" fillId="0" borderId="0"/>
    <xf numFmtId="0" fontId="6" fillId="0" borderId="0"/>
    <xf numFmtId="168" fontId="6" fillId="0" borderId="0" applyBorder="0" applyProtection="0"/>
    <xf numFmtId="0" fontId="4" fillId="0" borderId="0"/>
    <xf numFmtId="0" fontId="2" fillId="0" borderId="0"/>
    <xf numFmtId="0" fontId="1" fillId="0" borderId="0"/>
    <xf numFmtId="170" fontId="1"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4" fillId="0" borderId="0" applyFont="0" applyFill="0" applyBorder="0" applyAlignment="0" applyProtection="0"/>
    <xf numFmtId="169" fontId="2" fillId="0" borderId="0" applyFont="0" applyFill="0" applyBorder="0" applyAlignment="0" applyProtection="0"/>
    <xf numFmtId="44" fontId="6" fillId="0" borderId="0" applyFont="0" applyFill="0" applyBorder="0" applyAlignment="0" applyProtection="0"/>
    <xf numFmtId="43" fontId="2" fillId="0" borderId="0" applyFont="0" applyFill="0" applyBorder="0" applyAlignment="0" applyProtection="0"/>
    <xf numFmtId="0" fontId="2"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5" fillId="8" borderId="3" applyNumberFormat="0" applyProtection="0">
      <alignment horizontal="left" vertical="center"/>
    </xf>
    <xf numFmtId="0" fontId="5" fillId="9" borderId="0" applyNumberFormat="0" applyBorder="0" applyProtection="0">
      <alignment horizontal="center" vertical="center"/>
    </xf>
    <xf numFmtId="0" fontId="5" fillId="8" borderId="0" applyNumberFormat="0" applyBorder="0" applyProtection="0">
      <alignment horizontal="center" vertical="center" wrapText="1"/>
    </xf>
    <xf numFmtId="0" fontId="5" fillId="8" borderId="0" applyNumberFormat="0" applyBorder="0" applyProtection="0">
      <alignment horizontal="right" vertical="center" wrapText="1"/>
    </xf>
    <xf numFmtId="0" fontId="5" fillId="10" borderId="0" applyNumberFormat="0" applyBorder="0" applyProtection="0">
      <alignment horizontal="center" vertical="center" wrapText="1"/>
    </xf>
    <xf numFmtId="0" fontId="3" fillId="10" borderId="0" applyNumberFormat="0" applyBorder="0" applyProtection="0">
      <alignment horizontal="right" vertical="center" wrapText="1"/>
    </xf>
    <xf numFmtId="44" fontId="4" fillId="0" borderId="0" applyFont="0" applyFill="0" applyBorder="0" applyAlignment="0" applyProtection="0"/>
    <xf numFmtId="0" fontId="5" fillId="0" borderId="0" applyNumberFormat="0" applyFill="0" applyBorder="0" applyProtection="0">
      <alignment horizontal="left" vertical="center"/>
    </xf>
    <xf numFmtId="0" fontId="5" fillId="0" borderId="0" applyNumberFormat="0" applyFill="0" applyBorder="0" applyProtection="0">
      <alignment horizontal="right" vertical="center"/>
    </xf>
    <xf numFmtId="17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3" applyNumberFormat="0" applyFill="0" applyProtection="0">
      <alignment horizontal="left" vertical="center"/>
    </xf>
    <xf numFmtId="174" fontId="3" fillId="0" borderId="3" applyFill="0" applyProtection="0">
      <alignment horizontal="right" vertical="center"/>
    </xf>
    <xf numFmtId="3" fontId="3" fillId="0" borderId="3" applyFill="0" applyProtection="0">
      <alignment horizontal="right" vertical="center"/>
    </xf>
    <xf numFmtId="4" fontId="3" fillId="0" borderId="3" applyFill="0" applyProtection="0">
      <alignment horizontal="right" vertical="center"/>
    </xf>
    <xf numFmtId="0" fontId="4" fillId="0" borderId="3" applyNumberFormat="0" applyFont="0" applyFill="0" applyAlignment="0" applyProtection="0"/>
    <xf numFmtId="43" fontId="2"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169" fontId="4" fillId="0" borderId="0" applyFont="0" applyFill="0" applyBorder="0" applyAlignment="0" applyProtection="0"/>
    <xf numFmtId="164" fontId="14" fillId="0" borderId="0" applyFont="0" applyFill="0" applyBorder="0" applyAlignment="0" applyProtection="0"/>
    <xf numFmtId="0" fontId="2" fillId="0" borderId="0"/>
    <xf numFmtId="165" fontId="4" fillId="0" borderId="0" applyFont="0" applyFill="0" applyBorder="0" applyAlignment="0" applyProtection="0"/>
  </cellStyleXfs>
  <cellXfs count="212">
    <xf numFmtId="0" fontId="0" fillId="0" borderId="0" xfId="0"/>
    <xf numFmtId="0" fontId="10" fillId="0" borderId="3" xfId="0" applyFont="1" applyBorder="1" applyAlignment="1">
      <alignment horizontal="left" vertical="center" wrapText="1"/>
    </xf>
    <xf numFmtId="0" fontId="4" fillId="0" borderId="0" xfId="0" applyFont="1"/>
    <xf numFmtId="14" fontId="9" fillId="0" borderId="3" xfId="0" applyNumberFormat="1" applyFont="1" applyBorder="1" applyAlignment="1">
      <alignment horizontal="center" vertical="center" wrapText="1"/>
    </xf>
    <xf numFmtId="0" fontId="4" fillId="0" borderId="7" xfId="0" applyFont="1" applyBorder="1"/>
    <xf numFmtId="0" fontId="4" fillId="0" borderId="0" xfId="0" applyFont="1" applyAlignment="1">
      <alignment wrapText="1"/>
    </xf>
    <xf numFmtId="0" fontId="4" fillId="0" borderId="0" xfId="0" applyFont="1" applyAlignment="1">
      <alignment horizontal="center" vertical="center"/>
    </xf>
    <xf numFmtId="3" fontId="4" fillId="0" borderId="3" xfId="1" applyNumberFormat="1" applyFont="1" applyFill="1" applyBorder="1" applyAlignment="1">
      <alignment horizontal="center" vertical="center" wrapText="1"/>
    </xf>
    <xf numFmtId="9" fontId="4" fillId="0" borderId="0" xfId="6" applyFont="1"/>
    <xf numFmtId="9" fontId="4" fillId="0" borderId="0" xfId="0" applyNumberFormat="1" applyFont="1"/>
    <xf numFmtId="49" fontId="9" fillId="0" borderId="0" xfId="1" applyFont="1" applyFill="1" applyBorder="1" applyAlignment="1">
      <alignment horizontal="left" vertical="center" wrapText="1"/>
    </xf>
    <xf numFmtId="0" fontId="4" fillId="0" borderId="0" xfId="0" applyFont="1" applyAlignment="1">
      <alignment vertical="center"/>
    </xf>
    <xf numFmtId="0" fontId="9" fillId="0" borderId="5" xfId="3" applyNumberFormat="1" applyFont="1" applyFill="1" applyBorder="1" applyAlignment="1">
      <alignment horizontal="left" vertical="center" wrapText="1"/>
    </xf>
    <xf numFmtId="0" fontId="9" fillId="0" borderId="0" xfId="0" applyFont="1" applyAlignment="1">
      <alignment horizontal="left"/>
    </xf>
    <xf numFmtId="0" fontId="9" fillId="0" borderId="7" xfId="0" applyFont="1" applyBorder="1" applyAlignment="1">
      <alignment horizontal="left"/>
    </xf>
    <xf numFmtId="0" fontId="9" fillId="0" borderId="0" xfId="3" applyNumberFormat="1" applyFont="1" applyFill="1" applyBorder="1" applyAlignment="1">
      <alignment horizontal="left" vertical="center" wrapText="1"/>
    </xf>
    <xf numFmtId="0" fontId="9" fillId="0" borderId="1" xfId="0" applyFont="1" applyBorder="1" applyAlignment="1">
      <alignment horizontal="left"/>
    </xf>
    <xf numFmtId="0" fontId="9" fillId="0" borderId="0" xfId="0" applyFont="1"/>
    <xf numFmtId="0" fontId="9" fillId="0" borderId="7" xfId="0" applyFont="1" applyBorder="1"/>
    <xf numFmtId="0" fontId="9" fillId="0" borderId="1" xfId="0" applyFont="1" applyBorder="1" applyAlignment="1">
      <alignment horizontal="left" vertical="center"/>
    </xf>
    <xf numFmtId="0" fontId="9" fillId="0" borderId="2" xfId="0" applyFont="1" applyBorder="1" applyAlignment="1">
      <alignment horizontal="left" vertical="center"/>
    </xf>
    <xf numFmtId="0" fontId="9" fillId="0" borderId="9" xfId="0" applyFont="1" applyBorder="1" applyAlignment="1">
      <alignment horizontal="left"/>
    </xf>
    <xf numFmtId="0" fontId="9" fillId="0" borderId="1" xfId="0" applyFont="1" applyBorder="1" applyAlignment="1">
      <alignment horizontal="left" wrapText="1"/>
    </xf>
    <xf numFmtId="0" fontId="9" fillId="0" borderId="1" xfId="0" applyFont="1" applyBorder="1" applyAlignment="1">
      <alignment horizontal="center" vertical="center"/>
    </xf>
    <xf numFmtId="9" fontId="4" fillId="0" borderId="0" xfId="6" applyFont="1" applyFill="1"/>
    <xf numFmtId="0" fontId="9" fillId="0" borderId="3" xfId="0" applyFont="1" applyBorder="1" applyAlignment="1">
      <alignment horizontal="center" vertical="center" wrapText="1"/>
    </xf>
    <xf numFmtId="0" fontId="9" fillId="3" borderId="3"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13" fillId="6" borderId="3" xfId="0" applyFont="1" applyFill="1" applyBorder="1" applyAlignment="1">
      <alignment horizontal="center" vertical="center" wrapText="1"/>
    </xf>
    <xf numFmtId="171" fontId="14" fillId="0" borderId="3" xfId="1" applyNumberFormat="1" applyFont="1" applyFill="1" applyBorder="1" applyAlignment="1">
      <alignment horizontal="center" vertical="center" wrapText="1"/>
    </xf>
    <xf numFmtId="171" fontId="16" fillId="0" borderId="3" xfId="1" applyNumberFormat="1" applyFont="1" applyFill="1" applyBorder="1" applyAlignment="1">
      <alignment horizontal="center" vertical="center" wrapText="1"/>
    </xf>
    <xf numFmtId="49" fontId="14" fillId="0" borderId="3" xfId="1" applyFont="1" applyFill="1" applyBorder="1" applyAlignment="1">
      <alignment horizontal="center" vertical="center" wrapText="1"/>
    </xf>
    <xf numFmtId="0" fontId="14" fillId="0" borderId="3" xfId="1" applyNumberFormat="1" applyFont="1" applyFill="1" applyBorder="1" applyAlignment="1">
      <alignment horizontal="center" vertical="center" wrapText="1"/>
    </xf>
    <xf numFmtId="3" fontId="14" fillId="0" borderId="3" xfId="0" applyNumberFormat="1" applyFont="1" applyBorder="1" applyAlignment="1">
      <alignment horizontal="center" vertical="center"/>
    </xf>
    <xf numFmtId="3" fontId="14" fillId="0" borderId="3" xfId="1" applyNumberFormat="1" applyFont="1" applyFill="1" applyBorder="1" applyAlignment="1">
      <alignment horizontal="center" vertical="center" wrapText="1"/>
    </xf>
    <xf numFmtId="0" fontId="18" fillId="0" borderId="3" xfId="4" applyFont="1" applyBorder="1" applyAlignment="1">
      <alignment horizontal="center" vertical="center"/>
    </xf>
    <xf numFmtId="173" fontId="14" fillId="0" borderId="3" xfId="3" applyNumberFormat="1" applyFont="1" applyBorder="1" applyAlignment="1">
      <alignment horizontal="center" vertical="center"/>
    </xf>
    <xf numFmtId="9" fontId="16" fillId="0" borderId="3" xfId="6" applyFont="1" applyBorder="1" applyAlignment="1">
      <alignment horizontal="right" vertical="center"/>
    </xf>
    <xf numFmtId="49" fontId="9" fillId="7" borderId="3" xfId="1" applyFont="1" applyFill="1" applyBorder="1" applyAlignment="1">
      <alignment horizontal="center" vertical="center" wrapText="1"/>
    </xf>
    <xf numFmtId="3" fontId="14" fillId="4" borderId="3" xfId="1" applyNumberFormat="1" applyFont="1" applyFill="1" applyBorder="1" applyAlignment="1">
      <alignment horizontal="center" vertical="center" wrapText="1"/>
    </xf>
    <xf numFmtId="0" fontId="14" fillId="4" borderId="3" xfId="1" applyNumberFormat="1" applyFont="1" applyFill="1" applyBorder="1" applyAlignment="1">
      <alignment horizontal="center" vertical="center" wrapText="1"/>
    </xf>
    <xf numFmtId="3" fontId="9" fillId="0" borderId="3" xfId="1" applyNumberFormat="1" applyFont="1" applyFill="1" applyBorder="1" applyAlignment="1">
      <alignment horizontal="center" vertical="center" wrapText="1"/>
    </xf>
    <xf numFmtId="3" fontId="9" fillId="0" borderId="11" xfId="1" applyNumberFormat="1" applyFont="1" applyFill="1" applyBorder="1" applyAlignment="1">
      <alignment horizontal="center" vertical="center" wrapText="1"/>
    </xf>
    <xf numFmtId="3" fontId="9" fillId="0" borderId="3" xfId="1" applyNumberFormat="1" applyFont="1" applyFill="1" applyBorder="1" applyAlignment="1">
      <alignment horizontal="center" wrapText="1"/>
    </xf>
    <xf numFmtId="0" fontId="23" fillId="0" borderId="0" xfId="0" applyFont="1" applyAlignment="1">
      <alignment wrapText="1"/>
    </xf>
    <xf numFmtId="0" fontId="24" fillId="0" borderId="3" xfId="4" applyFont="1" applyBorder="1" applyAlignment="1">
      <alignment vertical="center" wrapText="1"/>
    </xf>
    <xf numFmtId="0" fontId="23" fillId="0" borderId="3" xfId="4" applyFont="1" applyBorder="1" applyAlignment="1">
      <alignment vertical="center" wrapText="1"/>
    </xf>
    <xf numFmtId="0" fontId="23" fillId="0" borderId="3" xfId="0" applyFont="1" applyBorder="1" applyAlignment="1">
      <alignment wrapText="1"/>
    </xf>
    <xf numFmtId="173" fontId="22" fillId="0" borderId="3" xfId="3" applyNumberFormat="1" applyFont="1" applyBorder="1" applyAlignment="1">
      <alignment wrapText="1"/>
    </xf>
    <xf numFmtId="173" fontId="22" fillId="0" borderId="3" xfId="3" applyNumberFormat="1" applyFont="1" applyFill="1" applyBorder="1" applyAlignment="1">
      <alignment wrapText="1"/>
    </xf>
    <xf numFmtId="173" fontId="22" fillId="6" borderId="3" xfId="3" applyNumberFormat="1" applyFont="1" applyFill="1" applyBorder="1" applyAlignment="1">
      <alignment wrapText="1"/>
    </xf>
    <xf numFmtId="0" fontId="4" fillId="0" borderId="0" xfId="13"/>
    <xf numFmtId="0" fontId="17" fillId="0" borderId="3" xfId="13" applyFont="1" applyBorder="1" applyAlignment="1">
      <alignment horizontal="center" vertical="center"/>
    </xf>
    <xf numFmtId="0" fontId="4" fillId="0" borderId="7" xfId="13" applyBorder="1" applyAlignment="1">
      <alignment vertical="center"/>
    </xf>
    <xf numFmtId="0" fontId="4" fillId="0" borderId="8" xfId="13" applyBorder="1" applyAlignment="1">
      <alignment vertical="center"/>
    </xf>
    <xf numFmtId="0" fontId="17" fillId="0" borderId="14" xfId="13" applyFont="1" applyBorder="1" applyAlignment="1">
      <alignment horizontal="center" vertical="center" wrapText="1"/>
    </xf>
    <xf numFmtId="171" fontId="14" fillId="4" borderId="3" xfId="1" applyNumberFormat="1" applyFont="1" applyFill="1" applyBorder="1" applyAlignment="1">
      <alignment horizontal="center" vertical="center" wrapText="1"/>
    </xf>
    <xf numFmtId="9" fontId="14" fillId="4" borderId="3" xfId="6" applyFont="1" applyFill="1" applyBorder="1" applyAlignment="1">
      <alignment horizontal="center" vertical="center" wrapText="1"/>
    </xf>
    <xf numFmtId="9" fontId="16" fillId="4" borderId="3" xfId="6" applyFont="1" applyFill="1" applyBorder="1" applyAlignment="1">
      <alignment horizontal="center" vertical="center" wrapText="1"/>
    </xf>
    <xf numFmtId="171" fontId="16" fillId="4" borderId="3" xfId="1" applyNumberFormat="1" applyFont="1" applyFill="1" applyBorder="1" applyAlignment="1">
      <alignment horizontal="center" vertical="center" wrapText="1"/>
    </xf>
    <xf numFmtId="171" fontId="14" fillId="0" borderId="3" xfId="1" applyNumberFormat="1" applyFont="1" applyFill="1" applyBorder="1" applyAlignment="1">
      <alignment vertical="center" wrapText="1"/>
    </xf>
    <xf numFmtId="171" fontId="4" fillId="0" borderId="3" xfId="1" applyNumberFormat="1" applyFont="1" applyFill="1" applyBorder="1" applyAlignment="1">
      <alignment horizontal="center" vertical="center" wrapText="1"/>
    </xf>
    <xf numFmtId="171" fontId="4" fillId="0" borderId="0" xfId="0" applyNumberFormat="1" applyFont="1"/>
    <xf numFmtId="173" fontId="16" fillId="4" borderId="3" xfId="3" applyNumberFormat="1" applyFont="1" applyFill="1" applyBorder="1" applyAlignment="1">
      <alignment horizontal="center" vertical="center"/>
    </xf>
    <xf numFmtId="0" fontId="28" fillId="12" borderId="3" xfId="0" applyFont="1" applyFill="1" applyBorder="1" applyAlignment="1">
      <alignment horizontal="center"/>
    </xf>
    <xf numFmtId="0" fontId="0" fillId="0" borderId="3" xfId="0" applyBorder="1" applyAlignment="1">
      <alignment horizontal="center"/>
    </xf>
    <xf numFmtId="0" fontId="0" fillId="0" borderId="3" xfId="0" applyBorder="1"/>
    <xf numFmtId="6" fontId="0" fillId="0" borderId="3" xfId="0" applyNumberFormat="1" applyBorder="1"/>
    <xf numFmtId="175" fontId="0" fillId="0" borderId="3" xfId="6" applyNumberFormat="1" applyFont="1" applyBorder="1"/>
    <xf numFmtId="175" fontId="0" fillId="0" borderId="0" xfId="0" applyNumberFormat="1"/>
    <xf numFmtId="6" fontId="29" fillId="0" borderId="3" xfId="0" applyNumberFormat="1" applyFont="1" applyBorder="1"/>
    <xf numFmtId="9" fontId="29" fillId="0" borderId="3" xfId="6" applyFont="1" applyBorder="1"/>
    <xf numFmtId="9" fontId="14" fillId="0" borderId="3" xfId="6" applyFont="1" applyBorder="1" applyAlignment="1">
      <alignment horizontal="right" vertical="center"/>
    </xf>
    <xf numFmtId="0" fontId="32" fillId="4" borderId="3" xfId="0" applyFont="1" applyFill="1" applyBorder="1" applyAlignment="1">
      <alignment horizontal="center" vertical="center" wrapText="1"/>
    </xf>
    <xf numFmtId="0" fontId="26" fillId="14" borderId="3" xfId="0" applyFont="1" applyFill="1" applyBorder="1" applyAlignment="1">
      <alignment wrapText="1"/>
    </xf>
    <xf numFmtId="0" fontId="13" fillId="14" borderId="3" xfId="0" applyFont="1" applyFill="1" applyBorder="1" applyAlignment="1">
      <alignment horizontal="center" wrapText="1"/>
    </xf>
    <xf numFmtId="0" fontId="16" fillId="14" borderId="3" xfId="0" applyFont="1" applyFill="1" applyBorder="1" applyAlignment="1">
      <alignment horizontal="center" wrapText="1"/>
    </xf>
    <xf numFmtId="0" fontId="17" fillId="4" borderId="3" xfId="0" applyFont="1" applyFill="1" applyBorder="1" applyAlignment="1">
      <alignment horizontal="center" wrapText="1"/>
    </xf>
    <xf numFmtId="173" fontId="33" fillId="0" borderId="11" xfId="3" applyNumberFormat="1" applyFont="1" applyBorder="1" applyAlignment="1">
      <alignment wrapText="1"/>
    </xf>
    <xf numFmtId="173" fontId="33" fillId="6" borderId="3" xfId="3" applyNumberFormat="1" applyFont="1" applyFill="1" applyBorder="1" applyAlignment="1">
      <alignment wrapText="1"/>
    </xf>
    <xf numFmtId="173" fontId="4" fillId="14" borderId="3" xfId="3" applyNumberFormat="1" applyFont="1" applyFill="1" applyBorder="1" applyAlignment="1">
      <alignment wrapText="1"/>
    </xf>
    <xf numFmtId="0" fontId="23" fillId="0" borderId="13" xfId="0" applyFont="1" applyBorder="1" applyAlignment="1">
      <alignment wrapText="1"/>
    </xf>
    <xf numFmtId="173" fontId="33" fillId="0" borderId="4" xfId="3" applyNumberFormat="1" applyFont="1" applyBorder="1" applyAlignment="1">
      <alignment wrapText="1"/>
    </xf>
    <xf numFmtId="173" fontId="22" fillId="0" borderId="13" xfId="3" applyNumberFormat="1" applyFont="1" applyBorder="1" applyAlignment="1">
      <alignment wrapText="1"/>
    </xf>
    <xf numFmtId="173" fontId="24" fillId="6" borderId="13" xfId="3" applyNumberFormat="1" applyFont="1" applyFill="1" applyBorder="1" applyAlignment="1">
      <alignment wrapText="1"/>
    </xf>
    <xf numFmtId="0" fontId="18" fillId="0" borderId="12" xfId="4" applyFont="1" applyBorder="1" applyAlignment="1">
      <alignment vertical="center" wrapText="1"/>
    </xf>
    <xf numFmtId="0" fontId="26" fillId="14" borderId="3" xfId="0" applyFont="1" applyFill="1" applyBorder="1" applyAlignment="1">
      <alignment horizontal="left" wrapText="1"/>
    </xf>
    <xf numFmtId="173" fontId="4" fillId="14" borderId="3" xfId="0" applyNumberFormat="1" applyFont="1" applyFill="1" applyBorder="1" applyAlignment="1">
      <alignment horizontal="center" wrapText="1"/>
    </xf>
    <xf numFmtId="0" fontId="18" fillId="16" borderId="12" xfId="4" applyFont="1" applyFill="1" applyBorder="1" applyAlignment="1">
      <alignment vertical="center" wrapText="1"/>
    </xf>
    <xf numFmtId="0" fontId="24" fillId="16" borderId="3" xfId="4" applyFont="1" applyFill="1" applyBorder="1" applyAlignment="1">
      <alignment vertical="center" wrapText="1"/>
    </xf>
    <xf numFmtId="0" fontId="23" fillId="16" borderId="3" xfId="4" applyFont="1" applyFill="1" applyBorder="1" applyAlignment="1">
      <alignment vertical="center" wrapText="1"/>
    </xf>
    <xf numFmtId="9" fontId="18" fillId="15" borderId="14" xfId="0" applyNumberFormat="1" applyFont="1" applyFill="1" applyBorder="1" applyAlignment="1">
      <alignment horizontal="center" wrapText="1"/>
    </xf>
    <xf numFmtId="173" fontId="0" fillId="0" borderId="0" xfId="0" applyNumberFormat="1"/>
    <xf numFmtId="0" fontId="4" fillId="0" borderId="0" xfId="13" applyAlignment="1">
      <alignment vertical="center"/>
    </xf>
    <xf numFmtId="0" fontId="29" fillId="0" borderId="0" xfId="0" applyFont="1"/>
    <xf numFmtId="0" fontId="26" fillId="0" borderId="0" xfId="0" applyFont="1"/>
    <xf numFmtId="0" fontId="17" fillId="14" borderId="3" xfId="0" applyFont="1" applyFill="1" applyBorder="1" applyAlignment="1">
      <alignment horizontal="center" wrapText="1"/>
    </xf>
    <xf numFmtId="173" fontId="18" fillId="6" borderId="3" xfId="0" applyNumberFormat="1" applyFont="1" applyFill="1" applyBorder="1"/>
    <xf numFmtId="3" fontId="0" fillId="0" borderId="0" xfId="0" applyNumberFormat="1"/>
    <xf numFmtId="0" fontId="29" fillId="0" borderId="3" xfId="0" applyFont="1" applyBorder="1" applyAlignment="1">
      <alignment horizontal="center"/>
    </xf>
    <xf numFmtId="49" fontId="9" fillId="0" borderId="3" xfId="1" applyFont="1" applyFill="1" applyBorder="1" applyAlignment="1">
      <alignment horizontal="center" vertical="center" wrapText="1"/>
    </xf>
    <xf numFmtId="0" fontId="36" fillId="0" borderId="3" xfId="9" applyFont="1" applyBorder="1" applyAlignment="1">
      <alignment horizontal="center" vertical="center" wrapText="1"/>
    </xf>
    <xf numFmtId="3" fontId="4" fillId="0" borderId="3" xfId="1" applyNumberFormat="1" applyFont="1" applyFill="1" applyBorder="1" applyAlignment="1">
      <alignment horizontal="center" vertical="center" wrapText="1"/>
    </xf>
    <xf numFmtId="0" fontId="35" fillId="0" borderId="6" xfId="4" applyFont="1" applyBorder="1" applyAlignment="1">
      <alignment horizontal="center" vertical="center" wrapText="1"/>
    </xf>
    <xf numFmtId="0" fontId="35" fillId="0" borderId="13" xfId="4" applyFont="1" applyBorder="1" applyAlignment="1">
      <alignment horizontal="center" vertical="center" wrapText="1"/>
    </xf>
    <xf numFmtId="173" fontId="22" fillId="0" borderId="4" xfId="3" applyNumberFormat="1" applyFont="1" applyBorder="1" applyAlignment="1">
      <alignment horizontal="center" wrapText="1"/>
    </xf>
    <xf numFmtId="173" fontId="22" fillId="0" borderId="5" xfId="3" applyNumberFormat="1" applyFont="1" applyBorder="1" applyAlignment="1">
      <alignment horizontal="center" wrapText="1"/>
    </xf>
    <xf numFmtId="173" fontId="22" fillId="0" borderId="6" xfId="3" applyNumberFormat="1" applyFont="1" applyBorder="1" applyAlignment="1">
      <alignment horizontal="center" wrapText="1"/>
    </xf>
    <xf numFmtId="0" fontId="18" fillId="16" borderId="16" xfId="4" applyFont="1" applyFill="1" applyBorder="1" applyAlignment="1">
      <alignment horizontal="center" vertical="center" wrapText="1"/>
    </xf>
    <xf numFmtId="0" fontId="18" fillId="16" borderId="17" xfId="4" applyFont="1" applyFill="1" applyBorder="1" applyAlignment="1">
      <alignment horizontal="center" vertical="center" wrapText="1"/>
    </xf>
    <xf numFmtId="0" fontId="18" fillId="0" borderId="13" xfId="4" applyFont="1" applyBorder="1" applyAlignment="1">
      <alignment horizontal="center" vertical="center" wrapText="1"/>
    </xf>
    <xf numFmtId="0" fontId="18" fillId="0" borderId="15" xfId="4" applyFont="1" applyBorder="1" applyAlignment="1">
      <alignment horizontal="center" vertical="center" wrapText="1"/>
    </xf>
    <xf numFmtId="0" fontId="20" fillId="0" borderId="11" xfId="4" applyFont="1" applyBorder="1" applyAlignment="1">
      <alignment horizontal="center" vertical="center"/>
    </xf>
    <xf numFmtId="0" fontId="20" fillId="0" borderId="12" xfId="4" applyFont="1" applyBorder="1" applyAlignment="1">
      <alignment horizontal="center" vertical="center"/>
    </xf>
    <xf numFmtId="0" fontId="20" fillId="0" borderId="11" xfId="4" applyFont="1" applyBorder="1" applyAlignment="1">
      <alignment horizontal="left" vertical="center" wrapText="1"/>
    </xf>
    <xf numFmtId="0" fontId="20" fillId="0" borderId="2" xfId="4" applyFont="1" applyBorder="1" applyAlignment="1">
      <alignment horizontal="left" vertical="center" wrapText="1"/>
    </xf>
    <xf numFmtId="0" fontId="20" fillId="0" borderId="12" xfId="4" applyFont="1" applyBorder="1" applyAlignment="1">
      <alignment horizontal="left" vertical="center" wrapText="1"/>
    </xf>
    <xf numFmtId="0" fontId="4" fillId="0" borderId="3" xfId="13" applyBorder="1" applyAlignment="1">
      <alignment horizontal="left" vertical="center" wrapText="1"/>
    </xf>
    <xf numFmtId="0" fontId="27" fillId="11" borderId="1" xfId="0" applyFont="1" applyFill="1" applyBorder="1" applyAlignment="1">
      <alignment horizontal="center" vertical="center"/>
    </xf>
    <xf numFmtId="0" fontId="17" fillId="0" borderId="13" xfId="13" applyFont="1" applyBorder="1" applyAlignment="1">
      <alignment horizontal="center" vertical="center"/>
    </xf>
    <xf numFmtId="0" fontId="17" fillId="0" borderId="14" xfId="13" applyFont="1" applyBorder="1" applyAlignment="1">
      <alignment horizontal="center" vertical="center"/>
    </xf>
    <xf numFmtId="0" fontId="26" fillId="0" borderId="4" xfId="13" applyFont="1" applyBorder="1" applyAlignment="1">
      <alignment horizontal="center" vertical="center"/>
    </xf>
    <xf numFmtId="0" fontId="26" fillId="0" borderId="5" xfId="13" applyFont="1" applyBorder="1" applyAlignment="1">
      <alignment horizontal="center" vertical="center"/>
    </xf>
    <xf numFmtId="0" fontId="4" fillId="0" borderId="3" xfId="13" applyBorder="1" applyAlignment="1">
      <alignment horizontal="left" vertical="center"/>
    </xf>
    <xf numFmtId="0" fontId="18" fillId="16" borderId="2" xfId="4" applyFont="1" applyFill="1" applyBorder="1" applyAlignment="1">
      <alignment horizontal="center" vertical="center" wrapText="1"/>
    </xf>
    <xf numFmtId="0" fontId="18" fillId="16" borderId="18" xfId="4" applyFont="1" applyFill="1" applyBorder="1" applyAlignment="1">
      <alignment horizontal="center" vertical="center" wrapText="1"/>
    </xf>
    <xf numFmtId="0" fontId="23" fillId="16" borderId="3" xfId="4" applyFont="1" applyFill="1" applyBorder="1" applyAlignment="1">
      <alignment horizontal="center" vertical="center" wrapText="1"/>
    </xf>
    <xf numFmtId="0" fontId="23" fillId="16" borderId="11" xfId="4" applyFont="1" applyFill="1" applyBorder="1" applyAlignment="1">
      <alignment horizontal="left" vertical="center" wrapText="1"/>
    </xf>
    <xf numFmtId="0" fontId="23" fillId="16" borderId="2" xfId="4" applyFont="1" applyFill="1" applyBorder="1" applyAlignment="1">
      <alignment horizontal="left" vertical="center" wrapText="1"/>
    </xf>
    <xf numFmtId="0" fontId="23" fillId="16" borderId="18" xfId="4" applyFont="1" applyFill="1" applyBorder="1" applyAlignment="1">
      <alignment horizontal="left" vertical="center" wrapText="1"/>
    </xf>
    <xf numFmtId="0" fontId="23" fillId="16" borderId="11" xfId="4" applyFont="1" applyFill="1" applyBorder="1" applyAlignment="1">
      <alignment horizontal="center" vertical="center" wrapText="1"/>
    </xf>
    <xf numFmtId="0" fontId="23" fillId="16" borderId="12" xfId="4" applyFont="1" applyFill="1" applyBorder="1" applyAlignment="1">
      <alignment horizontal="center" vertical="center" wrapText="1"/>
    </xf>
    <xf numFmtId="0" fontId="34" fillId="3" borderId="3" xfId="0" applyFont="1" applyFill="1" applyBorder="1" applyAlignment="1">
      <alignment horizontal="center" wrapText="1"/>
    </xf>
    <xf numFmtId="0" fontId="4" fillId="16" borderId="3" xfId="13" applyFill="1" applyBorder="1" applyAlignment="1">
      <alignment horizontal="center" wrapText="1"/>
    </xf>
    <xf numFmtId="0" fontId="0" fillId="16" borderId="3" xfId="0" applyFill="1" applyBorder="1" applyAlignment="1">
      <alignment horizontal="center"/>
    </xf>
    <xf numFmtId="0" fontId="9" fillId="0" borderId="3" xfId="13" applyFont="1" applyBorder="1" applyAlignment="1">
      <alignment horizontal="center" vertical="center"/>
    </xf>
    <xf numFmtId="0" fontId="21" fillId="0" borderId="3" xfId="4" applyFont="1" applyBorder="1" applyAlignment="1">
      <alignment horizontal="center" vertical="center" wrapText="1"/>
    </xf>
    <xf numFmtId="173" fontId="23" fillId="0" borderId="11" xfId="3" applyNumberFormat="1" applyFont="1" applyBorder="1" applyAlignment="1">
      <alignment horizontal="center" wrapText="1"/>
    </xf>
    <xf numFmtId="173" fontId="23" fillId="0" borderId="2" xfId="3" applyNumberFormat="1" applyFont="1" applyBorder="1" applyAlignment="1">
      <alignment horizontal="center" wrapText="1"/>
    </xf>
    <xf numFmtId="173" fontId="23" fillId="0" borderId="12" xfId="3" applyNumberFormat="1" applyFont="1" applyBorder="1" applyAlignment="1">
      <alignment horizontal="center" wrapText="1"/>
    </xf>
    <xf numFmtId="173" fontId="22" fillId="6" borderId="11" xfId="3" applyNumberFormat="1" applyFont="1" applyFill="1" applyBorder="1" applyAlignment="1">
      <alignment horizontal="center" wrapText="1"/>
    </xf>
    <xf numFmtId="173" fontId="22" fillId="6" borderId="12" xfId="3" applyNumberFormat="1" applyFont="1" applyFill="1" applyBorder="1" applyAlignment="1">
      <alignment horizontal="center" wrapText="1"/>
    </xf>
    <xf numFmtId="0" fontId="26" fillId="0" borderId="11" xfId="13" applyFont="1" applyBorder="1" applyAlignment="1">
      <alignment horizontal="center" vertical="center"/>
    </xf>
    <xf numFmtId="0" fontId="26" fillId="0" borderId="2" xfId="13" applyFont="1" applyBorder="1" applyAlignment="1">
      <alignment horizontal="center" vertical="center"/>
    </xf>
    <xf numFmtId="0" fontId="26" fillId="0" borderId="12" xfId="13" applyFont="1" applyBorder="1" applyAlignment="1">
      <alignment horizontal="center" vertical="center"/>
    </xf>
    <xf numFmtId="0" fontId="9" fillId="0" borderId="3" xfId="13" applyFont="1" applyBorder="1" applyAlignment="1">
      <alignment horizontal="center"/>
    </xf>
    <xf numFmtId="0" fontId="4" fillId="0" borderId="3" xfId="13" applyBorder="1" applyAlignment="1">
      <alignment horizontal="center"/>
    </xf>
    <xf numFmtId="0" fontId="9" fillId="0" borderId="11" xfId="13" applyFont="1" applyBorder="1" applyAlignment="1">
      <alignment horizontal="center" wrapText="1"/>
    </xf>
    <xf numFmtId="0" fontId="9" fillId="0" borderId="2" xfId="13" applyFont="1" applyBorder="1" applyAlignment="1">
      <alignment horizontal="center" wrapText="1"/>
    </xf>
    <xf numFmtId="0" fontId="9" fillId="0" borderId="12" xfId="13" applyFont="1" applyBorder="1" applyAlignment="1">
      <alignment horizontal="center" wrapText="1"/>
    </xf>
    <xf numFmtId="173" fontId="14" fillId="3" borderId="3" xfId="3" applyNumberFormat="1" applyFont="1" applyFill="1" applyBorder="1" applyAlignment="1">
      <alignment horizontal="center" vertical="center"/>
    </xf>
    <xf numFmtId="0" fontId="13" fillId="3" borderId="3" xfId="0" applyFont="1" applyFill="1" applyBorder="1" applyAlignment="1">
      <alignment horizontal="center" vertical="center" wrapText="1"/>
    </xf>
    <xf numFmtId="0" fontId="23" fillId="0" borderId="3" xfId="4" applyFont="1" applyBorder="1" applyAlignment="1">
      <alignment horizontal="center" vertical="center" wrapText="1"/>
    </xf>
    <xf numFmtId="0" fontId="23" fillId="0" borderId="11" xfId="4" applyFont="1" applyBorder="1" applyAlignment="1">
      <alignment horizontal="left" vertical="center" wrapText="1"/>
    </xf>
    <xf numFmtId="0" fontId="23" fillId="0" borderId="2" xfId="4" applyFont="1" applyBorder="1" applyAlignment="1">
      <alignment horizontal="left" vertical="center" wrapText="1"/>
    </xf>
    <xf numFmtId="0" fontId="23" fillId="0" borderId="12" xfId="4" applyFont="1" applyBorder="1" applyAlignment="1">
      <alignment horizontal="left" vertical="center" wrapText="1"/>
    </xf>
    <xf numFmtId="0" fontId="18" fillId="0" borderId="2" xfId="4" applyFont="1" applyBorder="1" applyAlignment="1">
      <alignment horizontal="center" vertical="center" wrapText="1"/>
    </xf>
    <xf numFmtId="0" fontId="18" fillId="0" borderId="12" xfId="4" applyFont="1" applyBorder="1" applyAlignment="1">
      <alignment horizontal="center" vertical="center" wrapText="1"/>
    </xf>
    <xf numFmtId="0" fontId="18" fillId="0" borderId="3" xfId="4" applyFont="1" applyBorder="1" applyAlignment="1">
      <alignment horizontal="center" vertical="center"/>
    </xf>
    <xf numFmtId="0" fontId="18" fillId="16" borderId="19" xfId="4" applyFont="1" applyFill="1" applyBorder="1" applyAlignment="1">
      <alignment horizontal="center" vertical="center" wrapText="1"/>
    </xf>
    <xf numFmtId="0" fontId="18" fillId="16" borderId="20" xfId="4" applyFont="1" applyFill="1" applyBorder="1" applyAlignment="1">
      <alignment horizontal="center" vertical="center" wrapText="1"/>
    </xf>
    <xf numFmtId="0" fontId="19" fillId="0" borderId="3" xfId="4" applyFont="1" applyBorder="1" applyAlignment="1">
      <alignment horizontal="center" vertical="center"/>
    </xf>
    <xf numFmtId="0" fontId="19" fillId="0" borderId="3" xfId="4" applyFont="1" applyBorder="1" applyAlignment="1">
      <alignment horizontal="left" vertical="center" wrapText="1"/>
    </xf>
    <xf numFmtId="0" fontId="35" fillId="0" borderId="12" xfId="4" applyFont="1" applyBorder="1" applyAlignment="1">
      <alignment horizontal="center" vertical="center" wrapText="1"/>
    </xf>
    <xf numFmtId="0" fontId="35" fillId="0" borderId="3" xfId="4" applyFont="1" applyBorder="1" applyAlignment="1">
      <alignment horizontal="center" vertical="center" wrapText="1"/>
    </xf>
    <xf numFmtId="173" fontId="22" fillId="0" borderId="11" xfId="3" applyNumberFormat="1" applyFont="1" applyBorder="1" applyAlignment="1">
      <alignment horizontal="center" wrapText="1"/>
    </xf>
    <xf numFmtId="173" fontId="22" fillId="0" borderId="2" xfId="3" applyNumberFormat="1" applyFont="1" applyBorder="1" applyAlignment="1">
      <alignment horizontal="center" wrapText="1"/>
    </xf>
    <xf numFmtId="173" fontId="22" fillId="0" borderId="12" xfId="3" applyNumberFormat="1" applyFont="1" applyBorder="1" applyAlignment="1">
      <alignment horizontal="center" wrapText="1"/>
    </xf>
    <xf numFmtId="0" fontId="4" fillId="0" borderId="3" xfId="0" applyFont="1" applyBorder="1" applyAlignment="1">
      <alignment horizontal="center" wrapText="1"/>
    </xf>
    <xf numFmtId="0" fontId="30" fillId="0" borderId="4"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8"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0" xfId="0" applyFont="1" applyBorder="1" applyAlignment="1">
      <alignment horizontal="center" vertical="center" wrapText="1"/>
    </xf>
    <xf numFmtId="0" fontId="9" fillId="0" borderId="3" xfId="0" applyFont="1" applyBorder="1" applyAlignment="1">
      <alignment horizontal="center" vertical="center"/>
    </xf>
    <xf numFmtId="17" fontId="4" fillId="0" borderId="3"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1" fillId="0" borderId="13" xfId="9" applyFont="1" applyBorder="1" applyAlignment="1">
      <alignment horizontal="center" vertical="center" wrapText="1"/>
    </xf>
    <xf numFmtId="0" fontId="1" fillId="0" borderId="14" xfId="9"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171" fontId="14" fillId="0" borderId="13" xfId="1" applyNumberFormat="1" applyFont="1" applyFill="1" applyBorder="1" applyAlignment="1">
      <alignment horizontal="center" vertical="center" wrapText="1"/>
    </xf>
    <xf numFmtId="171" fontId="14" fillId="0" borderId="14" xfId="1" applyNumberFormat="1" applyFont="1" applyFill="1" applyBorder="1" applyAlignment="1">
      <alignment horizontal="center" vertical="center" wrapText="1"/>
    </xf>
    <xf numFmtId="0" fontId="4" fillId="0" borderId="3" xfId="0" applyFont="1" applyBorder="1" applyAlignment="1">
      <alignment horizontal="center" vertical="center" wrapText="1"/>
    </xf>
    <xf numFmtId="0" fontId="10" fillId="0" borderId="3" xfId="0" applyFont="1" applyBorder="1" applyAlignment="1">
      <alignment horizontal="justify" vertical="center" wrapText="1"/>
    </xf>
    <xf numFmtId="49" fontId="9" fillId="5" borderId="13" xfId="1" applyFont="1" applyFill="1" applyBorder="1" applyAlignment="1">
      <alignment horizontal="center" vertical="center" wrapText="1"/>
    </xf>
    <xf numFmtId="49" fontId="9" fillId="5" borderId="14" xfId="1"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12" xfId="0" applyFont="1" applyFill="1" applyBorder="1" applyAlignment="1">
      <alignment horizontal="center" vertical="center" wrapText="1"/>
    </xf>
    <xf numFmtId="172" fontId="15" fillId="13" borderId="13" xfId="3" applyNumberFormat="1" applyFont="1" applyFill="1" applyBorder="1" applyAlignment="1">
      <alignment horizontal="center" vertical="center" wrapText="1"/>
    </xf>
    <xf numFmtId="172" fontId="15" fillId="13" borderId="14" xfId="3" applyNumberFormat="1" applyFont="1" applyFill="1" applyBorder="1" applyAlignment="1">
      <alignment horizontal="center" vertical="center" wrapText="1"/>
    </xf>
    <xf numFmtId="0" fontId="17" fillId="0" borderId="3" xfId="3" applyNumberFormat="1" applyFont="1" applyFill="1" applyBorder="1" applyAlignment="1">
      <alignment horizontal="left" vertical="center" wrapText="1"/>
    </xf>
    <xf numFmtId="0" fontId="12" fillId="0" borderId="3" xfId="3" applyNumberFormat="1" applyFont="1" applyFill="1" applyBorder="1" applyAlignment="1">
      <alignment horizontal="left" vertical="center" wrapText="1"/>
    </xf>
    <xf numFmtId="0" fontId="17" fillId="7" borderId="3" xfId="0" applyFont="1" applyFill="1" applyBorder="1" applyAlignment="1">
      <alignment horizontal="center" vertical="center"/>
    </xf>
    <xf numFmtId="3" fontId="4" fillId="0" borderId="13" xfId="1" applyNumberFormat="1" applyFont="1" applyFill="1" applyBorder="1" applyAlignment="1">
      <alignment horizontal="center" vertical="center" wrapText="1"/>
    </xf>
    <xf numFmtId="3" fontId="4" fillId="0" borderId="14" xfId="1" applyNumberFormat="1" applyFont="1" applyFill="1" applyBorder="1" applyAlignment="1">
      <alignment horizontal="center" vertical="center" wrapText="1"/>
    </xf>
    <xf numFmtId="172" fontId="15" fillId="0" borderId="13" xfId="3" applyNumberFormat="1" applyFont="1" applyFill="1" applyBorder="1" applyAlignment="1">
      <alignment horizontal="center" vertical="center" wrapText="1"/>
    </xf>
    <xf numFmtId="172" fontId="15" fillId="0" borderId="14" xfId="3" applyNumberFormat="1" applyFont="1" applyFill="1" applyBorder="1" applyAlignment="1">
      <alignment horizontal="center" vertical="center" wrapText="1"/>
    </xf>
    <xf numFmtId="0" fontId="0" fillId="0" borderId="3" xfId="0" applyBorder="1" applyAlignment="1">
      <alignment horizontal="center"/>
    </xf>
    <xf numFmtId="0" fontId="0" fillId="0" borderId="0" xfId="0" applyAlignment="1">
      <alignment horizontal="left" vertical="top" wrapText="1"/>
    </xf>
    <xf numFmtId="0" fontId="0" fillId="0" borderId="0" xfId="0" applyAlignment="1">
      <alignment horizontal="left" vertical="top"/>
    </xf>
  </cellXfs>
  <cellStyles count="55">
    <cellStyle name="BodyStyle" xfId="1" xr:uid="{00000000-0005-0000-0000-000000000000}"/>
    <cellStyle name="BodyStyleBold" xfId="36" xr:uid="{A4911D07-C3CA-4766-BBE3-086642153322}"/>
    <cellStyle name="BodyStyleBoldRight" xfId="37" xr:uid="{D64CC2BF-8EF7-45B6-A6C6-41690C9CC461}"/>
    <cellStyle name="BodyStyleWithBorder" xfId="43" xr:uid="{C53BBE8F-63B4-4CEB-9795-91C9230A6A51}"/>
    <cellStyle name="BorderThinBlack" xfId="47" xr:uid="{CFEA2960-C4D2-449A-B874-B6C0A1819C81}"/>
    <cellStyle name="Comma" xfId="27" xr:uid="{8BA50F38-FB64-499E-9DBD-35F4AC997B62}"/>
    <cellStyle name="Comma [0]" xfId="28" xr:uid="{3B1F8D5D-22A6-4316-BBF3-7942C1A7E510}"/>
    <cellStyle name="Currency" xfId="2" xr:uid="{00000000-0005-0000-0000-000001000000}"/>
    <cellStyle name="Currency [0]" xfId="26" xr:uid="{03BACC84-2F19-4497-A1DD-3B5B21CB077F}"/>
    <cellStyle name="Currency 2" xfId="19" xr:uid="{A6CC2F6A-6FF3-458C-BED9-D1863251AE42}"/>
    <cellStyle name="Currency 3" xfId="25" xr:uid="{B0BDE369-56DB-4BA2-98B4-A2D63699DC23}"/>
    <cellStyle name="Currency 4" xfId="35" xr:uid="{EB023717-D846-4C39-8370-D639E85BAD82}"/>
    <cellStyle name="DateStyle" xfId="39" xr:uid="{B9BE0CC6-13E0-4FBC-AA9E-D14419E4B262}"/>
    <cellStyle name="DateTimeStyle" xfId="40" xr:uid="{369FD2F2-0EA5-4814-9B29-A0635AA19177}"/>
    <cellStyle name="Decimal" xfId="42" xr:uid="{9BED3971-6636-4442-82ED-A8B80C98DC35}"/>
    <cellStyle name="DecimalWithBorder" xfId="46" xr:uid="{EBA2EF2B-6AC7-48BA-8E0C-FAC81FC7EB82}"/>
    <cellStyle name="EuroCurrency" xfId="38" xr:uid="{CF322012-FECE-468C-8F87-688954F54618}"/>
    <cellStyle name="EuroCurrencyWithBorder" xfId="44" xr:uid="{65C57AB3-2AFB-4C18-9987-43B18958B3EB}"/>
    <cellStyle name="Excel Built-in Comma [0]" xfId="12" xr:uid="{1A22982C-4FB9-40DD-8F41-B75C58D5DD9B}"/>
    <cellStyle name="HeaderStyle" xfId="5" xr:uid="{00000000-0005-0000-0000-000002000000}"/>
    <cellStyle name="HeaderSubTop" xfId="33" xr:uid="{73752AEE-A2A2-4852-9D17-17FC53AA0FFA}"/>
    <cellStyle name="HeaderSubTopNoBold" xfId="34" xr:uid="{F0200A78-006E-4D73-A747-682E32303622}"/>
    <cellStyle name="HeaderTopBuyer" xfId="30" xr:uid="{1FAD2ABF-611E-43FF-BBDC-89B6FD6865A4}"/>
    <cellStyle name="HeaderTopStyle" xfId="31" xr:uid="{8A45E4B3-65C5-4D41-ABDC-6A94179EDBE1}"/>
    <cellStyle name="HeaderTopStyleAlignRight" xfId="32" xr:uid="{BD4966A9-C112-46BC-A098-65E068576E4B}"/>
    <cellStyle name="MainTitle" xfId="29" xr:uid="{1728AB00-8A31-4389-ACCB-3ABF7758072A}"/>
    <cellStyle name="Millares 2" xfId="22" xr:uid="{8B5AF5EF-36DC-421E-99EC-72223830828E}"/>
    <cellStyle name="Millares 5" xfId="48" xr:uid="{42D1E6ED-B69C-4D82-BF8C-A143D0943CEA}"/>
    <cellStyle name="Moneda" xfId="3" builtinId="4"/>
    <cellStyle name="Moneda [0] 2" xfId="20" xr:uid="{61295A60-3C4D-4BE2-A5C2-E54798DB4EBE}"/>
    <cellStyle name="Moneda [0] 3" xfId="51" xr:uid="{A232CD0A-AC73-45FE-A2B6-F97EEBCB27A4}"/>
    <cellStyle name="Moneda 2" xfId="8" xr:uid="{5F873FE2-CF78-4C99-999B-30CC658242D3}"/>
    <cellStyle name="Moneda 2 2" xfId="16" xr:uid="{3D3896D8-01F7-4B78-8FD1-3995A77C9982}"/>
    <cellStyle name="Moneda 2 3" xfId="52" xr:uid="{03424CE4-3C34-48A3-B4F7-3421B837B290}"/>
    <cellStyle name="Moneda 3" xfId="17" xr:uid="{1E571B1F-444B-4672-ACA5-9E711DBE19EA}"/>
    <cellStyle name="Moneda 4" xfId="21" xr:uid="{A46CEFB4-4A87-4365-9E82-48160A943763}"/>
    <cellStyle name="Moneda 5" xfId="50" xr:uid="{85D0C504-8D20-46E3-9997-3C1339AEA73F}"/>
    <cellStyle name="Moneda 6" xfId="54" xr:uid="{1D56F4E7-523A-4A74-B390-E478EA190B37}"/>
    <cellStyle name="Normal" xfId="0" builtinId="0"/>
    <cellStyle name="Normal 2" xfId="4" xr:uid="{00000000-0005-0000-0000-000006000000}"/>
    <cellStyle name="Normal 2 2" xfId="10" xr:uid="{57F0E97E-F3BF-4FF7-948C-179B74AFBD42}"/>
    <cellStyle name="Normal 2 3" xfId="15" xr:uid="{83C0F1BF-0140-46F4-A7E5-2869DCCD06D0}"/>
    <cellStyle name="Normal 2 4" xfId="9" xr:uid="{6E940C3C-CA46-4AE4-809B-62067B8FD56A}"/>
    <cellStyle name="Normal 2 4 2" xfId="53" xr:uid="{B06FEC5E-B7D1-4B54-B557-04B4A792686C}"/>
    <cellStyle name="Normal 3" xfId="14" xr:uid="{13B9D7A8-E149-43BD-BBC5-670611E5A297}"/>
    <cellStyle name="Normal 3 4" xfId="11" xr:uid="{238526B5-C11E-4AA7-AD93-667BFC2A171E}"/>
    <cellStyle name="Normal 4" xfId="7" xr:uid="{5F774863-FAAF-4D2B-A43E-BE05E9F12297}"/>
    <cellStyle name="Normal 4 2 2 3" xfId="23" xr:uid="{4008AA2A-EE95-4236-B180-F148C4D787B7}"/>
    <cellStyle name="Normal 5" xfId="13" xr:uid="{8FA2B347-FA73-46C3-90E8-CCFEC5D3657A}"/>
    <cellStyle name="Numeric" xfId="41" xr:uid="{E4B9A38D-94CD-40BD-A590-74A0A173A4FC}"/>
    <cellStyle name="NumericWithBorder" xfId="45" xr:uid="{9057EA3F-B92A-4664-AA70-CC03FC0D94A9}"/>
    <cellStyle name="Percent" xfId="24" xr:uid="{BD7C3327-A9D7-4FB2-BE8B-87C18A480031}"/>
    <cellStyle name="Porcentaje" xfId="6" builtinId="5"/>
    <cellStyle name="Porcentaje 2" xfId="18" xr:uid="{9EC31B54-ADEB-415A-BFEF-9B6BEECB4945}"/>
    <cellStyle name="Porcentaje 3" xfId="49" xr:uid="{58759F25-9D42-4CA8-95C6-5CBA4F32BEBC}"/>
  </cellStyles>
  <dxfs count="3">
    <dxf>
      <font>
        <color rgb="FF9C0006"/>
      </font>
      <fill>
        <patternFill>
          <bgColor rgb="FFFFC7CE"/>
        </patternFill>
      </fill>
    </dxf>
    <dxf>
      <font>
        <color rgb="FF9C5700"/>
      </font>
      <fill>
        <patternFill>
          <bgColor rgb="FFFFEB9C"/>
        </patternFill>
      </fill>
    </dxf>
    <dxf>
      <font>
        <color rgb="FF9C0006"/>
      </font>
      <fill>
        <patternFill>
          <bgColor rgb="FFFFC7CE"/>
        </patternFill>
      </fill>
    </dxf>
  </dxfs>
  <tableStyles count="0" defaultTableStyle="TableStyleMedium2" defaultPivotStyle="PivotStyleLight16"/>
  <colors>
    <mruColors>
      <color rgb="FFFFFF99"/>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10" Type="http://schemas.openxmlformats.org/officeDocument/2006/relationships/image" Target="../media/image13.png"/><Relationship Id="rId4" Type="http://schemas.openxmlformats.org/officeDocument/2006/relationships/image" Target="../media/image7.png"/><Relationship Id="rId9"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xdr:from>
      <xdr:col>0</xdr:col>
      <xdr:colOff>136071</xdr:colOff>
      <xdr:row>0</xdr:row>
      <xdr:rowOff>103190</xdr:rowOff>
    </xdr:from>
    <xdr:to>
      <xdr:col>1</xdr:col>
      <xdr:colOff>1700893</xdr:colOff>
      <xdr:row>2</xdr:row>
      <xdr:rowOff>380999</xdr:rowOff>
    </xdr:to>
    <xdr:pic>
      <xdr:nvPicPr>
        <xdr:cNvPr id="3159" name="Imagen 1">
          <a:extLst>
            <a:ext uri="{FF2B5EF4-FFF2-40B4-BE49-F238E27FC236}">
              <a16:creationId xmlns:a16="http://schemas.microsoft.com/office/drawing/2014/main" id="{00000000-0008-0000-0000-0000570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136071" y="103190"/>
          <a:ext cx="2149929" cy="10125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25</xdr:col>
      <xdr:colOff>70175</xdr:colOff>
      <xdr:row>0</xdr:row>
      <xdr:rowOff>0</xdr:rowOff>
    </xdr:from>
    <xdr:to>
      <xdr:col>25</xdr:col>
      <xdr:colOff>1136692</xdr:colOff>
      <xdr:row>2</xdr:row>
      <xdr:rowOff>269545</xdr:rowOff>
    </xdr:to>
    <xdr:pic>
      <xdr:nvPicPr>
        <xdr:cNvPr id="3160" name="Picture 33">
          <a:extLst>
            <a:ext uri="{FF2B5EF4-FFF2-40B4-BE49-F238E27FC236}">
              <a16:creationId xmlns:a16="http://schemas.microsoft.com/office/drawing/2014/main" id="{00000000-0008-0000-0000-0000580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24998461" y="0"/>
          <a:ext cx="1066517" cy="909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552450</xdr:colOff>
      <xdr:row>23</xdr:row>
      <xdr:rowOff>34362</xdr:rowOff>
    </xdr:from>
    <xdr:to>
      <xdr:col>8</xdr:col>
      <xdr:colOff>676275</xdr:colOff>
      <xdr:row>23</xdr:row>
      <xdr:rowOff>1255966</xdr:rowOff>
    </xdr:to>
    <xdr:pic>
      <xdr:nvPicPr>
        <xdr:cNvPr id="2" name="Imagen 1">
          <a:extLst>
            <a:ext uri="{FF2B5EF4-FFF2-40B4-BE49-F238E27FC236}">
              <a16:creationId xmlns:a16="http://schemas.microsoft.com/office/drawing/2014/main" id="{08C0BCF3-3A8F-F449-CBF0-97A492874875}"/>
            </a:ext>
          </a:extLst>
        </xdr:cNvPr>
        <xdr:cNvPicPr>
          <a:picLocks noChangeAspect="1"/>
        </xdr:cNvPicPr>
      </xdr:nvPicPr>
      <xdr:blipFill>
        <a:blip xmlns:r="http://schemas.openxmlformats.org/officeDocument/2006/relationships" r:embed="rId1"/>
        <a:stretch>
          <a:fillRect/>
        </a:stretch>
      </xdr:blipFill>
      <xdr:spPr>
        <a:xfrm>
          <a:off x="1828800" y="1777437"/>
          <a:ext cx="8010525" cy="1221604"/>
        </a:xfrm>
        <a:prstGeom prst="rect">
          <a:avLst/>
        </a:prstGeom>
      </xdr:spPr>
    </xdr:pic>
    <xdr:clientData/>
  </xdr:twoCellAnchor>
  <xdr:twoCellAnchor editAs="oneCell">
    <xdr:from>
      <xdr:col>1</xdr:col>
      <xdr:colOff>180975</xdr:colOff>
      <xdr:row>25</xdr:row>
      <xdr:rowOff>133127</xdr:rowOff>
    </xdr:from>
    <xdr:to>
      <xdr:col>4</xdr:col>
      <xdr:colOff>335993</xdr:colOff>
      <xdr:row>25</xdr:row>
      <xdr:rowOff>1838325</xdr:rowOff>
    </xdr:to>
    <xdr:pic>
      <xdr:nvPicPr>
        <xdr:cNvPr id="4" name="Imagen 3">
          <a:extLst>
            <a:ext uri="{FF2B5EF4-FFF2-40B4-BE49-F238E27FC236}">
              <a16:creationId xmlns:a16="http://schemas.microsoft.com/office/drawing/2014/main" id="{CAC05292-5CAB-AEF2-DB76-93C6F075210A}"/>
            </a:ext>
          </a:extLst>
        </xdr:cNvPr>
        <xdr:cNvPicPr>
          <a:picLocks noChangeAspect="1"/>
        </xdr:cNvPicPr>
      </xdr:nvPicPr>
      <xdr:blipFill>
        <a:blip xmlns:r="http://schemas.openxmlformats.org/officeDocument/2006/relationships" r:embed="rId2"/>
        <a:stretch>
          <a:fillRect/>
        </a:stretch>
      </xdr:blipFill>
      <xdr:spPr>
        <a:xfrm>
          <a:off x="1457325" y="6667277"/>
          <a:ext cx="3812618" cy="1705198"/>
        </a:xfrm>
        <a:prstGeom prst="rect">
          <a:avLst/>
        </a:prstGeom>
      </xdr:spPr>
    </xdr:pic>
    <xdr:clientData/>
  </xdr:twoCellAnchor>
  <xdr:twoCellAnchor editAs="oneCell">
    <xdr:from>
      <xdr:col>5</xdr:col>
      <xdr:colOff>400050</xdr:colOff>
      <xdr:row>25</xdr:row>
      <xdr:rowOff>199803</xdr:rowOff>
    </xdr:from>
    <xdr:to>
      <xdr:col>10</xdr:col>
      <xdr:colOff>408027</xdr:colOff>
      <xdr:row>25</xdr:row>
      <xdr:rowOff>1743075</xdr:rowOff>
    </xdr:to>
    <xdr:pic>
      <xdr:nvPicPr>
        <xdr:cNvPr id="5" name="Imagen 4">
          <a:extLst>
            <a:ext uri="{FF2B5EF4-FFF2-40B4-BE49-F238E27FC236}">
              <a16:creationId xmlns:a16="http://schemas.microsoft.com/office/drawing/2014/main" id="{F2385BEC-DAC2-D2B9-E117-954993FBE335}"/>
            </a:ext>
          </a:extLst>
        </xdr:cNvPr>
        <xdr:cNvPicPr>
          <a:picLocks noChangeAspect="1"/>
        </xdr:cNvPicPr>
      </xdr:nvPicPr>
      <xdr:blipFill>
        <a:blip xmlns:r="http://schemas.openxmlformats.org/officeDocument/2006/relationships" r:embed="rId3"/>
        <a:stretch>
          <a:fillRect/>
        </a:stretch>
      </xdr:blipFill>
      <xdr:spPr>
        <a:xfrm>
          <a:off x="5372100" y="6953028"/>
          <a:ext cx="5037177" cy="1543272"/>
        </a:xfrm>
        <a:prstGeom prst="rect">
          <a:avLst/>
        </a:prstGeom>
      </xdr:spPr>
    </xdr:pic>
    <xdr:clientData/>
  </xdr:twoCellAnchor>
  <xdr:twoCellAnchor editAs="oneCell">
    <xdr:from>
      <xdr:col>1</xdr:col>
      <xdr:colOff>171450</xdr:colOff>
      <xdr:row>27</xdr:row>
      <xdr:rowOff>304799</xdr:rowOff>
    </xdr:from>
    <xdr:to>
      <xdr:col>4</xdr:col>
      <xdr:colOff>915129</xdr:colOff>
      <xdr:row>27</xdr:row>
      <xdr:rowOff>1323974</xdr:rowOff>
    </xdr:to>
    <xdr:pic>
      <xdr:nvPicPr>
        <xdr:cNvPr id="6" name="Imagen 5">
          <a:extLst>
            <a:ext uri="{FF2B5EF4-FFF2-40B4-BE49-F238E27FC236}">
              <a16:creationId xmlns:a16="http://schemas.microsoft.com/office/drawing/2014/main" id="{C9386C19-8437-3009-F0B7-B6E1FB06A1EB}"/>
            </a:ext>
          </a:extLst>
        </xdr:cNvPr>
        <xdr:cNvPicPr>
          <a:picLocks noChangeAspect="1"/>
        </xdr:cNvPicPr>
      </xdr:nvPicPr>
      <xdr:blipFill>
        <a:blip xmlns:r="http://schemas.openxmlformats.org/officeDocument/2006/relationships" r:embed="rId4"/>
        <a:stretch>
          <a:fillRect/>
        </a:stretch>
      </xdr:blipFill>
      <xdr:spPr>
        <a:xfrm>
          <a:off x="1447800" y="9658349"/>
          <a:ext cx="4401279" cy="1019175"/>
        </a:xfrm>
        <a:prstGeom prst="rect">
          <a:avLst/>
        </a:prstGeom>
      </xdr:spPr>
    </xdr:pic>
    <xdr:clientData/>
  </xdr:twoCellAnchor>
  <xdr:twoCellAnchor editAs="oneCell">
    <xdr:from>
      <xdr:col>5</xdr:col>
      <xdr:colOff>752475</xdr:colOff>
      <xdr:row>27</xdr:row>
      <xdr:rowOff>87960</xdr:rowOff>
    </xdr:from>
    <xdr:to>
      <xdr:col>10</xdr:col>
      <xdr:colOff>505675</xdr:colOff>
      <xdr:row>27</xdr:row>
      <xdr:rowOff>1457567</xdr:rowOff>
    </xdr:to>
    <xdr:pic>
      <xdr:nvPicPr>
        <xdr:cNvPr id="7" name="Imagen 6">
          <a:extLst>
            <a:ext uri="{FF2B5EF4-FFF2-40B4-BE49-F238E27FC236}">
              <a16:creationId xmlns:a16="http://schemas.microsoft.com/office/drawing/2014/main" id="{7BD79210-39FF-B501-231D-8F64B6E87ADC}"/>
            </a:ext>
          </a:extLst>
        </xdr:cNvPr>
        <xdr:cNvPicPr>
          <a:picLocks noChangeAspect="1"/>
        </xdr:cNvPicPr>
      </xdr:nvPicPr>
      <xdr:blipFill>
        <a:blip xmlns:r="http://schemas.openxmlformats.org/officeDocument/2006/relationships" r:embed="rId5"/>
        <a:stretch>
          <a:fillRect/>
        </a:stretch>
      </xdr:blipFill>
      <xdr:spPr>
        <a:xfrm>
          <a:off x="5724525" y="9441510"/>
          <a:ext cx="4782400" cy="1369607"/>
        </a:xfrm>
        <a:prstGeom prst="rect">
          <a:avLst/>
        </a:prstGeom>
      </xdr:spPr>
    </xdr:pic>
    <xdr:clientData/>
  </xdr:twoCellAnchor>
  <xdr:twoCellAnchor editAs="oneCell">
    <xdr:from>
      <xdr:col>1</xdr:col>
      <xdr:colOff>66675</xdr:colOff>
      <xdr:row>36</xdr:row>
      <xdr:rowOff>42697</xdr:rowOff>
    </xdr:from>
    <xdr:to>
      <xdr:col>9</xdr:col>
      <xdr:colOff>419100</xdr:colOff>
      <xdr:row>36</xdr:row>
      <xdr:rowOff>1248029</xdr:rowOff>
    </xdr:to>
    <xdr:pic>
      <xdr:nvPicPr>
        <xdr:cNvPr id="9" name="Imagen 8">
          <a:extLst>
            <a:ext uri="{FF2B5EF4-FFF2-40B4-BE49-F238E27FC236}">
              <a16:creationId xmlns:a16="http://schemas.microsoft.com/office/drawing/2014/main" id="{D563CB1A-0FAB-653D-FF20-5427E9A2CBA3}"/>
            </a:ext>
          </a:extLst>
        </xdr:cNvPr>
        <xdr:cNvPicPr>
          <a:picLocks noChangeAspect="1"/>
        </xdr:cNvPicPr>
      </xdr:nvPicPr>
      <xdr:blipFill>
        <a:blip xmlns:r="http://schemas.openxmlformats.org/officeDocument/2006/relationships" r:embed="rId6"/>
        <a:stretch>
          <a:fillRect/>
        </a:stretch>
      </xdr:blipFill>
      <xdr:spPr>
        <a:xfrm>
          <a:off x="1343025" y="16940047"/>
          <a:ext cx="9163050" cy="1205332"/>
        </a:xfrm>
        <a:prstGeom prst="rect">
          <a:avLst/>
        </a:prstGeom>
      </xdr:spPr>
    </xdr:pic>
    <xdr:clientData/>
  </xdr:twoCellAnchor>
  <xdr:twoCellAnchor editAs="oneCell">
    <xdr:from>
      <xdr:col>3</xdr:col>
      <xdr:colOff>685800</xdr:colOff>
      <xdr:row>39</xdr:row>
      <xdr:rowOff>78805</xdr:rowOff>
    </xdr:from>
    <xdr:to>
      <xdr:col>7</xdr:col>
      <xdr:colOff>171450</xdr:colOff>
      <xdr:row>39</xdr:row>
      <xdr:rowOff>1141967</xdr:rowOff>
    </xdr:to>
    <xdr:pic>
      <xdr:nvPicPr>
        <xdr:cNvPr id="10" name="Imagen 9">
          <a:extLst>
            <a:ext uri="{FF2B5EF4-FFF2-40B4-BE49-F238E27FC236}">
              <a16:creationId xmlns:a16="http://schemas.microsoft.com/office/drawing/2014/main" id="{956E8A6B-78DC-C77D-D325-683B8E848E7C}"/>
            </a:ext>
          </a:extLst>
        </xdr:cNvPr>
        <xdr:cNvPicPr>
          <a:picLocks noChangeAspect="1"/>
        </xdr:cNvPicPr>
      </xdr:nvPicPr>
      <xdr:blipFill>
        <a:blip xmlns:r="http://schemas.openxmlformats.org/officeDocument/2006/relationships" r:embed="rId7"/>
        <a:stretch>
          <a:fillRect/>
        </a:stretch>
      </xdr:blipFill>
      <xdr:spPr>
        <a:xfrm>
          <a:off x="3810000" y="18804955"/>
          <a:ext cx="4019550" cy="1063162"/>
        </a:xfrm>
        <a:prstGeom prst="rect">
          <a:avLst/>
        </a:prstGeom>
      </xdr:spPr>
    </xdr:pic>
    <xdr:clientData/>
  </xdr:twoCellAnchor>
  <xdr:twoCellAnchor editAs="oneCell">
    <xdr:from>
      <xdr:col>2</xdr:col>
      <xdr:colOff>866775</xdr:colOff>
      <xdr:row>43</xdr:row>
      <xdr:rowOff>133350</xdr:rowOff>
    </xdr:from>
    <xdr:to>
      <xdr:col>8</xdr:col>
      <xdr:colOff>153235</xdr:colOff>
      <xdr:row>43</xdr:row>
      <xdr:rowOff>1552773</xdr:rowOff>
    </xdr:to>
    <xdr:pic>
      <xdr:nvPicPr>
        <xdr:cNvPr id="11" name="Imagen 10">
          <a:extLst>
            <a:ext uri="{FF2B5EF4-FFF2-40B4-BE49-F238E27FC236}">
              <a16:creationId xmlns:a16="http://schemas.microsoft.com/office/drawing/2014/main" id="{476A4C15-11DC-06B7-54BF-2F8F73942F8B}"/>
            </a:ext>
          </a:extLst>
        </xdr:cNvPr>
        <xdr:cNvPicPr>
          <a:picLocks noChangeAspect="1"/>
        </xdr:cNvPicPr>
      </xdr:nvPicPr>
      <xdr:blipFill>
        <a:blip xmlns:r="http://schemas.openxmlformats.org/officeDocument/2006/relationships" r:embed="rId8"/>
        <a:stretch>
          <a:fillRect/>
        </a:stretch>
      </xdr:blipFill>
      <xdr:spPr>
        <a:xfrm>
          <a:off x="3067050" y="20859750"/>
          <a:ext cx="5982535" cy="1419423"/>
        </a:xfrm>
        <a:prstGeom prst="rect">
          <a:avLst/>
        </a:prstGeom>
      </xdr:spPr>
    </xdr:pic>
    <xdr:clientData/>
  </xdr:twoCellAnchor>
  <xdr:twoCellAnchor editAs="oneCell">
    <xdr:from>
      <xdr:col>2</xdr:col>
      <xdr:colOff>771525</xdr:colOff>
      <xdr:row>16</xdr:row>
      <xdr:rowOff>193322</xdr:rowOff>
    </xdr:from>
    <xdr:to>
      <xdr:col>7</xdr:col>
      <xdr:colOff>762000</xdr:colOff>
      <xdr:row>16</xdr:row>
      <xdr:rowOff>2007482</xdr:rowOff>
    </xdr:to>
    <xdr:pic>
      <xdr:nvPicPr>
        <xdr:cNvPr id="12" name="Imagen 11">
          <a:extLst>
            <a:ext uri="{FF2B5EF4-FFF2-40B4-BE49-F238E27FC236}">
              <a16:creationId xmlns:a16="http://schemas.microsoft.com/office/drawing/2014/main" id="{B9B26EC5-2F5A-468E-8485-FB4F8B296075}"/>
            </a:ext>
          </a:extLst>
        </xdr:cNvPr>
        <xdr:cNvPicPr>
          <a:picLocks noChangeAspect="1"/>
        </xdr:cNvPicPr>
      </xdr:nvPicPr>
      <xdr:blipFill>
        <a:blip xmlns:r="http://schemas.openxmlformats.org/officeDocument/2006/relationships" r:embed="rId9"/>
        <a:stretch>
          <a:fillRect/>
        </a:stretch>
      </xdr:blipFill>
      <xdr:spPr>
        <a:xfrm>
          <a:off x="2971800" y="4336697"/>
          <a:ext cx="5762625" cy="1814160"/>
        </a:xfrm>
        <a:prstGeom prst="rect">
          <a:avLst/>
        </a:prstGeom>
      </xdr:spPr>
    </xdr:pic>
    <xdr:clientData/>
  </xdr:twoCellAnchor>
  <xdr:twoCellAnchor editAs="oneCell">
    <xdr:from>
      <xdr:col>2</xdr:col>
      <xdr:colOff>371475</xdr:colOff>
      <xdr:row>19</xdr:row>
      <xdr:rowOff>142876</xdr:rowOff>
    </xdr:from>
    <xdr:to>
      <xdr:col>7</xdr:col>
      <xdr:colOff>666750</xdr:colOff>
      <xdr:row>19</xdr:row>
      <xdr:rowOff>1588662</xdr:rowOff>
    </xdr:to>
    <xdr:pic>
      <xdr:nvPicPr>
        <xdr:cNvPr id="13" name="Imagen 12">
          <a:extLst>
            <a:ext uri="{FF2B5EF4-FFF2-40B4-BE49-F238E27FC236}">
              <a16:creationId xmlns:a16="http://schemas.microsoft.com/office/drawing/2014/main" id="{C4838FCF-6C60-46B4-8177-2A689A682A51}"/>
            </a:ext>
          </a:extLst>
        </xdr:cNvPr>
        <xdr:cNvPicPr>
          <a:picLocks noChangeAspect="1"/>
        </xdr:cNvPicPr>
      </xdr:nvPicPr>
      <xdr:blipFill>
        <a:blip xmlns:r="http://schemas.openxmlformats.org/officeDocument/2006/relationships" r:embed="rId10"/>
        <a:stretch>
          <a:fillRect/>
        </a:stretch>
      </xdr:blipFill>
      <xdr:spPr>
        <a:xfrm>
          <a:off x="2571750" y="12239626"/>
          <a:ext cx="6067425" cy="1445786"/>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41"/>
  <sheetViews>
    <sheetView showGridLines="0" tabSelected="1" topLeftCell="C1" zoomScale="70" zoomScaleNormal="115" zoomScaleSheetLayoutView="70" workbookViewId="0">
      <selection activeCell="AA11" sqref="AA11"/>
    </sheetView>
  </sheetViews>
  <sheetFormatPr baseColWidth="10" defaultColWidth="11.42578125" defaultRowHeight="12.75" x14ac:dyDescent="0.2"/>
  <cols>
    <col min="1" max="1" width="17" style="2" customWidth="1"/>
    <col min="2" max="2" width="38.140625" style="5" customWidth="1"/>
    <col min="3" max="3" width="19.140625" style="6" customWidth="1"/>
    <col min="4" max="4" width="14" style="2" customWidth="1"/>
    <col min="5" max="5" width="13.140625" style="2" customWidth="1"/>
    <col min="6" max="6" width="8.5703125" style="2" customWidth="1"/>
    <col min="7" max="7" width="13.140625" style="2" customWidth="1"/>
    <col min="8" max="11" width="7.85546875" style="2" customWidth="1"/>
    <col min="12" max="13" width="13.140625" style="2" customWidth="1"/>
    <col min="14" max="14" width="8.5703125" style="2" customWidth="1"/>
    <col min="15" max="18" width="13.140625" style="2" customWidth="1"/>
    <col min="19" max="19" width="7.7109375" style="2" customWidth="1"/>
    <col min="20" max="21" width="13.140625" style="2" customWidth="1"/>
    <col min="22" max="22" width="15.42578125" style="2" customWidth="1"/>
    <col min="23" max="23" width="12.140625" style="2" customWidth="1"/>
    <col min="24" max="24" width="15" style="2" customWidth="1"/>
    <col min="25" max="25" width="16.85546875" style="2" customWidth="1"/>
    <col min="26" max="26" width="18.42578125" style="2" customWidth="1"/>
    <col min="27" max="27" width="13.42578125" style="2" bestFit="1" customWidth="1"/>
    <col min="28" max="16384" width="11.42578125" style="2"/>
  </cols>
  <sheetData>
    <row r="1" spans="1:27" ht="19.5" customHeight="1" x14ac:dyDescent="0.2">
      <c r="A1" s="169"/>
      <c r="B1" s="169"/>
      <c r="C1" s="170" t="s">
        <v>44</v>
      </c>
      <c r="D1" s="171"/>
      <c r="E1" s="171"/>
      <c r="F1" s="171"/>
      <c r="G1" s="171"/>
      <c r="H1" s="171"/>
      <c r="I1" s="171"/>
      <c r="J1" s="171"/>
      <c r="K1" s="171"/>
      <c r="L1" s="171"/>
      <c r="M1" s="171"/>
      <c r="N1" s="171"/>
      <c r="O1" s="171"/>
      <c r="P1" s="171"/>
      <c r="Q1" s="171"/>
      <c r="R1" s="171"/>
      <c r="S1" s="171"/>
      <c r="T1" s="171"/>
      <c r="U1" s="171"/>
      <c r="V1" s="171"/>
      <c r="W1" s="172"/>
      <c r="X1" s="1" t="s">
        <v>7</v>
      </c>
      <c r="Y1" s="25">
        <v>3</v>
      </c>
      <c r="Z1" s="169"/>
    </row>
    <row r="2" spans="1:27" ht="30.75" customHeight="1" x14ac:dyDescent="0.2">
      <c r="A2" s="169"/>
      <c r="B2" s="169"/>
      <c r="C2" s="173"/>
      <c r="D2" s="174"/>
      <c r="E2" s="174"/>
      <c r="F2" s="174"/>
      <c r="G2" s="174"/>
      <c r="H2" s="174"/>
      <c r="I2" s="174"/>
      <c r="J2" s="174"/>
      <c r="K2" s="174"/>
      <c r="L2" s="174"/>
      <c r="M2" s="174"/>
      <c r="N2" s="174"/>
      <c r="O2" s="174"/>
      <c r="P2" s="174"/>
      <c r="Q2" s="174"/>
      <c r="R2" s="174"/>
      <c r="S2" s="174"/>
      <c r="T2" s="174"/>
      <c r="U2" s="174"/>
      <c r="V2" s="174"/>
      <c r="W2" s="175"/>
      <c r="X2" s="1" t="s">
        <v>8</v>
      </c>
      <c r="Y2" s="3">
        <v>45369</v>
      </c>
      <c r="Z2" s="169"/>
    </row>
    <row r="3" spans="1:27" ht="42" customHeight="1" x14ac:dyDescent="0.2">
      <c r="A3" s="169"/>
      <c r="B3" s="169"/>
      <c r="C3" s="176"/>
      <c r="D3" s="177"/>
      <c r="E3" s="177"/>
      <c r="F3" s="177"/>
      <c r="G3" s="177"/>
      <c r="H3" s="177"/>
      <c r="I3" s="177"/>
      <c r="J3" s="177"/>
      <c r="K3" s="177"/>
      <c r="L3" s="177"/>
      <c r="M3" s="177"/>
      <c r="N3" s="177"/>
      <c r="O3" s="177"/>
      <c r="P3" s="177"/>
      <c r="Q3" s="177"/>
      <c r="R3" s="177"/>
      <c r="S3" s="177"/>
      <c r="T3" s="177"/>
      <c r="U3" s="177"/>
      <c r="V3" s="177"/>
      <c r="W3" s="178"/>
      <c r="X3" s="1" t="s">
        <v>9</v>
      </c>
      <c r="Y3" s="25" t="s">
        <v>12</v>
      </c>
      <c r="Z3" s="169"/>
    </row>
    <row r="4" spans="1:27" x14ac:dyDescent="0.2">
      <c r="A4" s="179" t="s">
        <v>1</v>
      </c>
      <c r="B4" s="179"/>
      <c r="C4" s="180" t="s">
        <v>32</v>
      </c>
      <c r="D4" s="180"/>
      <c r="E4" s="180"/>
      <c r="F4" s="180"/>
      <c r="G4" s="180"/>
      <c r="H4" s="180"/>
      <c r="I4" s="180"/>
      <c r="J4" s="180"/>
      <c r="K4" s="180"/>
      <c r="L4" s="180"/>
      <c r="M4" s="180"/>
      <c r="N4" s="180"/>
      <c r="O4" s="180"/>
      <c r="P4" s="180"/>
      <c r="Q4" s="180"/>
      <c r="R4" s="180"/>
      <c r="S4" s="180"/>
      <c r="T4" s="180"/>
      <c r="U4" s="180"/>
      <c r="V4" s="180"/>
      <c r="W4" s="180"/>
      <c r="X4" s="180"/>
      <c r="Y4" s="180"/>
      <c r="Z4" s="180"/>
    </row>
    <row r="5" spans="1:27" ht="31.5" customHeight="1" x14ac:dyDescent="0.2">
      <c r="A5" s="179" t="s">
        <v>2</v>
      </c>
      <c r="B5" s="179"/>
      <c r="C5" s="181" t="s">
        <v>33</v>
      </c>
      <c r="D5" s="181"/>
      <c r="E5" s="181"/>
      <c r="F5" s="181"/>
      <c r="G5" s="181"/>
      <c r="H5" s="181"/>
      <c r="I5" s="181"/>
      <c r="J5" s="181"/>
      <c r="K5" s="181"/>
      <c r="L5" s="181"/>
      <c r="M5" s="181"/>
      <c r="N5" s="181"/>
      <c r="O5" s="181"/>
      <c r="P5" s="181"/>
      <c r="Q5" s="181"/>
      <c r="R5" s="181"/>
      <c r="S5" s="181"/>
      <c r="T5" s="181"/>
      <c r="U5" s="181"/>
      <c r="V5" s="181"/>
      <c r="W5" s="181"/>
      <c r="X5" s="181"/>
      <c r="Y5" s="181"/>
      <c r="Z5" s="181"/>
    </row>
    <row r="6" spans="1:27" x14ac:dyDescent="0.2">
      <c r="A6" s="179" t="s">
        <v>4</v>
      </c>
      <c r="B6" s="179"/>
      <c r="C6" s="188" t="s">
        <v>27</v>
      </c>
      <c r="D6" s="188"/>
      <c r="E6" s="188"/>
      <c r="F6" s="188"/>
      <c r="G6" s="188"/>
      <c r="H6" s="188"/>
      <c r="I6" s="188"/>
      <c r="J6" s="188"/>
      <c r="K6" s="188"/>
      <c r="L6" s="188"/>
      <c r="M6" s="188"/>
      <c r="N6" s="188"/>
      <c r="O6" s="188"/>
      <c r="P6" s="188"/>
      <c r="Q6" s="188"/>
      <c r="R6" s="188"/>
      <c r="S6" s="188"/>
      <c r="T6" s="188"/>
      <c r="U6" s="188"/>
      <c r="V6" s="188"/>
      <c r="W6" s="188"/>
      <c r="X6" s="188"/>
      <c r="Y6" s="188"/>
      <c r="Z6" s="188"/>
    </row>
    <row r="7" spans="1:27" ht="42" customHeight="1" x14ac:dyDescent="0.2">
      <c r="A7" s="179" t="s">
        <v>5</v>
      </c>
      <c r="B7" s="179"/>
      <c r="C7" s="189" t="s">
        <v>99</v>
      </c>
      <c r="D7" s="189"/>
      <c r="E7" s="189"/>
      <c r="F7" s="189"/>
      <c r="G7" s="189"/>
      <c r="H7" s="189"/>
      <c r="I7" s="189"/>
      <c r="J7" s="189"/>
      <c r="K7" s="189"/>
      <c r="L7" s="189"/>
      <c r="M7" s="189"/>
      <c r="N7" s="189"/>
      <c r="O7" s="189"/>
      <c r="P7" s="189"/>
      <c r="Q7" s="189"/>
      <c r="R7" s="189"/>
      <c r="S7" s="189"/>
      <c r="T7" s="189"/>
      <c r="U7" s="189"/>
      <c r="V7" s="189"/>
      <c r="W7" s="189"/>
      <c r="X7" s="189"/>
      <c r="Y7" s="189"/>
      <c r="Z7" s="189"/>
    </row>
    <row r="8" spans="1:27" ht="15" customHeight="1" x14ac:dyDescent="0.2">
      <c r="A8" s="4"/>
    </row>
    <row r="9" spans="1:27" ht="36" customHeight="1" x14ac:dyDescent="0.2">
      <c r="A9" s="190" t="s">
        <v>26</v>
      </c>
      <c r="B9" s="190" t="s">
        <v>0</v>
      </c>
      <c r="C9" s="194" t="s">
        <v>34</v>
      </c>
      <c r="D9" s="192" t="s">
        <v>37</v>
      </c>
      <c r="E9" s="193" t="s">
        <v>42</v>
      </c>
      <c r="F9" s="193"/>
      <c r="G9" s="193"/>
      <c r="H9" s="193"/>
      <c r="I9" s="193"/>
      <c r="J9" s="193"/>
      <c r="K9" s="193"/>
      <c r="L9" s="193"/>
      <c r="M9" s="193" t="s">
        <v>38</v>
      </c>
      <c r="N9" s="193"/>
      <c r="O9" s="193"/>
      <c r="P9" s="193"/>
      <c r="Q9" s="197" t="s">
        <v>39</v>
      </c>
      <c r="R9" s="198"/>
      <c r="S9" s="198"/>
      <c r="T9" s="198"/>
      <c r="U9" s="199"/>
      <c r="V9" s="196" t="s">
        <v>54</v>
      </c>
      <c r="W9" s="196"/>
      <c r="X9" s="196"/>
      <c r="Y9" s="196"/>
      <c r="Z9" s="196"/>
    </row>
    <row r="10" spans="1:27" ht="51" x14ac:dyDescent="0.2">
      <c r="A10" s="191"/>
      <c r="B10" s="191"/>
      <c r="C10" s="195"/>
      <c r="D10" s="192"/>
      <c r="E10" s="26" t="s">
        <v>13</v>
      </c>
      <c r="F10" s="26" t="s">
        <v>14</v>
      </c>
      <c r="G10" s="26" t="s">
        <v>15</v>
      </c>
      <c r="H10" s="29" t="s">
        <v>41</v>
      </c>
      <c r="I10" s="29" t="s">
        <v>40</v>
      </c>
      <c r="J10" s="29" t="s">
        <v>29</v>
      </c>
      <c r="K10" s="29" t="s">
        <v>28</v>
      </c>
      <c r="L10" s="26" t="s">
        <v>6</v>
      </c>
      <c r="M10" s="26" t="s">
        <v>13</v>
      </c>
      <c r="N10" s="26" t="s">
        <v>14</v>
      </c>
      <c r="O10" s="26" t="s">
        <v>15</v>
      </c>
      <c r="P10" s="26" t="s">
        <v>6</v>
      </c>
      <c r="Q10" s="26" t="s">
        <v>87</v>
      </c>
      <c r="R10" s="26" t="s">
        <v>13</v>
      </c>
      <c r="S10" s="26" t="s">
        <v>14</v>
      </c>
      <c r="T10" s="26" t="s">
        <v>15</v>
      </c>
      <c r="U10" s="26" t="s">
        <v>6</v>
      </c>
      <c r="V10" s="28" t="s">
        <v>22</v>
      </c>
      <c r="W10" s="28" t="s">
        <v>23</v>
      </c>
      <c r="X10" s="27" t="s">
        <v>30</v>
      </c>
      <c r="Y10" s="27" t="s">
        <v>31</v>
      </c>
      <c r="Z10" s="27" t="s">
        <v>24</v>
      </c>
    </row>
    <row r="11" spans="1:27" ht="45" customHeight="1" x14ac:dyDescent="0.2">
      <c r="A11" s="205" t="s">
        <v>20</v>
      </c>
      <c r="B11" s="182" t="s">
        <v>35</v>
      </c>
      <c r="C11" s="182">
        <v>1</v>
      </c>
      <c r="D11" s="184" t="s">
        <v>36</v>
      </c>
      <c r="E11" s="186">
        <v>387</v>
      </c>
      <c r="F11" s="186"/>
      <c r="G11" s="186">
        <f>+E11+F11</f>
        <v>387</v>
      </c>
      <c r="H11" s="207">
        <f>(G11*13.12%)+G11</f>
        <v>437.77440000000001</v>
      </c>
      <c r="I11" s="207">
        <f>(H11*9.28%)+H11</f>
        <v>478.39986432000001</v>
      </c>
      <c r="J11" s="207">
        <f>(I11*5.2%)+I11</f>
        <v>503.27665726463999</v>
      </c>
      <c r="K11" s="200">
        <f>(J11*5.1%)+J11</f>
        <v>528.94376678513663</v>
      </c>
      <c r="L11" s="186">
        <f>+K11</f>
        <v>528.94376678513663</v>
      </c>
      <c r="M11" s="186">
        <v>2300</v>
      </c>
      <c r="N11" s="186"/>
      <c r="O11" s="186">
        <f>+M11+N11</f>
        <v>2300</v>
      </c>
      <c r="P11" s="186">
        <f>+O11</f>
        <v>2300</v>
      </c>
      <c r="Q11" s="62" t="s">
        <v>89</v>
      </c>
      <c r="R11" s="61">
        <v>645</v>
      </c>
      <c r="S11" s="30"/>
      <c r="T11" s="30">
        <f>+R11+S11</f>
        <v>645</v>
      </c>
      <c r="U11" s="30">
        <f>+T11</f>
        <v>645</v>
      </c>
      <c r="V11" s="57">
        <f>+AVERAGE(O11,T11)</f>
        <v>1472.5</v>
      </c>
      <c r="W11" s="57">
        <f>+SMALL((O11,T11),1)</f>
        <v>645</v>
      </c>
      <c r="X11" s="57">
        <f>+W11-L11</f>
        <v>116.05623321486337</v>
      </c>
      <c r="Y11" s="58">
        <f>+(W11-L11)/L11</f>
        <v>0.2194112881228201</v>
      </c>
      <c r="Z11" s="57">
        <f>+T11</f>
        <v>645</v>
      </c>
      <c r="AA11" s="8"/>
    </row>
    <row r="12" spans="1:27" ht="53.25" customHeight="1" x14ac:dyDescent="0.2">
      <c r="A12" s="206"/>
      <c r="B12" s="183"/>
      <c r="C12" s="183"/>
      <c r="D12" s="185"/>
      <c r="E12" s="187"/>
      <c r="F12" s="187"/>
      <c r="G12" s="187"/>
      <c r="H12" s="208"/>
      <c r="I12" s="208"/>
      <c r="J12" s="208"/>
      <c r="K12" s="201"/>
      <c r="L12" s="187"/>
      <c r="M12" s="187"/>
      <c r="N12" s="187"/>
      <c r="O12" s="187"/>
      <c r="P12" s="187"/>
      <c r="Q12" s="62" t="s">
        <v>88</v>
      </c>
      <c r="R12" s="61">
        <v>387</v>
      </c>
      <c r="S12" s="30"/>
      <c r="T12" s="30">
        <f>+R12+S12</f>
        <v>387</v>
      </c>
      <c r="U12" s="30">
        <f>+T12</f>
        <v>387</v>
      </c>
      <c r="V12" s="57">
        <f>+AVERAGE(O11,T12)</f>
        <v>1343.5</v>
      </c>
      <c r="W12" s="57">
        <f>+SMALL((O12,T12),1)</f>
        <v>387</v>
      </c>
      <c r="X12" s="57">
        <f>+W12-L12</f>
        <v>387</v>
      </c>
      <c r="Y12" s="58">
        <f>+(W12-L11)/L11</f>
        <v>-0.26835322712630794</v>
      </c>
      <c r="Z12" s="57">
        <f>+T12</f>
        <v>387</v>
      </c>
      <c r="AA12" s="8"/>
    </row>
    <row r="13" spans="1:27" ht="15" hidden="1" x14ac:dyDescent="0.2">
      <c r="A13" s="42">
        <v>1</v>
      </c>
      <c r="B13" s="43" t="s">
        <v>21</v>
      </c>
      <c r="C13" s="44">
        <v>1</v>
      </c>
      <c r="D13" s="7"/>
      <c r="E13" s="30">
        <f t="shared" ref="E13:X13" si="0">+SUBTOTAL(9,E11:E11)</f>
        <v>387</v>
      </c>
      <c r="F13" s="30">
        <f t="shared" si="0"/>
        <v>0</v>
      </c>
      <c r="G13" s="30">
        <f t="shared" si="0"/>
        <v>387</v>
      </c>
      <c r="H13" s="30">
        <f t="shared" si="0"/>
        <v>437.77440000000001</v>
      </c>
      <c r="I13" s="30">
        <f t="shared" si="0"/>
        <v>478.39986432000001</v>
      </c>
      <c r="J13" s="30">
        <f t="shared" si="0"/>
        <v>503.27665726463999</v>
      </c>
      <c r="K13" s="31">
        <f t="shared" si="0"/>
        <v>528.94376678513663</v>
      </c>
      <c r="L13" s="31">
        <f t="shared" si="0"/>
        <v>528.94376678513663</v>
      </c>
      <c r="M13" s="30">
        <f t="shared" si="0"/>
        <v>2300</v>
      </c>
      <c r="N13" s="30"/>
      <c r="O13" s="31">
        <f t="shared" si="0"/>
        <v>2300</v>
      </c>
      <c r="P13" s="31">
        <f t="shared" si="0"/>
        <v>2300</v>
      </c>
      <c r="Q13" s="31"/>
      <c r="R13" s="30">
        <f t="shared" si="0"/>
        <v>645</v>
      </c>
      <c r="S13" s="30"/>
      <c r="T13" s="31">
        <f t="shared" si="0"/>
        <v>645</v>
      </c>
      <c r="U13" s="31">
        <f t="shared" si="0"/>
        <v>645</v>
      </c>
      <c r="V13" s="57">
        <f t="shared" si="0"/>
        <v>1472.5</v>
      </c>
      <c r="W13" s="57">
        <f t="shared" si="0"/>
        <v>645</v>
      </c>
      <c r="X13" s="57">
        <f t="shared" si="0"/>
        <v>116.05623321486337</v>
      </c>
      <c r="Y13" s="59">
        <f>+AVERAGE(Y11:Y11)</f>
        <v>0.2194112881228201</v>
      </c>
      <c r="Z13" s="60">
        <f>+SUBTOTAL(9,Z11:Z11)</f>
        <v>645</v>
      </c>
      <c r="AA13" s="9"/>
    </row>
    <row r="14" spans="1:27" x14ac:dyDescent="0.2">
      <c r="A14" s="4"/>
      <c r="Y14" s="10"/>
      <c r="Z14" s="11"/>
    </row>
    <row r="15" spans="1:27" s="11" customFormat="1" ht="15.75" x14ac:dyDescent="0.25">
      <c r="A15" s="204" t="s">
        <v>19</v>
      </c>
      <c r="B15" s="204"/>
      <c r="C15" s="204"/>
      <c r="Y15" s="10"/>
    </row>
    <row r="16" spans="1:27" x14ac:dyDescent="0.2">
      <c r="A16" s="39" t="s">
        <v>17</v>
      </c>
      <c r="B16" s="39" t="s">
        <v>18</v>
      </c>
      <c r="C16" s="39" t="s">
        <v>25</v>
      </c>
      <c r="Y16" s="10"/>
      <c r="Z16" s="11"/>
    </row>
    <row r="17" spans="1:26" ht="29.25" customHeight="1" x14ac:dyDescent="0.2">
      <c r="A17" s="32" t="s">
        <v>20</v>
      </c>
      <c r="B17" s="33" t="s">
        <v>43</v>
      </c>
      <c r="C17" s="37">
        <f>+K13</f>
        <v>528.94376678513663</v>
      </c>
      <c r="E17" s="63"/>
      <c r="Y17" s="10"/>
      <c r="Z17" s="11"/>
    </row>
    <row r="18" spans="1:26" ht="14.25" x14ac:dyDescent="0.2">
      <c r="A18" s="35">
        <f>+A17+1</f>
        <v>2</v>
      </c>
      <c r="B18" s="33" t="str">
        <f>+M9</f>
        <v>QUINBERLAB SAS</v>
      </c>
      <c r="C18" s="37">
        <f>+O13</f>
        <v>2300</v>
      </c>
      <c r="E18" s="63"/>
      <c r="F18" s="63"/>
      <c r="Y18" s="10"/>
      <c r="Z18" s="11"/>
    </row>
    <row r="19" spans="1:26" ht="14.25" x14ac:dyDescent="0.2">
      <c r="A19" s="35">
        <v>3</v>
      </c>
      <c r="B19" s="33" t="s">
        <v>91</v>
      </c>
      <c r="C19" s="37">
        <f>U12</f>
        <v>387</v>
      </c>
      <c r="D19" s="63"/>
      <c r="E19" s="63"/>
      <c r="Y19" s="10"/>
      <c r="Z19" s="11"/>
    </row>
    <row r="20" spans="1:26" ht="28.5" x14ac:dyDescent="0.2">
      <c r="A20" s="35">
        <v>4</v>
      </c>
      <c r="B20" s="33" t="s">
        <v>90</v>
      </c>
      <c r="C20" s="73">
        <f>(R12-R11)/R11</f>
        <v>-0.4</v>
      </c>
      <c r="Y20" s="10"/>
      <c r="Z20" s="11"/>
    </row>
    <row r="21" spans="1:26" ht="28.5" x14ac:dyDescent="0.2">
      <c r="A21" s="35">
        <v>5</v>
      </c>
      <c r="B21" s="33" t="str">
        <f>+X10</f>
        <v>VARIACIÓN EN PESOS MIN VS INDEXADO</v>
      </c>
      <c r="C21" s="37">
        <f>+X13</f>
        <v>116.05623321486337</v>
      </c>
      <c r="Y21" s="10"/>
      <c r="Z21" s="11"/>
    </row>
    <row r="22" spans="1:26" ht="28.5" x14ac:dyDescent="0.2">
      <c r="A22" s="35">
        <v>6</v>
      </c>
      <c r="B22" s="33" t="str">
        <f>+Y10</f>
        <v>VARIACIÓN PORCENTUAL MIN VS INDEXADO</v>
      </c>
      <c r="C22" s="38">
        <f>+Y12</f>
        <v>-0.26835322712630794</v>
      </c>
      <c r="Y22" s="10"/>
      <c r="Z22" s="11"/>
    </row>
    <row r="23" spans="1:26" ht="15" x14ac:dyDescent="0.2">
      <c r="A23" s="40">
        <v>7</v>
      </c>
      <c r="B23" s="41" t="str">
        <f>+Z10</f>
        <v>VALOR DE REFERENCIA UNITARIO</v>
      </c>
      <c r="C23" s="64">
        <f>+Z12</f>
        <v>387</v>
      </c>
      <c r="Y23" s="10"/>
      <c r="Z23" s="11"/>
    </row>
    <row r="24" spans="1:26" ht="28.5" x14ac:dyDescent="0.2">
      <c r="A24" s="40">
        <v>8</v>
      </c>
      <c r="B24" s="41" t="s">
        <v>52</v>
      </c>
      <c r="C24" s="64">
        <v>15000000</v>
      </c>
      <c r="Y24" s="10"/>
      <c r="Z24" s="11"/>
    </row>
    <row r="25" spans="1:26" ht="15" x14ac:dyDescent="0.2">
      <c r="A25" s="40">
        <v>9</v>
      </c>
      <c r="B25" s="41" t="s">
        <v>53</v>
      </c>
      <c r="C25" s="64">
        <f>C24*2</f>
        <v>30000000</v>
      </c>
    </row>
    <row r="26" spans="1:26" ht="14.25" x14ac:dyDescent="0.2">
      <c r="A26" s="35"/>
      <c r="B26" s="33"/>
      <c r="C26" s="34"/>
    </row>
    <row r="27" spans="1:26" ht="409.5" customHeight="1" x14ac:dyDescent="0.2">
      <c r="A27" s="202" t="s">
        <v>112</v>
      </c>
      <c r="B27" s="203"/>
      <c r="C27" s="203"/>
      <c r="D27" s="203"/>
      <c r="E27" s="203"/>
      <c r="F27" s="203"/>
      <c r="G27" s="203"/>
      <c r="H27" s="203"/>
      <c r="I27" s="203"/>
      <c r="J27" s="203"/>
      <c r="K27" s="203"/>
      <c r="L27" s="203"/>
      <c r="M27" s="203"/>
      <c r="N27" s="203"/>
      <c r="O27" s="203"/>
      <c r="P27" s="203"/>
      <c r="Q27" s="203"/>
      <c r="R27" s="203"/>
      <c r="S27" s="203"/>
      <c r="T27" s="203"/>
      <c r="U27" s="203"/>
      <c r="V27" s="203"/>
      <c r="W27" s="203"/>
      <c r="X27" s="203"/>
      <c r="Y27" s="203"/>
      <c r="Z27" s="203"/>
    </row>
    <row r="28" spans="1:26" ht="12.75" customHeight="1" x14ac:dyDescent="0.2">
      <c r="O28" s="13"/>
      <c r="P28" s="13"/>
      <c r="Q28" s="13"/>
      <c r="R28" s="13"/>
      <c r="S28" s="13"/>
      <c r="T28" s="13"/>
      <c r="U28" s="13"/>
      <c r="V28" s="13"/>
      <c r="W28" s="13"/>
      <c r="X28" s="13"/>
      <c r="Y28" s="13"/>
      <c r="Z28" s="12"/>
    </row>
    <row r="29" spans="1:26" ht="48" customHeight="1" x14ac:dyDescent="0.2">
      <c r="A29" s="14" t="s">
        <v>11</v>
      </c>
      <c r="B29" s="96" t="e" vm="1">
        <v>#VALUE!</v>
      </c>
      <c r="C29" s="96"/>
      <c r="D29" s="96"/>
      <c r="O29" s="13"/>
      <c r="P29" s="13"/>
      <c r="Q29" s="13"/>
      <c r="R29" s="13"/>
      <c r="S29" s="13"/>
      <c r="T29" s="13"/>
      <c r="U29" s="13"/>
      <c r="V29" s="13"/>
      <c r="W29" s="13"/>
      <c r="X29" s="13"/>
      <c r="Y29" s="13"/>
      <c r="Z29" s="15"/>
    </row>
    <row r="30" spans="1:26" x14ac:dyDescent="0.2">
      <c r="A30" s="18" t="s">
        <v>10</v>
      </c>
      <c r="B30" s="19" t="s">
        <v>45</v>
      </c>
      <c r="D30" s="13"/>
      <c r="O30" s="13"/>
      <c r="P30" s="13"/>
      <c r="Q30" s="13"/>
      <c r="R30" s="13"/>
      <c r="S30" s="13"/>
      <c r="T30" s="13"/>
      <c r="U30" s="13"/>
      <c r="V30" s="13"/>
      <c r="W30" s="13"/>
      <c r="X30" s="13"/>
      <c r="Y30" s="13"/>
      <c r="Z30" s="17"/>
    </row>
    <row r="31" spans="1:26" x14ac:dyDescent="0.2">
      <c r="A31" s="18" t="s">
        <v>16</v>
      </c>
      <c r="B31" s="20" t="s">
        <v>46</v>
      </c>
      <c r="D31" s="13"/>
      <c r="E31" s="96"/>
      <c r="F31" s="96"/>
      <c r="G31" s="96"/>
      <c r="H31" s="96"/>
      <c r="I31" s="96"/>
      <c r="J31" s="96"/>
      <c r="K31" s="96"/>
      <c r="L31" s="96"/>
      <c r="M31" s="96"/>
      <c r="N31" s="96"/>
      <c r="O31" s="13"/>
      <c r="P31" s="13"/>
      <c r="Q31" s="13"/>
      <c r="R31" s="13"/>
      <c r="S31" s="13"/>
      <c r="T31" s="13"/>
      <c r="U31" s="13"/>
      <c r="V31" s="13"/>
      <c r="W31" s="13"/>
      <c r="X31" s="13"/>
      <c r="Y31" s="13"/>
      <c r="Z31" s="13"/>
    </row>
    <row r="32" spans="1:26" x14ac:dyDescent="0.2">
      <c r="A32" s="21" t="s">
        <v>3</v>
      </c>
      <c r="B32" s="22"/>
      <c r="C32" s="23"/>
      <c r="D32" s="16"/>
      <c r="E32" s="96"/>
      <c r="F32" s="96"/>
      <c r="G32" s="96"/>
      <c r="H32" s="96"/>
      <c r="I32" s="96"/>
      <c r="J32" s="96"/>
      <c r="K32" s="96"/>
      <c r="L32" s="96"/>
      <c r="M32" s="96"/>
      <c r="N32" s="96"/>
      <c r="O32" s="13"/>
      <c r="Q32" s="13"/>
      <c r="R32" s="13"/>
      <c r="S32" s="13"/>
      <c r="T32" s="13"/>
      <c r="U32" s="13"/>
      <c r="V32" s="13"/>
      <c r="W32" s="13"/>
      <c r="X32" s="13"/>
      <c r="Y32" s="13"/>
      <c r="Z32" s="13"/>
    </row>
    <row r="33" spans="2:26" x14ac:dyDescent="0.2">
      <c r="E33" s="96"/>
      <c r="F33" s="96"/>
      <c r="G33" s="96"/>
      <c r="H33" s="96"/>
      <c r="I33" s="96"/>
      <c r="J33" s="96"/>
      <c r="K33" s="96"/>
      <c r="L33" s="96"/>
      <c r="M33" s="96"/>
      <c r="N33" s="96"/>
      <c r="O33" s="13"/>
      <c r="P33" s="13"/>
      <c r="Q33" s="13"/>
      <c r="R33" s="13"/>
      <c r="S33" s="13"/>
      <c r="T33" s="13"/>
      <c r="U33" s="13"/>
      <c r="V33" s="13"/>
      <c r="W33" s="13"/>
      <c r="X33" s="13"/>
      <c r="Y33" s="13"/>
      <c r="Z33" s="13"/>
    </row>
    <row r="34" spans="2:26" x14ac:dyDescent="0.2">
      <c r="B34" s="2"/>
      <c r="C34" s="2"/>
    </row>
    <row r="35" spans="2:26" x14ac:dyDescent="0.2">
      <c r="B35" s="2"/>
      <c r="C35" s="2"/>
    </row>
    <row r="36" spans="2:26" x14ac:dyDescent="0.2">
      <c r="B36" s="2"/>
      <c r="C36" s="2"/>
    </row>
    <row r="37" spans="2:26" x14ac:dyDescent="0.2">
      <c r="B37" s="2"/>
      <c r="C37" s="2"/>
    </row>
    <row r="38" spans="2:26" x14ac:dyDescent="0.2">
      <c r="B38" s="2"/>
      <c r="C38" s="2"/>
    </row>
    <row r="41" spans="2:26" x14ac:dyDescent="0.2">
      <c r="D41" s="24"/>
    </row>
  </sheetData>
  <protectedRanges>
    <protectedRange sqref="D11:D12" name="Rango1"/>
  </protectedRanges>
  <mergeCells count="37">
    <mergeCell ref="A27:Z27"/>
    <mergeCell ref="A15:C15"/>
    <mergeCell ref="A11:A12"/>
    <mergeCell ref="F11:F12"/>
    <mergeCell ref="G11:G12"/>
    <mergeCell ref="H11:H12"/>
    <mergeCell ref="I11:I12"/>
    <mergeCell ref="J11:J12"/>
    <mergeCell ref="Q9:U9"/>
    <mergeCell ref="K11:K12"/>
    <mergeCell ref="L11:L12"/>
    <mergeCell ref="M11:M12"/>
    <mergeCell ref="N11:N12"/>
    <mergeCell ref="O11:O12"/>
    <mergeCell ref="A6:B6"/>
    <mergeCell ref="B11:B12"/>
    <mergeCell ref="C11:C12"/>
    <mergeCell ref="D11:D12"/>
    <mergeCell ref="E11:E12"/>
    <mergeCell ref="C6:Z6"/>
    <mergeCell ref="C7:Z7"/>
    <mergeCell ref="A9:A10"/>
    <mergeCell ref="B9:B10"/>
    <mergeCell ref="A7:B7"/>
    <mergeCell ref="D9:D10"/>
    <mergeCell ref="E9:L9"/>
    <mergeCell ref="C9:C10"/>
    <mergeCell ref="V9:Z9"/>
    <mergeCell ref="M9:P9"/>
    <mergeCell ref="P11:P12"/>
    <mergeCell ref="Z1:Z3"/>
    <mergeCell ref="C1:W3"/>
    <mergeCell ref="A1:B3"/>
    <mergeCell ref="A4:B4"/>
    <mergeCell ref="A5:B5"/>
    <mergeCell ref="C4:Z4"/>
    <mergeCell ref="C5:Z5"/>
  </mergeCells>
  <conditionalFormatting sqref="Y11:Y12">
    <cfRule type="cellIs" dxfId="2" priority="2" operator="greaterThan">
      <formula>0.2</formula>
    </cfRule>
  </conditionalFormatting>
  <conditionalFormatting sqref="Y12">
    <cfRule type="cellIs" dxfId="1" priority="1" operator="lessThan">
      <formula>-0.2</formula>
    </cfRule>
  </conditionalFormatting>
  <pageMargins left="0.70866141732283472" right="0.70866141732283472" top="0.74803149606299213" bottom="0.74803149606299213" header="0.31496062992125984" footer="0.31496062992125984"/>
  <pageSetup paperSize="5" scale="45" fitToHeight="0" orientation="landscape" r:id="rId1"/>
  <ignoredErrors>
    <ignoredError sqref="A11" numberStoredAsText="1"/>
    <ignoredError sqref="Y13"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C757B-C95C-4C20-B585-4DCB75135197}">
  <dimension ref="A2:N62"/>
  <sheetViews>
    <sheetView workbookViewId="0">
      <selection activeCell="N9" sqref="N9"/>
    </sheetView>
  </sheetViews>
  <sheetFormatPr baseColWidth="10" defaultRowHeight="15" x14ac:dyDescent="0.25"/>
  <cols>
    <col min="1" max="1" width="17.42578125" customWidth="1"/>
    <col min="2" max="2" width="17.85546875" customWidth="1"/>
    <col min="3" max="3" width="18.5703125" style="45" customWidth="1"/>
    <col min="4" max="4" width="18.42578125" style="45" customWidth="1"/>
    <col min="5" max="5" width="15.7109375" style="45" customWidth="1"/>
    <col min="6" max="6" width="20" style="45" customWidth="1"/>
    <col min="7" max="11" width="13.85546875" style="45" customWidth="1"/>
  </cols>
  <sheetData>
    <row r="2" spans="1:14" ht="26.25" x14ac:dyDescent="0.25">
      <c r="A2" s="119" t="s">
        <v>104</v>
      </c>
      <c r="B2" s="119"/>
      <c r="C2" s="119"/>
      <c r="D2" s="119"/>
      <c r="E2" s="119"/>
      <c r="F2" s="119"/>
      <c r="G2" s="119"/>
      <c r="H2" s="119"/>
      <c r="I2" s="119"/>
      <c r="J2" s="119"/>
      <c r="K2" s="119"/>
    </row>
    <row r="3" spans="1:14" ht="21.75" customHeight="1" x14ac:dyDescent="0.25">
      <c r="A3" s="101" t="s">
        <v>26</v>
      </c>
      <c r="B3" s="101" t="s">
        <v>0</v>
      </c>
      <c r="C3" s="133" t="s">
        <v>39</v>
      </c>
      <c r="D3" s="133"/>
      <c r="E3" s="97" t="s">
        <v>101</v>
      </c>
      <c r="F3" s="97"/>
      <c r="G3" s="97"/>
      <c r="H3" s="78" t="s">
        <v>100</v>
      </c>
      <c r="I3"/>
      <c r="J3"/>
      <c r="K3"/>
    </row>
    <row r="4" spans="1:14" ht="34.5" x14ac:dyDescent="0.25">
      <c r="A4" s="101"/>
      <c r="B4" s="101"/>
      <c r="C4" s="152" t="s">
        <v>15</v>
      </c>
      <c r="D4" s="152"/>
      <c r="E4" s="77" t="s">
        <v>102</v>
      </c>
      <c r="F4" s="77" t="s">
        <v>51</v>
      </c>
      <c r="G4" s="76" t="s">
        <v>110</v>
      </c>
      <c r="H4" s="74" t="s">
        <v>103</v>
      </c>
      <c r="I4" s="93"/>
      <c r="J4" s="93"/>
      <c r="K4"/>
    </row>
    <row r="5" spans="1:14" ht="23.25" customHeight="1" x14ac:dyDescent="0.25">
      <c r="A5" s="103" t="s">
        <v>20</v>
      </c>
      <c r="B5" s="102" t="s">
        <v>35</v>
      </c>
      <c r="C5" s="151">
        <v>387</v>
      </c>
      <c r="D5" s="151"/>
      <c r="E5" s="87" t="s">
        <v>111</v>
      </c>
      <c r="F5" s="87" t="s">
        <v>109</v>
      </c>
      <c r="G5" s="88">
        <f>K41</f>
        <v>420.4</v>
      </c>
      <c r="H5" s="58">
        <f>(C5-G5)/C5</f>
        <v>-8.6304909560723453E-2</v>
      </c>
      <c r="I5"/>
      <c r="J5"/>
      <c r="K5"/>
    </row>
    <row r="6" spans="1:14" ht="34.5" x14ac:dyDescent="0.25">
      <c r="A6" s="103"/>
      <c r="B6" s="102"/>
      <c r="C6" s="151"/>
      <c r="D6" s="151"/>
      <c r="E6" s="75" t="str">
        <f>C16</f>
        <v>EMPRESA SOCIAL DEL ESTADO CENTRO 1 ESE</v>
      </c>
      <c r="F6" s="75" t="str">
        <f>F16</f>
        <v>232-2025</v>
      </c>
      <c r="G6" s="81">
        <f>K18</f>
        <v>462.44</v>
      </c>
      <c r="H6" s="58">
        <f>(C5-G6)/C5</f>
        <v>-0.19493540051679586</v>
      </c>
      <c r="K6"/>
      <c r="N6" s="99"/>
    </row>
    <row r="7" spans="1:14" ht="50.25" customHeight="1" x14ac:dyDescent="0.25">
      <c r="A7" s="103"/>
      <c r="B7" s="102"/>
      <c r="C7" s="151"/>
      <c r="D7" s="151"/>
      <c r="E7" s="75" t="str">
        <f>C19</f>
        <v>EMPRESA SOCIAL DEL ESTADO CENTRO 1 ESE</v>
      </c>
      <c r="F7" s="75" t="str">
        <f>F19</f>
        <v>170-2023</v>
      </c>
      <c r="G7" s="81">
        <f>M21</f>
        <v>600.342500352</v>
      </c>
      <c r="H7" s="58">
        <f>(C5-G7)/C5</f>
        <v>-0.55127261072868217</v>
      </c>
      <c r="J7"/>
      <c r="K7"/>
      <c r="N7" s="99"/>
    </row>
    <row r="8" spans="1:14" ht="15.75" x14ac:dyDescent="0.25">
      <c r="A8" s="100" t="s">
        <v>116</v>
      </c>
      <c r="B8" s="100"/>
      <c r="C8" s="100"/>
      <c r="D8" s="100"/>
      <c r="E8" s="100"/>
      <c r="F8" s="100"/>
      <c r="G8" s="98">
        <f>AVERAGE(G5:G7)</f>
        <v>494.39416678399994</v>
      </c>
      <c r="H8" s="92">
        <f>AVERAGE(H5:H7)</f>
        <v>-0.27750430693540046</v>
      </c>
    </row>
    <row r="10" spans="1:14" ht="34.5" customHeight="1" x14ac:dyDescent="0.25">
      <c r="A10" s="119" t="s">
        <v>78</v>
      </c>
      <c r="B10" s="119"/>
      <c r="C10" s="119"/>
      <c r="D10" s="119"/>
      <c r="E10" s="119"/>
      <c r="F10" s="119"/>
      <c r="G10" s="119"/>
      <c r="H10" s="119"/>
      <c r="I10" s="119"/>
      <c r="J10" s="119"/>
      <c r="K10" s="119"/>
    </row>
    <row r="11" spans="1:14" ht="15.75" x14ac:dyDescent="0.25">
      <c r="A11" s="36" t="s">
        <v>47</v>
      </c>
      <c r="B11" s="162" t="s">
        <v>48</v>
      </c>
      <c r="C11" s="162"/>
      <c r="D11" s="162"/>
      <c r="E11" s="162"/>
      <c r="F11" s="162"/>
      <c r="G11" s="162"/>
      <c r="H11" s="162"/>
      <c r="I11" s="162"/>
      <c r="J11" s="162"/>
      <c r="K11" s="162"/>
    </row>
    <row r="12" spans="1:14" x14ac:dyDescent="0.25">
      <c r="A12" s="111" t="s">
        <v>49</v>
      </c>
      <c r="B12" s="113" t="s">
        <v>55</v>
      </c>
      <c r="C12" s="114"/>
      <c r="D12" s="115" t="s">
        <v>61</v>
      </c>
      <c r="E12" s="116"/>
      <c r="F12" s="116"/>
      <c r="G12" s="116"/>
      <c r="H12" s="116"/>
      <c r="I12" s="116"/>
      <c r="J12" s="116"/>
      <c r="K12" s="117"/>
    </row>
    <row r="13" spans="1:14" x14ac:dyDescent="0.25">
      <c r="A13" s="112"/>
      <c r="B13" s="113" t="s">
        <v>57</v>
      </c>
      <c r="C13" s="114"/>
      <c r="D13" s="115" t="s">
        <v>61</v>
      </c>
      <c r="E13" s="116"/>
      <c r="F13" s="116"/>
      <c r="G13" s="116"/>
      <c r="H13" s="116"/>
      <c r="I13" s="116"/>
      <c r="J13" s="116"/>
      <c r="K13" s="117"/>
    </row>
    <row r="14" spans="1:14" ht="19.5" customHeight="1" x14ac:dyDescent="0.25">
      <c r="A14" s="112"/>
      <c r="B14" s="113" t="s">
        <v>56</v>
      </c>
      <c r="C14" s="114"/>
      <c r="D14" s="115" t="s">
        <v>83</v>
      </c>
      <c r="E14" s="116"/>
      <c r="F14" s="116"/>
      <c r="G14" s="116"/>
      <c r="H14" s="116"/>
      <c r="I14" s="116"/>
      <c r="J14" s="116"/>
      <c r="K14" s="117"/>
    </row>
    <row r="15" spans="1:14" ht="25.5" customHeight="1" x14ac:dyDescent="0.25">
      <c r="A15" s="36" t="s">
        <v>50</v>
      </c>
      <c r="B15" s="163" t="s">
        <v>107</v>
      </c>
      <c r="C15" s="163"/>
      <c r="D15" s="163"/>
      <c r="E15" s="163"/>
      <c r="F15" s="163"/>
      <c r="G15" s="163"/>
      <c r="H15" s="163"/>
      <c r="I15" s="163"/>
      <c r="J15" s="163"/>
      <c r="K15" s="163"/>
    </row>
    <row r="16" spans="1:14" ht="30.75" customHeight="1" x14ac:dyDescent="0.25">
      <c r="A16" s="159" t="s">
        <v>51</v>
      </c>
      <c r="B16" s="86" t="s">
        <v>58</v>
      </c>
      <c r="C16" s="153" t="s">
        <v>66</v>
      </c>
      <c r="D16" s="153"/>
      <c r="E16" s="46" t="s">
        <v>59</v>
      </c>
      <c r="F16" s="47" t="s">
        <v>65</v>
      </c>
      <c r="G16" s="46" t="s">
        <v>60</v>
      </c>
      <c r="H16" s="154" t="s">
        <v>67</v>
      </c>
      <c r="I16" s="155"/>
      <c r="J16" s="155"/>
      <c r="K16" s="156"/>
    </row>
    <row r="17" spans="1:13" ht="177.75" customHeight="1" x14ac:dyDescent="0.25">
      <c r="A17" s="159"/>
      <c r="B17" s="157"/>
      <c r="C17" s="157"/>
      <c r="D17" s="157"/>
      <c r="E17" s="157"/>
      <c r="F17" s="157"/>
      <c r="G17" s="157"/>
      <c r="H17" s="157"/>
      <c r="I17" s="157"/>
      <c r="J17" s="157"/>
      <c r="K17" s="158"/>
    </row>
    <row r="18" spans="1:13" ht="25.5" customHeight="1" x14ac:dyDescent="0.25">
      <c r="A18" s="159"/>
      <c r="B18" s="164" t="s">
        <v>69</v>
      </c>
      <c r="C18" s="165"/>
      <c r="D18" s="48" t="s">
        <v>68</v>
      </c>
      <c r="E18" s="166">
        <v>22000</v>
      </c>
      <c r="F18" s="167"/>
      <c r="G18" s="168"/>
      <c r="H18" s="79" t="s">
        <v>105</v>
      </c>
      <c r="I18" s="49">
        <f>E18/50</f>
        <v>440</v>
      </c>
      <c r="J18" s="80" t="s">
        <v>76</v>
      </c>
      <c r="K18" s="51">
        <f>(I18*5.1%)+I18</f>
        <v>462.44</v>
      </c>
    </row>
    <row r="19" spans="1:13" ht="30.75" customHeight="1" x14ac:dyDescent="0.25">
      <c r="A19" s="159"/>
      <c r="B19" s="86" t="s">
        <v>58</v>
      </c>
      <c r="C19" s="153" t="s">
        <v>66</v>
      </c>
      <c r="D19" s="153"/>
      <c r="E19" s="46" t="s">
        <v>59</v>
      </c>
      <c r="F19" s="47" t="s">
        <v>75</v>
      </c>
      <c r="G19" s="46" t="s">
        <v>60</v>
      </c>
      <c r="H19" s="154" t="s">
        <v>67</v>
      </c>
      <c r="I19" s="155"/>
      <c r="J19" s="155"/>
      <c r="K19" s="156"/>
    </row>
    <row r="20" spans="1:13" ht="135" customHeight="1" x14ac:dyDescent="0.25">
      <c r="A20" s="159"/>
      <c r="B20" s="157"/>
      <c r="C20" s="157"/>
      <c r="D20" s="157"/>
      <c r="E20" s="157"/>
      <c r="F20" s="157"/>
      <c r="G20" s="157"/>
      <c r="H20" s="157"/>
      <c r="I20" s="157"/>
      <c r="J20" s="157"/>
      <c r="K20" s="158"/>
    </row>
    <row r="21" spans="1:13" ht="25.5" customHeight="1" thickBot="1" x14ac:dyDescent="0.3">
      <c r="A21" s="159"/>
      <c r="B21" s="104" t="s">
        <v>69</v>
      </c>
      <c r="C21" s="105"/>
      <c r="D21" s="82" t="s">
        <v>68</v>
      </c>
      <c r="E21" s="106">
        <v>24000</v>
      </c>
      <c r="F21" s="107"/>
      <c r="G21" s="108"/>
      <c r="H21" s="83" t="s">
        <v>106</v>
      </c>
      <c r="I21" s="84">
        <f>E21/50</f>
        <v>480</v>
      </c>
      <c r="J21" s="85" t="s">
        <v>77</v>
      </c>
      <c r="K21" s="84">
        <f>(I21*13.12%)+I21</f>
        <v>542.976</v>
      </c>
      <c r="L21" s="50">
        <f>(K21*5.2%)+K21</f>
        <v>571.21075199999996</v>
      </c>
      <c r="M21" s="51">
        <f>(L21*5.1%)+L21</f>
        <v>600.342500352</v>
      </c>
    </row>
    <row r="22" spans="1:13" ht="25.5" customHeight="1" x14ac:dyDescent="0.25">
      <c r="A22" s="159"/>
      <c r="B22" s="109" t="s">
        <v>108</v>
      </c>
      <c r="C22" s="109"/>
      <c r="D22" s="109"/>
      <c r="E22" s="109"/>
      <c r="F22" s="109"/>
      <c r="G22" s="109"/>
      <c r="H22" s="109"/>
      <c r="I22" s="109"/>
      <c r="J22" s="109"/>
      <c r="K22" s="110"/>
    </row>
    <row r="23" spans="1:13" ht="15.75" x14ac:dyDescent="0.25">
      <c r="A23" s="159"/>
      <c r="B23" s="89" t="s">
        <v>58</v>
      </c>
      <c r="C23" s="131" t="s">
        <v>62</v>
      </c>
      <c r="D23" s="132"/>
      <c r="E23" s="90" t="s">
        <v>59</v>
      </c>
      <c r="F23" s="91" t="s">
        <v>63</v>
      </c>
      <c r="G23" s="90" t="s">
        <v>60</v>
      </c>
      <c r="H23" s="128" t="s">
        <v>64</v>
      </c>
      <c r="I23" s="129"/>
      <c r="J23" s="129"/>
      <c r="K23" s="130"/>
    </row>
    <row r="24" spans="1:13" ht="102.75" customHeight="1" x14ac:dyDescent="0.25">
      <c r="A24" s="159"/>
      <c r="B24" s="125"/>
      <c r="C24" s="125"/>
      <c r="D24" s="125"/>
      <c r="E24" s="125"/>
      <c r="F24" s="125"/>
      <c r="G24" s="125"/>
      <c r="H24" s="125"/>
      <c r="I24" s="125"/>
      <c r="J24" s="125"/>
      <c r="K24" s="126"/>
    </row>
    <row r="25" spans="1:13" ht="48.75" customHeight="1" x14ac:dyDescent="0.25">
      <c r="A25" s="159"/>
      <c r="B25" s="89" t="s">
        <v>58</v>
      </c>
      <c r="C25" s="127" t="s">
        <v>70</v>
      </c>
      <c r="D25" s="127"/>
      <c r="E25" s="90" t="s">
        <v>59</v>
      </c>
      <c r="F25" s="91" t="s">
        <v>71</v>
      </c>
      <c r="G25" s="90" t="s">
        <v>60</v>
      </c>
      <c r="H25" s="128" t="s">
        <v>72</v>
      </c>
      <c r="I25" s="129"/>
      <c r="J25" s="129"/>
      <c r="K25" s="130"/>
    </row>
    <row r="26" spans="1:13" ht="157.5" customHeight="1" x14ac:dyDescent="0.25">
      <c r="A26" s="159"/>
      <c r="B26" s="125"/>
      <c r="C26" s="125"/>
      <c r="D26" s="125"/>
      <c r="E26" s="125"/>
      <c r="F26" s="125"/>
      <c r="G26" s="125"/>
      <c r="H26" s="125"/>
      <c r="I26" s="125"/>
      <c r="J26" s="125"/>
      <c r="K26" s="126"/>
    </row>
    <row r="27" spans="1:13" ht="15.75" x14ac:dyDescent="0.25">
      <c r="A27" s="159"/>
      <c r="B27" s="89" t="s">
        <v>58</v>
      </c>
      <c r="C27" s="127" t="s">
        <v>70</v>
      </c>
      <c r="D27" s="127"/>
      <c r="E27" s="90" t="s">
        <v>59</v>
      </c>
      <c r="F27" s="91" t="s">
        <v>73</v>
      </c>
      <c r="G27" s="90" t="s">
        <v>60</v>
      </c>
      <c r="H27" s="128" t="s">
        <v>74</v>
      </c>
      <c r="I27" s="129"/>
      <c r="J27" s="129"/>
      <c r="K27" s="130"/>
    </row>
    <row r="28" spans="1:13" ht="134.25" customHeight="1" thickBot="1" x14ac:dyDescent="0.3">
      <c r="A28" s="159"/>
      <c r="B28" s="160"/>
      <c r="C28" s="160"/>
      <c r="D28" s="160"/>
      <c r="E28" s="160"/>
      <c r="F28" s="160"/>
      <c r="G28" s="160"/>
      <c r="H28" s="160"/>
      <c r="I28" s="160"/>
      <c r="J28" s="160"/>
      <c r="K28" s="161"/>
    </row>
    <row r="31" spans="1:13" ht="26.25" x14ac:dyDescent="0.25">
      <c r="A31" s="119" t="s">
        <v>79</v>
      </c>
      <c r="B31" s="119"/>
      <c r="C31" s="119"/>
      <c r="D31" s="119"/>
      <c r="E31" s="119"/>
      <c r="F31" s="119"/>
      <c r="G31" s="119"/>
      <c r="H31" s="119"/>
      <c r="I31" s="119"/>
      <c r="J31" s="119"/>
      <c r="K31" s="119"/>
    </row>
    <row r="32" spans="1:13" ht="15.75" customHeight="1" x14ac:dyDescent="0.25">
      <c r="A32" s="120" t="s">
        <v>47</v>
      </c>
      <c r="B32" s="122" t="s">
        <v>38</v>
      </c>
      <c r="C32" s="123"/>
      <c r="D32" s="124" t="s">
        <v>82</v>
      </c>
      <c r="E32" s="124"/>
      <c r="F32" s="124"/>
      <c r="G32" s="124"/>
      <c r="H32" s="124"/>
      <c r="I32" s="124"/>
      <c r="J32" s="124"/>
      <c r="K32" s="124"/>
    </row>
    <row r="33" spans="1:11" ht="15.75" customHeight="1" x14ac:dyDescent="0.25">
      <c r="A33" s="121"/>
      <c r="B33" s="122" t="s">
        <v>39</v>
      </c>
      <c r="C33" s="123"/>
      <c r="D33" s="124" t="s">
        <v>84</v>
      </c>
      <c r="E33" s="124"/>
      <c r="F33" s="124"/>
      <c r="G33" s="124"/>
      <c r="H33" s="124"/>
      <c r="I33" s="124"/>
      <c r="J33" s="124"/>
      <c r="K33" s="124"/>
    </row>
    <row r="34" spans="1:11" ht="32.25" customHeight="1" x14ac:dyDescent="0.25">
      <c r="A34" s="56" t="s">
        <v>80</v>
      </c>
      <c r="B34" s="143" t="s">
        <v>81</v>
      </c>
      <c r="C34" s="144"/>
      <c r="D34" s="144"/>
      <c r="E34" s="144"/>
      <c r="F34" s="144"/>
      <c r="G34" s="144"/>
      <c r="H34" s="144"/>
      <c r="I34" s="144"/>
      <c r="J34" s="144"/>
      <c r="K34" s="145"/>
    </row>
    <row r="35" spans="1:11" ht="84.75" customHeight="1" x14ac:dyDescent="0.25">
      <c r="A35" s="53" t="s">
        <v>50</v>
      </c>
      <c r="B35" s="118" t="s">
        <v>114</v>
      </c>
      <c r="C35" s="118"/>
      <c r="D35" s="118"/>
      <c r="E35" s="118"/>
      <c r="F35" s="118"/>
      <c r="G35" s="118"/>
      <c r="H35" s="118"/>
      <c r="I35" s="118"/>
      <c r="J35" s="118"/>
      <c r="K35" s="118"/>
    </row>
    <row r="36" spans="1:11" ht="15" customHeight="1" x14ac:dyDescent="0.25">
      <c r="A36" s="136" t="s">
        <v>51</v>
      </c>
      <c r="B36" s="136" t="s">
        <v>38</v>
      </c>
      <c r="C36" s="136"/>
      <c r="D36" s="136"/>
      <c r="E36" s="136"/>
      <c r="F36" s="136"/>
      <c r="G36" s="136"/>
      <c r="H36" s="136"/>
      <c r="I36" s="136"/>
      <c r="J36" s="136"/>
      <c r="K36" s="136"/>
    </row>
    <row r="37" spans="1:11" ht="114" customHeight="1" x14ac:dyDescent="0.25">
      <c r="A37" s="136"/>
      <c r="B37" s="147"/>
      <c r="C37" s="147"/>
      <c r="D37" s="147"/>
      <c r="E37" s="147"/>
      <c r="F37" s="147"/>
      <c r="G37" s="147"/>
      <c r="H37" s="147"/>
      <c r="I37" s="147"/>
      <c r="J37" s="147"/>
      <c r="K37" s="147"/>
    </row>
    <row r="38" spans="1:11" x14ac:dyDescent="0.25">
      <c r="A38" s="136"/>
      <c r="B38" s="146" t="s">
        <v>39</v>
      </c>
      <c r="C38" s="146"/>
      <c r="D38" s="146"/>
      <c r="E38" s="146"/>
      <c r="F38" s="146"/>
      <c r="G38" s="146"/>
      <c r="H38" s="146"/>
      <c r="I38" s="146"/>
      <c r="J38" s="146"/>
      <c r="K38" s="146"/>
    </row>
    <row r="39" spans="1:11" ht="27" customHeight="1" x14ac:dyDescent="0.25">
      <c r="A39" s="136"/>
      <c r="B39" s="148" t="s">
        <v>86</v>
      </c>
      <c r="C39" s="149"/>
      <c r="D39" s="149"/>
      <c r="E39" s="149"/>
      <c r="F39" s="149"/>
      <c r="G39" s="149"/>
      <c r="H39" s="149"/>
      <c r="I39" s="149"/>
      <c r="J39" s="149"/>
      <c r="K39" s="150"/>
    </row>
    <row r="40" spans="1:11" ht="100.5" customHeight="1" x14ac:dyDescent="0.25">
      <c r="A40" s="136"/>
      <c r="B40" s="147"/>
      <c r="C40" s="147"/>
      <c r="D40" s="147"/>
      <c r="E40" s="147"/>
      <c r="F40" s="147"/>
      <c r="G40" s="147"/>
      <c r="H40" s="147"/>
      <c r="I40" s="147"/>
      <c r="J40" s="147"/>
      <c r="K40" s="147"/>
    </row>
    <row r="41" spans="1:11" ht="16.5" thickBot="1" x14ac:dyDescent="0.3">
      <c r="A41" s="136"/>
      <c r="B41" s="137" t="s">
        <v>69</v>
      </c>
      <c r="C41" s="137"/>
      <c r="D41" s="138">
        <v>400</v>
      </c>
      <c r="E41" s="139"/>
      <c r="F41" s="139"/>
      <c r="G41" s="139"/>
      <c r="H41" s="140"/>
      <c r="I41" s="141" t="s">
        <v>76</v>
      </c>
      <c r="J41" s="142"/>
      <c r="K41" s="51">
        <f>(D41*5.1%)+D41</f>
        <v>420.4</v>
      </c>
    </row>
    <row r="42" spans="1:11" ht="15.75" x14ac:dyDescent="0.25">
      <c r="A42" s="136"/>
      <c r="B42" s="109" t="s">
        <v>108</v>
      </c>
      <c r="C42" s="109"/>
      <c r="D42" s="109"/>
      <c r="E42" s="109"/>
      <c r="F42" s="109"/>
      <c r="G42" s="109"/>
      <c r="H42" s="109"/>
      <c r="I42" s="109"/>
      <c r="J42" s="109"/>
      <c r="K42" s="110"/>
    </row>
    <row r="43" spans="1:11" ht="29.25" customHeight="1" x14ac:dyDescent="0.25">
      <c r="A43" s="136"/>
      <c r="B43" s="134" t="s">
        <v>85</v>
      </c>
      <c r="C43" s="134"/>
      <c r="D43" s="134"/>
      <c r="E43" s="134"/>
      <c r="F43" s="134"/>
      <c r="G43" s="134"/>
      <c r="H43" s="134"/>
      <c r="I43" s="134"/>
      <c r="J43" s="134"/>
      <c r="K43" s="134"/>
    </row>
    <row r="44" spans="1:11" ht="134.25" customHeight="1" x14ac:dyDescent="0.25">
      <c r="A44" s="136"/>
      <c r="B44" s="135"/>
      <c r="C44" s="135"/>
      <c r="D44" s="135"/>
      <c r="E44" s="135"/>
      <c r="F44" s="135"/>
      <c r="G44" s="135"/>
      <c r="H44" s="135"/>
      <c r="I44" s="135"/>
      <c r="J44" s="135"/>
      <c r="K44" s="135"/>
    </row>
    <row r="45" spans="1:11" x14ac:dyDescent="0.25">
      <c r="A45" s="54"/>
      <c r="B45" s="52"/>
      <c r="C45" s="52"/>
      <c r="D45" s="52"/>
      <c r="E45" s="52"/>
      <c r="F45" s="52"/>
      <c r="G45" s="52"/>
      <c r="H45" s="52"/>
      <c r="I45" s="52"/>
      <c r="J45" s="52"/>
      <c r="K45" s="55"/>
    </row>
    <row r="46" spans="1:11" x14ac:dyDescent="0.25">
      <c r="A46" s="94"/>
      <c r="B46" s="52"/>
      <c r="C46" s="52"/>
      <c r="D46" s="52"/>
      <c r="E46" s="52"/>
      <c r="F46" s="52"/>
      <c r="G46" s="52"/>
      <c r="H46" s="52"/>
      <c r="I46" s="52"/>
      <c r="J46" s="52"/>
      <c r="K46" s="94"/>
    </row>
    <row r="47" spans="1:11" x14ac:dyDescent="0.25">
      <c r="A47" s="94"/>
      <c r="B47" s="52"/>
      <c r="C47" s="52"/>
      <c r="D47" s="52"/>
      <c r="E47" s="52"/>
      <c r="F47" s="52"/>
      <c r="G47" s="52"/>
      <c r="H47" s="52"/>
      <c r="I47" s="52"/>
      <c r="J47" s="52"/>
      <c r="K47" s="94"/>
    </row>
    <row r="48" spans="1:11" x14ac:dyDescent="0.25">
      <c r="A48" s="94"/>
      <c r="B48" s="52"/>
      <c r="C48" s="52"/>
      <c r="D48" s="52"/>
      <c r="E48" s="52"/>
      <c r="F48" s="52"/>
      <c r="G48" s="52"/>
      <c r="H48" s="52"/>
      <c r="I48" s="52"/>
      <c r="J48" s="52"/>
      <c r="K48" s="94"/>
    </row>
    <row r="49" spans="1:11" x14ac:dyDescent="0.25">
      <c r="A49" s="94"/>
      <c r="B49" s="52"/>
      <c r="C49" s="52"/>
      <c r="D49" s="52"/>
      <c r="E49" s="52"/>
      <c r="F49" s="52"/>
      <c r="G49" s="52"/>
      <c r="H49" s="52"/>
      <c r="I49" s="52"/>
      <c r="J49" s="52"/>
      <c r="K49" s="94"/>
    </row>
    <row r="50" spans="1:11" x14ac:dyDescent="0.25">
      <c r="A50" s="94"/>
      <c r="B50" s="52"/>
      <c r="C50" s="52"/>
      <c r="D50" s="52"/>
      <c r="E50" s="52"/>
      <c r="F50" s="52"/>
      <c r="G50" s="52"/>
      <c r="H50" s="52"/>
      <c r="I50" s="52"/>
      <c r="J50" s="52"/>
      <c r="K50" s="94"/>
    </row>
    <row r="51" spans="1:11" x14ac:dyDescent="0.25">
      <c r="A51" s="94"/>
      <c r="B51" s="52"/>
      <c r="C51" s="52"/>
      <c r="D51" s="52"/>
      <c r="E51" s="52"/>
      <c r="F51" s="52"/>
      <c r="G51" s="52"/>
      <c r="H51" s="52"/>
      <c r="I51" s="52"/>
      <c r="J51" s="52"/>
      <c r="K51" s="94"/>
    </row>
    <row r="52" spans="1:11" x14ac:dyDescent="0.25">
      <c r="A52" s="94"/>
      <c r="B52" s="52"/>
      <c r="C52" s="52"/>
      <c r="D52" s="52"/>
      <c r="E52" s="52"/>
      <c r="F52" s="52"/>
      <c r="G52" s="52"/>
      <c r="H52" s="52"/>
      <c r="I52" s="52"/>
      <c r="J52" s="52"/>
      <c r="K52" s="94"/>
    </row>
    <row r="53" spans="1:11" x14ac:dyDescent="0.25">
      <c r="A53" s="94"/>
      <c r="B53" s="52"/>
      <c r="C53" s="52"/>
      <c r="D53" s="52"/>
      <c r="E53" s="52"/>
      <c r="F53" s="52"/>
      <c r="G53" s="52"/>
      <c r="H53" s="52"/>
      <c r="I53" s="52"/>
      <c r="J53" s="52"/>
      <c r="K53" s="94"/>
    </row>
    <row r="54" spans="1:11" x14ac:dyDescent="0.25">
      <c r="A54" s="94"/>
      <c r="B54" s="52"/>
      <c r="C54" s="52"/>
      <c r="D54" s="52"/>
      <c r="E54" s="52"/>
      <c r="F54" s="52"/>
      <c r="G54" s="52"/>
      <c r="H54" s="52"/>
      <c r="I54" s="52"/>
      <c r="J54" s="52"/>
      <c r="K54" s="94"/>
    </row>
    <row r="55" spans="1:11" x14ac:dyDescent="0.25">
      <c r="A55" s="94"/>
      <c r="B55" s="52"/>
      <c r="C55" s="52"/>
      <c r="D55" s="52"/>
      <c r="E55" s="52"/>
      <c r="F55" s="52"/>
      <c r="G55" s="52"/>
      <c r="H55" s="52"/>
      <c r="I55" s="52"/>
      <c r="J55" s="52"/>
      <c r="K55" s="94"/>
    </row>
    <row r="56" spans="1:11" x14ac:dyDescent="0.25">
      <c r="A56" s="94"/>
      <c r="B56" s="52"/>
      <c r="C56" s="52"/>
      <c r="D56" s="52"/>
      <c r="E56" s="52"/>
      <c r="F56" s="52"/>
      <c r="G56" s="52"/>
      <c r="H56" s="52"/>
      <c r="I56" s="52"/>
      <c r="J56" s="52"/>
      <c r="K56" s="94"/>
    </row>
    <row r="57" spans="1:11" x14ac:dyDescent="0.25">
      <c r="A57" s="94"/>
      <c r="B57" s="52"/>
      <c r="C57" s="52"/>
      <c r="D57" s="52"/>
      <c r="E57" s="52"/>
      <c r="F57" s="52"/>
      <c r="G57" s="52"/>
      <c r="H57" s="52"/>
      <c r="I57" s="52"/>
      <c r="J57" s="52"/>
      <c r="K57" s="94"/>
    </row>
    <row r="58" spans="1:11" x14ac:dyDescent="0.25">
      <c r="A58" s="94"/>
      <c r="B58" s="52"/>
      <c r="C58" s="52"/>
      <c r="D58" s="52"/>
      <c r="E58" s="52"/>
      <c r="F58" s="52"/>
      <c r="G58" s="52"/>
      <c r="H58" s="52"/>
      <c r="I58" s="52"/>
      <c r="J58" s="52"/>
      <c r="K58" s="94"/>
    </row>
    <row r="59" spans="1:11" x14ac:dyDescent="0.25">
      <c r="A59" s="94"/>
      <c r="B59" s="52"/>
      <c r="C59" s="52"/>
      <c r="D59" s="52"/>
      <c r="E59" s="52"/>
      <c r="F59" s="52"/>
      <c r="G59" s="52"/>
      <c r="H59" s="52"/>
      <c r="I59" s="52"/>
      <c r="J59" s="52"/>
      <c r="K59" s="94"/>
    </row>
    <row r="60" spans="1:11" x14ac:dyDescent="0.25">
      <c r="A60" s="94"/>
      <c r="B60" s="52"/>
      <c r="C60" s="52"/>
      <c r="D60" s="52"/>
      <c r="E60" s="52"/>
      <c r="F60" s="52"/>
      <c r="G60" s="52"/>
      <c r="H60" s="52"/>
      <c r="I60" s="52"/>
      <c r="J60" s="52"/>
      <c r="K60" s="94"/>
    </row>
    <row r="61" spans="1:11" x14ac:dyDescent="0.25">
      <c r="A61" s="94"/>
      <c r="B61" s="52"/>
      <c r="C61" s="52"/>
      <c r="D61" s="52"/>
      <c r="E61" s="52"/>
      <c r="F61" s="52"/>
      <c r="G61" s="52"/>
      <c r="H61" s="52"/>
      <c r="I61" s="52"/>
      <c r="J61" s="52"/>
      <c r="K61" s="94"/>
    </row>
    <row r="62" spans="1:11" x14ac:dyDescent="0.25">
      <c r="A62" s="94"/>
      <c r="B62" s="94"/>
      <c r="C62" s="94"/>
      <c r="D62" s="94"/>
      <c r="E62" s="94"/>
      <c r="F62" s="94"/>
      <c r="G62" s="94"/>
      <c r="H62" s="94"/>
      <c r="I62" s="94"/>
      <c r="J62" s="94"/>
      <c r="K62" s="94"/>
    </row>
  </sheetData>
  <mergeCells count="60">
    <mergeCell ref="B11:K11"/>
    <mergeCell ref="B15:K15"/>
    <mergeCell ref="B18:C18"/>
    <mergeCell ref="E18:G18"/>
    <mergeCell ref="C19:D19"/>
    <mergeCell ref="H19:K19"/>
    <mergeCell ref="A2:K2"/>
    <mergeCell ref="C3:D3"/>
    <mergeCell ref="B43:K43"/>
    <mergeCell ref="B44:K44"/>
    <mergeCell ref="A36:A44"/>
    <mergeCell ref="B41:C41"/>
    <mergeCell ref="D41:H41"/>
    <mergeCell ref="I41:J41"/>
    <mergeCell ref="B42:K42"/>
    <mergeCell ref="B34:K34"/>
    <mergeCell ref="B36:K36"/>
    <mergeCell ref="B38:K38"/>
    <mergeCell ref="B40:K40"/>
    <mergeCell ref="B37:K37"/>
    <mergeCell ref="B39:K39"/>
    <mergeCell ref="C5:D7"/>
    <mergeCell ref="B35:K35"/>
    <mergeCell ref="A10:K10"/>
    <mergeCell ref="A31:K31"/>
    <mergeCell ref="A32:A33"/>
    <mergeCell ref="B32:C32"/>
    <mergeCell ref="D32:K32"/>
    <mergeCell ref="B33:C33"/>
    <mergeCell ref="D33:K33"/>
    <mergeCell ref="B13:C13"/>
    <mergeCell ref="D13:K13"/>
    <mergeCell ref="B24:K24"/>
    <mergeCell ref="C25:D25"/>
    <mergeCell ref="H25:K25"/>
    <mergeCell ref="B26:K26"/>
    <mergeCell ref="C23:D23"/>
    <mergeCell ref="H23:K23"/>
    <mergeCell ref="B21:C21"/>
    <mergeCell ref="E21:G21"/>
    <mergeCell ref="B22:K22"/>
    <mergeCell ref="A12:A14"/>
    <mergeCell ref="B12:C12"/>
    <mergeCell ref="D12:K12"/>
    <mergeCell ref="B14:C14"/>
    <mergeCell ref="D14:K14"/>
    <mergeCell ref="C16:D16"/>
    <mergeCell ref="H16:K16"/>
    <mergeCell ref="B17:K17"/>
    <mergeCell ref="A16:A28"/>
    <mergeCell ref="C27:D27"/>
    <mergeCell ref="H27:K27"/>
    <mergeCell ref="B28:K28"/>
    <mergeCell ref="B20:K20"/>
    <mergeCell ref="A8:F8"/>
    <mergeCell ref="A3:A4"/>
    <mergeCell ref="B3:B4"/>
    <mergeCell ref="B5:B7"/>
    <mergeCell ref="A5:A7"/>
    <mergeCell ref="C4:D4"/>
  </mergeCells>
  <conditionalFormatting sqref="H5:H7">
    <cfRule type="cellIs" dxfId="0" priority="2" operator="greaterThan">
      <formula>0.2</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043CB-CD2C-44CA-A83E-A8B90163869E}">
  <dimension ref="B2:I20"/>
  <sheetViews>
    <sheetView workbookViewId="0">
      <selection activeCell="B3" sqref="B3"/>
    </sheetView>
  </sheetViews>
  <sheetFormatPr baseColWidth="10" defaultRowHeight="15" x14ac:dyDescent="0.25"/>
  <cols>
    <col min="3" max="3" width="16.28515625" customWidth="1"/>
  </cols>
  <sheetData>
    <row r="2" spans="2:9" x14ac:dyDescent="0.25">
      <c r="B2" s="95" t="s">
        <v>115</v>
      </c>
    </row>
    <row r="3" spans="2:9" x14ac:dyDescent="0.25">
      <c r="B3" s="65" t="s">
        <v>17</v>
      </c>
      <c r="C3" s="65" t="s">
        <v>92</v>
      </c>
      <c r="D3" s="65" t="s">
        <v>69</v>
      </c>
      <c r="E3" s="65" t="s">
        <v>93</v>
      </c>
    </row>
    <row r="4" spans="2:9" x14ac:dyDescent="0.25">
      <c r="B4" s="66">
        <v>1</v>
      </c>
      <c r="C4" s="67" t="s">
        <v>94</v>
      </c>
      <c r="D4" s="68">
        <v>150</v>
      </c>
      <c r="E4" s="69">
        <f>D4/D8</f>
        <v>0.38759689922480622</v>
      </c>
      <c r="F4" s="70"/>
    </row>
    <row r="5" spans="2:9" x14ac:dyDescent="0.25">
      <c r="B5" s="66">
        <v>2</v>
      </c>
      <c r="C5" s="67" t="s">
        <v>95</v>
      </c>
      <c r="D5" s="68">
        <v>100</v>
      </c>
      <c r="E5" s="69">
        <f>D5/D8</f>
        <v>0.25839793281653745</v>
      </c>
      <c r="F5" s="70"/>
    </row>
    <row r="6" spans="2:9" x14ac:dyDescent="0.25">
      <c r="B6" s="66">
        <v>3</v>
      </c>
      <c r="C6" s="67" t="s">
        <v>96</v>
      </c>
      <c r="D6" s="68">
        <v>35</v>
      </c>
      <c r="E6" s="69">
        <f>D6/D8</f>
        <v>9.0439276485788117E-2</v>
      </c>
    </row>
    <row r="7" spans="2:9" x14ac:dyDescent="0.25">
      <c r="B7" s="66">
        <v>4</v>
      </c>
      <c r="C7" s="67" t="s">
        <v>97</v>
      </c>
      <c r="D7" s="68">
        <v>102</v>
      </c>
      <c r="E7" s="69">
        <f>D7/D8</f>
        <v>0.26356589147286824</v>
      </c>
    </row>
    <row r="8" spans="2:9" x14ac:dyDescent="0.25">
      <c r="B8" s="209" t="s">
        <v>98</v>
      </c>
      <c r="C8" s="209"/>
      <c r="D8" s="71">
        <f>SUM(D4:D7)</f>
        <v>387</v>
      </c>
      <c r="E8" s="72">
        <f>SUM(E4:E7)</f>
        <v>1</v>
      </c>
    </row>
    <row r="10" spans="2:9" x14ac:dyDescent="0.25">
      <c r="B10" s="210" t="s">
        <v>113</v>
      </c>
      <c r="C10" s="211"/>
      <c r="D10" s="211"/>
      <c r="E10" s="211"/>
      <c r="F10" s="211"/>
      <c r="G10" s="211"/>
      <c r="H10" s="211"/>
      <c r="I10" s="211"/>
    </row>
    <row r="11" spans="2:9" x14ac:dyDescent="0.25">
      <c r="B11" s="211"/>
      <c r="C11" s="211"/>
      <c r="D11" s="211"/>
      <c r="E11" s="211"/>
      <c r="F11" s="211"/>
      <c r="G11" s="211"/>
      <c r="H11" s="211"/>
      <c r="I11" s="211"/>
    </row>
    <row r="12" spans="2:9" x14ac:dyDescent="0.25">
      <c r="B12" s="211"/>
      <c r="C12" s="211"/>
      <c r="D12" s="211"/>
      <c r="E12" s="211"/>
      <c r="F12" s="211"/>
      <c r="G12" s="211"/>
      <c r="H12" s="211"/>
      <c r="I12" s="211"/>
    </row>
    <row r="13" spans="2:9" x14ac:dyDescent="0.25">
      <c r="B13" s="211"/>
      <c r="C13" s="211"/>
      <c r="D13" s="211"/>
      <c r="E13" s="211"/>
      <c r="F13" s="211"/>
      <c r="G13" s="211"/>
      <c r="H13" s="211"/>
      <c r="I13" s="211"/>
    </row>
    <row r="14" spans="2:9" x14ac:dyDescent="0.25">
      <c r="B14" s="211"/>
      <c r="C14" s="211"/>
      <c r="D14" s="211"/>
      <c r="E14" s="211"/>
      <c r="F14" s="211"/>
      <c r="G14" s="211"/>
      <c r="H14" s="211"/>
      <c r="I14" s="211"/>
    </row>
    <row r="15" spans="2:9" x14ac:dyDescent="0.25">
      <c r="B15" s="211"/>
      <c r="C15" s="211"/>
      <c r="D15" s="211"/>
      <c r="E15" s="211"/>
      <c r="F15" s="211"/>
      <c r="G15" s="211"/>
      <c r="H15" s="211"/>
      <c r="I15" s="211"/>
    </row>
    <row r="16" spans="2:9" x14ac:dyDescent="0.25">
      <c r="B16" s="211"/>
      <c r="C16" s="211"/>
      <c r="D16" s="211"/>
      <c r="E16" s="211"/>
      <c r="F16" s="211"/>
      <c r="G16" s="211"/>
      <c r="H16" s="211"/>
      <c r="I16" s="211"/>
    </row>
    <row r="17" spans="2:9" x14ac:dyDescent="0.25">
      <c r="B17" s="211"/>
      <c r="C17" s="211"/>
      <c r="D17" s="211"/>
      <c r="E17" s="211"/>
      <c r="F17" s="211"/>
      <c r="G17" s="211"/>
      <c r="H17" s="211"/>
      <c r="I17" s="211"/>
    </row>
    <row r="18" spans="2:9" x14ac:dyDescent="0.25">
      <c r="B18" s="211"/>
      <c r="C18" s="211"/>
      <c r="D18" s="211"/>
      <c r="E18" s="211"/>
      <c r="F18" s="211"/>
      <c r="G18" s="211"/>
      <c r="H18" s="211"/>
      <c r="I18" s="211"/>
    </row>
    <row r="19" spans="2:9" x14ac:dyDescent="0.25">
      <c r="B19" s="211"/>
      <c r="C19" s="211"/>
      <c r="D19" s="211"/>
      <c r="E19" s="211"/>
      <c r="F19" s="211"/>
      <c r="G19" s="211"/>
      <c r="H19" s="211"/>
      <c r="I19" s="211"/>
    </row>
    <row r="20" spans="2:9" x14ac:dyDescent="0.25">
      <c r="B20" s="211"/>
      <c r="C20" s="211"/>
      <c r="D20" s="211"/>
      <c r="E20" s="211"/>
      <c r="F20" s="211"/>
      <c r="G20" s="211"/>
      <c r="H20" s="211"/>
      <c r="I20" s="211"/>
    </row>
  </sheetData>
  <mergeCells count="2">
    <mergeCell ref="B8:C8"/>
    <mergeCell ref="B10:I20"/>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ESTUDIO MERCADO</vt:lpstr>
      <vt:lpstr>Otras Subredes y Entidades</vt:lpstr>
      <vt:lpstr>Analisis Sostenibilidad</vt:lpstr>
      <vt:lpstr>'ESTUDIO MERCADO'!Área_de_impresión</vt:lpstr>
      <vt:lpstr>'ESTUDIO MERCADO'!Títulos_a_imprimir</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GINNA SABOGAL</dc:creator>
  <cp:lastModifiedBy>Subproceso precontractual</cp:lastModifiedBy>
  <cp:lastPrinted>2026-09-29T21:16:04Z</cp:lastPrinted>
  <dcterms:created xsi:type="dcterms:W3CDTF">2014-02-06T14:40:35Z</dcterms:created>
  <dcterms:modified xsi:type="dcterms:W3CDTF">2026-10-08T16:52:48Z</dcterms:modified>
</cp:coreProperties>
</file>