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8"/>
  <workbookPr defaultThemeVersion="124226"/>
  <mc:AlternateContent xmlns:mc="http://schemas.openxmlformats.org/markup-compatibility/2006">
    <mc:Choice Requires="x15">
      <x15ac:absPath xmlns:x15ac="http://schemas.microsoft.com/office/spreadsheetml/2010/11/ac" url="https://gobiernobogota-my.sharepoint.com/personal/katherine_quintin_gobiernobogota_gov_co/Documents/KENNEDY/7. Formulación 2026/17. Funcionamiento/FUMIGACIÓN/FUMIGACIÓN - DESINFECCIÓN Y EXTERMINACIÓN/Estudio del sector/"/>
    </mc:Choice>
  </mc:AlternateContent>
  <xr:revisionPtr revIDLastSave="620" documentId="8_{4DA274D1-C326-4499-BB44-0DE1C0E2C2FC}" xr6:coauthVersionLast="47" xr6:coauthVersionMax="47" xr10:uidLastSave="{159E1D51-9886-4106-B202-B56974570ADC}"/>
  <bookViews>
    <workbookView xWindow="-28920" yWindow="-1020" windowWidth="29040" windowHeight="15720" xr2:uid="{00000000-000D-0000-FFFF-FFFF00000000}"/>
  </bookViews>
  <sheets>
    <sheet name="Consolidado de Cotizaciones" sheetId="3" r:id="rId1"/>
  </sheets>
  <definedNames>
    <definedName name="_xlnm.Print_Area" localSheetId="0">'Consolidado de Cotizaciones'!$B$2:$L$27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3" i="3" l="1"/>
  <c r="W23" i="3" s="1"/>
  <c r="V24" i="3"/>
  <c r="W24" i="3" s="1"/>
  <c r="V22" i="3"/>
  <c r="W22" i="3" s="1"/>
  <c r="V16" i="3"/>
  <c r="W16" i="3" s="1"/>
  <c r="V17" i="3"/>
  <c r="W17" i="3" s="1"/>
  <c r="V15" i="3"/>
  <c r="W15" i="3" s="1"/>
  <c r="V9" i="3"/>
  <c r="W9" i="3" s="1"/>
  <c r="V10" i="3"/>
  <c r="W10" i="3" s="1"/>
  <c r="V8" i="3"/>
  <c r="W8" i="3" s="1"/>
  <c r="AA24" i="3"/>
  <c r="AA23" i="3"/>
  <c r="AA22" i="3"/>
  <c r="AA17" i="3"/>
  <c r="AA16" i="3"/>
  <c r="AA15" i="3"/>
  <c r="AA9" i="3"/>
  <c r="AA10" i="3"/>
  <c r="AA8" i="3"/>
  <c r="Z24" i="3"/>
  <c r="Z23" i="3"/>
  <c r="Z22" i="3"/>
  <c r="Z17" i="3"/>
  <c r="Z16" i="3"/>
  <c r="Z15" i="3"/>
  <c r="Z9" i="3"/>
  <c r="Z10" i="3"/>
  <c r="Z8" i="3"/>
  <c r="D31" i="3"/>
  <c r="D32" i="3"/>
  <c r="D30" i="3"/>
  <c r="D12" i="3"/>
  <c r="Y24" i="3"/>
  <c r="Y23" i="3"/>
  <c r="Y22" i="3"/>
  <c r="Y17" i="3"/>
  <c r="Y16" i="3"/>
  <c r="Y15" i="3"/>
  <c r="Y8" i="3"/>
  <c r="Y10" i="3"/>
  <c r="Y9" i="3"/>
  <c r="N8" i="3"/>
  <c r="O8" i="3" s="1"/>
  <c r="P8" i="3" s="1"/>
  <c r="U23" i="3"/>
  <c r="U24" i="3"/>
  <c r="U22" i="3"/>
  <c r="U17" i="3"/>
  <c r="U16" i="3"/>
  <c r="U15" i="3"/>
  <c r="U9" i="3"/>
  <c r="U10" i="3"/>
  <c r="U8" i="3"/>
  <c r="N23" i="3"/>
  <c r="N24" i="3"/>
  <c r="N22" i="3"/>
  <c r="N16" i="3"/>
  <c r="N17" i="3"/>
  <c r="N15" i="3"/>
  <c r="N9" i="3"/>
  <c r="N10" i="3"/>
  <c r="R24" i="3"/>
  <c r="S24" i="3" s="1"/>
  <c r="T24" i="3" s="1"/>
  <c r="R23" i="3"/>
  <c r="S23" i="3" s="1"/>
  <c r="T23" i="3" s="1"/>
  <c r="R22" i="3"/>
  <c r="S22" i="3" s="1"/>
  <c r="T22" i="3" s="1"/>
  <c r="R17" i="3"/>
  <c r="S17" i="3" s="1"/>
  <c r="T17" i="3" s="1"/>
  <c r="R16" i="3"/>
  <c r="S16" i="3" s="1"/>
  <c r="T16" i="3" s="1"/>
  <c r="R15" i="3"/>
  <c r="S15" i="3" s="1"/>
  <c r="T15" i="3" s="1"/>
  <c r="T18" i="3" s="1"/>
  <c r="R9" i="3"/>
  <c r="S9" i="3" s="1"/>
  <c r="T9" i="3" s="1"/>
  <c r="R10" i="3"/>
  <c r="S10" i="3" s="1"/>
  <c r="T10" i="3" s="1"/>
  <c r="R8" i="3"/>
  <c r="S8" i="3" s="1"/>
  <c r="T8" i="3" s="1"/>
  <c r="J15" i="3"/>
  <c r="J16" i="3"/>
  <c r="K16" i="3" s="1"/>
  <c r="L16" i="3" s="1"/>
  <c r="J17" i="3"/>
  <c r="J8" i="3"/>
  <c r="J9" i="3"/>
  <c r="J10" i="3"/>
  <c r="J24" i="3"/>
  <c r="J23" i="3"/>
  <c r="K23" i="3" s="1"/>
  <c r="L23" i="3" s="1"/>
  <c r="J22" i="3"/>
  <c r="T25" i="3" l="1"/>
  <c r="X8" i="3"/>
  <c r="X16" i="3"/>
  <c r="T11" i="3"/>
  <c r="AB8" i="3"/>
  <c r="AB23" i="3"/>
  <c r="O17" i="3"/>
  <c r="P17" i="3" s="1"/>
  <c r="X17" i="3"/>
  <c r="O15" i="3"/>
  <c r="P15" i="3" s="1"/>
  <c r="X15" i="3"/>
  <c r="O9" i="3"/>
  <c r="P9" i="3" s="1"/>
  <c r="P11" i="3" s="1"/>
  <c r="X9" i="3"/>
  <c r="O10" i="3"/>
  <c r="P10" i="3" s="1"/>
  <c r="X10" i="3"/>
  <c r="K15" i="3"/>
  <c r="L15" i="3" s="1"/>
  <c r="AB15" i="3"/>
  <c r="K17" i="3"/>
  <c r="L17" i="3" s="1"/>
  <c r="AB17" i="3"/>
  <c r="K9" i="3"/>
  <c r="L9" i="3" s="1"/>
  <c r="AB9" i="3"/>
  <c r="K10" i="3"/>
  <c r="L10" i="3" s="1"/>
  <c r="AB10" i="3"/>
  <c r="K24" i="3"/>
  <c r="L24" i="3" s="1"/>
  <c r="K22" i="3"/>
  <c r="L22" i="3" s="1"/>
  <c r="X22" i="3"/>
  <c r="O24" i="3"/>
  <c r="P24" i="3" s="1"/>
  <c r="AB24" i="3"/>
  <c r="O22" i="3"/>
  <c r="P22" i="3" s="1"/>
  <c r="O16" i="3"/>
  <c r="P16" i="3" s="1"/>
  <c r="AB16" i="3"/>
  <c r="X24" i="3"/>
  <c r="O23" i="3"/>
  <c r="P23" i="3" s="1"/>
  <c r="K8" i="3"/>
  <c r="L8" i="3" s="1"/>
  <c r="AB11" i="3" l="1"/>
  <c r="P18" i="3"/>
  <c r="AB18" i="3"/>
  <c r="L18" i="3"/>
  <c r="L25" i="3"/>
  <c r="L11" i="3"/>
  <c r="L26" i="3" s="1"/>
  <c r="AA25" i="3"/>
  <c r="AB22" i="3"/>
  <c r="AB25" i="3" s="1"/>
  <c r="X18" i="3"/>
  <c r="X11" i="3"/>
  <c r="P25" i="3"/>
  <c r="X23" i="3"/>
  <c r="X25" i="3" s="1"/>
  <c r="W25" i="3"/>
  <c r="T26" i="3"/>
  <c r="AB26" i="3" l="1"/>
  <c r="P26" i="3"/>
  <c r="X26" i="3"/>
</calcChain>
</file>

<file path=xl/sharedStrings.xml><?xml version="1.0" encoding="utf-8"?>
<sst xmlns="http://schemas.openxmlformats.org/spreadsheetml/2006/main" count="122" uniqueCount="38">
  <si>
    <t xml:space="preserve">ESTUDIO DE MERCADO
OBJETO:  CONTRATAR LA PRESTACIÓN INTEGRAL DEL SERVICIO DE CONTROL DE PLAGAS, FUMIGACIÓN, DESINFECCIÓN Y MANEJO INTEGRADO DE VECTORES PARA LAS INSTALACIONES INTERNAS, EL PARQUEADERO Y EL ÁREA PERIMETRAL DE LA SEDE DE LA ALCALDÍA LOCAL DE KENNEDY, ASÍ COMO PARA LAS DEMÁS SEDES ADSCRITAS, MEDIANTE LA EJECUCIÓN DE ACTIVIDADES DE PREVENCIÓN, MONITOREO, INTERVENCIÓN Y CONTROL, QUE GARANTICEN CONDICIONES ADECUADAS DE SALUBRIDAD, SEGURIDAD Y BIENESTAR EN LOS ESPACIOS INTERVENIDOS.
 </t>
  </si>
  <si>
    <t>1. ALCALDÍA LOCAL DE KENNEDY 
DIRECCIÓN: TRANSVERSAL 78K NO. 41A-04 SUR</t>
  </si>
  <si>
    <t>EMPRESA DE FUMIGACIÓN - MULTIFUMIGACIONES</t>
  </si>
  <si>
    <t>EMPRESA DE FUMIGACIÓN -TECNIPLAGAS</t>
  </si>
  <si>
    <t>EMPRESA DE FUMIGACIÓN CIPA</t>
  </si>
  <si>
    <t>PROMEDIO SIMPLE</t>
  </si>
  <si>
    <t>MEDIA GEOMÉTRICA</t>
  </si>
  <si>
    <t>ITEM</t>
  </si>
  <si>
    <t>DESCRIPCIÓN</t>
  </si>
  <si>
    <t>UNIDAD DE MEDIDA</t>
  </si>
  <si>
    <t>CANTIDAD TOTAL EN (M²)</t>
  </si>
  <si>
    <t>FRECUENCIA</t>
  </si>
  <si>
    <t>% IVA</t>
  </si>
  <si>
    <t>VALOR UNITARIO M² ANTES DE IVA</t>
  </si>
  <si>
    <t>VALOR UNITARIO M² CON IVA</t>
  </si>
  <si>
    <t>SUBTOTAL POR INTERVENCIÓN INCLUIDO IVA</t>
  </si>
  <si>
    <t>TOTAL DEL CONTRATO INCLUIDO IVA</t>
  </si>
  <si>
    <t>FUMIGACIÓN - DESINSECTACIÓN.
.</t>
  </si>
  <si>
    <r>
      <rPr>
        <b/>
        <sz val="11"/>
        <color rgb="FF000000"/>
        <rFont val="Arial Narrow"/>
        <family val="2"/>
      </rPr>
      <t>DESINSECTACIÓN</t>
    </r>
    <r>
      <rPr>
        <sz val="11"/>
        <color rgb="FF000000"/>
        <rFont val="Arial Narrow"/>
        <family val="2"/>
      </rPr>
      <t xml:space="preserve">: Acción de eliminar insectos por medio químico, mecánico o con la aplicación de medidas de saneamiento básico.  La intervención es crucial, ya que estas plagas no solo causan molestias, sino que también pueden ser vectores de enfermedades graves como el dengue, el zika, la malaria y el chagas.
</t>
    </r>
    <r>
      <rPr>
        <b/>
        <sz val="11"/>
        <color rgb="FF000000"/>
        <rFont val="Arial Narrow"/>
        <family val="2"/>
      </rPr>
      <t>Incluye el control de insectos rastreros y voladores como:</t>
    </r>
    <r>
      <rPr>
        <sz val="11"/>
        <color rgb="FF000000"/>
        <rFont val="Arial Narrow"/>
        <family val="2"/>
      </rPr>
      <t xml:space="preserve">
•cucarachas 
•hormigas 
•moscas 
•mosquitos 
•ácaros 
</t>
    </r>
    <r>
      <rPr>
        <b/>
        <sz val="11"/>
        <color rgb="FF000000"/>
        <rFont val="Arial Narrow"/>
        <family val="2"/>
      </rPr>
      <t>Actividades:</t>
    </r>
    <r>
      <rPr>
        <sz val="11"/>
        <color rgb="FF000000"/>
        <rFont val="Arial Narrow"/>
        <family val="2"/>
      </rPr>
      <t xml:space="preserve">
•Aplicación de insecticidas mediante aspersión, nebulización o geles 
•Instalación de trampas y cebos específicos 
•Tratamiento en grietas, zócalos, desagües y zonas críticas</t>
    </r>
  </si>
  <si>
    <t>M2</t>
  </si>
  <si>
    <t>FUMIGACIÓN - DESINFECCIÓN.</t>
  </si>
  <si>
    <r>
      <rPr>
        <b/>
        <sz val="11"/>
        <color rgb="FF000000"/>
        <rFont val="Arial Narrow"/>
        <family val="2"/>
      </rPr>
      <t>DESINFECCIÓN:</t>
    </r>
    <r>
      <rPr>
        <sz val="11"/>
        <color rgb="FF000000"/>
        <rFont val="Arial Narrow"/>
        <family val="2"/>
      </rPr>
      <t xml:space="preserve"> proceso químico o físico que mata, inactiva o elimina la mayoría de los microorganismos patógenos (como bacterias, virus y hongos) de superficies u objetos inanimados para prevenir infecciones y enfermedades.
</t>
    </r>
    <r>
      <rPr>
        <b/>
        <sz val="11"/>
        <color rgb="FF000000"/>
        <rFont val="Arial Narrow"/>
        <family val="2"/>
      </rPr>
      <t xml:space="preserve">
Incluye la eliminación de:
</t>
    </r>
    <r>
      <rPr>
        <sz val="11"/>
        <color rgb="FF000000"/>
        <rFont val="Arial Narrow"/>
        <family val="2"/>
      </rPr>
      <t xml:space="preserve">bacterias
virus
hongos
</t>
    </r>
    <r>
      <rPr>
        <b/>
        <sz val="11"/>
        <color rgb="FF000000"/>
        <rFont val="Arial Narrow"/>
        <family val="2"/>
      </rPr>
      <t>Actividades:</t>
    </r>
    <r>
      <rPr>
        <sz val="11"/>
        <color rgb="FF000000"/>
        <rFont val="Arial Narrow"/>
        <family val="2"/>
      </rPr>
      <t xml:space="preserve">
* Aplicación de desinfectantes en superficies
* Nebulización en áreas cerradas
* Tratamiento en baños, zonas comunes y áreas de contacto frecuente</t>
    </r>
  </si>
  <si>
    <t>DESRATIZACIÓN</t>
  </si>
  <si>
    <r>
      <rPr>
        <b/>
        <sz val="11"/>
        <color rgb="FF000000"/>
        <rFont val="Arial Narrow"/>
        <family val="2"/>
      </rPr>
      <t xml:space="preserve">DESRATIZACIÓN: </t>
    </r>
    <r>
      <rPr>
        <sz val="11"/>
        <color rgb="FF000000"/>
        <rFont val="Arial Narrow"/>
        <family val="2"/>
      </rPr>
      <t xml:space="preserve">Acción destinada a eliminar roedores mediante métodos de saneamiento básico, mecánicos o químicos. 
</t>
    </r>
    <r>
      <rPr>
        <b/>
        <sz val="11"/>
        <color rgb="FF000000"/>
        <rFont val="Arial Narrow"/>
        <family val="2"/>
      </rPr>
      <t xml:space="preserve">Incluye el control de:
</t>
    </r>
    <r>
      <rPr>
        <sz val="11"/>
        <color rgb="FF000000"/>
        <rFont val="Arial Narrow"/>
        <family val="2"/>
      </rPr>
      <t xml:space="preserve">ratas
ratones
</t>
    </r>
    <r>
      <rPr>
        <b/>
        <sz val="11"/>
        <color rgb="FF000000"/>
        <rFont val="Arial Narrow"/>
        <family val="2"/>
      </rPr>
      <t>Actividades:</t>
    </r>
    <r>
      <rPr>
        <sz val="11"/>
        <color rgb="FF000000"/>
        <rFont val="Arial Narrow"/>
        <family val="2"/>
      </rPr>
      <t xml:space="preserve">
* Instalación de cebos rodenticidas
* Ubicación de cajas cebadoras
* Uso de trampas mecánicas o adhesivas
* Monitoreo y reposición de insumos</t>
    </r>
  </si>
  <si>
    <t>SUBTOTAL 1</t>
  </si>
  <si>
    <t>2. BODEGA CARVAJAL
DIRECCIÓN: CALLE 37B SUR NO. 72J-87</t>
  </si>
  <si>
    <t>CANTIDAD (M²)</t>
  </si>
  <si>
    <t>IVA</t>
  </si>
  <si>
    <t>FUMIGACIÓN - DESINSECTACIÓN.</t>
  </si>
  <si>
    <r>
      <rPr>
        <b/>
        <sz val="11"/>
        <color rgb="FF000000"/>
        <rFont val="Arial Narrow"/>
        <family val="2"/>
      </rPr>
      <t xml:space="preserve">DESINSECTACIÓN: </t>
    </r>
    <r>
      <rPr>
        <sz val="11"/>
        <color rgb="FF000000"/>
        <rFont val="Arial Narrow"/>
        <family val="2"/>
      </rPr>
      <t>Acción de eliminar insectos por medio químico, mecánico o con la aplicación de medidas de saneamiento básico.  La intervención es crucial, ya que estas plagas no solo causan molestias, sino que también pueden ser vectores de enfermedades graves como el dengue, el zika, la malaria y el chagas.
Incluye el control de insectos rastreros y voladores como:
•cucarachas 
•hormigas 
•moscas 
•mosquitos 
•ácaros 
Actividades:
•Aplicación de insecticidas mediante aspersión, nebulización o geles 
•Instalación de trampas y cebos específicos 
•Tratamiento en grietas, zócalos, desagües y zonas críticas</t>
    </r>
  </si>
  <si>
    <r>
      <rPr>
        <b/>
        <sz val="11"/>
        <color rgb="FF000000"/>
        <rFont val="Arial Narrow"/>
        <family val="2"/>
      </rPr>
      <t>DESINFECCIÓN:</t>
    </r>
    <r>
      <rPr>
        <sz val="11"/>
        <color rgb="FF000000"/>
        <rFont val="Arial Narrow"/>
        <family val="2"/>
      </rPr>
      <t xml:space="preserve"> proceso químico o físico que mata, inactiva o elimina la mayoría de los microorganismos patógenos (como bacterias, virus y hongos) de superficies u objetos inanimados para prevenir infecciones y enfermedades.
</t>
    </r>
    <r>
      <rPr>
        <b/>
        <sz val="11"/>
        <color rgb="FF000000"/>
        <rFont val="Arial Narrow"/>
        <family val="2"/>
      </rPr>
      <t xml:space="preserve">
Incluye la eliminación de:
</t>
    </r>
    <r>
      <rPr>
        <sz val="11"/>
        <color rgb="FF000000"/>
        <rFont val="Arial Narrow"/>
        <family val="2"/>
      </rPr>
      <t xml:space="preserve">bacterias
virus
hongos
</t>
    </r>
    <r>
      <rPr>
        <b/>
        <sz val="11"/>
        <color rgb="FF000000"/>
        <rFont val="Arial Narrow"/>
        <family val="2"/>
      </rPr>
      <t xml:space="preserve">Actividades:
</t>
    </r>
    <r>
      <rPr>
        <sz val="11"/>
        <color rgb="FF000000"/>
        <rFont val="Arial Narrow"/>
        <family val="2"/>
      </rPr>
      <t xml:space="preserve">
* Aplicación de desinfectantes en superficies
* Nebulización en áreas cerradas
* Tratamiento en baños, zonas comunes y áreas de contacto frecuente</t>
    </r>
  </si>
  <si>
    <r>
      <t xml:space="preserve">DESRATIZACIÓN: Acción destinada a eliminar roedores mediante métodos de saneamiento básico, mecánicos o químicos. 
</t>
    </r>
    <r>
      <rPr>
        <b/>
        <sz val="11"/>
        <color rgb="FF000000"/>
        <rFont val="Arial Narrow"/>
        <family val="2"/>
      </rPr>
      <t xml:space="preserve">Incluye el control de:
</t>
    </r>
    <r>
      <rPr>
        <sz val="11"/>
        <color rgb="FF000000"/>
        <rFont val="Arial Narrow"/>
        <family val="2"/>
      </rPr>
      <t xml:space="preserve">ratas
ratones
</t>
    </r>
    <r>
      <rPr>
        <b/>
        <sz val="11"/>
        <color rgb="FF000000"/>
        <rFont val="Arial Narrow"/>
        <family val="2"/>
      </rPr>
      <t>Actividades:</t>
    </r>
    <r>
      <rPr>
        <sz val="11"/>
        <color rgb="FF000000"/>
        <rFont val="Arial Narrow"/>
        <family val="2"/>
      </rPr>
      <t xml:space="preserve">
* Instalación de cebos rodenticidas
* Ubicación de cajas cebadoras
* Uso de trampas mecánicas o adhesivas
* Monitoreo y reposición de insumos</t>
    </r>
  </si>
  <si>
    <t>SUBTOTAL 2</t>
  </si>
  <si>
    <t>3. PVD KENNEDY CENTRAL
DIRECCIÓN: CALLE 40 SUR NO. 78H-04</t>
  </si>
  <si>
    <t xml:space="preserve">IVA </t>
  </si>
  <si>
    <t>VALOR UNITARIO M² SIN IVA</t>
  </si>
  <si>
    <t>SUBTOTAL 3</t>
  </si>
  <si>
    <t xml:space="preserve">VALOR TOTAL ESTIMADO (Subtotal 1+2+3)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</si>
</sst>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 ;\-#,##0\ "/>
    <numFmt numFmtId="165" formatCode="&quot;$&quot;\ #,##0.00"/>
  </numFmts>
  <fonts count="10" x14ac:knownFonts="1">
    <font>
      <sz val="10"/>
      <color rgb="FF000000"/>
      <name val="Times New Roman"/>
      <charset val="204"/>
    </font>
    <font>
      <sz val="11"/>
      <color rgb="FF000000"/>
      <name val="Arial Narrow"/>
      <family val="2"/>
    </font>
    <font>
      <sz val="15"/>
      <color rgb="FF000000"/>
      <name val="Arial Narrow"/>
      <family val="2"/>
    </font>
    <font>
      <b/>
      <sz val="11"/>
      <name val="Arial Narrow"/>
      <family val="2"/>
    </font>
    <font>
      <b/>
      <sz val="11"/>
      <color rgb="FF000000"/>
      <name val="Arial Narrow"/>
      <family val="2"/>
    </font>
    <font>
      <b/>
      <sz val="11"/>
      <color theme="0"/>
      <name val="Arial Narrow"/>
      <family val="2"/>
    </font>
    <font>
      <sz val="11"/>
      <color rgb="FFFF0000"/>
      <name val="Arial Narrow"/>
      <family val="2"/>
    </font>
    <font>
      <sz val="10"/>
      <color rgb="FF000000"/>
      <name val="Times New Roman"/>
      <family val="1"/>
    </font>
    <font>
      <b/>
      <sz val="11"/>
      <color rgb="FFFF0000"/>
      <name val="Arial Narrow"/>
      <family val="2"/>
    </font>
    <font>
      <sz val="11"/>
      <color rgb="FF000000"/>
      <name val="Arial Narrow"/>
      <family val="2"/>
    </font>
  </fonts>
  <fills count="9">
    <fill>
      <patternFill patternType="none"/>
    </fill>
    <fill>
      <patternFill patternType="gray125"/>
    </fill>
    <fill>
      <patternFill patternType="solid">
        <fgColor theme="9" tint="0.79995117038483843"/>
        <bgColor indexed="64"/>
      </patternFill>
    </fill>
    <fill>
      <patternFill patternType="solid">
        <fgColor theme="0"/>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6" tint="0.39997558519241921"/>
        <bgColor indexed="64"/>
      </patternFill>
    </fill>
  </fills>
  <borders count="8">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2">
    <xf numFmtId="0" fontId="0" fillId="0" borderId="0"/>
    <xf numFmtId="43" fontId="7" fillId="0" borderId="0" applyFont="0" applyFill="0" applyBorder="0" applyAlignment="0" applyProtection="0"/>
  </cellStyleXfs>
  <cellXfs count="62">
    <xf numFmtId="0" fontId="0" fillId="0" borderId="0" xfId="0" applyAlignment="1">
      <alignment horizontal="left" vertical="top"/>
    </xf>
    <xf numFmtId="0" fontId="1" fillId="0" borderId="0" xfId="0" applyFont="1" applyAlignment="1">
      <alignment horizontal="left" vertical="top"/>
    </xf>
    <xf numFmtId="0" fontId="1" fillId="0" borderId="0" xfId="0" applyFont="1" applyAlignment="1">
      <alignment horizontal="center" vertical="top"/>
    </xf>
    <xf numFmtId="0" fontId="1" fillId="3" borderId="0" xfId="0" applyFont="1" applyFill="1" applyAlignment="1">
      <alignment horizontal="left" vertical="top"/>
    </xf>
    <xf numFmtId="9" fontId="1" fillId="3" borderId="0" xfId="0" applyNumberFormat="1" applyFont="1" applyFill="1" applyAlignment="1">
      <alignment horizontal="left" vertical="top"/>
    </xf>
    <xf numFmtId="165" fontId="1" fillId="3" borderId="0" xfId="0" applyNumberFormat="1" applyFont="1" applyFill="1" applyAlignment="1">
      <alignment horizontal="right" vertical="top"/>
    </xf>
    <xf numFmtId="165" fontId="1" fillId="0" borderId="0" xfId="0" applyNumberFormat="1" applyFont="1" applyAlignment="1">
      <alignment horizontal="right" vertical="top"/>
    </xf>
    <xf numFmtId="9" fontId="1" fillId="0" borderId="0" xfId="0" applyNumberFormat="1" applyFont="1" applyAlignment="1">
      <alignment horizontal="left" vertical="top"/>
    </xf>
    <xf numFmtId="165" fontId="1" fillId="2" borderId="0" xfId="0" applyNumberFormat="1" applyFont="1" applyFill="1" applyAlignment="1">
      <alignment horizontal="right" vertical="top"/>
    </xf>
    <xf numFmtId="0" fontId="1" fillId="0" borderId="0" xfId="0" applyFont="1" applyAlignment="1">
      <alignment vertical="center"/>
    </xf>
    <xf numFmtId="165" fontId="3" fillId="8" borderId="4" xfId="0" applyNumberFormat="1" applyFont="1" applyFill="1" applyBorder="1" applyAlignment="1">
      <alignment horizontal="center" vertical="center" wrapText="1"/>
    </xf>
    <xf numFmtId="165" fontId="1" fillId="0" borderId="4" xfId="0" applyNumberFormat="1" applyFont="1" applyBorder="1" applyAlignment="1">
      <alignment horizontal="right" vertical="center"/>
    </xf>
    <xf numFmtId="0" fontId="4" fillId="5" borderId="4" xfId="0" applyFont="1" applyFill="1" applyBorder="1" applyAlignment="1">
      <alignment horizontal="center" vertical="center"/>
    </xf>
    <xf numFmtId="0" fontId="3" fillId="5" borderId="4" xfId="0" applyFont="1" applyFill="1" applyBorder="1" applyAlignment="1">
      <alignment horizontal="center" vertical="center" wrapText="1"/>
    </xf>
    <xf numFmtId="9" fontId="4" fillId="5" borderId="4" xfId="0" applyNumberFormat="1" applyFont="1" applyFill="1" applyBorder="1" applyAlignment="1">
      <alignment horizontal="center" vertical="center" wrapText="1"/>
    </xf>
    <xf numFmtId="0" fontId="1" fillId="0" borderId="4" xfId="0" applyFont="1" applyBorder="1" applyAlignment="1">
      <alignment horizontal="center" vertical="center"/>
    </xf>
    <xf numFmtId="9" fontId="1" fillId="0" borderId="4" xfId="0" applyNumberFormat="1" applyFont="1" applyBorder="1" applyAlignment="1">
      <alignment horizontal="center" vertical="center"/>
    </xf>
    <xf numFmtId="0" fontId="4" fillId="0" borderId="4" xfId="0" applyFont="1" applyBorder="1" applyAlignment="1">
      <alignment horizontal="center" vertical="center"/>
    </xf>
    <xf numFmtId="164" fontId="1" fillId="0" borderId="4" xfId="0" applyNumberFormat="1" applyFont="1" applyBorder="1" applyAlignment="1">
      <alignment horizontal="center" vertical="center"/>
    </xf>
    <xf numFmtId="0" fontId="1" fillId="0" borderId="4" xfId="0" applyFont="1" applyBorder="1" applyAlignment="1">
      <alignment vertical="center"/>
    </xf>
    <xf numFmtId="0" fontId="2" fillId="0" borderId="0" xfId="0" applyFont="1" applyAlignment="1">
      <alignment horizontal="left" vertical="top"/>
    </xf>
    <xf numFmtId="4" fontId="1" fillId="0" borderId="4" xfId="0" applyNumberFormat="1" applyFont="1" applyBorder="1" applyAlignment="1">
      <alignment horizontal="center" vertical="center"/>
    </xf>
    <xf numFmtId="165" fontId="4" fillId="8" borderId="4" xfId="0" applyNumberFormat="1" applyFont="1" applyFill="1" applyBorder="1" applyAlignment="1">
      <alignment horizontal="center" vertical="center" wrapText="1"/>
    </xf>
    <xf numFmtId="165" fontId="3" fillId="6" borderId="4" xfId="0" applyNumberFormat="1" applyFont="1" applyFill="1" applyBorder="1" applyAlignment="1">
      <alignment horizontal="center" vertical="center" wrapText="1"/>
    </xf>
    <xf numFmtId="165" fontId="4" fillId="6" borderId="4" xfId="0" applyNumberFormat="1" applyFont="1" applyFill="1" applyBorder="1" applyAlignment="1">
      <alignment horizontal="center" vertical="center" wrapText="1"/>
    </xf>
    <xf numFmtId="165" fontId="6" fillId="0" borderId="0" xfId="0" applyNumberFormat="1" applyFont="1" applyAlignment="1">
      <alignment horizontal="right" vertical="top"/>
    </xf>
    <xf numFmtId="165" fontId="5" fillId="4" borderId="4" xfId="0" applyNumberFormat="1" applyFont="1" applyFill="1" applyBorder="1" applyAlignment="1">
      <alignment horizontal="center" vertical="center" wrapText="1"/>
    </xf>
    <xf numFmtId="0" fontId="1" fillId="0" borderId="4" xfId="0" applyFont="1" applyBorder="1" applyAlignment="1">
      <alignment horizontal="left" vertical="center"/>
    </xf>
    <xf numFmtId="0" fontId="1" fillId="0" borderId="3" xfId="0" applyFont="1" applyBorder="1" applyAlignment="1">
      <alignment horizontal="center" vertical="center"/>
    </xf>
    <xf numFmtId="0" fontId="5" fillId="7" borderId="5" xfId="0" applyFont="1" applyFill="1" applyBorder="1" applyAlignment="1">
      <alignment vertical="center"/>
    </xf>
    <xf numFmtId="0" fontId="5" fillId="7" borderId="6" xfId="0" applyFont="1" applyFill="1" applyBorder="1" applyAlignment="1">
      <alignment vertical="center" wrapText="1"/>
    </xf>
    <xf numFmtId="0" fontId="5" fillId="7" borderId="6" xfId="0" applyFont="1" applyFill="1" applyBorder="1" applyAlignment="1">
      <alignment horizontal="center" vertical="center" wrapText="1"/>
    </xf>
    <xf numFmtId="165" fontId="5" fillId="7" borderId="6" xfId="0" applyNumberFormat="1" applyFont="1" applyFill="1" applyBorder="1" applyAlignment="1">
      <alignment horizontal="right" vertical="center" wrapText="1"/>
    </xf>
    <xf numFmtId="0" fontId="3" fillId="6" borderId="5" xfId="0" applyFont="1" applyFill="1" applyBorder="1" applyAlignment="1">
      <alignment vertical="center"/>
    </xf>
    <xf numFmtId="0" fontId="3" fillId="6" borderId="6" xfId="0" applyFont="1" applyFill="1" applyBorder="1" applyAlignment="1">
      <alignment vertical="center"/>
    </xf>
    <xf numFmtId="9" fontId="3" fillId="6" borderId="6" xfId="0" applyNumberFormat="1" applyFont="1" applyFill="1" applyBorder="1" applyAlignment="1">
      <alignment vertical="center"/>
    </xf>
    <xf numFmtId="165" fontId="3" fillId="6" borderId="6" xfId="0" applyNumberFormat="1" applyFont="1" applyFill="1" applyBorder="1" applyAlignment="1">
      <alignment horizontal="right" vertical="center"/>
    </xf>
    <xf numFmtId="165" fontId="3" fillId="6" borderId="4" xfId="0" applyNumberFormat="1" applyFont="1" applyFill="1" applyBorder="1" applyAlignment="1">
      <alignment horizontal="right" vertical="center"/>
    </xf>
    <xf numFmtId="0" fontId="5" fillId="7" borderId="6" xfId="0" applyFont="1" applyFill="1" applyBorder="1" applyAlignment="1">
      <alignment vertical="center"/>
    </xf>
    <xf numFmtId="0" fontId="5" fillId="7" borderId="6" xfId="0" applyFont="1" applyFill="1" applyBorder="1" applyAlignment="1">
      <alignment horizontal="center" vertical="center"/>
    </xf>
    <xf numFmtId="165" fontId="5" fillId="7" borderId="6" xfId="0" applyNumberFormat="1" applyFont="1" applyFill="1" applyBorder="1" applyAlignment="1">
      <alignment horizontal="right" vertical="center"/>
    </xf>
    <xf numFmtId="165" fontId="3" fillId="4" borderId="6" xfId="0" applyNumberFormat="1" applyFont="1" applyFill="1" applyBorder="1" applyAlignment="1">
      <alignment horizontal="right" vertical="center"/>
    </xf>
    <xf numFmtId="165" fontId="3" fillId="4" borderId="4" xfId="0" applyNumberFormat="1" applyFont="1" applyFill="1" applyBorder="1" applyAlignment="1">
      <alignment horizontal="right" vertical="center"/>
    </xf>
    <xf numFmtId="165" fontId="1" fillId="0" borderId="0" xfId="0" applyNumberFormat="1" applyFont="1" applyAlignment="1">
      <alignment horizontal="left" vertical="top"/>
    </xf>
    <xf numFmtId="43" fontId="1" fillId="0" borderId="0" xfId="1" applyFont="1" applyAlignment="1">
      <alignment horizontal="left" vertical="top"/>
    </xf>
    <xf numFmtId="0" fontId="3" fillId="6" borderId="0" xfId="0" applyFont="1" applyFill="1" applyAlignment="1">
      <alignment horizontal="center" vertical="center" wrapText="1"/>
    </xf>
    <xf numFmtId="165" fontId="5" fillId="7" borderId="0" xfId="0" applyNumberFormat="1" applyFont="1" applyFill="1" applyAlignment="1">
      <alignment horizontal="right" vertical="center" wrapText="1"/>
    </xf>
    <xf numFmtId="165" fontId="8" fillId="4" borderId="6" xfId="0" applyNumberFormat="1" applyFont="1" applyFill="1" applyBorder="1" applyAlignment="1">
      <alignment horizontal="right" vertical="center"/>
    </xf>
    <xf numFmtId="165" fontId="4" fillId="4" borderId="4" xfId="0" applyNumberFormat="1" applyFont="1" applyFill="1" applyBorder="1" applyAlignment="1">
      <alignment horizontal="right" vertical="center"/>
    </xf>
    <xf numFmtId="0" fontId="9" fillId="0" borderId="4" xfId="0" applyFont="1" applyBorder="1" applyAlignment="1">
      <alignment horizontal="left" vertical="center" wrapText="1"/>
    </xf>
    <xf numFmtId="0" fontId="9" fillId="0" borderId="4" xfId="0" applyFont="1" applyBorder="1" applyAlignment="1">
      <alignment horizontal="left" vertical="top"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165" fontId="5" fillId="4" borderId="5" xfId="0" applyNumberFormat="1" applyFont="1" applyFill="1" applyBorder="1" applyAlignment="1">
      <alignment horizontal="center" vertical="center" wrapText="1"/>
    </xf>
    <xf numFmtId="165" fontId="5" fillId="4" borderId="6" xfId="0" applyNumberFormat="1" applyFont="1" applyFill="1" applyBorder="1" applyAlignment="1">
      <alignment horizontal="center" vertical="center" wrapText="1"/>
    </xf>
    <xf numFmtId="165" fontId="5" fillId="4" borderId="7" xfId="0" applyNumberFormat="1" applyFont="1" applyFill="1" applyBorder="1" applyAlignment="1">
      <alignment horizontal="center" vertical="center" wrapText="1"/>
    </xf>
    <xf numFmtId="165" fontId="5" fillId="4" borderId="5" xfId="0" applyNumberFormat="1" applyFont="1" applyFill="1" applyBorder="1" applyAlignment="1">
      <alignment horizontal="center" vertical="center"/>
    </xf>
    <xf numFmtId="165" fontId="5" fillId="4" borderId="6" xfId="0" applyNumberFormat="1" applyFont="1" applyFill="1" applyBorder="1" applyAlignment="1">
      <alignment horizontal="center" vertical="center"/>
    </xf>
    <xf numFmtId="165" fontId="5" fillId="4" borderId="7" xfId="0" applyNumberFormat="1" applyFont="1" applyFill="1" applyBorder="1" applyAlignment="1">
      <alignment horizontal="center" vertical="center"/>
    </xf>
    <xf numFmtId="165" fontId="3" fillId="8" borderId="4" xfId="0" applyNumberFormat="1" applyFont="1" applyFill="1" applyBorder="1" applyAlignment="1">
      <alignment horizontal="center" vertical="center" wrapText="1"/>
    </xf>
    <xf numFmtId="165" fontId="3" fillId="6" borderId="4" xfId="0"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B1D15-6D52-44C4-AC1E-25157E8C88DF}">
  <dimension ref="A1:XEF52"/>
  <sheetViews>
    <sheetView showGridLines="0" tabSelected="1" topLeftCell="K1" zoomScale="57" zoomScaleNormal="57" zoomScaleSheetLayoutView="50" workbookViewId="0">
      <selection activeCell="AA30" sqref="AA30"/>
    </sheetView>
  </sheetViews>
  <sheetFormatPr baseColWidth="10" defaultColWidth="9.33203125" defaultRowHeight="13.8" x14ac:dyDescent="0.25"/>
  <cols>
    <col min="1" max="1" width="2.33203125" style="1" customWidth="1"/>
    <col min="2" max="2" width="9.6640625" style="1" customWidth="1"/>
    <col min="3" max="3" width="31.44140625" style="1" customWidth="1"/>
    <col min="4" max="4" width="23.109375" style="1" customWidth="1"/>
    <col min="5" max="6" width="12.77734375" style="1" customWidth="1"/>
    <col min="7" max="7" width="18.33203125" style="1" customWidth="1"/>
    <col min="8" max="8" width="9.77734375" style="7" customWidth="1"/>
    <col min="9" max="10" width="21.77734375" style="6" customWidth="1"/>
    <col min="11" max="11" width="22.109375" style="8" customWidth="1"/>
    <col min="12" max="12" width="22.33203125" style="6" customWidth="1"/>
    <col min="13" max="15" width="20" style="6" customWidth="1"/>
    <col min="16" max="16" width="24.44140625" style="6" customWidth="1"/>
    <col min="17" max="19" width="20" style="6" customWidth="1"/>
    <col min="20" max="20" width="24.44140625" style="6" customWidth="1"/>
    <col min="21" max="24" width="22.33203125" style="6" customWidth="1"/>
    <col min="25" max="25" width="19.44140625" style="6" customWidth="1"/>
    <col min="26" max="26" width="20.109375" style="1" customWidth="1"/>
    <col min="27" max="27" width="20.77734375" style="1" customWidth="1"/>
    <col min="28" max="28" width="22.33203125" style="1" customWidth="1"/>
    <col min="29" max="29" width="9.33203125" style="1"/>
    <col min="30" max="31" width="19.77734375" style="1" customWidth="1"/>
    <col min="32" max="33" width="17" style="1" customWidth="1"/>
    <col min="34" max="34" width="9.33203125" style="1" bestFit="1"/>
    <col min="35" max="16384" width="9.33203125" style="1"/>
  </cols>
  <sheetData>
    <row r="1" spans="2:33 16360:16360" ht="14.4" thickBot="1" x14ac:dyDescent="0.3">
      <c r="K1" s="6"/>
    </row>
    <row r="2" spans="2:33 16360:16360" ht="58.95" customHeight="1" thickBot="1" x14ac:dyDescent="0.3">
      <c r="B2" s="51" t="s">
        <v>0</v>
      </c>
      <c r="C2" s="52"/>
      <c r="D2" s="52"/>
      <c r="E2" s="52"/>
      <c r="F2" s="52"/>
      <c r="G2" s="52"/>
      <c r="H2" s="52"/>
      <c r="I2" s="52"/>
      <c r="J2" s="52"/>
      <c r="K2" s="52"/>
      <c r="L2" s="52"/>
      <c r="M2" s="52"/>
      <c r="N2" s="52"/>
      <c r="O2" s="52"/>
      <c r="P2" s="52"/>
      <c r="Q2" s="52"/>
      <c r="R2" s="52"/>
      <c r="S2" s="52"/>
      <c r="T2" s="52"/>
      <c r="U2" s="52"/>
      <c r="V2" s="52"/>
      <c r="W2" s="52"/>
      <c r="X2" s="52"/>
      <c r="Y2" s="45"/>
    </row>
    <row r="3" spans="2:33 16360:16360" ht="25.95" customHeight="1" x14ac:dyDescent="0.25">
      <c r="H3" s="1"/>
      <c r="I3" s="1"/>
      <c r="J3" s="1"/>
      <c r="K3" s="1"/>
      <c r="L3" s="1"/>
      <c r="M3" s="1"/>
      <c r="N3" s="1"/>
      <c r="O3" s="1"/>
      <c r="P3" s="1"/>
      <c r="Q3" s="1"/>
      <c r="R3" s="1"/>
      <c r="S3" s="1"/>
      <c r="T3" s="1"/>
      <c r="U3" s="1"/>
      <c r="V3" s="1"/>
      <c r="W3" s="1"/>
      <c r="X3" s="1"/>
      <c r="Y3" s="1"/>
    </row>
    <row r="4" spans="2:33 16360:16360" ht="45" customHeight="1" x14ac:dyDescent="0.25">
      <c r="B4" s="29" t="s">
        <v>1</v>
      </c>
      <c r="C4" s="30"/>
      <c r="D4" s="30"/>
      <c r="E4" s="30"/>
      <c r="F4" s="30"/>
      <c r="G4" s="31"/>
      <c r="H4" s="30"/>
      <c r="I4" s="32"/>
      <c r="J4" s="32"/>
      <c r="K4" s="32"/>
      <c r="L4" s="32"/>
      <c r="M4" s="32"/>
      <c r="N4" s="32"/>
      <c r="O4" s="32"/>
      <c r="P4" s="32"/>
      <c r="Q4" s="32"/>
      <c r="R4" s="32"/>
      <c r="S4" s="32"/>
      <c r="T4" s="32"/>
      <c r="U4" s="32"/>
      <c r="V4" s="32"/>
      <c r="W4" s="32"/>
      <c r="X4" s="32"/>
      <c r="Y4" s="46"/>
    </row>
    <row r="5" spans="2:33 16360:16360" ht="12" customHeight="1" x14ac:dyDescent="0.25">
      <c r="H5" s="1"/>
      <c r="I5" s="1"/>
      <c r="J5" s="1"/>
      <c r="K5" s="1"/>
      <c r="L5" s="1"/>
      <c r="M5" s="1"/>
      <c r="N5" s="1"/>
      <c r="O5" s="1"/>
      <c r="P5" s="1"/>
      <c r="Q5" s="1"/>
      <c r="R5" s="1"/>
      <c r="S5" s="1"/>
      <c r="T5" s="1"/>
      <c r="U5" s="1"/>
      <c r="V5" s="1"/>
      <c r="W5" s="1"/>
      <c r="X5" s="1"/>
      <c r="Y5" s="1"/>
    </row>
    <row r="6" spans="2:33 16360:16360" s="2" customFormat="1" ht="42" customHeight="1" x14ac:dyDescent="0.25">
      <c r="B6" s="1"/>
      <c r="C6" s="1"/>
      <c r="D6" s="1"/>
      <c r="E6" s="1"/>
      <c r="F6" s="1"/>
      <c r="G6" s="1"/>
      <c r="H6" s="1"/>
      <c r="I6" s="61" t="s">
        <v>2</v>
      </c>
      <c r="J6" s="61"/>
      <c r="K6" s="61"/>
      <c r="L6" s="61"/>
      <c r="M6" s="60" t="s">
        <v>3</v>
      </c>
      <c r="N6" s="60"/>
      <c r="O6" s="60"/>
      <c r="P6" s="60"/>
      <c r="Q6" s="61" t="s">
        <v>4</v>
      </c>
      <c r="R6" s="61"/>
      <c r="S6" s="61"/>
      <c r="T6" s="61"/>
      <c r="U6" s="54" t="s">
        <v>5</v>
      </c>
      <c r="V6" s="55"/>
      <c r="W6" s="55"/>
      <c r="X6" s="56"/>
      <c r="Y6" s="54" t="s">
        <v>6</v>
      </c>
      <c r="Z6" s="55"/>
      <c r="AA6" s="55"/>
      <c r="AB6" s="56"/>
    </row>
    <row r="7" spans="2:33 16360:16360" s="2" customFormat="1" ht="90" customHeight="1" x14ac:dyDescent="0.25">
      <c r="B7" s="12" t="s">
        <v>7</v>
      </c>
      <c r="C7" s="53" t="s">
        <v>8</v>
      </c>
      <c r="D7" s="53"/>
      <c r="E7" s="13" t="s">
        <v>9</v>
      </c>
      <c r="F7" s="13" t="s">
        <v>10</v>
      </c>
      <c r="G7" s="12" t="s">
        <v>11</v>
      </c>
      <c r="H7" s="14" t="s">
        <v>12</v>
      </c>
      <c r="I7" s="24" t="s">
        <v>13</v>
      </c>
      <c r="J7" s="24" t="s">
        <v>14</v>
      </c>
      <c r="K7" s="24" t="s">
        <v>15</v>
      </c>
      <c r="L7" s="23" t="s">
        <v>16</v>
      </c>
      <c r="M7" s="22" t="s">
        <v>13</v>
      </c>
      <c r="N7" s="22" t="s">
        <v>14</v>
      </c>
      <c r="O7" s="22" t="s">
        <v>15</v>
      </c>
      <c r="P7" s="10" t="s">
        <v>16</v>
      </c>
      <c r="Q7" s="24" t="s">
        <v>13</v>
      </c>
      <c r="R7" s="24" t="s">
        <v>14</v>
      </c>
      <c r="S7" s="24" t="s">
        <v>15</v>
      </c>
      <c r="T7" s="23" t="s">
        <v>16</v>
      </c>
      <c r="U7" s="26" t="s">
        <v>13</v>
      </c>
      <c r="V7" s="26" t="s">
        <v>14</v>
      </c>
      <c r="W7" s="26" t="s">
        <v>15</v>
      </c>
      <c r="X7" s="26" t="s">
        <v>16</v>
      </c>
      <c r="Y7" s="26" t="s">
        <v>13</v>
      </c>
      <c r="Z7" s="26" t="s">
        <v>14</v>
      </c>
      <c r="AA7" s="26" t="s">
        <v>15</v>
      </c>
      <c r="AB7" s="26" t="s">
        <v>16</v>
      </c>
    </row>
    <row r="8" spans="2:33 16360:16360" ht="25.95" customHeight="1" x14ac:dyDescent="0.25">
      <c r="B8" s="17">
        <v>1</v>
      </c>
      <c r="C8" s="15" t="s">
        <v>17</v>
      </c>
      <c r="D8" s="27" t="s">
        <v>18</v>
      </c>
      <c r="E8" s="15" t="s">
        <v>19</v>
      </c>
      <c r="F8" s="15">
        <v>9182.2900000000009</v>
      </c>
      <c r="G8" s="15">
        <v>4</v>
      </c>
      <c r="H8" s="16">
        <v>0.19</v>
      </c>
      <c r="I8" s="11">
        <v>350</v>
      </c>
      <c r="J8" s="11">
        <f>ROUND(I8*(1+$H8),2)</f>
        <v>416.5</v>
      </c>
      <c r="K8" s="11">
        <f>ROUND((J8*$F8),2)</f>
        <v>3824423.79</v>
      </c>
      <c r="L8" s="11">
        <f t="shared" ref="L8:L10" si="0">ROUND(K8*$G8,0)</f>
        <v>15297695</v>
      </c>
      <c r="M8" s="11">
        <v>350</v>
      </c>
      <c r="N8" s="11">
        <f>ROUND(M8*(1+$H8),2)</f>
        <v>416.5</v>
      </c>
      <c r="O8" s="11">
        <f>ROUND(N8*$F8,2)</f>
        <v>3824423.79</v>
      </c>
      <c r="P8" s="11">
        <f t="shared" ref="P8:P10" si="1">ROUND(O8*$G8,0)</f>
        <v>15297695</v>
      </c>
      <c r="Q8" s="11">
        <v>310</v>
      </c>
      <c r="R8" s="11">
        <f>ROUND(Q8*(1+$H8),2)</f>
        <v>368.9</v>
      </c>
      <c r="S8" s="11">
        <f>ROUND(R8*$F8,0)</f>
        <v>3387347</v>
      </c>
      <c r="T8" s="11">
        <f t="shared" ref="T8:T10" si="2">S8*$G8</f>
        <v>13549388</v>
      </c>
      <c r="U8" s="11">
        <f>ROUND(AVERAGE(I8,M8,Q8),0)</f>
        <v>337</v>
      </c>
      <c r="V8" s="11">
        <f>ROUND(U8*(1+$H8),0)</f>
        <v>401</v>
      </c>
      <c r="W8" s="11">
        <f>ROUND(V8*$F8,0)</f>
        <v>3682098</v>
      </c>
      <c r="X8" s="11">
        <f t="shared" ref="X8:X10" si="3">ROUND(W8*$G8,0)</f>
        <v>14728392</v>
      </c>
      <c r="Y8" s="11">
        <f>ROUND(AVERAGE(I8,M8,U8),0)</f>
        <v>346</v>
      </c>
      <c r="Z8" s="11">
        <f>ROUND(Y8*(1+$H8),0)</f>
        <v>412</v>
      </c>
      <c r="AA8" s="11">
        <f>ROUND(Z8*$F8,0)</f>
        <v>3783103</v>
      </c>
      <c r="AB8" s="11">
        <f t="shared" ref="AB8:AB10" si="4">ROUND(AA8*$G8,0)</f>
        <v>15132412</v>
      </c>
      <c r="AD8" s="44"/>
      <c r="AE8" s="43"/>
      <c r="AF8" s="43"/>
      <c r="AG8" s="44"/>
    </row>
    <row r="9" spans="2:33 16360:16360" ht="25.95" customHeight="1" x14ac:dyDescent="0.25">
      <c r="B9" s="17">
        <v>2</v>
      </c>
      <c r="C9" s="15" t="s">
        <v>20</v>
      </c>
      <c r="D9" s="27" t="s">
        <v>21</v>
      </c>
      <c r="E9" s="15" t="s">
        <v>19</v>
      </c>
      <c r="F9" s="15">
        <v>9182.2900000000009</v>
      </c>
      <c r="G9" s="18">
        <v>4</v>
      </c>
      <c r="H9" s="16">
        <v>0.19</v>
      </c>
      <c r="I9" s="11">
        <v>150</v>
      </c>
      <c r="J9" s="11">
        <f>ROUND(I9*(1+$H9),2)</f>
        <v>178.5</v>
      </c>
      <c r="K9" s="11">
        <f t="shared" ref="K9:K10" si="5">ROUND((J9*$F9),2)</f>
        <v>1639038.77</v>
      </c>
      <c r="L9" s="11">
        <f t="shared" si="0"/>
        <v>6556155</v>
      </c>
      <c r="M9" s="11">
        <v>150</v>
      </c>
      <c r="N9" s="11">
        <f t="shared" ref="N9:N10" si="6">ROUND(M9*(1+$H9),2)</f>
        <v>178.5</v>
      </c>
      <c r="O9" s="11">
        <f t="shared" ref="O9:O10" si="7">ROUND(N9*$F9,2)</f>
        <v>1639038.77</v>
      </c>
      <c r="P9" s="11">
        <f t="shared" si="1"/>
        <v>6556155</v>
      </c>
      <c r="Q9" s="11">
        <v>180</v>
      </c>
      <c r="R9" s="11">
        <f t="shared" ref="R9:R10" si="8">ROUND(Q9*(1+$H9),2)</f>
        <v>214.2</v>
      </c>
      <c r="S9" s="11">
        <f t="shared" ref="S9:S10" si="9">ROUND(R9*$F9,0)</f>
        <v>1966847</v>
      </c>
      <c r="T9" s="11">
        <f t="shared" si="2"/>
        <v>7867388</v>
      </c>
      <c r="U9" s="11">
        <f t="shared" ref="U9:U10" si="10">ROUND(AVERAGE(I9,M9,Q9),0)</f>
        <v>160</v>
      </c>
      <c r="V9" s="11">
        <f t="shared" ref="V9:V10" si="11">ROUND(U9*(1+$H9),0)</f>
        <v>190</v>
      </c>
      <c r="W9" s="11">
        <f t="shared" ref="W9:W10" si="12">ROUND(V9*$F9,0)</f>
        <v>1744635</v>
      </c>
      <c r="X9" s="11">
        <f t="shared" si="3"/>
        <v>6978540</v>
      </c>
      <c r="Y9" s="11">
        <f t="shared" ref="Y9:Y10" si="13">ROUND(AVERAGE(M9,Q9,U9),0)</f>
        <v>163</v>
      </c>
      <c r="Z9" s="11">
        <f t="shared" ref="Z9:Z10" si="14">ROUND(Y9*(1+$H9),0)</f>
        <v>194</v>
      </c>
      <c r="AA9" s="11">
        <f t="shared" ref="AA9:AA10" si="15">ROUND(Z9*$F9,0)</f>
        <v>1781364</v>
      </c>
      <c r="AB9" s="11">
        <f t="shared" si="4"/>
        <v>7125456</v>
      </c>
    </row>
    <row r="10" spans="2:33 16360:16360" ht="25.95" customHeight="1" x14ac:dyDescent="0.25">
      <c r="B10" s="17">
        <v>3</v>
      </c>
      <c r="C10" s="27" t="s">
        <v>22</v>
      </c>
      <c r="D10" s="27" t="s">
        <v>23</v>
      </c>
      <c r="E10" s="15" t="s">
        <v>19</v>
      </c>
      <c r="F10" s="15">
        <v>9182.2900000000009</v>
      </c>
      <c r="G10" s="18">
        <v>4</v>
      </c>
      <c r="H10" s="16">
        <v>0.19</v>
      </c>
      <c r="I10" s="11">
        <v>350</v>
      </c>
      <c r="J10" s="11">
        <f>ROUND(I10*(1+$H10),2)</f>
        <v>416.5</v>
      </c>
      <c r="K10" s="11">
        <f t="shared" si="5"/>
        <v>3824423.79</v>
      </c>
      <c r="L10" s="11">
        <f t="shared" si="0"/>
        <v>15297695</v>
      </c>
      <c r="M10" s="11">
        <v>350</v>
      </c>
      <c r="N10" s="11">
        <f t="shared" si="6"/>
        <v>416.5</v>
      </c>
      <c r="O10" s="11">
        <f t="shared" si="7"/>
        <v>3824423.79</v>
      </c>
      <c r="P10" s="11">
        <f t="shared" si="1"/>
        <v>15297695</v>
      </c>
      <c r="Q10" s="11">
        <v>310</v>
      </c>
      <c r="R10" s="11">
        <f t="shared" si="8"/>
        <v>368.9</v>
      </c>
      <c r="S10" s="11">
        <f t="shared" si="9"/>
        <v>3387347</v>
      </c>
      <c r="T10" s="11">
        <f t="shared" si="2"/>
        <v>13549388</v>
      </c>
      <c r="U10" s="11">
        <f t="shared" si="10"/>
        <v>337</v>
      </c>
      <c r="V10" s="11">
        <f t="shared" si="11"/>
        <v>401</v>
      </c>
      <c r="W10" s="11">
        <f t="shared" si="12"/>
        <v>3682098</v>
      </c>
      <c r="X10" s="11">
        <f t="shared" si="3"/>
        <v>14728392</v>
      </c>
      <c r="Y10" s="11">
        <f t="shared" si="13"/>
        <v>332</v>
      </c>
      <c r="Z10" s="11">
        <f t="shared" si="14"/>
        <v>395</v>
      </c>
      <c r="AA10" s="11">
        <f t="shared" si="15"/>
        <v>3627005</v>
      </c>
      <c r="AB10" s="11">
        <f t="shared" si="4"/>
        <v>14508020</v>
      </c>
    </row>
    <row r="11" spans="2:33 16360:16360" s="20" customFormat="1" ht="25.95" customHeight="1" x14ac:dyDescent="0.25">
      <c r="B11" s="33" t="s">
        <v>24</v>
      </c>
      <c r="C11" s="34"/>
      <c r="D11" s="34"/>
      <c r="E11" s="34"/>
      <c r="F11" s="34"/>
      <c r="G11" s="34"/>
      <c r="H11" s="35"/>
      <c r="I11" s="36"/>
      <c r="J11" s="36"/>
      <c r="K11" s="36"/>
      <c r="L11" s="37">
        <f>SUM(L8:L10)</f>
        <v>37151545</v>
      </c>
      <c r="M11" s="36"/>
      <c r="N11" s="36"/>
      <c r="O11" s="36"/>
      <c r="P11" s="37">
        <f>SUM(P8:P10)</f>
        <v>37151545</v>
      </c>
      <c r="Q11" s="36"/>
      <c r="R11" s="36"/>
      <c r="S11" s="36"/>
      <c r="T11" s="37">
        <f>SUM(T8:T10)</f>
        <v>34966164</v>
      </c>
      <c r="U11" s="36"/>
      <c r="V11" s="36"/>
      <c r="W11" s="36"/>
      <c r="X11" s="37">
        <f>SUM(X8:X10)</f>
        <v>36435324</v>
      </c>
      <c r="Y11" s="36"/>
      <c r="Z11" s="36"/>
      <c r="AA11" s="36"/>
      <c r="AB11" s="37">
        <f>SUM(AB8:AB10)</f>
        <v>36765888</v>
      </c>
    </row>
    <row r="12" spans="2:33 16360:16360" ht="25.95" customHeight="1" x14ac:dyDescent="0.25">
      <c r="D12" s="1" t="b">
        <f>D10=D17</f>
        <v>1</v>
      </c>
      <c r="H12" s="1"/>
      <c r="I12" s="1"/>
      <c r="J12" s="1"/>
      <c r="K12" s="1"/>
      <c r="L12" s="1"/>
      <c r="M12" s="1"/>
      <c r="N12" s="1"/>
      <c r="O12" s="1"/>
      <c r="P12" s="1"/>
      <c r="Q12" s="1"/>
      <c r="R12" s="1"/>
      <c r="S12" s="1"/>
      <c r="T12" s="1"/>
      <c r="U12" s="1"/>
      <c r="V12" s="1"/>
      <c r="W12" s="1"/>
      <c r="X12" s="1"/>
      <c r="Y12" s="1"/>
    </row>
    <row r="13" spans="2:33 16360:16360" ht="25.95" customHeight="1" x14ac:dyDescent="0.25">
      <c r="B13" s="29" t="s">
        <v>25</v>
      </c>
      <c r="C13" s="38"/>
      <c r="D13" s="38"/>
      <c r="E13" s="38"/>
      <c r="F13" s="38"/>
      <c r="G13" s="39"/>
      <c r="H13" s="38"/>
      <c r="I13" s="40"/>
      <c r="J13" s="40"/>
      <c r="K13" s="40"/>
      <c r="L13" s="40"/>
      <c r="M13" s="40"/>
      <c r="N13" s="40"/>
      <c r="O13" s="40"/>
      <c r="P13" s="40"/>
      <c r="Q13" s="40"/>
      <c r="R13" s="40"/>
      <c r="S13" s="40"/>
      <c r="T13" s="40"/>
      <c r="U13" s="57" t="s">
        <v>5</v>
      </c>
      <c r="V13" s="58"/>
      <c r="W13" s="58"/>
      <c r="X13" s="59"/>
      <c r="Y13" s="54" t="s">
        <v>6</v>
      </c>
      <c r="Z13" s="55"/>
      <c r="AA13" s="55"/>
      <c r="AB13" s="56"/>
    </row>
    <row r="14" spans="2:33 16360:16360" s="2" customFormat="1" ht="90" customHeight="1" x14ac:dyDescent="0.25">
      <c r="B14" s="12" t="s">
        <v>7</v>
      </c>
      <c r="C14" s="53" t="s">
        <v>8</v>
      </c>
      <c r="D14" s="53"/>
      <c r="E14" s="13" t="s">
        <v>9</v>
      </c>
      <c r="F14" s="13" t="s">
        <v>26</v>
      </c>
      <c r="G14" s="12" t="s">
        <v>11</v>
      </c>
      <c r="H14" s="14" t="s">
        <v>27</v>
      </c>
      <c r="I14" s="24" t="s">
        <v>13</v>
      </c>
      <c r="J14" s="24" t="s">
        <v>14</v>
      </c>
      <c r="K14" s="24" t="s">
        <v>15</v>
      </c>
      <c r="L14" s="23" t="s">
        <v>16</v>
      </c>
      <c r="M14" s="22" t="s">
        <v>13</v>
      </c>
      <c r="N14" s="22" t="s">
        <v>14</v>
      </c>
      <c r="O14" s="22" t="s">
        <v>15</v>
      </c>
      <c r="P14" s="10" t="s">
        <v>16</v>
      </c>
      <c r="Q14" s="24" t="s">
        <v>13</v>
      </c>
      <c r="R14" s="24" t="s">
        <v>14</v>
      </c>
      <c r="S14" s="24" t="s">
        <v>15</v>
      </c>
      <c r="T14" s="23" t="s">
        <v>16</v>
      </c>
      <c r="U14" s="26" t="s">
        <v>13</v>
      </c>
      <c r="V14" s="26" t="s">
        <v>14</v>
      </c>
      <c r="W14" s="26" t="s">
        <v>15</v>
      </c>
      <c r="X14" s="26" t="s">
        <v>16</v>
      </c>
      <c r="Y14" s="26" t="s">
        <v>13</v>
      </c>
      <c r="Z14" s="26" t="s">
        <v>14</v>
      </c>
      <c r="AA14" s="26" t="s">
        <v>15</v>
      </c>
      <c r="AB14" s="26" t="s">
        <v>16</v>
      </c>
    </row>
    <row r="15" spans="2:33 16360:16360" ht="25.95" customHeight="1" x14ac:dyDescent="0.25">
      <c r="B15" s="15">
        <v>4</v>
      </c>
      <c r="C15" s="15" t="s">
        <v>28</v>
      </c>
      <c r="D15" s="27" t="s">
        <v>29</v>
      </c>
      <c r="E15" s="15" t="s">
        <v>19</v>
      </c>
      <c r="F15" s="21">
        <v>4903.18</v>
      </c>
      <c r="G15" s="18">
        <v>4</v>
      </c>
      <c r="H15" s="16">
        <v>0.19</v>
      </c>
      <c r="I15" s="11">
        <v>150</v>
      </c>
      <c r="J15" s="11">
        <f t="shared" ref="J15:J17" si="16">ROUND(I15*(1+$H15),2)</f>
        <v>178.5</v>
      </c>
      <c r="K15" s="11">
        <f t="shared" ref="K15:K17" si="17">ROUND((J15*$F15),2)</f>
        <v>875217.63</v>
      </c>
      <c r="L15" s="11">
        <f t="shared" ref="L15:L17" si="18">ROUND(K15*$G15,0)</f>
        <v>3500871</v>
      </c>
      <c r="M15" s="11">
        <v>150</v>
      </c>
      <c r="N15" s="11">
        <f t="shared" ref="N15:N17" si="19">ROUND(M15*(1+$H15),2)</f>
        <v>178.5</v>
      </c>
      <c r="O15" s="11">
        <f t="shared" ref="O15:O17" si="20">ROUND(N15*$F15,2)</f>
        <v>875217.63</v>
      </c>
      <c r="P15" s="11">
        <f t="shared" ref="P15:P17" si="21">ROUND(O15*$G15,0)</f>
        <v>3500871</v>
      </c>
      <c r="Q15" s="11">
        <v>180</v>
      </c>
      <c r="R15" s="11">
        <f t="shared" ref="R15:R17" si="22">ROUND(Q15*(1+$H15),2)</f>
        <v>214.2</v>
      </c>
      <c r="S15" s="11">
        <f t="shared" ref="S15:S17" si="23">ROUND(R15*$F15,0)</f>
        <v>1050261</v>
      </c>
      <c r="T15" s="11">
        <f t="shared" ref="T15:T17" si="24">S15*$G15</f>
        <v>4201044</v>
      </c>
      <c r="U15" s="11">
        <f t="shared" ref="U15:U17" si="25">ROUND(AVERAGE(I15,M15,Q15),0)</f>
        <v>160</v>
      </c>
      <c r="V15" s="11">
        <f>ROUND(U15*(1+$H15),0)</f>
        <v>190</v>
      </c>
      <c r="W15" s="11">
        <f t="shared" ref="W15:W17" si="26">ROUND(V15*$F15,0)</f>
        <v>931604</v>
      </c>
      <c r="X15" s="11">
        <f t="shared" ref="X15:X17" si="27">ROUND(W15*$G15,0)</f>
        <v>3726416</v>
      </c>
      <c r="Y15" s="11">
        <f>ROUND(AVERAGE(I15,M15,U15),0)</f>
        <v>153</v>
      </c>
      <c r="Z15" s="11">
        <f t="shared" ref="Z15:Z17" si="28">ROUND(Y15*(1+$H15),0)</f>
        <v>182</v>
      </c>
      <c r="AA15" s="11">
        <f t="shared" ref="AA15:AA17" si="29">ROUND(Z15*$F15,0)</f>
        <v>892379</v>
      </c>
      <c r="AB15" s="11">
        <f t="shared" ref="AB15:AB17" si="30">ROUND(AA15*$G15,0)</f>
        <v>3569516</v>
      </c>
    </row>
    <row r="16" spans="2:33 16360:16360" ht="25.95" customHeight="1" x14ac:dyDescent="0.25">
      <c r="B16" s="15">
        <v>5</v>
      </c>
      <c r="C16" s="15" t="s">
        <v>20</v>
      </c>
      <c r="D16" s="49" t="s">
        <v>30</v>
      </c>
      <c r="E16" s="15" t="s">
        <v>19</v>
      </c>
      <c r="F16" s="21">
        <v>4903.18</v>
      </c>
      <c r="G16" s="18">
        <v>4</v>
      </c>
      <c r="H16" s="16">
        <v>0.19</v>
      </c>
      <c r="I16" s="11">
        <v>350</v>
      </c>
      <c r="J16" s="11">
        <f t="shared" si="16"/>
        <v>416.5</v>
      </c>
      <c r="K16" s="11">
        <f t="shared" si="17"/>
        <v>2042174.47</v>
      </c>
      <c r="L16" s="11">
        <f t="shared" si="18"/>
        <v>8168698</v>
      </c>
      <c r="M16" s="11">
        <v>350</v>
      </c>
      <c r="N16" s="11">
        <f t="shared" si="19"/>
        <v>416.5</v>
      </c>
      <c r="O16" s="11">
        <f t="shared" si="20"/>
        <v>2042174.47</v>
      </c>
      <c r="P16" s="11">
        <f t="shared" si="21"/>
        <v>8168698</v>
      </c>
      <c r="Q16" s="11">
        <v>310</v>
      </c>
      <c r="R16" s="11">
        <f t="shared" si="22"/>
        <v>368.9</v>
      </c>
      <c r="S16" s="11">
        <f t="shared" si="23"/>
        <v>1808783</v>
      </c>
      <c r="T16" s="11">
        <f t="shared" si="24"/>
        <v>7235132</v>
      </c>
      <c r="U16" s="11">
        <f t="shared" si="25"/>
        <v>337</v>
      </c>
      <c r="V16" s="11">
        <f t="shared" ref="V16:V17" si="31">ROUND(U16*(1+$H16),0)</f>
        <v>401</v>
      </c>
      <c r="W16" s="11">
        <f t="shared" si="26"/>
        <v>1966175</v>
      </c>
      <c r="X16" s="11">
        <f t="shared" si="27"/>
        <v>7864700</v>
      </c>
      <c r="Y16" s="11">
        <f t="shared" ref="Y16:Y17" si="32">ROUND(AVERAGE(M16,Q16,U16),0)</f>
        <v>332</v>
      </c>
      <c r="Z16" s="11">
        <f t="shared" si="28"/>
        <v>395</v>
      </c>
      <c r="AA16" s="11">
        <f t="shared" si="29"/>
        <v>1936756</v>
      </c>
      <c r="AB16" s="11">
        <f t="shared" si="30"/>
        <v>7747024</v>
      </c>
      <c r="XEF16" s="28"/>
    </row>
    <row r="17" spans="1:28" ht="25.95" customHeight="1" x14ac:dyDescent="0.25">
      <c r="B17" s="15">
        <v>6</v>
      </c>
      <c r="C17" s="15" t="s">
        <v>22</v>
      </c>
      <c r="D17" s="27" t="s">
        <v>31</v>
      </c>
      <c r="E17" s="15" t="s">
        <v>19</v>
      </c>
      <c r="F17" s="21">
        <v>4903.18</v>
      </c>
      <c r="G17" s="15">
        <v>4</v>
      </c>
      <c r="H17" s="16">
        <v>0.19</v>
      </c>
      <c r="I17" s="11">
        <v>400</v>
      </c>
      <c r="J17" s="11">
        <f t="shared" si="16"/>
        <v>476</v>
      </c>
      <c r="K17" s="11">
        <f t="shared" si="17"/>
        <v>2333913.6800000002</v>
      </c>
      <c r="L17" s="11">
        <f t="shared" si="18"/>
        <v>9335655</v>
      </c>
      <c r="M17" s="11">
        <v>400</v>
      </c>
      <c r="N17" s="11">
        <f t="shared" si="19"/>
        <v>476</v>
      </c>
      <c r="O17" s="11">
        <f t="shared" si="20"/>
        <v>2333913.6800000002</v>
      </c>
      <c r="P17" s="11">
        <f t="shared" si="21"/>
        <v>9335655</v>
      </c>
      <c r="Q17" s="11">
        <v>300</v>
      </c>
      <c r="R17" s="11">
        <f t="shared" si="22"/>
        <v>357</v>
      </c>
      <c r="S17" s="11">
        <f t="shared" si="23"/>
        <v>1750435</v>
      </c>
      <c r="T17" s="11">
        <f t="shared" si="24"/>
        <v>7001740</v>
      </c>
      <c r="U17" s="11">
        <f t="shared" si="25"/>
        <v>367</v>
      </c>
      <c r="V17" s="11">
        <f t="shared" si="31"/>
        <v>437</v>
      </c>
      <c r="W17" s="11">
        <f t="shared" si="26"/>
        <v>2142690</v>
      </c>
      <c r="X17" s="11">
        <f t="shared" si="27"/>
        <v>8570760</v>
      </c>
      <c r="Y17" s="11">
        <f t="shared" si="32"/>
        <v>356</v>
      </c>
      <c r="Z17" s="11">
        <f t="shared" si="28"/>
        <v>424</v>
      </c>
      <c r="AA17" s="11">
        <f t="shared" si="29"/>
        <v>2078948</v>
      </c>
      <c r="AB17" s="11">
        <f t="shared" si="30"/>
        <v>8315792</v>
      </c>
    </row>
    <row r="18" spans="1:28" ht="25.95" customHeight="1" x14ac:dyDescent="0.25">
      <c r="B18" s="33" t="s">
        <v>32</v>
      </c>
      <c r="C18" s="34"/>
      <c r="D18" s="34"/>
      <c r="E18" s="34"/>
      <c r="F18" s="34"/>
      <c r="G18" s="34"/>
      <c r="H18" s="35"/>
      <c r="I18" s="36"/>
      <c r="J18" s="36"/>
      <c r="K18" s="36"/>
      <c r="L18" s="37">
        <f>SUM(L15:L17)</f>
        <v>21005224</v>
      </c>
      <c r="M18" s="36"/>
      <c r="N18" s="36"/>
      <c r="O18" s="36"/>
      <c r="P18" s="37">
        <f>SUM(P15:P17)</f>
        <v>21005224</v>
      </c>
      <c r="Q18" s="36"/>
      <c r="R18" s="36"/>
      <c r="S18" s="36"/>
      <c r="T18" s="37">
        <f>SUM(T15:T17)</f>
        <v>18437916</v>
      </c>
      <c r="U18" s="36"/>
      <c r="V18" s="36"/>
      <c r="W18" s="36"/>
      <c r="X18" s="37">
        <f>SUM(X15:X17)</f>
        <v>20161876</v>
      </c>
      <c r="Y18" s="36"/>
      <c r="Z18" s="36"/>
      <c r="AA18" s="36"/>
      <c r="AB18" s="37">
        <f>SUM(AB15:AB17)</f>
        <v>19632332</v>
      </c>
    </row>
    <row r="19" spans="1:28" ht="25.95" customHeight="1" x14ac:dyDescent="0.25">
      <c r="H19" s="1"/>
      <c r="I19" s="1"/>
      <c r="J19" s="1"/>
      <c r="K19" s="1"/>
      <c r="L19" s="1"/>
      <c r="M19" s="1"/>
      <c r="N19" s="1"/>
      <c r="O19" s="1"/>
      <c r="P19" s="1"/>
      <c r="Q19" s="1"/>
      <c r="R19" s="1"/>
      <c r="S19" s="1"/>
      <c r="T19" s="1"/>
      <c r="U19" s="1"/>
      <c r="V19" s="1"/>
      <c r="W19" s="1"/>
      <c r="X19" s="1"/>
      <c r="Y19" s="1"/>
    </row>
    <row r="20" spans="1:28" ht="25.95" customHeight="1" x14ac:dyDescent="0.25">
      <c r="B20" s="29" t="s">
        <v>33</v>
      </c>
      <c r="C20" s="38"/>
      <c r="D20" s="38"/>
      <c r="E20" s="38"/>
      <c r="F20" s="38"/>
      <c r="G20" s="39"/>
      <c r="H20" s="38"/>
      <c r="I20" s="40"/>
      <c r="J20" s="40"/>
      <c r="K20" s="40"/>
      <c r="L20" s="40"/>
      <c r="M20" s="40"/>
      <c r="N20" s="40"/>
      <c r="O20" s="40"/>
      <c r="P20" s="40"/>
      <c r="Q20" s="40"/>
      <c r="R20" s="40"/>
      <c r="S20" s="40"/>
      <c r="T20" s="40"/>
      <c r="U20" s="57" t="s">
        <v>5</v>
      </c>
      <c r="V20" s="58"/>
      <c r="W20" s="58"/>
      <c r="X20" s="59"/>
      <c r="Y20" s="54" t="s">
        <v>6</v>
      </c>
      <c r="Z20" s="55"/>
      <c r="AA20" s="55"/>
      <c r="AB20" s="56"/>
    </row>
    <row r="21" spans="1:28" s="2" customFormat="1" ht="90" customHeight="1" x14ac:dyDescent="0.25">
      <c r="B21" s="12" t="s">
        <v>7</v>
      </c>
      <c r="C21" s="53" t="s">
        <v>8</v>
      </c>
      <c r="D21" s="53"/>
      <c r="E21" s="13" t="s">
        <v>9</v>
      </c>
      <c r="F21" s="13" t="s">
        <v>26</v>
      </c>
      <c r="G21" s="12" t="s">
        <v>11</v>
      </c>
      <c r="H21" s="14" t="s">
        <v>34</v>
      </c>
      <c r="I21" s="24" t="s">
        <v>35</v>
      </c>
      <c r="J21" s="24" t="s">
        <v>14</v>
      </c>
      <c r="K21" s="24" t="s">
        <v>15</v>
      </c>
      <c r="L21" s="23" t="s">
        <v>16</v>
      </c>
      <c r="M21" s="22" t="s">
        <v>35</v>
      </c>
      <c r="N21" s="22" t="s">
        <v>14</v>
      </c>
      <c r="O21" s="22" t="s">
        <v>15</v>
      </c>
      <c r="P21" s="10" t="s">
        <v>16</v>
      </c>
      <c r="Q21" s="24" t="s">
        <v>35</v>
      </c>
      <c r="R21" s="24" t="s">
        <v>14</v>
      </c>
      <c r="S21" s="24" t="s">
        <v>15</v>
      </c>
      <c r="T21" s="23" t="s">
        <v>16</v>
      </c>
      <c r="U21" s="26" t="s">
        <v>13</v>
      </c>
      <c r="V21" s="26" t="s">
        <v>14</v>
      </c>
      <c r="W21" s="26" t="s">
        <v>15</v>
      </c>
      <c r="X21" s="26" t="s">
        <v>16</v>
      </c>
      <c r="Y21" s="26" t="s">
        <v>13</v>
      </c>
      <c r="Z21" s="26" t="s">
        <v>14</v>
      </c>
      <c r="AA21" s="26" t="s">
        <v>15</v>
      </c>
      <c r="AB21" s="26" t="s">
        <v>16</v>
      </c>
    </row>
    <row r="22" spans="1:28" ht="25.95" customHeight="1" x14ac:dyDescent="0.25">
      <c r="B22" s="15">
        <v>7</v>
      </c>
      <c r="C22" s="15" t="s">
        <v>28</v>
      </c>
      <c r="D22" s="27" t="s">
        <v>29</v>
      </c>
      <c r="E22" s="15" t="s">
        <v>19</v>
      </c>
      <c r="F22" s="15">
        <v>67</v>
      </c>
      <c r="G22" s="18">
        <v>4</v>
      </c>
      <c r="H22" s="16">
        <v>0.19</v>
      </c>
      <c r="I22" s="11">
        <v>660</v>
      </c>
      <c r="J22" s="11">
        <f>ROUND(I22*(1+$H22),2)</f>
        <v>785.4</v>
      </c>
      <c r="K22" s="11">
        <f t="shared" ref="K22:K24" si="33">ROUND((J22*$F22),2)</f>
        <v>52621.8</v>
      </c>
      <c r="L22" s="11">
        <f t="shared" ref="L22:L24" si="34">ROUND(K22*$G22,0)</f>
        <v>210487</v>
      </c>
      <c r="M22" s="11">
        <v>660</v>
      </c>
      <c r="N22" s="11">
        <f t="shared" ref="N22:N24" si="35">ROUND(M22*(1+$H22),2)</f>
        <v>785.4</v>
      </c>
      <c r="O22" s="11">
        <f t="shared" ref="O22:O24" si="36">ROUND(N22*$F22,2)</f>
        <v>52621.8</v>
      </c>
      <c r="P22" s="11">
        <f t="shared" ref="P22:P24" si="37">ROUND(O22*$G22,0)</f>
        <v>210487</v>
      </c>
      <c r="Q22" s="11">
        <v>550</v>
      </c>
      <c r="R22" s="11">
        <f t="shared" ref="R22:R24" si="38">ROUND(Q22*(1+$H22),2)</f>
        <v>654.5</v>
      </c>
      <c r="S22" s="11">
        <f t="shared" ref="S22:S24" si="39">ROUND(R22*$F22,0)</f>
        <v>43852</v>
      </c>
      <c r="T22" s="11">
        <f t="shared" ref="T22:T24" si="40">S22*$G22</f>
        <v>175408</v>
      </c>
      <c r="U22" s="11">
        <f t="shared" ref="U22:U24" si="41">ROUND(AVERAGE(I22,M22,Q22),0)</f>
        <v>623</v>
      </c>
      <c r="V22" s="11">
        <f>ROUND(U22*(1+$H22),0)</f>
        <v>741</v>
      </c>
      <c r="W22" s="11">
        <f t="shared" ref="W22:W24" si="42">ROUND(V22*$F22,0)</f>
        <v>49647</v>
      </c>
      <c r="X22" s="11">
        <f t="shared" ref="X22:X24" si="43">ROUND(W22*$G22,0)</f>
        <v>198588</v>
      </c>
      <c r="Y22" s="11">
        <f>ROUND(AVERAGE(I22,M22,U22),0)</f>
        <v>648</v>
      </c>
      <c r="Z22" s="11">
        <f t="shared" ref="Z22:Z24" si="44">ROUND(Y22*(1+$H22),0)</f>
        <v>771</v>
      </c>
      <c r="AA22" s="11">
        <f t="shared" ref="AA22:AA24" si="45">ROUND(Z22*$F22,0)</f>
        <v>51657</v>
      </c>
      <c r="AB22" s="11">
        <f t="shared" ref="AB22:AB24" si="46">ROUND(AA22*$G22,0)</f>
        <v>206628</v>
      </c>
    </row>
    <row r="23" spans="1:28" ht="25.95" customHeight="1" x14ac:dyDescent="0.25">
      <c r="B23" s="15">
        <v>8</v>
      </c>
      <c r="C23" s="15" t="s">
        <v>20</v>
      </c>
      <c r="D23" s="50" t="s">
        <v>30</v>
      </c>
      <c r="E23" s="15" t="s">
        <v>19</v>
      </c>
      <c r="F23" s="15">
        <v>67</v>
      </c>
      <c r="G23" s="18">
        <v>4</v>
      </c>
      <c r="H23" s="16">
        <v>0.19</v>
      </c>
      <c r="I23" s="11">
        <v>150</v>
      </c>
      <c r="J23" s="11">
        <f>ROUND(I23*(1+$H23),2)</f>
        <v>178.5</v>
      </c>
      <c r="K23" s="11">
        <f t="shared" si="33"/>
        <v>11959.5</v>
      </c>
      <c r="L23" s="11">
        <f t="shared" si="34"/>
        <v>47838</v>
      </c>
      <c r="M23" s="11">
        <v>150</v>
      </c>
      <c r="N23" s="11">
        <f t="shared" si="35"/>
        <v>178.5</v>
      </c>
      <c r="O23" s="11">
        <f t="shared" si="36"/>
        <v>11959.5</v>
      </c>
      <c r="P23" s="11">
        <f t="shared" si="37"/>
        <v>47838</v>
      </c>
      <c r="Q23" s="11">
        <v>180</v>
      </c>
      <c r="R23" s="11">
        <f t="shared" si="38"/>
        <v>214.2</v>
      </c>
      <c r="S23" s="11">
        <f t="shared" si="39"/>
        <v>14351</v>
      </c>
      <c r="T23" s="11">
        <f t="shared" si="40"/>
        <v>57404</v>
      </c>
      <c r="U23" s="11">
        <f t="shared" si="41"/>
        <v>160</v>
      </c>
      <c r="V23" s="11">
        <f t="shared" ref="V23:V24" si="47">ROUND(U23*(1+$H23),0)</f>
        <v>190</v>
      </c>
      <c r="W23" s="11">
        <f t="shared" si="42"/>
        <v>12730</v>
      </c>
      <c r="X23" s="11">
        <f t="shared" si="43"/>
        <v>50920</v>
      </c>
      <c r="Y23" s="11">
        <f t="shared" ref="Y23:Y24" si="48">ROUND(AVERAGE(M23,Q23,U23),0)</f>
        <v>163</v>
      </c>
      <c r="Z23" s="11">
        <f t="shared" si="44"/>
        <v>194</v>
      </c>
      <c r="AA23" s="11">
        <f t="shared" si="45"/>
        <v>12998</v>
      </c>
      <c r="AB23" s="11">
        <f t="shared" si="46"/>
        <v>51992</v>
      </c>
    </row>
    <row r="24" spans="1:28" ht="25.95" customHeight="1" x14ac:dyDescent="0.25">
      <c r="B24" s="15">
        <v>9</v>
      </c>
      <c r="C24" s="15" t="s">
        <v>22</v>
      </c>
      <c r="D24" s="27" t="s">
        <v>31</v>
      </c>
      <c r="E24" s="15" t="s">
        <v>19</v>
      </c>
      <c r="F24" s="15">
        <v>67</v>
      </c>
      <c r="G24" s="18">
        <v>4</v>
      </c>
      <c r="H24" s="16">
        <v>0.19</v>
      </c>
      <c r="I24" s="11">
        <v>1200</v>
      </c>
      <c r="J24" s="11">
        <f>ROUND(I24*(1+$H24),2)</f>
        <v>1428</v>
      </c>
      <c r="K24" s="11">
        <f t="shared" si="33"/>
        <v>95676</v>
      </c>
      <c r="L24" s="11">
        <f t="shared" si="34"/>
        <v>382704</v>
      </c>
      <c r="M24" s="11">
        <v>1200</v>
      </c>
      <c r="N24" s="11">
        <f t="shared" si="35"/>
        <v>1428</v>
      </c>
      <c r="O24" s="11">
        <f t="shared" si="36"/>
        <v>95676</v>
      </c>
      <c r="P24" s="11">
        <f t="shared" si="37"/>
        <v>382704</v>
      </c>
      <c r="Q24" s="11">
        <v>1000</v>
      </c>
      <c r="R24" s="11">
        <f t="shared" si="38"/>
        <v>1190</v>
      </c>
      <c r="S24" s="11">
        <f t="shared" si="39"/>
        <v>79730</v>
      </c>
      <c r="T24" s="11">
        <f t="shared" si="40"/>
        <v>318920</v>
      </c>
      <c r="U24" s="11">
        <f t="shared" si="41"/>
        <v>1133</v>
      </c>
      <c r="V24" s="11">
        <f t="shared" si="47"/>
        <v>1348</v>
      </c>
      <c r="W24" s="11">
        <f t="shared" si="42"/>
        <v>90316</v>
      </c>
      <c r="X24" s="11">
        <f t="shared" si="43"/>
        <v>361264</v>
      </c>
      <c r="Y24" s="11">
        <f t="shared" si="48"/>
        <v>1111</v>
      </c>
      <c r="Z24" s="11">
        <f t="shared" si="44"/>
        <v>1322</v>
      </c>
      <c r="AA24" s="11">
        <f t="shared" si="45"/>
        <v>88574</v>
      </c>
      <c r="AB24" s="11">
        <f t="shared" si="46"/>
        <v>354296</v>
      </c>
    </row>
    <row r="25" spans="1:28" ht="25.95" customHeight="1" x14ac:dyDescent="0.25">
      <c r="B25" s="33" t="s">
        <v>36</v>
      </c>
      <c r="C25" s="34"/>
      <c r="D25" s="34"/>
      <c r="E25" s="34"/>
      <c r="F25" s="34"/>
      <c r="G25" s="34"/>
      <c r="H25" s="35"/>
      <c r="I25" s="36"/>
      <c r="J25" s="36"/>
      <c r="K25" s="36"/>
      <c r="L25" s="37">
        <f>SUM(L22:L24)</f>
        <v>641029</v>
      </c>
      <c r="M25" s="36"/>
      <c r="N25" s="36"/>
      <c r="O25" s="36"/>
      <c r="P25" s="37">
        <f>SUM(P22:P24)</f>
        <v>641029</v>
      </c>
      <c r="Q25" s="36"/>
      <c r="R25" s="36"/>
      <c r="S25" s="36"/>
      <c r="T25" s="37">
        <f>SUM(T22:T24)</f>
        <v>551732</v>
      </c>
      <c r="U25" s="41"/>
      <c r="V25" s="41"/>
      <c r="W25" s="42">
        <f>SUM(W22:W24)</f>
        <v>152693</v>
      </c>
      <c r="X25" s="42">
        <f>SUM(X22:X24)</f>
        <v>610772</v>
      </c>
      <c r="Y25" s="41"/>
      <c r="Z25" s="41"/>
      <c r="AA25" s="42">
        <f>SUM(AA22:AA24)</f>
        <v>153229</v>
      </c>
      <c r="AB25" s="42">
        <f>SUM(AB22:AB24)</f>
        <v>612916</v>
      </c>
    </row>
    <row r="26" spans="1:28" s="9" customFormat="1" ht="25.95" customHeight="1" x14ac:dyDescent="0.25">
      <c r="A26" s="19"/>
      <c r="B26" s="33" t="s">
        <v>37</v>
      </c>
      <c r="C26" s="34"/>
      <c r="D26" s="34"/>
      <c r="E26" s="34"/>
      <c r="F26" s="34"/>
      <c r="G26" s="34"/>
      <c r="H26" s="35"/>
      <c r="I26" s="36"/>
      <c r="J26" s="36"/>
      <c r="K26" s="36"/>
      <c r="L26" s="37">
        <f>+L11+L18+L25</f>
        <v>58797798</v>
      </c>
      <c r="M26" s="36"/>
      <c r="N26" s="36"/>
      <c r="O26" s="36"/>
      <c r="P26" s="37">
        <f>+P11+P18+P25</f>
        <v>58797798</v>
      </c>
      <c r="Q26" s="36"/>
      <c r="R26" s="36"/>
      <c r="S26" s="36"/>
      <c r="T26" s="37">
        <f>+T11+T18+T25</f>
        <v>53955812</v>
      </c>
      <c r="U26" s="41"/>
      <c r="V26" s="41"/>
      <c r="W26" s="42"/>
      <c r="X26" s="48">
        <f>+X11+X18+X25</f>
        <v>57207972</v>
      </c>
      <c r="Y26" s="47"/>
      <c r="Z26" s="41"/>
      <c r="AA26" s="42"/>
      <c r="AB26" s="42">
        <f>+AB11+AB18+AB25</f>
        <v>57011136</v>
      </c>
    </row>
    <row r="27" spans="1:28" ht="15" customHeight="1" x14ac:dyDescent="0.25">
      <c r="B27" s="3"/>
      <c r="C27" s="3"/>
      <c r="D27" s="3"/>
      <c r="E27" s="3"/>
      <c r="F27" s="3"/>
      <c r="G27" s="3"/>
      <c r="H27" s="4"/>
      <c r="I27" s="5"/>
      <c r="J27" s="5"/>
      <c r="K27" s="5"/>
      <c r="L27" s="5"/>
    </row>
    <row r="28" spans="1:28" x14ac:dyDescent="0.25">
      <c r="K28" s="5"/>
    </row>
    <row r="29" spans="1:28" x14ac:dyDescent="0.25">
      <c r="K29" s="5"/>
      <c r="X29" s="25"/>
      <c r="Y29" s="25"/>
      <c r="AB29" s="25"/>
    </row>
    <row r="30" spans="1:28" x14ac:dyDescent="0.25">
      <c r="D30" s="1" t="b">
        <f>D15=D22</f>
        <v>1</v>
      </c>
      <c r="K30" s="5"/>
      <c r="X30" s="25"/>
      <c r="Y30" s="25"/>
    </row>
    <row r="31" spans="1:28" x14ac:dyDescent="0.25">
      <c r="D31" s="1" t="b">
        <f>D16=D23</f>
        <v>1</v>
      </c>
      <c r="K31" s="5"/>
      <c r="X31" s="25"/>
      <c r="Y31" s="25"/>
      <c r="AB31" s="25"/>
    </row>
    <row r="32" spans="1:28" x14ac:dyDescent="0.25">
      <c r="D32" s="1" t="b">
        <f t="shared" ref="D32" si="49">D17=D24</f>
        <v>1</v>
      </c>
      <c r="K32" s="5"/>
    </row>
    <row r="33" spans="11:11" x14ac:dyDescent="0.25">
      <c r="K33" s="5"/>
    </row>
    <row r="34" spans="11:11" x14ac:dyDescent="0.25">
      <c r="K34" s="5"/>
    </row>
    <row r="35" spans="11:11" x14ac:dyDescent="0.25">
      <c r="K35" s="5"/>
    </row>
    <row r="36" spans="11:11" x14ac:dyDescent="0.25">
      <c r="K36" s="5"/>
    </row>
    <row r="37" spans="11:11" x14ac:dyDescent="0.25">
      <c r="K37" s="5"/>
    </row>
    <row r="38" spans="11:11" x14ac:dyDescent="0.25">
      <c r="K38" s="5"/>
    </row>
    <row r="39" spans="11:11" x14ac:dyDescent="0.25">
      <c r="K39" s="5"/>
    </row>
    <row r="40" spans="11:11" x14ac:dyDescent="0.25">
      <c r="K40" s="5"/>
    </row>
    <row r="41" spans="11:11" x14ac:dyDescent="0.25">
      <c r="K41" s="5"/>
    </row>
    <row r="42" spans="11:11" x14ac:dyDescent="0.25">
      <c r="K42" s="5"/>
    </row>
    <row r="43" spans="11:11" x14ac:dyDescent="0.25">
      <c r="K43" s="5"/>
    </row>
    <row r="44" spans="11:11" x14ac:dyDescent="0.25">
      <c r="K44" s="5"/>
    </row>
    <row r="45" spans="11:11" x14ac:dyDescent="0.25">
      <c r="K45" s="5"/>
    </row>
    <row r="46" spans="11:11" x14ac:dyDescent="0.25">
      <c r="K46" s="5"/>
    </row>
    <row r="47" spans="11:11" x14ac:dyDescent="0.25">
      <c r="K47" s="5"/>
    </row>
    <row r="48" spans="11:11" x14ac:dyDescent="0.25">
      <c r="K48" s="5"/>
    </row>
    <row r="49" spans="11:11" x14ac:dyDescent="0.25">
      <c r="K49" s="5"/>
    </row>
    <row r="50" spans="11:11" x14ac:dyDescent="0.25">
      <c r="K50" s="5"/>
    </row>
    <row r="51" spans="11:11" x14ac:dyDescent="0.25">
      <c r="K51" s="5"/>
    </row>
    <row r="52" spans="11:11" x14ac:dyDescent="0.25">
      <c r="K52" s="5"/>
    </row>
  </sheetData>
  <mergeCells count="13">
    <mergeCell ref="C21:D21"/>
    <mergeCell ref="M6:P6"/>
    <mergeCell ref="Q6:T6"/>
    <mergeCell ref="C7:D7"/>
    <mergeCell ref="Y6:AB6"/>
    <mergeCell ref="Y13:AB13"/>
    <mergeCell ref="Y20:AB20"/>
    <mergeCell ref="I6:L6"/>
    <mergeCell ref="B2:X2"/>
    <mergeCell ref="C14:D14"/>
    <mergeCell ref="U6:X6"/>
    <mergeCell ref="U13:X13"/>
    <mergeCell ref="U20:X20"/>
  </mergeCells>
  <pageMargins left="0.7" right="0.7" top="0.75" bottom="0.75" header="0.3" footer="0.3"/>
  <pageSetup scale="20" orientation="portrait" r:id="rId1"/>
  <colBreaks count="1" manualBreakCount="1">
    <brk id="12" min="1" max="3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Consolidado de Cotizaciones</vt:lpstr>
      <vt:lpstr>'Consolidado de Cotizaciones'!Área_de_impresión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Edna Johana Martinez Munoz</cp:lastModifiedBy>
  <cp:revision/>
  <dcterms:created xsi:type="dcterms:W3CDTF">2025-10-02T16:36:00Z</dcterms:created>
  <dcterms:modified xsi:type="dcterms:W3CDTF">2026-09-15T03:55:12Z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2025-10-01T00:00:00Z</vt:filetime>
  </property>
  <property fmtid="{D5CDD505-2E9C-101B-9397-08002B2CF9AE}" pid="3" name="Creator">
    <vt:lpwstr>WPS Spreadsheets</vt:lpwstr>
  </property>
  <property fmtid="{D5CDD505-2E9C-101B-9397-08002B2CF9AE}" pid="4" name="LastSaved">
    <vt:filetime>2025-10-02T00:00:00Z</vt:filetime>
  </property>
  <property fmtid="{D5CDD505-2E9C-101B-9397-08002B2CF9AE}" pid="5" name="SourceModified">
    <vt:lpwstr>D:20251001163402-05'00'</vt:lpwstr>
  </property>
  <property fmtid="{D5CDD505-2E9C-101B-9397-08002B2CF9AE}" pid="6" name="ICV">
    <vt:lpwstr>7C4E983A0EA34D0C86A858F69471E8D7_12</vt:lpwstr>
  </property>
  <property fmtid="{D5CDD505-2E9C-101B-9397-08002B2CF9AE}" pid="7" name="KSOProductBuildVer">
    <vt:lpwstr>3082-12.2.0.23196</vt:lpwstr>
  </property>
</Properties>
</file>