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SENA PUERTO BOYACA\2026\COMPRAS\ADECUACION CONSTRUCCION ZAJUNA\"/>
    </mc:Choice>
  </mc:AlternateContent>
  <xr:revisionPtr revIDLastSave="0" documentId="13_ncr:1_{71A8775D-2536-4560-BFD5-D106BC5AC76F}" xr6:coauthVersionLast="47" xr6:coauthVersionMax="47" xr10:uidLastSave="{00000000-0000-0000-0000-000000000000}"/>
  <bookViews>
    <workbookView xWindow="-120" yWindow="-120" windowWidth="20730" windowHeight="11040" xr2:uid="{72942947-F308-49AD-9A23-8AB27B88C103}"/>
  </bookViews>
  <sheets>
    <sheet name="ESTUDIO DE MERCADO" sheetId="1" r:id="rId1"/>
  </sheets>
  <externalReferences>
    <externalReference r:id="rId2"/>
  </externalReferences>
  <definedNames>
    <definedName name="_xlnm.Print_Titles" localSheetId="0">'ESTUDIO DE MERCADO'!$1:$5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A8" i="1" l="1"/>
  <c r="A9" i="1" s="1"/>
  <c r="A10" i="1" s="1"/>
  <c r="A11" i="1" s="1"/>
  <c r="A12" i="1" s="1"/>
  <c r="A13" i="1" s="1"/>
  <c r="J14" i="1" l="1"/>
  <c r="J13" i="1"/>
  <c r="J12" i="1"/>
  <c r="J11" i="1"/>
  <c r="J10" i="1"/>
  <c r="J9" i="1"/>
  <c r="J8" i="1"/>
  <c r="J7" i="1"/>
  <c r="J6" i="1"/>
  <c r="H14" i="1"/>
  <c r="H13" i="1"/>
  <c r="H12" i="1"/>
  <c r="H11" i="1"/>
  <c r="H10" i="1"/>
  <c r="H9" i="1"/>
  <c r="H8" i="1"/>
  <c r="H7" i="1"/>
  <c r="F14" i="1"/>
  <c r="F13" i="1"/>
  <c r="F12" i="1"/>
  <c r="F11" i="1"/>
  <c r="F10" i="1"/>
  <c r="F9" i="1"/>
  <c r="F8" i="1"/>
  <c r="F7" i="1"/>
  <c r="K7" i="1" l="1"/>
  <c r="K6" i="1" l="1"/>
  <c r="K14" i="1"/>
  <c r="K8" i="1"/>
  <c r="K9" i="1"/>
  <c r="K10" i="1"/>
  <c r="K11" i="1"/>
  <c r="K12" i="1"/>
  <c r="K13" i="1"/>
  <c r="H15" i="1"/>
  <c r="F15" i="1"/>
  <c r="J15" i="1" l="1"/>
  <c r="K15" i="1"/>
  <c r="F16" i="1"/>
  <c r="F18" i="1"/>
  <c r="F17" i="1"/>
  <c r="H18" i="1"/>
  <c r="H19" i="1" s="1"/>
  <c r="H17" i="1"/>
  <c r="H16" i="1"/>
  <c r="J16" i="1" l="1"/>
  <c r="F19" i="1"/>
  <c r="J19" i="1" s="1"/>
  <c r="J18" i="1"/>
  <c r="J17" i="1"/>
  <c r="M15" i="1"/>
  <c r="H20" i="1"/>
  <c r="F20" i="1" l="1"/>
  <c r="J23" i="1" s="1"/>
</calcChain>
</file>

<file path=xl/sharedStrings.xml><?xml version="1.0" encoding="utf-8"?>
<sst xmlns="http://schemas.openxmlformats.org/spreadsheetml/2006/main" count="41" uniqueCount="34">
  <si>
    <t>ITEM</t>
  </si>
  <si>
    <t>DESCRIPCIÓN</t>
  </si>
  <si>
    <t xml:space="preserve">UNIDAD DE MEDIDA </t>
  </si>
  <si>
    <t>CANT</t>
  </si>
  <si>
    <t>VALOR PROMEDIO</t>
  </si>
  <si>
    <t>ING. OSWALDO ELIAS LAMBRAÑO ROMERO</t>
  </si>
  <si>
    <t xml:space="preserve">PROFESIONAL DE INFRAESTRUCTURA </t>
  </si>
  <si>
    <t>M2</t>
  </si>
  <si>
    <t>VALOR  UNITARO</t>
  </si>
  <si>
    <t xml:space="preserve">VALOR  TOTAL </t>
  </si>
  <si>
    <t xml:space="preserve">TOTAL PRESUPUESTO COSTOS DIRECTOS </t>
  </si>
  <si>
    <t xml:space="preserve">ADMINISTRACION </t>
  </si>
  <si>
    <t xml:space="preserve">IMPREVISTOS </t>
  </si>
  <si>
    <t>UTILIDADES</t>
  </si>
  <si>
    <t xml:space="preserve">I.V.A. SOBRE UTILIDADES </t>
  </si>
  <si>
    <r>
      <rPr>
        <b/>
        <sz val="20"/>
        <color theme="1"/>
        <rFont val="Aptos Narrow"/>
        <family val="2"/>
        <scheme val="minor"/>
      </rPr>
      <t>ESTUDIO DE MERCADO</t>
    </r>
    <r>
      <rPr>
        <b/>
        <sz val="18"/>
        <color theme="1"/>
        <rFont val="Aptos Narrow"/>
        <family val="2"/>
        <scheme val="minor"/>
      </rPr>
      <t xml:space="preserve"> </t>
    </r>
    <r>
      <rPr>
        <b/>
        <sz val="14"/>
        <color theme="1"/>
        <rFont val="Aptos Narrow"/>
        <family val="2"/>
        <scheme val="minor"/>
      </rPr>
      <t xml:space="preserve">  </t>
    </r>
    <r>
      <rPr>
        <b/>
        <sz val="11"/>
        <color theme="1"/>
        <rFont val="Aptos Narrow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Aptos Narrow"/>
        <family val="2"/>
        <scheme val="minor"/>
      </rPr>
      <t>CONTRATAR LA ADECUACIÓN DE LA VIA DE ACCESO, RAMPAS Y ANDENES DE ACCESO AL PROYECTO TIENDA DE CARRETERA ZAJUNA-CAMPO DEL CENTRO DE LA INNOVACIÓN AGROINDUSTRIAL Y DE SERVICIOS “CIAS” DEL MUNICIPIO DE PUERTO BOYACÁ, REGIONAL BOYACÁ.</t>
    </r>
  </si>
  <si>
    <t>1. OBRAS PARA ADECUACION ANDENES Y RAMPAS DE ACCESO A LA TIENDA ZAJUNA CAMPO</t>
  </si>
  <si>
    <t>SUMINISTRO DE RELLENO CON MATERIAL TIPO RECEBO PARA ARREGLO VIA DE ACCESO Y AREA PROYECTO</t>
  </si>
  <si>
    <t xml:space="preserve">EXCAVACION MANUAL EN MATERIAL COMUN NO INCLUYE RETIRO DE SOBRANTES </t>
  </si>
  <si>
    <t>CONSTRUCCION DE SOLADO DE LIMPIEZA EN CONCRETO 14 MPA (2000 PSI) E= 0.05M</t>
  </si>
  <si>
    <t xml:space="preserve">CONSTRUCCION DE MURO EN CONCRETO DE 3000 PSI E=0.15M. NO INCLUYE ACERO </t>
  </si>
  <si>
    <t>CONSTRUCCION DE ANDEN EN CONCRETO DE 21 MPA (3000 PSI) E=0.10M</t>
  </si>
  <si>
    <t>SUMINISTRO E INSTALACION DE ACERO DE REFUERZO CORRUGADO PARA ANDENES</t>
  </si>
  <si>
    <t>SUMINISTRO E INSTALACION DE RECEBO COMPACTADO PARA ANDENES</t>
  </si>
  <si>
    <t>SUMINISTRO E INSTALACION DE MALLA ELECTROSOLDADA 4MM PARA ANDEN</t>
  </si>
  <si>
    <t xml:space="preserve">VALOR TOTAL </t>
  </si>
  <si>
    <t>M3</t>
  </si>
  <si>
    <t>KG</t>
  </si>
  <si>
    <t>Proveedor :  UNION ALFA &amp; OMEGA SAS</t>
  </si>
  <si>
    <t>NIT: 900.524.377-5</t>
  </si>
  <si>
    <t>Proveedor : OPA GABAMA &amp; CIA LTDA</t>
  </si>
  <si>
    <t>NIT: 900.108.666.-5</t>
  </si>
  <si>
    <t xml:space="preserve">R/L ALEXA CARDOZO BRIÑEZ </t>
  </si>
  <si>
    <t>R/L GABRIEL ENRIQUE BARRIOS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</si>
</sst>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  <numFmt numFmtId="166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4"/>
      <color theme="0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165" fontId="2" fillId="0" borderId="0" xfId="0" applyNumberFormat="1" applyFont="1"/>
    <xf numFmtId="0" fontId="4" fillId="0" borderId="0" xfId="0" applyFont="1" applyAlignment="1">
      <alignment horizontal="justify" vertical="center"/>
    </xf>
    <xf numFmtId="44" fontId="0" fillId="0" borderId="0" xfId="1" applyFont="1"/>
    <xf numFmtId="44" fontId="0" fillId="0" borderId="0" xfId="0" applyNumberFormat="1"/>
    <xf numFmtId="0" fontId="9" fillId="4" borderId="3" xfId="0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/>
    <xf numFmtId="0" fontId="6" fillId="0" borderId="0" xfId="0" applyFont="1"/>
    <xf numFmtId="0" fontId="0" fillId="0" borderId="15" xfId="0" applyBorder="1" applyAlignment="1">
      <alignment vertical="center"/>
    </xf>
    <xf numFmtId="0" fontId="13" fillId="6" borderId="3" xfId="0" applyFont="1" applyFill="1" applyBorder="1" applyAlignment="1">
      <alignment horizontal="center" vertical="center"/>
    </xf>
    <xf numFmtId="44" fontId="0" fillId="0" borderId="24" xfId="1" applyFont="1" applyFill="1" applyBorder="1" applyAlignment="1">
      <alignment vertical="center"/>
    </xf>
    <xf numFmtId="44" fontId="0" fillId="0" borderId="30" xfId="1" applyFont="1" applyFill="1" applyBorder="1" applyAlignment="1">
      <alignment vertical="center"/>
    </xf>
    <xf numFmtId="165" fontId="6" fillId="0" borderId="25" xfId="1" applyNumberFormat="1" applyFont="1" applyFill="1" applyBorder="1" applyAlignment="1">
      <alignment horizontal="center" vertical="center"/>
    </xf>
    <xf numFmtId="44" fontId="0" fillId="0" borderId="37" xfId="1" applyFont="1" applyFill="1" applyBorder="1" applyAlignment="1">
      <alignment vertical="center"/>
    </xf>
    <xf numFmtId="164" fontId="0" fillId="0" borderId="34" xfId="0" applyNumberFormat="1" applyBorder="1" applyAlignment="1">
      <alignment horizontal="center" vertical="center"/>
    </xf>
    <xf numFmtId="9" fontId="6" fillId="0" borderId="27" xfId="0" applyNumberFormat="1" applyFont="1" applyBorder="1" applyAlignment="1">
      <alignment horizontal="center" vertical="center"/>
    </xf>
    <xf numFmtId="9" fontId="6" fillId="0" borderId="8" xfId="2" applyFont="1" applyBorder="1" applyAlignment="1">
      <alignment horizontal="center" vertical="center"/>
    </xf>
    <xf numFmtId="9" fontId="6" fillId="0" borderId="5" xfId="0" applyNumberFormat="1" applyFont="1" applyBorder="1" applyAlignment="1">
      <alignment horizontal="center" vertical="center"/>
    </xf>
    <xf numFmtId="9" fontId="6" fillId="0" borderId="28" xfId="0" applyNumberFormat="1" applyFont="1" applyBorder="1" applyAlignment="1">
      <alignment horizontal="center" vertical="center"/>
    </xf>
    <xf numFmtId="165" fontId="6" fillId="0" borderId="38" xfId="1" applyNumberFormat="1" applyFont="1" applyFill="1" applyBorder="1" applyAlignment="1">
      <alignment horizontal="center" vertical="center"/>
    </xf>
    <xf numFmtId="165" fontId="6" fillId="0" borderId="31" xfId="0" applyNumberFormat="1" applyFont="1" applyBorder="1" applyAlignment="1">
      <alignment horizontal="center" vertical="center"/>
    </xf>
    <xf numFmtId="165" fontId="6" fillId="0" borderId="39" xfId="0" applyNumberFormat="1" applyFont="1" applyBorder="1" applyAlignment="1">
      <alignment horizontal="center" vertical="center"/>
    </xf>
    <xf numFmtId="165" fontId="6" fillId="0" borderId="18" xfId="1" applyNumberFormat="1" applyFont="1" applyFill="1" applyBorder="1" applyAlignment="1">
      <alignment horizontal="center" vertical="center"/>
    </xf>
    <xf numFmtId="165" fontId="10" fillId="4" borderId="3" xfId="1" applyNumberFormat="1" applyFont="1" applyFill="1" applyBorder="1" applyAlignment="1">
      <alignment vertical="center"/>
    </xf>
    <xf numFmtId="165" fontId="13" fillId="6" borderId="3" xfId="1" applyNumberFormat="1" applyFont="1" applyFill="1" applyBorder="1" applyAlignment="1">
      <alignment vertical="center"/>
    </xf>
    <xf numFmtId="164" fontId="0" fillId="0" borderId="31" xfId="0" applyNumberFormat="1" applyBorder="1" applyAlignment="1">
      <alignment horizontal="center" vertical="center"/>
    </xf>
    <xf numFmtId="165" fontId="0" fillId="0" borderId="0" xfId="0" applyNumberFormat="1"/>
    <xf numFmtId="165" fontId="6" fillId="0" borderId="23" xfId="1" applyNumberFormat="1" applyFont="1" applyFill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65" fontId="17" fillId="0" borderId="9" xfId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2" fontId="16" fillId="0" borderId="29" xfId="0" applyNumberFormat="1" applyFont="1" applyBorder="1" applyAlignment="1">
      <alignment horizontal="center" vertical="center"/>
    </xf>
    <xf numFmtId="44" fontId="14" fillId="0" borderId="1" xfId="1" applyFont="1" applyFill="1" applyBorder="1" applyAlignment="1">
      <alignment horizontal="left" vertical="center" shrinkToFit="1"/>
    </xf>
    <xf numFmtId="44" fontId="14" fillId="0" borderId="2" xfId="1" applyFont="1" applyFill="1" applyBorder="1" applyAlignment="1">
      <alignment horizontal="left" vertical="center" shrinkToFi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vertical="center" wrapText="1"/>
    </xf>
    <xf numFmtId="0" fontId="6" fillId="5" borderId="23" xfId="0" applyFont="1" applyFill="1" applyBorder="1" applyAlignment="1">
      <alignment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158749</xdr:colOff>
      <xdr:row>21</xdr:row>
      <xdr:rowOff>158750</xdr:rowOff>
    </xdr:from>
    <xdr:to>
      <xdr:col>1</xdr:col>
      <xdr:colOff>2462891</xdr:colOff>
      <xdr:row>24</xdr:row>
      <xdr:rowOff>145948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B83624-CE69-46B0-A9FC-4348ACBB1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981" y="34187946"/>
          <a:ext cx="2304142" cy="848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Oswaldo\Desktop\MODERNIZACION%20AMBIENTE%20SOLDADURA\PROYECTO\PRESUPUESTO%20OFICIAL%20AMBIENTE%20SOLDADURA.xlsx" TargetMode="External"/><Relationship Id="rId1" Type="http://schemas.openxmlformats.org/officeDocument/2006/relationships/externalLinkPath" Target="file:///D:\Users\Oswaldo\Desktop\MODERNIZACION%20AMBIENTE%20SOLDADURA\PROYECTO\PRESUPUESTO%20OFICIAL%20AMBIENTE%20SOLDAD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"/>
      <sheetName val="page 1"/>
    </sheetNames>
    <sheetDataSet>
      <sheetData sheetId="0">
        <row r="54">
          <cell r="F54">
            <v>99903965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A6397-CCA0-4209-B187-961D4D179531}">
  <dimension ref="A1:Q27"/>
  <sheetViews>
    <sheetView tabSelected="1" topLeftCell="A15" zoomScale="84" zoomScaleNormal="84" workbookViewId="0">
      <selection activeCell="F30" sqref="F30"/>
    </sheetView>
  </sheetViews>
  <sheetFormatPr baseColWidth="10" defaultColWidth="11" defaultRowHeight="15" x14ac:dyDescent="0.25"/>
  <cols>
    <col min="1" max="1" width="6.7109375" customWidth="1"/>
    <col min="2" max="2" width="57.140625" customWidth="1"/>
    <col min="3" max="3" width="9.85546875" customWidth="1"/>
    <col min="4" max="4" width="8.140625" customWidth="1"/>
    <col min="5" max="5" width="22.140625" customWidth="1"/>
    <col min="6" max="6" width="28.7109375" customWidth="1"/>
    <col min="7" max="7" width="24.5703125" customWidth="1"/>
    <col min="8" max="8" width="28" customWidth="1"/>
    <col min="10" max="10" width="22.5703125" hidden="1" customWidth="1"/>
    <col min="11" max="11" width="34" hidden="1" customWidth="1"/>
    <col min="13" max="13" width="0" hidden="1" customWidth="1"/>
    <col min="17" max="17" width="13" bestFit="1" customWidth="1"/>
  </cols>
  <sheetData>
    <row r="1" spans="1:17" ht="76.5" customHeight="1" thickBot="1" x14ac:dyDescent="0.3">
      <c r="A1" s="40" t="s">
        <v>15</v>
      </c>
      <c r="B1" s="41"/>
      <c r="C1" s="41"/>
      <c r="D1" s="41"/>
      <c r="E1" s="41"/>
      <c r="F1" s="41"/>
      <c r="G1" s="41"/>
      <c r="H1" s="42"/>
    </row>
    <row r="2" spans="1:17" ht="30.75" customHeight="1" x14ac:dyDescent="0.25">
      <c r="A2" s="64" t="s">
        <v>0</v>
      </c>
      <c r="B2" s="61" t="s">
        <v>1</v>
      </c>
      <c r="C2" s="61" t="s">
        <v>2</v>
      </c>
      <c r="D2" s="61" t="s">
        <v>3</v>
      </c>
      <c r="E2" s="43" t="s">
        <v>28</v>
      </c>
      <c r="F2" s="44"/>
      <c r="G2" s="67" t="s">
        <v>30</v>
      </c>
      <c r="H2" s="68"/>
    </row>
    <row r="3" spans="1:17" ht="18" customHeight="1" x14ac:dyDescent="0.25">
      <c r="A3" s="65"/>
      <c r="B3" s="62"/>
      <c r="C3" s="62"/>
      <c r="D3" s="62"/>
      <c r="E3" s="57" t="s">
        <v>32</v>
      </c>
      <c r="F3" s="58"/>
      <c r="G3" s="57" t="s">
        <v>33</v>
      </c>
      <c r="H3" s="58"/>
    </row>
    <row r="4" spans="1:17" ht="27" customHeight="1" thickBot="1" x14ac:dyDescent="0.3">
      <c r="A4" s="65"/>
      <c r="B4" s="62"/>
      <c r="C4" s="62"/>
      <c r="D4" s="62"/>
      <c r="E4" s="59" t="s">
        <v>29</v>
      </c>
      <c r="F4" s="60"/>
      <c r="G4" s="59" t="s">
        <v>31</v>
      </c>
      <c r="H4" s="60"/>
    </row>
    <row r="5" spans="1:17" ht="24" customHeight="1" thickBot="1" x14ac:dyDescent="0.3">
      <c r="A5" s="66"/>
      <c r="B5" s="63"/>
      <c r="C5" s="63"/>
      <c r="D5" s="63"/>
      <c r="E5" s="5" t="s">
        <v>8</v>
      </c>
      <c r="F5" s="5" t="s">
        <v>9</v>
      </c>
      <c r="G5" s="5" t="s">
        <v>8</v>
      </c>
      <c r="H5" s="5" t="s">
        <v>9</v>
      </c>
    </row>
    <row r="6" spans="1:17" ht="40.5" customHeight="1" thickBot="1" x14ac:dyDescent="0.3">
      <c r="A6" s="71" t="s">
        <v>16</v>
      </c>
      <c r="B6" s="72"/>
      <c r="C6" s="72"/>
      <c r="D6" s="73"/>
      <c r="E6" s="69"/>
      <c r="F6" s="69"/>
      <c r="G6" s="69"/>
      <c r="H6" s="70"/>
      <c r="J6" s="4">
        <f t="shared" ref="J6:J14" si="0">(E6+G6)/2</f>
        <v>0</v>
      </c>
      <c r="K6" s="4">
        <f t="shared" ref="K6:K14" si="1">J6*D6</f>
        <v>0</v>
      </c>
    </row>
    <row r="7" spans="1:17" ht="31.5" customHeight="1" x14ac:dyDescent="0.25">
      <c r="A7" s="29">
        <v>1.1000000000000001</v>
      </c>
      <c r="B7" s="30" t="s">
        <v>18</v>
      </c>
      <c r="C7" s="31" t="s">
        <v>26</v>
      </c>
      <c r="D7" s="32">
        <v>1.05</v>
      </c>
      <c r="E7" s="38">
        <v>78660</v>
      </c>
      <c r="F7" s="33">
        <f t="shared" ref="F7:F10" si="2">ROUND((E7*D7),0)</f>
        <v>82593</v>
      </c>
      <c r="G7" s="39">
        <v>70500</v>
      </c>
      <c r="H7" s="33">
        <f t="shared" ref="H7:H10" si="3">ROUND((G7*D7),0)</f>
        <v>74025</v>
      </c>
      <c r="J7" s="4">
        <f t="shared" si="0"/>
        <v>74580</v>
      </c>
      <c r="K7" s="4">
        <f>J7*D7</f>
        <v>78309</v>
      </c>
    </row>
    <row r="8" spans="1:17" ht="30.75" customHeight="1" x14ac:dyDescent="0.25">
      <c r="A8" s="29">
        <f>+A7+0.1</f>
        <v>1.2000000000000002</v>
      </c>
      <c r="B8" s="30" t="s">
        <v>19</v>
      </c>
      <c r="C8" s="31" t="s">
        <v>26</v>
      </c>
      <c r="D8" s="34">
        <v>0.26</v>
      </c>
      <c r="E8" s="38">
        <v>577900</v>
      </c>
      <c r="F8" s="33">
        <f t="shared" si="2"/>
        <v>150254</v>
      </c>
      <c r="G8" s="38">
        <v>625400</v>
      </c>
      <c r="H8" s="33">
        <f t="shared" si="3"/>
        <v>162604</v>
      </c>
      <c r="J8" s="4">
        <f t="shared" si="0"/>
        <v>601650</v>
      </c>
      <c r="K8" s="4">
        <f t="shared" si="1"/>
        <v>156429</v>
      </c>
    </row>
    <row r="9" spans="1:17" ht="31.5" x14ac:dyDescent="0.25">
      <c r="A9" s="29">
        <f t="shared" ref="A9:A13" si="4">+A8+0.1</f>
        <v>1.3000000000000003</v>
      </c>
      <c r="B9" s="30" t="s">
        <v>20</v>
      </c>
      <c r="C9" s="31" t="s">
        <v>26</v>
      </c>
      <c r="D9" s="34">
        <v>3.03</v>
      </c>
      <c r="E9" s="38">
        <v>973392</v>
      </c>
      <c r="F9" s="33">
        <f t="shared" si="2"/>
        <v>2949378</v>
      </c>
      <c r="G9" s="38">
        <v>930980</v>
      </c>
      <c r="H9" s="33">
        <f t="shared" si="3"/>
        <v>2820869</v>
      </c>
      <c r="J9" s="4">
        <f t="shared" si="0"/>
        <v>952186</v>
      </c>
      <c r="K9" s="4">
        <f t="shared" si="1"/>
        <v>2885123.5799999996</v>
      </c>
    </row>
    <row r="10" spans="1:17" ht="31.5" x14ac:dyDescent="0.25">
      <c r="A10" s="29">
        <f>+A9+0.1</f>
        <v>1.4000000000000004</v>
      </c>
      <c r="B10" s="30" t="s">
        <v>21</v>
      </c>
      <c r="C10" s="31" t="s">
        <v>26</v>
      </c>
      <c r="D10" s="35">
        <v>2.1</v>
      </c>
      <c r="E10" s="38">
        <v>814152</v>
      </c>
      <c r="F10" s="33">
        <f t="shared" si="2"/>
        <v>1709719</v>
      </c>
      <c r="G10" s="38">
        <v>810600</v>
      </c>
      <c r="H10" s="33">
        <f t="shared" si="3"/>
        <v>1702260</v>
      </c>
      <c r="J10" s="4">
        <f t="shared" si="0"/>
        <v>812376</v>
      </c>
      <c r="K10" s="4">
        <f t="shared" si="1"/>
        <v>1705989.6</v>
      </c>
    </row>
    <row r="11" spans="1:17" ht="31.5" x14ac:dyDescent="0.25">
      <c r="A11" s="29">
        <f t="shared" si="4"/>
        <v>1.5000000000000004</v>
      </c>
      <c r="B11" s="30" t="s">
        <v>22</v>
      </c>
      <c r="C11" s="31" t="s">
        <v>27</v>
      </c>
      <c r="D11" s="36">
        <v>126.67</v>
      </c>
      <c r="E11" s="38">
        <v>10952</v>
      </c>
      <c r="F11" s="33">
        <f t="shared" ref="F11:F14" si="5">ROUND((E11*D11),0)</f>
        <v>1387290</v>
      </c>
      <c r="G11" s="38">
        <v>14050</v>
      </c>
      <c r="H11" s="33">
        <f t="shared" ref="H11:H14" si="6">ROUND((G11*D11),0)</f>
        <v>1779714</v>
      </c>
      <c r="J11" s="4">
        <f t="shared" si="0"/>
        <v>12501</v>
      </c>
      <c r="K11" s="4">
        <f t="shared" si="1"/>
        <v>1583501.67</v>
      </c>
    </row>
    <row r="12" spans="1:17" ht="31.5" x14ac:dyDescent="0.25">
      <c r="A12" s="29">
        <f t="shared" si="4"/>
        <v>1.6000000000000005</v>
      </c>
      <c r="B12" s="30" t="s">
        <v>23</v>
      </c>
      <c r="C12" s="31" t="s">
        <v>26</v>
      </c>
      <c r="D12" s="37">
        <v>37.128</v>
      </c>
      <c r="E12" s="38">
        <v>98910</v>
      </c>
      <c r="F12" s="33">
        <f t="shared" si="5"/>
        <v>3672330</v>
      </c>
      <c r="G12" s="38">
        <v>111300</v>
      </c>
      <c r="H12" s="33">
        <f t="shared" si="6"/>
        <v>4132346</v>
      </c>
      <c r="J12" s="4">
        <f t="shared" si="0"/>
        <v>105105</v>
      </c>
      <c r="K12" s="4">
        <f t="shared" si="1"/>
        <v>3902338.44</v>
      </c>
    </row>
    <row r="13" spans="1:17" ht="31.5" x14ac:dyDescent="0.25">
      <c r="A13" s="29">
        <f t="shared" si="4"/>
        <v>1.7000000000000006</v>
      </c>
      <c r="B13" s="30" t="s">
        <v>24</v>
      </c>
      <c r="C13" s="31" t="s">
        <v>7</v>
      </c>
      <c r="D13" s="37">
        <v>21</v>
      </c>
      <c r="E13" s="38">
        <v>13094</v>
      </c>
      <c r="F13" s="33">
        <f t="shared" si="5"/>
        <v>274974</v>
      </c>
      <c r="G13" s="38">
        <v>14870</v>
      </c>
      <c r="H13" s="33">
        <f t="shared" si="6"/>
        <v>312270</v>
      </c>
      <c r="J13" s="4">
        <f t="shared" si="0"/>
        <v>13982</v>
      </c>
      <c r="K13" s="4">
        <f t="shared" si="1"/>
        <v>293622</v>
      </c>
    </row>
    <row r="14" spans="1:17" ht="48" thickBot="1" x14ac:dyDescent="0.3">
      <c r="A14" s="29">
        <v>1.8</v>
      </c>
      <c r="B14" s="30" t="s">
        <v>17</v>
      </c>
      <c r="C14" s="31" t="s">
        <v>26</v>
      </c>
      <c r="D14" s="36">
        <v>85</v>
      </c>
      <c r="E14" s="38">
        <v>60594</v>
      </c>
      <c r="F14" s="33">
        <f t="shared" si="5"/>
        <v>5150490</v>
      </c>
      <c r="G14" s="38">
        <v>63500</v>
      </c>
      <c r="H14" s="33">
        <f t="shared" si="6"/>
        <v>5397500</v>
      </c>
      <c r="J14" s="4">
        <f t="shared" si="0"/>
        <v>62047</v>
      </c>
      <c r="K14" s="4">
        <f t="shared" si="1"/>
        <v>5273995</v>
      </c>
    </row>
    <row r="15" spans="1:17" ht="19.5" thickBot="1" x14ac:dyDescent="0.3">
      <c r="A15" s="45" t="s">
        <v>10</v>
      </c>
      <c r="B15" s="46"/>
      <c r="C15" s="46"/>
      <c r="D15" s="46"/>
      <c r="E15" s="56"/>
      <c r="F15" s="13">
        <f>SUM(F6:F14)</f>
        <v>15377028</v>
      </c>
      <c r="G15" s="11"/>
      <c r="H15" s="28">
        <f>SUM(H6:H14)</f>
        <v>16381588</v>
      </c>
      <c r="J15" s="27">
        <f>(F15+H15)/2</f>
        <v>15879308</v>
      </c>
      <c r="K15" s="27">
        <f>SUM(K6:K14)</f>
        <v>15879308.289999999</v>
      </c>
      <c r="M15" s="27">
        <f>J15-K15</f>
        <v>-0.28999999910593033</v>
      </c>
      <c r="Q15" s="27"/>
    </row>
    <row r="16" spans="1:17" ht="18.75" x14ac:dyDescent="0.25">
      <c r="A16" s="48" t="s">
        <v>11</v>
      </c>
      <c r="B16" s="49"/>
      <c r="C16" s="49"/>
      <c r="D16" s="49"/>
      <c r="E16" s="16">
        <v>0.2</v>
      </c>
      <c r="F16" s="20">
        <f>F15*E16</f>
        <v>3075405.6</v>
      </c>
      <c r="G16" s="14"/>
      <c r="H16" s="20">
        <f>H15*E16</f>
        <v>3276317.6</v>
      </c>
      <c r="J16" s="27">
        <f t="shared" ref="J16:J19" si="7">(F16+H16)/2</f>
        <v>3175861.6</v>
      </c>
      <c r="Q16" s="27"/>
    </row>
    <row r="17" spans="1:17" ht="18.75" x14ac:dyDescent="0.25">
      <c r="A17" s="50" t="s">
        <v>12</v>
      </c>
      <c r="B17" s="51"/>
      <c r="C17" s="51"/>
      <c r="D17" s="51"/>
      <c r="E17" s="17">
        <v>0</v>
      </c>
      <c r="F17" s="21">
        <f>F15*E17</f>
        <v>0</v>
      </c>
      <c r="G17" s="15"/>
      <c r="H17" s="21">
        <f>H15*E17</f>
        <v>0</v>
      </c>
      <c r="J17" s="27">
        <f t="shared" si="7"/>
        <v>0</v>
      </c>
      <c r="Q17" s="27"/>
    </row>
    <row r="18" spans="1:17" ht="18.75" x14ac:dyDescent="0.25">
      <c r="A18" s="52" t="s">
        <v>13</v>
      </c>
      <c r="B18" s="53"/>
      <c r="C18" s="53"/>
      <c r="D18" s="53"/>
      <c r="E18" s="18">
        <v>0.05</v>
      </c>
      <c r="F18" s="22">
        <f>F15*E18</f>
        <v>768851.4</v>
      </c>
      <c r="G18" s="26"/>
      <c r="H18" s="22">
        <f>H15*E18</f>
        <v>819079.4</v>
      </c>
      <c r="J18" s="27">
        <f t="shared" si="7"/>
        <v>793965.4</v>
      </c>
      <c r="Q18" s="27"/>
    </row>
    <row r="19" spans="1:17" ht="18" customHeight="1" thickBot="1" x14ac:dyDescent="0.3">
      <c r="A19" s="54" t="s">
        <v>14</v>
      </c>
      <c r="B19" s="55"/>
      <c r="C19" s="55"/>
      <c r="D19" s="55"/>
      <c r="E19" s="19">
        <v>0.19</v>
      </c>
      <c r="F19" s="23">
        <f>F18*E19</f>
        <v>146081.766</v>
      </c>
      <c r="G19" s="12"/>
      <c r="H19" s="23">
        <f>H18*E19</f>
        <v>155625.08600000001</v>
      </c>
      <c r="J19" s="27">
        <f t="shared" si="7"/>
        <v>150853.42600000001</v>
      </c>
      <c r="Q19" s="27"/>
    </row>
    <row r="20" spans="1:17" ht="33.75" customHeight="1" thickBot="1" x14ac:dyDescent="0.3">
      <c r="A20" s="45" t="s">
        <v>25</v>
      </c>
      <c r="B20" s="46"/>
      <c r="C20" s="46"/>
      <c r="D20" s="46"/>
      <c r="E20" s="47"/>
      <c r="F20" s="24">
        <f>F15+F16+F17+F18+F19</f>
        <v>19367366.765999999</v>
      </c>
      <c r="G20" s="9"/>
      <c r="H20" s="24">
        <f>H15+H16+H17+H18+H19</f>
        <v>20632610.085999999</v>
      </c>
      <c r="J20" s="27"/>
    </row>
    <row r="21" spans="1:17" x14ac:dyDescent="0.25">
      <c r="F21" s="1"/>
    </row>
    <row r="22" spans="1:17" ht="17.25" thickBot="1" x14ac:dyDescent="0.3">
      <c r="A22" s="2"/>
      <c r="F22" s="3"/>
    </row>
    <row r="23" spans="1:17" ht="36" customHeight="1" thickBot="1" x14ac:dyDescent="0.3">
      <c r="G23" s="10" t="s">
        <v>4</v>
      </c>
      <c r="H23" s="25">
        <f>(F20+H20)/2+1</f>
        <v>19999989.425999999</v>
      </c>
      <c r="J23" s="27">
        <f>H23-'[1]PRESUPUESTO OFIC'!$F$54</f>
        <v>-79903975.574000001</v>
      </c>
    </row>
    <row r="25" spans="1:17" x14ac:dyDescent="0.25">
      <c r="F25" s="3"/>
    </row>
    <row r="26" spans="1:17" ht="21" x14ac:dyDescent="0.35">
      <c r="B26" s="6" t="s">
        <v>5</v>
      </c>
      <c r="C26" s="6"/>
      <c r="D26" s="7"/>
      <c r="F26" s="4"/>
    </row>
    <row r="27" spans="1:17" ht="18.75" x14ac:dyDescent="0.3">
      <c r="B27" s="8" t="s">
        <v>6</v>
      </c>
    </row>
  </sheetData>
  <mergeCells count="18">
    <mergeCell ref="G3:H3"/>
    <mergeCell ref="G2:H2"/>
    <mergeCell ref="A6:D6"/>
    <mergeCell ref="A1:H1"/>
    <mergeCell ref="E2:F2"/>
    <mergeCell ref="A20:E20"/>
    <mergeCell ref="A16:D16"/>
    <mergeCell ref="A17:D17"/>
    <mergeCell ref="A18:D18"/>
    <mergeCell ref="A19:D19"/>
    <mergeCell ref="A15:E15"/>
    <mergeCell ref="E3:F3"/>
    <mergeCell ref="E4:F4"/>
    <mergeCell ref="G4:H4"/>
    <mergeCell ref="D2:D5"/>
    <mergeCell ref="C2:C5"/>
    <mergeCell ref="B2:B5"/>
    <mergeCell ref="A2:A5"/>
  </mergeCells>
  <pageMargins left="1.2736614173228347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Jazmith Caballero R</dc:creator>
  <cp:lastModifiedBy>Ingrid Liliana Bolivar Cano</cp:lastModifiedBy>
  <cp:lastPrinted>2026-08-03T13:50:10Z</cp:lastPrinted>
  <dcterms:created xsi:type="dcterms:W3CDTF">2025-05-21T14:39:31Z</dcterms:created>
  <dcterms:modified xsi:type="dcterms:W3CDTF">2026-08-19T19:00:59Z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2026-08-19T15:31:12Z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37172784-cefa-4fa7-954b-31796d60802e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