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/>
  <mc:AlternateContent xmlns:mc="http://schemas.openxmlformats.org/markup-compatibility/2006">
    <mc:Choice Requires="x15">
      <x15ac:absPath xmlns:x15ac="http://schemas.microsoft.com/office/spreadsheetml/2010/11/ac" url="D:\2026\EXAMENES MEDICOS\"/>
    </mc:Choice>
  </mc:AlternateContent>
  <xr:revisionPtr revIDLastSave="0" documentId="8_{40EFFE2C-AF88-411E-8DAA-9B4055988B11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LOTE 1 EXAMENES " sheetId="1" r:id="rId1"/>
    <sheet name="LOTE 2 VACUNAS " sheetId="2" r:id="rId2"/>
  </sheets>
  <definedNames>
    <definedName name="CARGO">#REF!</definedName>
    <definedName name="CARGO..">#REF!</definedName>
    <definedName name="dos">#REF!</definedName>
    <definedName name="ESTADO">#REF!</definedName>
    <definedName name="EXENTO">#REF!</definedName>
    <definedName name="EXENTO0">#REF!</definedName>
    <definedName name="INC">#REF!</definedName>
    <definedName name="INC0">#REF!</definedName>
    <definedName name="IVA">#REF!</definedName>
    <definedName name="IVA0">#REF!</definedName>
    <definedName name="jbhi">#REF!</definedName>
    <definedName name="QUESOLICITA">#REF!</definedName>
    <definedName name="ROLES">#REF!</definedName>
    <definedName name="ROLESSIGA.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0" i="1" l="1"/>
  <c r="J30" i="1"/>
  <c r="L30" i="1" s="1"/>
  <c r="I30" i="1"/>
  <c r="J29" i="1"/>
  <c r="L29" i="1" s="1"/>
  <c r="I29" i="1"/>
  <c r="K29" i="1" s="1"/>
  <c r="M29" i="1" s="1"/>
  <c r="N29" i="1" s="1"/>
  <c r="K28" i="1"/>
  <c r="J28" i="1"/>
  <c r="L28" i="1" s="1"/>
  <c r="I28" i="1"/>
  <c r="J27" i="1"/>
  <c r="L27" i="1" s="1"/>
  <c r="I27" i="1"/>
  <c r="K27" i="1" s="1"/>
  <c r="M27" i="1" s="1"/>
  <c r="N27" i="1" s="1"/>
  <c r="K26" i="1"/>
  <c r="J26" i="1"/>
  <c r="L26" i="1" s="1"/>
  <c r="I26" i="1"/>
  <c r="J25" i="1"/>
  <c r="L25" i="1" s="1"/>
  <c r="I25" i="1"/>
  <c r="K25" i="1" s="1"/>
  <c r="M25" i="1" s="1"/>
  <c r="N25" i="1" s="1"/>
  <c r="K24" i="1"/>
  <c r="J24" i="1"/>
  <c r="L24" i="1" s="1"/>
  <c r="I24" i="1"/>
  <c r="J23" i="1"/>
  <c r="L23" i="1" s="1"/>
  <c r="I23" i="1"/>
  <c r="K23" i="1" s="1"/>
  <c r="K22" i="1"/>
  <c r="J22" i="1"/>
  <c r="L22" i="1" s="1"/>
  <c r="I22" i="1"/>
  <c r="J21" i="1"/>
  <c r="L21" i="1" s="1"/>
  <c r="I21" i="1"/>
  <c r="K21" i="1" s="1"/>
  <c r="K20" i="1"/>
  <c r="J20" i="1"/>
  <c r="L20" i="1" s="1"/>
  <c r="I20" i="1"/>
  <c r="J19" i="1"/>
  <c r="L19" i="1" s="1"/>
  <c r="I19" i="1"/>
  <c r="K19" i="1" s="1"/>
  <c r="M19" i="1" s="1"/>
  <c r="N19" i="1" s="1"/>
  <c r="K18" i="1"/>
  <c r="M18" i="1" s="1"/>
  <c r="N18" i="1" s="1"/>
  <c r="J18" i="1"/>
  <c r="L18" i="1" s="1"/>
  <c r="I18" i="1"/>
  <c r="J17" i="1"/>
  <c r="L17" i="1" s="1"/>
  <c r="I17" i="1"/>
  <c r="N31" i="1" s="1"/>
  <c r="O23" i="2"/>
  <c r="O30" i="2" s="1"/>
  <c r="K19" i="2"/>
  <c r="M19" i="2" s="1"/>
  <c r="J19" i="2"/>
  <c r="L19" i="2" s="1"/>
  <c r="N19" i="2" s="1"/>
  <c r="O19" i="2" s="1"/>
  <c r="M18" i="2"/>
  <c r="K18" i="2"/>
  <c r="O22" i="2" s="1"/>
  <c r="O29" i="2" s="1"/>
  <c r="J18" i="2"/>
  <c r="L18" i="2" s="1"/>
  <c r="N18" i="2" s="1"/>
  <c r="O18" i="2" s="1"/>
  <c r="K17" i="2"/>
  <c r="M17" i="2" s="1"/>
  <c r="J17" i="2"/>
  <c r="O21" i="2" s="1"/>
  <c r="O28" i="2" s="1"/>
  <c r="N38" i="1" l="1"/>
  <c r="M26" i="1"/>
  <c r="N26" i="1" s="1"/>
  <c r="M22" i="1"/>
  <c r="N22" i="1" s="1"/>
  <c r="M23" i="1"/>
  <c r="N23" i="1" s="1"/>
  <c r="M28" i="1"/>
  <c r="N28" i="1" s="1"/>
  <c r="M24" i="1"/>
  <c r="N24" i="1" s="1"/>
  <c r="M20" i="1"/>
  <c r="N20" i="1" s="1"/>
  <c r="M21" i="1"/>
  <c r="N21" i="1" s="1"/>
  <c r="M30" i="1"/>
  <c r="N30" i="1" s="1"/>
  <c r="N32" i="1"/>
  <c r="N39" i="1" s="1"/>
  <c r="N33" i="1"/>
  <c r="N40" i="1" s="1"/>
  <c r="N34" i="1"/>
  <c r="N41" i="1" s="1"/>
  <c r="N35" i="1"/>
  <c r="N42" i="1" s="1"/>
  <c r="K17" i="1"/>
  <c r="M17" i="1" s="1"/>
  <c r="N17" i="1" s="1"/>
  <c r="N36" i="1" s="1"/>
  <c r="L17" i="2"/>
  <c r="N17" i="2" s="1"/>
  <c r="O17" i="2" s="1"/>
  <c r="O25" i="2" s="1"/>
  <c r="O24" i="2"/>
  <c r="O31" i="2" s="1"/>
  <c r="O20" i="2"/>
  <c r="O27" i="2" l="1"/>
  <c r="O26" i="2"/>
  <c r="N37" i="1"/>
  <c r="N43" i="1" s="1"/>
  <c r="Q32" i="2" s="1"/>
  <c r="O32" i="2" l="1"/>
  <c r="R3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tc={384A8E0D-8F60-4635-91A7-02D4C5FD86EF}</author>
    <author>tc={C9BB0A26-AB57-4C9D-8F0E-8A9B4E6170F8}</author>
    <author>tc={A537EE3E-E3C2-4B62-9DC2-82F0069703CF}</author>
    <author>tc={6C47021F-26F5-4911-A8DB-769CA5357420}</author>
  </authors>
  <commentList>
    <comment ref="G16" authorId="0" shapeId="0" xr:uid="{384A8E0D-8F60-4635-91A7-02D4C5FD86EF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INC (Impuesto Nacional al Consumo)
</t>
      </text>
    </comment>
    <comment ref="H16" authorId="1" shapeId="0" xr:uid="{C9BB0A26-AB57-4C9D-8F0E-8A9B4E6170F8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Seleccionar para cada Item de la lista desplegable el Tipo de Impuesto Correspondiente.
</t>
      </text>
    </comment>
    <comment ref="J16" authorId="2" shapeId="0" xr:uid="{A537EE3E-E3C2-4B62-9DC2-82F0069703CF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INC (Impuesto Nacional al Consumo)
</t>
      </text>
    </comment>
    <comment ref="L16" authorId="3" shapeId="0" xr:uid="{6C47021F-26F5-4911-A8DB-769CA5357420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INC (Impuesto Nacional al Consumo)
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tc={26944028-67B2-49DB-B6EB-17ABD8A3C3A5}</author>
    <author>tc={A28D3C74-72C0-427F-9258-7176D43DEA5B}</author>
    <author>tc={92FE0C78-B678-4C09-A476-C54522D26092}</author>
    <author>tc={FE8669DF-4501-4109-8B11-91FB9F30B347}</author>
  </authors>
  <commentList>
    <comment ref="H16" authorId="0" shapeId="0" xr:uid="{26944028-67B2-49DB-B6EB-17ABD8A3C3A5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INC (Impuesto Nacional al Consumo)
</t>
      </text>
    </comment>
    <comment ref="I16" authorId="1" shapeId="0" xr:uid="{A28D3C74-72C0-427F-9258-7176D43DEA5B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Seleccionar para cada Item de la lista desplegable el Tipo de Impuesto Correspondiente.
</t>
      </text>
    </comment>
    <comment ref="K16" authorId="2" shapeId="0" xr:uid="{92FE0C78-B678-4C09-A476-C54522D26092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INC (Impuesto Nacional al Consumo)
</t>
      </text>
    </comment>
    <comment ref="M16" authorId="3" shapeId="0" xr:uid="{FE8669DF-4501-4109-8B11-91FB9F30B347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INC (Impuesto Nacional al Consumo)
</t>
      </text>
    </comment>
  </commentList>
</comments>
</file>

<file path=xl/sharedStrings.xml><?xml version="1.0" encoding="utf-8"?>
<sst xmlns="http://schemas.openxmlformats.org/spreadsheetml/2006/main" count="169" uniqueCount="74">
  <si>
    <t>SERVICIO NACIONAL DE APRENDIZAJE - SENA</t>
  </si>
  <si>
    <t>GRUPO APOYO ADMINISTRATIVO MIXTO - GAAM - REGIONAL DISTRITO CAPITAL</t>
  </si>
  <si>
    <t>FORMATO - COTIZACION</t>
  </si>
  <si>
    <t>Solicitud de Cotización cuyo Objeto es:</t>
  </si>
  <si>
    <t>Prestar los servicios integrales de medicina del trabajo para la Regional Distrito Capital, que incluyan la realización de exámenes médicos ocupacionales (de ingreso, periódicos y de retiro), laboratorios clínicos y paraclínicos, así como el suministro y aplicación de esquemas de vacunación para los servidores públicos (empleados públicos y trabajadores oficiales) aprendices decreto 055 y con contrato de aprendizaje; y contratistas de la Regional, en cumplimiento del Sistema de Gestión de Seguridad y Salud en el Trabajo para el año 2026</t>
  </si>
  <si>
    <t>1. ESPECIFICACIONES TECNICAS DE OBLIGATORIO CUMPLIMIENTO:</t>
  </si>
  <si>
    <t>ITEM</t>
  </si>
  <si>
    <t>ELEMENTO O SERVICIO DESCRIPCIÓN</t>
  </si>
  <si>
    <t xml:space="preserve">ESPECIFICACIONES TECNICAS </t>
  </si>
  <si>
    <t>UNIDAD DE 
MEDIDA</t>
  </si>
  <si>
    <t>CANTIDAD
SOLICITADA</t>
  </si>
  <si>
    <t>$ VALOR UNITARIO
ANTES DE IVA ó INC</t>
  </si>
  <si>
    <t>TIPO DE IMPUESTO</t>
  </si>
  <si>
    <t xml:space="preserve">% TARIFA
IVA </t>
  </si>
  <si>
    <t xml:space="preserve">% TARIFA
INC </t>
  </si>
  <si>
    <t>$ IVA POR  UNIDAD</t>
  </si>
  <si>
    <t>$ INC POR UNIDAD</t>
  </si>
  <si>
    <t>$ VALOR UNITARIO
POR ITEM  CON IVA ó INC</t>
  </si>
  <si>
    <t>$ VALOR TOTAL
POR ITEM CON IVA ó INC</t>
  </si>
  <si>
    <t xml:space="preserve">PERFIL LIPIDO </t>
  </si>
  <si>
    <t>unidad</t>
  </si>
  <si>
    <t>EXENTO</t>
  </si>
  <si>
    <t>GLICEMIA</t>
  </si>
  <si>
    <t>EKG &gt;45</t>
  </si>
  <si>
    <t>KOH</t>
  </si>
  <si>
    <t>FROTIS FARINGEO</t>
  </si>
  <si>
    <t>COPROLOGICO</t>
  </si>
  <si>
    <t>EXAMEN MEDICO OCUPACIONAL</t>
  </si>
  <si>
    <t>TGO / TGP ( PRUEBAS DE FUNCION HEPATICA)</t>
  </si>
  <si>
    <t>LABORATOTIO DE VOZ PARA INSTRUCTORES</t>
  </si>
  <si>
    <t>AUDIOMETRIA</t>
  </si>
  <si>
    <t>OPTOMETRIA</t>
  </si>
  <si>
    <t>ESPIROMETRIA</t>
  </si>
  <si>
    <t>ANTI HBS</t>
  </si>
  <si>
    <t>EXAMENES PSICOLOGICOS</t>
  </si>
  <si>
    <t>indicaciones de Diligenciamiento de la Cotización</t>
  </si>
  <si>
    <t>BASE IVA 19%</t>
  </si>
  <si>
    <r>
      <rPr>
        <b/>
        <sz val="11"/>
        <color indexed="64"/>
        <rFont val="Calibri"/>
        <family val="2"/>
      </rPr>
      <t xml:space="preserve">Valores Unitarios: </t>
    </r>
    <r>
      <rPr>
        <sz val="11"/>
        <color indexed="64"/>
        <rFont val="Calibri"/>
        <family val="2"/>
      </rPr>
      <t>Registre el valor unitario en números enteros, antes de IVA o INC (Impuesto Nacional al Consumo) de cada ítem (según corresponda a cada Item de acuerdo a sus obligaciones tributarias).</t>
    </r>
  </si>
  <si>
    <t>BASE IVA 5%</t>
  </si>
  <si>
    <r>
      <rPr>
        <b/>
        <sz val="11"/>
        <color indexed="64"/>
        <rFont val="Calibri"/>
        <family val="2"/>
      </rPr>
      <t>Selección de impuestos:</t>
    </r>
    <r>
      <rPr>
        <sz val="11"/>
        <color indexed="64"/>
        <rFont val="Calibri"/>
        <family val="2"/>
      </rPr>
      <t xml:space="preserve"> Seleccione la tarifa de IVA ó INC aplicable a cada ítem desde la lista desplegable. Asegúrese de elegir la tarifa correcta según la normatividad vigente.</t>
    </r>
  </si>
  <si>
    <t>BASE INC 4%</t>
  </si>
  <si>
    <r>
      <t xml:space="preserve">En la columna </t>
    </r>
    <r>
      <rPr>
        <b/>
        <sz val="11"/>
        <color indexed="64"/>
        <rFont val="Calibri"/>
        <family val="2"/>
      </rPr>
      <t>TIPO DE IMPUESTO</t>
    </r>
    <r>
      <rPr>
        <sz val="11"/>
        <color indexed="64"/>
        <rFont val="Calibri"/>
        <family val="2"/>
      </rPr>
      <t>, se puede seleccionar el IVA, Impuesto Nacional al Consumo (INC),  exentos o excluido,  el oferente deberá seleccionar únicamente el impuesto aplicable según la naturaleza del bien o servicio.</t>
    </r>
  </si>
  <si>
    <t>BASE INC 8%</t>
  </si>
  <si>
    <r>
      <t>El</t>
    </r>
    <r>
      <rPr>
        <b/>
        <sz val="11"/>
        <color indexed="64"/>
        <rFont val="Calibri"/>
        <family val="2"/>
      </rPr>
      <t xml:space="preserve"> Valor Cotizado </t>
    </r>
    <r>
      <rPr>
        <sz val="11"/>
        <color indexed="64"/>
        <rFont val="Calibri"/>
        <family val="2"/>
      </rPr>
      <t>debe incluir todos los costos directos o indirectos derivados de la ejecución que se prevé (Impuestos, seguros, transporte, cargue, descargue y entrega).</t>
    </r>
  </si>
  <si>
    <t>BASE INC 16%</t>
  </si>
  <si>
    <r>
      <rPr>
        <b/>
        <sz val="11"/>
        <color indexed="64"/>
        <rFont val="Calibri"/>
        <family val="2"/>
      </rPr>
      <t>Cálculo automático:</t>
    </r>
    <r>
      <rPr>
        <sz val="11"/>
        <color indexed="64"/>
        <rFont val="Calibri"/>
        <family val="2"/>
      </rPr>
      <t xml:space="preserve"> El formato calculará automáticamente los valores totales con base en las cantidades, valores unitarios y la tarifa de impuesto seleccionado.</t>
    </r>
  </si>
  <si>
    <t>EXENTO + EXCLUIDO</t>
  </si>
  <si>
    <r>
      <rPr>
        <b/>
        <sz val="11"/>
        <color indexed="64"/>
        <rFont val="Calibri"/>
        <family val="2"/>
      </rPr>
      <t>Verificación final del formato:</t>
    </r>
    <r>
      <rPr>
        <sz val="11"/>
        <color indexed="64"/>
        <rFont val="Calibri"/>
        <family val="2"/>
      </rPr>
      <t xml:space="preserve"> Revise que toda la información esté completa y correcta antes de guardar el documento.</t>
    </r>
  </si>
  <si>
    <t>SUBTOTAL</t>
  </si>
  <si>
    <r>
      <rPr>
        <b/>
        <sz val="11"/>
        <color indexed="64"/>
        <rFont val="Calibri"/>
        <family val="2"/>
      </rPr>
      <t xml:space="preserve">Responsabilidad por omisiones: </t>
    </r>
    <r>
      <rPr>
        <sz val="11"/>
        <color indexed="64"/>
        <rFont val="Calibri"/>
        <family val="2"/>
      </rPr>
      <t>Cualquier omisión en costos o impuestos se entenderá incluida dentro del valor total de la cotización.</t>
    </r>
  </si>
  <si>
    <t>Tarifas de IVA</t>
  </si>
  <si>
    <t>IVA 19%</t>
  </si>
  <si>
    <r>
      <rPr>
        <b/>
        <sz val="11"/>
        <color indexed="64"/>
        <rFont val="Calibri"/>
        <family val="2"/>
      </rPr>
      <t>Presentación del documento:</t>
    </r>
    <r>
      <rPr>
        <sz val="11"/>
        <color indexed="64"/>
        <rFont val="Calibri"/>
        <family val="2"/>
      </rPr>
      <t xml:space="preserve"> Guarde el formato en EXCEL o PDF para su presentación.</t>
    </r>
  </si>
  <si>
    <t>IVA 5%</t>
  </si>
  <si>
    <t>Tarifas de INC (Impuesto Nacional al Consumo)</t>
  </si>
  <si>
    <t>INC 4%</t>
  </si>
  <si>
    <t>INC 8%</t>
  </si>
  <si>
    <t>INC 16%</t>
  </si>
  <si>
    <t>VALOR TOTAL DE LA COTIZACIÓN</t>
  </si>
  <si>
    <t>2. ESPECIFICAR TIEMPO DE ENTREGA (DIAS CALENDARIO): 1 DIA_______________________</t>
  </si>
  <si>
    <r>
      <rPr>
        <b/>
        <sz val="11"/>
        <color indexed="64"/>
        <rFont val="Calibri"/>
        <family val="2"/>
      </rPr>
      <t>3. VIGENCIA DE LA COTIZACION:</t>
    </r>
    <r>
      <rPr>
        <sz val="11"/>
        <color indexed="64"/>
        <rFont val="Calibri"/>
        <family val="2"/>
      </rPr>
      <t xml:space="preserve"> Los valores cotizados se mantendrán vigentes minimo por </t>
    </r>
    <r>
      <rPr>
        <b/>
        <sz val="11"/>
        <color indexed="64"/>
        <rFont val="Calibri"/>
        <family val="2"/>
      </rPr>
      <t>Noventa (90) días.</t>
    </r>
  </si>
  <si>
    <t>4. INSTRUCCIONES FINALES</t>
  </si>
  <si>
    <t xml:space="preserve">·  LOS DOCUMENTOS DE CARÁCTER TÉCNICO NO DEBEN SOPORTARSE CON LA PRESENTACIÓN DE ESTA COTIZACIÓN, ÚNICAMENTE DEBE CONSTAR EL COMPROMISO DE CUMPLIR  CON CADA UNO DE ESTOS. </t>
  </si>
  <si>
    <t>·  SE DEBE PRESENTAR LA COTIZACIÓN DE CONFORMIDAD CON LA INFORMACION SOLICITADA.</t>
  </si>
  <si>
    <t>· FAVOR ENVIAR COTIZACIÓN A TRAVÉS DE LA PLATAFORMA DEL SECOP II, O A LOS CORREOS INDICADOS EN LA SOLICITUD.</t>
  </si>
  <si>
    <r>
      <t>Las cantidades de elementos y/o servicios cotizados, así como los valores indicados se verificaron y son coherentes con las especificaciones técnicas requeridas.</t>
    </r>
    <r>
      <rPr>
        <b/>
        <sz val="11"/>
        <rFont val="Calibri"/>
        <family val="2"/>
      </rPr>
      <t xml:space="preserve">
En constancia de lo anterior, firmo el presente documento.</t>
    </r>
  </si>
  <si>
    <t>Firma: _____________________________________________________</t>
  </si>
  <si>
    <t>DEBE SER FIRMADA POR EL REPRESENTANTE LEGAL Y/O COMERCIAL, Y CON ELLO SE COMPROMETE A CUMPLIR TODAS Y CADA UNA DE LAS ESPECIFICACIONES TÉCNICAS DADAS.</t>
  </si>
  <si>
    <t>IMÁGENES DE REFERENCIA</t>
  </si>
  <si>
    <t>INFLUENZA</t>
  </si>
  <si>
    <t>Unidad</t>
  </si>
  <si>
    <t>TETANOS</t>
  </si>
  <si>
    <t>HEPATITIS B</t>
  </si>
  <si>
    <t>2. ESPECIFICAR TIEMPO DE ENTREGA (DIAS CALENDARIO): un 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</si>
</sst>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_-;_-@_-"/>
    <numFmt numFmtId="165" formatCode="_-&quot;$&quot;* #,##0.00_-;\-&quot;$&quot;* #,##0.00_-;_-&quot;$&quot;* &quot;-&quot;??_-;_-@_-"/>
    <numFmt numFmtId="166" formatCode="_-&quot;$&quot;* #,##0_-;\-&quot;$&quot;* #,##0_-;_-&quot;$&quot;* &quot;-&quot;??_-;_-@_-"/>
  </numFmts>
  <fonts count="13">
    <font>
      <sz val="11"/>
      <color theme="1"/>
      <name val="Aptos Narrow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4"/>
      <name val="Calibri"/>
      <family val="2"/>
    </font>
    <font>
      <b/>
      <sz val="11"/>
      <color indexed="2"/>
      <name val="Calibri"/>
      <family val="2"/>
    </font>
    <font>
      <sz val="10"/>
      <color indexed="64"/>
      <name val="Arial Narrow"/>
      <family val="2"/>
    </font>
    <font>
      <sz val="11"/>
      <color indexed="64"/>
      <name val="Calibri"/>
      <family val="2"/>
    </font>
    <font>
      <b/>
      <sz val="11"/>
      <color indexed="64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5"/>
      </patternFill>
    </fill>
    <fill>
      <patternFill patternType="solid">
        <fgColor indexed="5"/>
      </patternFill>
    </fill>
    <fill>
      <patternFill patternType="solid">
        <fgColor theme="0" tint="-0.249977111117893"/>
        <bgColor indexed="65"/>
      </patternFill>
    </fill>
    <fill>
      <patternFill patternType="solid">
        <fgColor theme="0" tint="-4.9989318521683403E-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rgb="FF00B050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165" fontId="12" fillId="0" borderId="0" applyFont="0" applyFill="0" applyBorder="0" applyProtection="0"/>
    <xf numFmtId="164" fontId="12" fillId="0" borderId="0" applyFont="0" applyFill="0" applyBorder="0" applyProtection="0"/>
    <xf numFmtId="9" fontId="12" fillId="0" borderId="0" applyFont="0" applyFill="0" applyBorder="0" applyProtection="0"/>
  </cellStyleXfs>
  <cellXfs count="154">
    <xf numFmtId="0" fontId="0" fillId="0" borderId="0" xfId="0"/>
    <xf numFmtId="0" fontId="1" fillId="0" borderId="0" xfId="0" applyFont="1"/>
    <xf numFmtId="165" fontId="1" fillId="0" borderId="0" xfId="1" applyFont="1" applyAlignment="1" applyProtection="1">
      <alignment horizontal="center" vertical="center"/>
    </xf>
    <xf numFmtId="0" fontId="1" fillId="0" borderId="1" xfId="0" applyFont="1" applyBorder="1"/>
    <xf numFmtId="0" fontId="1" fillId="0" borderId="2" xfId="0" applyFont="1" applyBorder="1"/>
    <xf numFmtId="165" fontId="1" fillId="0" borderId="2" xfId="1" applyFont="1" applyBorder="1" applyAlignment="1" applyProtection="1">
      <alignment horizontal="center" vertical="center"/>
    </xf>
    <xf numFmtId="165" fontId="1" fillId="0" borderId="3" xfId="1" applyFont="1" applyBorder="1" applyAlignment="1" applyProtection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/>
    <xf numFmtId="0" fontId="2" fillId="0" borderId="5" xfId="0" applyFont="1" applyBorder="1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2" fillId="0" borderId="4" xfId="0" applyFont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left"/>
    </xf>
    <xf numFmtId="0" fontId="1" fillId="0" borderId="0" xfId="0" applyFont="1" applyAlignment="1">
      <alignment wrapText="1"/>
    </xf>
    <xf numFmtId="165" fontId="2" fillId="4" borderId="13" xfId="1" applyFont="1" applyFill="1" applyBorder="1" applyAlignment="1" applyProtection="1">
      <alignment horizontal="center" vertical="center" wrapText="1"/>
    </xf>
    <xf numFmtId="165" fontId="2" fillId="4" borderId="14" xfId="1" applyFont="1" applyFill="1" applyBorder="1" applyAlignment="1" applyProtection="1">
      <alignment vertical="center" wrapText="1"/>
    </xf>
    <xf numFmtId="165" fontId="2" fillId="4" borderId="15" xfId="1" applyFont="1" applyFill="1" applyBorder="1" applyAlignment="1" applyProtection="1">
      <alignment horizontal="center" vertical="center" wrapText="1"/>
    </xf>
    <xf numFmtId="165" fontId="6" fillId="3" borderId="15" xfId="1" applyFont="1" applyFill="1" applyBorder="1" applyAlignment="1" applyProtection="1">
      <alignment horizontal="center" vertical="center" wrapText="1"/>
    </xf>
    <xf numFmtId="165" fontId="2" fillId="4" borderId="16" xfId="1" applyFont="1" applyFill="1" applyBorder="1" applyAlignment="1" applyProtection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/>
    </xf>
    <xf numFmtId="164" fontId="1" fillId="0" borderId="6" xfId="2" applyFont="1" applyBorder="1" applyAlignment="1" applyProtection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9" fontId="3" fillId="0" borderId="6" xfId="3" applyFont="1" applyBorder="1" applyAlignment="1">
      <alignment horizontal="center" vertical="center"/>
    </xf>
    <xf numFmtId="164" fontId="1" fillId="0" borderId="6" xfId="1" applyNumberFormat="1" applyFont="1" applyBorder="1" applyAlignment="1" applyProtection="1">
      <alignment horizontal="center" vertical="center"/>
    </xf>
    <xf numFmtId="164" fontId="1" fillId="0" borderId="18" xfId="1" applyNumberFormat="1" applyFont="1" applyBorder="1" applyAlignment="1" applyProtection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9" fillId="0" borderId="11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166" fontId="1" fillId="5" borderId="16" xfId="1" applyNumberFormat="1" applyFont="1" applyFill="1" applyBorder="1" applyAlignment="1" applyProtection="1">
      <alignment horizontal="center" vertical="center"/>
    </xf>
    <xf numFmtId="0" fontId="9" fillId="0" borderId="23" xfId="0" applyFont="1" applyBorder="1" applyAlignment="1">
      <alignment vertical="center"/>
    </xf>
    <xf numFmtId="166" fontId="1" fillId="5" borderId="24" xfId="1" applyNumberFormat="1" applyFont="1" applyFill="1" applyBorder="1" applyAlignment="1" applyProtection="1">
      <alignment horizontal="center" vertical="center"/>
    </xf>
    <xf numFmtId="0" fontId="9" fillId="0" borderId="17" xfId="0" applyFont="1" applyBorder="1" applyAlignment="1">
      <alignment vertical="center"/>
    </xf>
    <xf numFmtId="166" fontId="1" fillId="5" borderId="18" xfId="1" applyNumberFormat="1" applyFont="1" applyFill="1" applyBorder="1" applyAlignment="1" applyProtection="1">
      <alignment horizontal="center" vertical="center"/>
    </xf>
    <xf numFmtId="0" fontId="9" fillId="0" borderId="26" xfId="0" applyFont="1" applyBorder="1" applyAlignment="1">
      <alignment vertical="center"/>
    </xf>
    <xf numFmtId="166" fontId="1" fillId="5" borderId="27" xfId="1" applyNumberFormat="1" applyFont="1" applyFill="1" applyBorder="1" applyAlignment="1" applyProtection="1">
      <alignment horizontal="center" vertical="center"/>
    </xf>
    <xf numFmtId="0" fontId="9" fillId="6" borderId="28" xfId="0" applyFont="1" applyFill="1" applyBorder="1" applyAlignment="1">
      <alignment vertical="center"/>
    </xf>
    <xf numFmtId="166" fontId="2" fillId="4" borderId="29" xfId="1" applyNumberFormat="1" applyFont="1" applyFill="1" applyBorder="1" applyAlignment="1" applyProtection="1">
      <alignment horizontal="center" vertical="center"/>
    </xf>
    <xf numFmtId="9" fontId="8" fillId="0" borderId="30" xfId="3" applyFont="1" applyBorder="1" applyAlignment="1" applyProtection="1">
      <alignment horizontal="center" vertical="center"/>
    </xf>
    <xf numFmtId="166" fontId="2" fillId="5" borderId="16" xfId="1" applyNumberFormat="1" applyFont="1" applyFill="1" applyBorder="1" applyAlignment="1" applyProtection="1">
      <alignment horizontal="center" vertical="center"/>
    </xf>
    <xf numFmtId="9" fontId="8" fillId="0" borderId="32" xfId="3" applyFont="1" applyBorder="1" applyAlignment="1" applyProtection="1">
      <alignment horizontal="center" vertical="center"/>
    </xf>
    <xf numFmtId="166" fontId="2" fillId="5" borderId="24" xfId="1" applyNumberFormat="1" applyFont="1" applyFill="1" applyBorder="1" applyAlignment="1" applyProtection="1">
      <alignment horizontal="center" vertical="center"/>
    </xf>
    <xf numFmtId="9" fontId="8" fillId="0" borderId="20" xfId="3" applyFont="1" applyBorder="1" applyAlignment="1" applyProtection="1">
      <alignment horizontal="center" vertical="center"/>
    </xf>
    <xf numFmtId="166" fontId="2" fillId="5" borderId="18" xfId="1" applyNumberFormat="1" applyFont="1" applyFill="1" applyBorder="1" applyAlignment="1" applyProtection="1">
      <alignment horizontal="center" vertical="center"/>
    </xf>
    <xf numFmtId="0" fontId="9" fillId="2" borderId="26" xfId="0" applyFont="1" applyFill="1" applyBorder="1" applyAlignment="1">
      <alignment vertical="center" wrapText="1"/>
    </xf>
    <xf numFmtId="166" fontId="2" fillId="7" borderId="27" xfId="1" applyNumberFormat="1" applyFont="1" applyFill="1" applyBorder="1" applyAlignment="1" applyProtection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3" fillId="0" borderId="6" xfId="0" applyFont="1" applyBorder="1"/>
    <xf numFmtId="0" fontId="11" fillId="0" borderId="6" xfId="0" applyFont="1" applyBorder="1"/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0" fillId="0" borderId="4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5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" fillId="0" borderId="25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3" borderId="22" xfId="0" applyFont="1" applyFill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9" fillId="3" borderId="19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35" xfId="0" applyFont="1" applyFill="1" applyBorder="1" applyAlignment="1">
      <alignment horizontal="left" vertical="center" wrapText="1"/>
    </xf>
    <xf numFmtId="0" fontId="8" fillId="3" borderId="20" xfId="0" applyFont="1" applyFill="1" applyBorder="1" applyAlignment="1">
      <alignment horizontal="left" vertical="center" wrapText="1"/>
    </xf>
    <xf numFmtId="0" fontId="1" fillId="3" borderId="21" xfId="0" applyFont="1" applyFill="1" applyBorder="1" applyAlignment="1">
      <alignment horizontal="left" vertical="center" wrapText="1"/>
    </xf>
    <xf numFmtId="0" fontId="1" fillId="3" borderId="22" xfId="0" applyFont="1" applyFill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9" fillId="6" borderId="13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horizontal="center" vertical="center" wrapText="1"/>
    </xf>
    <xf numFmtId="0" fontId="9" fillId="6" borderId="31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33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0" fontId="9" fillId="6" borderId="31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0" fontId="6" fillId="3" borderId="9" xfId="0" applyFont="1" applyFill="1" applyBorder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6" fillId="3" borderId="11" xfId="0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horizontal="left" vertical="top" wrapText="1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1204382</xdr:colOff>
      <xdr:row>3</xdr:row>
      <xdr:rowOff>114299</xdr:rowOff>
    </xdr:from>
    <xdr:to>
      <xdr:col>7</xdr:col>
      <xdr:colOff>133357</xdr:colOff>
      <xdr:row>5</xdr:row>
      <xdr:rowOff>123824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/>
      </xdr:blipFill>
      <xdr:spPr bwMode="auto">
        <a:xfrm>
          <a:off x="6644215" y="664632"/>
          <a:ext cx="537642" cy="36936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62</xdr:row>
      <xdr:rowOff>209549</xdr:rowOff>
    </xdr:from>
    <xdr:to>
      <xdr:col>6</xdr:col>
      <xdr:colOff>675639</xdr:colOff>
      <xdr:row>77</xdr:row>
      <xdr:rowOff>22224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 bwMode="auto">
        <a:xfrm>
          <a:off x="304800" y="13182599"/>
          <a:ext cx="5552439" cy="2689225"/>
          <a:chOff x="0" y="0"/>
          <a:chExt cx="6257289" cy="2955924"/>
        </a:xfrm>
      </xdr:grpSpPr>
      <xdr:pic>
        <xdr:nvPicPr>
          <xdr:cNvPr id="142096153" name="Image 5">
            <a:extLst>
              <a:ext uri="{FF2B5EF4-FFF2-40B4-BE49-F238E27FC236}">
                <a16:creationId xmlns:a16="http://schemas.microsoft.com/office/drawing/2014/main" id="{00000000-0008-0000-0000-000019377808}"/>
              </a:ext>
            </a:extLst>
          </xdr:cNvPr>
          <xdr:cNvPicPr/>
        </xdr:nvPicPr>
        <xdr:blipFill rotWithShape="1">
          <a:blip xmlns:r="http://schemas.openxmlformats.org/officeDocument/2006/relationships" r:embed="rId2"/>
          <a:stretch/>
        </xdr:blipFill>
        <xdr:spPr bwMode="auto">
          <a:xfrm>
            <a:off x="0" y="0"/>
            <a:ext cx="1935994" cy="777874"/>
          </a:xfrm>
          <a:prstGeom prst="rect">
            <a:avLst/>
          </a:prstGeom>
        </xdr:spPr>
      </xdr:pic>
      <xdr:pic>
        <xdr:nvPicPr>
          <xdr:cNvPr id="1665247743" name="Image 6">
            <a:extLst>
              <a:ext uri="{FF2B5EF4-FFF2-40B4-BE49-F238E27FC236}">
                <a16:creationId xmlns:a16="http://schemas.microsoft.com/office/drawing/2014/main" id="{00000000-0008-0000-0000-0000FFA94163}"/>
              </a:ext>
            </a:extLst>
          </xdr:cNvPr>
          <xdr:cNvPicPr/>
        </xdr:nvPicPr>
        <xdr:blipFill rotWithShape="1">
          <a:blip xmlns:r="http://schemas.openxmlformats.org/officeDocument/2006/relationships" r:embed="rId3"/>
          <a:stretch/>
        </xdr:blipFill>
        <xdr:spPr bwMode="auto">
          <a:xfrm>
            <a:off x="645160" y="738034"/>
            <a:ext cx="5612130" cy="221742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1384300</xdr:colOff>
      <xdr:row>3</xdr:row>
      <xdr:rowOff>25399</xdr:rowOff>
    </xdr:from>
    <xdr:to>
      <xdr:col>8</xdr:col>
      <xdr:colOff>419099</xdr:colOff>
      <xdr:row>5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/>
      </xdr:blipFill>
      <xdr:spPr bwMode="auto">
        <a:xfrm>
          <a:off x="6832600" y="596899"/>
          <a:ext cx="647699" cy="50800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</xdr:row>
      <xdr:rowOff>209549</xdr:rowOff>
    </xdr:from>
    <xdr:to>
      <xdr:col>7</xdr:col>
      <xdr:colOff>675639</xdr:colOff>
      <xdr:row>66</xdr:row>
      <xdr:rowOff>22224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 bwMode="auto">
        <a:xfrm>
          <a:off x="304800" y="11544299"/>
          <a:ext cx="5552439" cy="2689225"/>
          <a:chOff x="0" y="0"/>
          <a:chExt cx="6257289" cy="2955924"/>
        </a:xfrm>
      </xdr:grpSpPr>
      <xdr:pic>
        <xdr:nvPicPr>
          <xdr:cNvPr id="455421621" name="Image 5">
            <a:extLst>
              <a:ext uri="{FF2B5EF4-FFF2-40B4-BE49-F238E27FC236}">
                <a16:creationId xmlns:a16="http://schemas.microsoft.com/office/drawing/2014/main" id="{00000000-0008-0000-0100-0000B52E251B}"/>
              </a:ext>
            </a:extLst>
          </xdr:cNvPr>
          <xdr:cNvPicPr/>
        </xdr:nvPicPr>
        <xdr:blipFill rotWithShape="1">
          <a:blip xmlns:r="http://schemas.openxmlformats.org/officeDocument/2006/relationships" r:embed="rId2"/>
          <a:stretch/>
        </xdr:blipFill>
        <xdr:spPr bwMode="auto">
          <a:xfrm>
            <a:off x="0" y="0"/>
            <a:ext cx="1935994" cy="777874"/>
          </a:xfrm>
          <a:prstGeom prst="rect">
            <a:avLst/>
          </a:prstGeom>
        </xdr:spPr>
      </xdr:pic>
      <xdr:pic>
        <xdr:nvPicPr>
          <xdr:cNvPr id="1551000540" name="Image 6">
            <a:extLst>
              <a:ext uri="{FF2B5EF4-FFF2-40B4-BE49-F238E27FC236}">
                <a16:creationId xmlns:a16="http://schemas.microsoft.com/office/drawing/2014/main" id="{00000000-0008-0000-0100-0000DC63725C}"/>
              </a:ext>
            </a:extLst>
          </xdr:cNvPr>
          <xdr:cNvPicPr/>
        </xdr:nvPicPr>
        <xdr:blipFill rotWithShape="1">
          <a:blip xmlns:r="http://schemas.openxmlformats.org/officeDocument/2006/relationships" r:embed="rId3"/>
          <a:stretch/>
        </xdr:blipFill>
        <xdr:spPr bwMode="auto">
          <a:xfrm>
            <a:off x="645160" y="738034"/>
            <a:ext cx="5612130" cy="2217420"/>
          </a:xfrm>
          <a:prstGeom prst="rect">
            <a:avLst/>
          </a:prstGeom>
        </xdr:spPr>
      </xdr:pic>
    </xdr:grp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lexis Eduardo Ospino Monsalve" id="{8ACDF9DD-8426-44C4-8C8C-878F38D92040}" userId="S::aospinom@sena.edu.co::edc11a57-bed7-44c0-af2f-ca866460c793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Arial"/>
        <a:cs typeface="Arial"/>
      </a:majorFont>
      <a:minorFont>
        <a:latin typeface="Aptos Narrow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 bwMode="auto"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6" dT="2026-05-15T13:58:12.67" personId="{8ACDF9DD-8426-44C4-8C8C-878F38D92040}" id="{384A8E0D-8F60-4635-91A7-02D4C5FD86EF}">
    <text xml:space="preserve">INC (Impuesto Nacional al Consumo)
</text>
  </threadedComment>
  <threadedComment ref="H16" dT="2026-05-15T13:58:57.95" personId="{8ACDF9DD-8426-44C4-8C8C-878F38D92040}" id="{C9BB0A26-AB57-4C9D-8F0E-8A9B4E6170F8}">
    <text xml:space="preserve">Seleccionar para cada Item de la lista desplegable el Tipo de Impuesto Correspondiente.
</text>
  </threadedComment>
  <threadedComment ref="J16" dT="2026-05-15T13:37:09.80" personId="{8ACDF9DD-8426-44C4-8C8C-878F38D92040}" id="{A537EE3E-E3C2-4B62-9DC2-82F0069703CF}">
    <text xml:space="preserve">INC (Impuesto Nacional al Consumo)
</text>
  </threadedComment>
  <threadedComment ref="L16" dT="2026-05-15T13:37:19.16" personId="{8ACDF9DD-8426-44C4-8C8C-878F38D92040}" id="{6C47021F-26F5-4911-A8DB-769CA5357420}">
    <text xml:space="preserve">INC (Impuesto Nacional al Consumo)
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H16" dT="2026-05-15T13:58:12.67" personId="{8ACDF9DD-8426-44C4-8C8C-878F38D92040}" id="{26944028-67B2-49DB-B6EB-17ABD8A3C3A5}">
    <text xml:space="preserve">INC (Impuesto Nacional al Consumo)
</text>
  </threadedComment>
  <threadedComment ref="I16" dT="2026-05-15T13:58:57.95" personId="{8ACDF9DD-8426-44C4-8C8C-878F38D92040}" id="{A28D3C74-72C0-427F-9258-7176D43DEA5B}">
    <text xml:space="preserve">Seleccionar para cada Item de la lista desplegable el Tipo de Impuesto Correspondiente.
</text>
  </threadedComment>
  <threadedComment ref="K16" dT="2026-05-15T13:37:09.80" personId="{8ACDF9DD-8426-44C4-8C8C-878F38D92040}" id="{92FE0C78-B678-4C09-A476-C54522D26092}">
    <text xml:space="preserve">INC (Impuesto Nacional al Consumo)
</text>
  </threadedComment>
  <threadedComment ref="M16" dT="2026-05-15T13:37:19.16" personId="{8ACDF9DD-8426-44C4-8C8C-878F38D92040}" id="{FE8669DF-4501-4109-8B11-91FB9F30B347}">
    <text xml:space="preserve">INC (Impuesto Nacional al Consumo)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81"/>
  <sheetViews>
    <sheetView showGridLines="0" topLeftCell="A45" zoomScale="84" workbookViewId="0">
      <selection activeCell="B54" sqref="B54:N81"/>
    </sheetView>
  </sheetViews>
  <sheetFormatPr defaultColWidth="4.5703125" defaultRowHeight="14.45"/>
  <cols>
    <col min="1" max="1" width="4.5703125" style="1"/>
    <col min="2" max="2" width="5.5703125" style="1" customWidth="1"/>
    <col min="3" max="3" width="30.85546875" style="1" customWidth="1"/>
    <col min="4" max="4" width="30.85546875" style="1" hidden="1" customWidth="1"/>
    <col min="5" max="5" width="17.5703125" style="1" customWidth="1"/>
    <col min="6" max="6" width="19.140625" style="1" customWidth="1"/>
    <col min="7" max="7" width="23.140625" style="2" customWidth="1"/>
    <col min="8" max="8" width="13.140625" style="2" customWidth="1"/>
    <col min="9" max="9" width="9" style="2" customWidth="1"/>
    <col min="10" max="10" width="9.42578125" style="2" customWidth="1"/>
    <col min="11" max="11" width="11.85546875" style="2" customWidth="1"/>
    <col min="12" max="12" width="12.5703125" style="2" customWidth="1"/>
    <col min="13" max="14" width="26.5703125" style="2" customWidth="1"/>
    <col min="15" max="15" width="7" style="1" customWidth="1"/>
    <col min="16" max="16" width="15.42578125" style="1" customWidth="1"/>
    <col min="17" max="19" width="4.5703125" style="1"/>
    <col min="20" max="20" width="1.5703125" style="1" customWidth="1"/>
    <col min="21" max="16384" width="4.5703125" style="1"/>
  </cols>
  <sheetData>
    <row r="2" spans="2:14">
      <c r="B2" s="3"/>
      <c r="C2" s="4"/>
      <c r="D2" s="4"/>
      <c r="E2" s="4"/>
      <c r="F2" s="4"/>
      <c r="G2" s="5"/>
      <c r="H2" s="5"/>
      <c r="I2" s="5"/>
      <c r="J2" s="5"/>
      <c r="K2" s="5"/>
      <c r="L2" s="5"/>
      <c r="M2" s="5"/>
      <c r="N2" s="6"/>
    </row>
    <row r="3" spans="2:14">
      <c r="B3" s="7"/>
      <c r="C3" s="8"/>
      <c r="D3" s="146" t="s">
        <v>0</v>
      </c>
      <c r="E3" s="146"/>
      <c r="F3" s="146"/>
      <c r="G3" s="146"/>
      <c r="H3" s="146"/>
      <c r="I3" s="146"/>
      <c r="J3" s="146"/>
      <c r="K3" s="146"/>
      <c r="L3" s="146"/>
      <c r="M3" s="9"/>
      <c r="N3" s="10"/>
    </row>
    <row r="4" spans="2:14">
      <c r="B4" s="7"/>
      <c r="C4" s="8"/>
      <c r="D4" s="146"/>
      <c r="E4" s="146"/>
      <c r="F4" s="146"/>
      <c r="G4" s="146"/>
      <c r="H4" s="146"/>
      <c r="I4" s="146"/>
      <c r="J4" s="146"/>
      <c r="K4" s="146"/>
      <c r="L4" s="146"/>
      <c r="M4" s="9"/>
      <c r="N4" s="10"/>
    </row>
    <row r="5" spans="2:14">
      <c r="B5" s="7"/>
      <c r="C5" s="8"/>
      <c r="D5" s="146"/>
      <c r="E5" s="146"/>
      <c r="F5" s="146"/>
      <c r="G5" s="146"/>
      <c r="H5" s="146"/>
      <c r="I5" s="146"/>
      <c r="J5" s="146"/>
      <c r="K5" s="146"/>
      <c r="L5" s="146"/>
      <c r="M5" s="11"/>
      <c r="N5" s="12"/>
    </row>
    <row r="6" spans="2:14">
      <c r="B6" s="7"/>
      <c r="C6" s="8"/>
      <c r="D6" s="146"/>
      <c r="E6" s="146"/>
      <c r="F6" s="146"/>
      <c r="G6" s="146"/>
      <c r="H6" s="146"/>
      <c r="I6" s="146"/>
      <c r="J6" s="146"/>
      <c r="K6" s="146"/>
      <c r="L6" s="146"/>
      <c r="M6" s="9"/>
      <c r="N6" s="10"/>
    </row>
    <row r="7" spans="2:14" s="13" customFormat="1">
      <c r="B7" s="7"/>
      <c r="C7" s="8"/>
      <c r="D7" s="146" t="s">
        <v>1</v>
      </c>
      <c r="E7" s="146"/>
      <c r="F7" s="146"/>
      <c r="G7" s="146"/>
      <c r="H7" s="146"/>
      <c r="I7" s="146"/>
      <c r="J7" s="146"/>
      <c r="K7" s="146"/>
      <c r="L7" s="146"/>
      <c r="M7" s="14"/>
      <c r="N7" s="15"/>
    </row>
    <row r="8" spans="2:14" s="13" customFormat="1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14"/>
      <c r="N8" s="15"/>
    </row>
    <row r="9" spans="2:14" s="13" customFormat="1" ht="18.600000000000001">
      <c r="B9" s="7"/>
      <c r="C9" s="8"/>
      <c r="D9" s="147" t="s">
        <v>2</v>
      </c>
      <c r="E9" s="147"/>
      <c r="F9" s="147"/>
      <c r="G9" s="147"/>
      <c r="H9" s="147"/>
      <c r="I9" s="147"/>
      <c r="J9" s="147"/>
      <c r="K9" s="147"/>
      <c r="L9" s="147"/>
      <c r="M9" s="14"/>
      <c r="N9" s="15"/>
    </row>
    <row r="10" spans="2:14" s="13" customFormat="1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14"/>
      <c r="N10" s="15"/>
    </row>
    <row r="11" spans="2:14" s="13" customFormat="1" ht="30" customHeight="1">
      <c r="B11" s="16"/>
      <c r="C11" s="17" t="s">
        <v>3</v>
      </c>
      <c r="D11" s="148" t="s">
        <v>4</v>
      </c>
      <c r="E11" s="149"/>
      <c r="F11" s="149"/>
      <c r="G11" s="149"/>
      <c r="H11" s="149"/>
      <c r="I11" s="149"/>
      <c r="J11" s="149"/>
      <c r="K11" s="149"/>
      <c r="L11" s="150"/>
      <c r="M11" s="18"/>
      <c r="N11" s="19"/>
    </row>
    <row r="12" spans="2:14" s="13" customFormat="1" ht="49.5" customHeight="1">
      <c r="B12" s="20"/>
      <c r="C12" s="21"/>
      <c r="D12" s="151"/>
      <c r="E12" s="152"/>
      <c r="F12" s="152"/>
      <c r="G12" s="152"/>
      <c r="H12" s="152"/>
      <c r="I12" s="152"/>
      <c r="J12" s="152"/>
      <c r="K12" s="152"/>
      <c r="L12" s="153"/>
      <c r="M12" s="18"/>
      <c r="N12" s="19"/>
    </row>
    <row r="13" spans="2:14" s="13" customFormat="1">
      <c r="B13" s="20"/>
      <c r="C13" s="21"/>
      <c r="D13" s="21"/>
      <c r="E13" s="21"/>
      <c r="F13" s="21"/>
      <c r="G13" s="21"/>
      <c r="H13" s="21"/>
      <c r="I13" s="21"/>
      <c r="J13" s="21"/>
      <c r="K13" s="22"/>
      <c r="L13" s="18"/>
      <c r="M13" s="18"/>
      <c r="N13" s="19"/>
    </row>
    <row r="14" spans="2:14" s="13" customFormat="1">
      <c r="B14" s="20" t="s">
        <v>5</v>
      </c>
      <c r="C14" s="21"/>
      <c r="D14" s="21"/>
      <c r="E14" s="21"/>
      <c r="F14" s="21"/>
      <c r="G14" s="21"/>
      <c r="H14" s="21"/>
      <c r="I14" s="21"/>
      <c r="J14" s="21"/>
      <c r="K14" s="22"/>
      <c r="L14" s="18"/>
      <c r="M14" s="18"/>
      <c r="N14" s="19"/>
    </row>
    <row r="15" spans="2:14" s="13" customFormat="1"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5"/>
    </row>
    <row r="16" spans="2:14" s="26" customFormat="1" ht="32.1" customHeight="1">
      <c r="B16" s="27" t="s">
        <v>6</v>
      </c>
      <c r="C16" s="28" t="s">
        <v>7</v>
      </c>
      <c r="D16" s="29" t="s">
        <v>8</v>
      </c>
      <c r="E16" s="29" t="s">
        <v>9</v>
      </c>
      <c r="F16" s="29" t="s">
        <v>10</v>
      </c>
      <c r="G16" s="29" t="s">
        <v>11</v>
      </c>
      <c r="H16" s="30" t="s">
        <v>12</v>
      </c>
      <c r="I16" s="29" t="s">
        <v>13</v>
      </c>
      <c r="J16" s="29" t="s">
        <v>14</v>
      </c>
      <c r="K16" s="29" t="s">
        <v>15</v>
      </c>
      <c r="L16" s="29" t="s">
        <v>16</v>
      </c>
      <c r="M16" s="29" t="s">
        <v>17</v>
      </c>
      <c r="N16" s="31" t="s">
        <v>18</v>
      </c>
    </row>
    <row r="17" spans="2:14">
      <c r="B17" s="32">
        <v>1</v>
      </c>
      <c r="C17" s="33" t="s">
        <v>19</v>
      </c>
      <c r="D17" s="34" t="s">
        <v>20</v>
      </c>
      <c r="E17" s="34" t="s">
        <v>20</v>
      </c>
      <c r="F17" s="34">
        <v>611</v>
      </c>
      <c r="G17" s="35">
        <v>70200</v>
      </c>
      <c r="H17" s="36" t="s">
        <v>21</v>
      </c>
      <c r="I17" s="37">
        <f t="shared" ref="I17:I30" si="0">IF(H17="IVA 5%",5%,IF(H17="IVA 19%",19%,0%))</f>
        <v>0</v>
      </c>
      <c r="J17" s="37">
        <f t="shared" ref="J17:J30" si="1">IF(H17="INC 4%",4%,IF(H17="INC 8%",8%,IF(H17="INC 16%",16%,0%)))</f>
        <v>0</v>
      </c>
      <c r="K17" s="35">
        <f t="shared" ref="K17:K30" si="2">+ROUND(G17*I17,2)</f>
        <v>0</v>
      </c>
      <c r="L17" s="35">
        <f t="shared" ref="L17:L30" si="3">+ROUND(G17*J17,2)</f>
        <v>0</v>
      </c>
      <c r="M17" s="38">
        <f t="shared" ref="M17:M30" si="4">+ROUND(G17+K17+L17,2)</f>
        <v>70200</v>
      </c>
      <c r="N17" s="39">
        <f t="shared" ref="N17:N30" si="5">+ROUND(M17*F17,2)</f>
        <v>42892200</v>
      </c>
    </row>
    <row r="18" spans="2:14">
      <c r="B18" s="32">
        <v>2</v>
      </c>
      <c r="C18" s="33" t="s">
        <v>22</v>
      </c>
      <c r="D18" s="34" t="s">
        <v>20</v>
      </c>
      <c r="E18" s="34" t="s">
        <v>20</v>
      </c>
      <c r="F18" s="40">
        <v>611</v>
      </c>
      <c r="G18" s="35">
        <v>24000</v>
      </c>
      <c r="H18" s="36" t="s">
        <v>21</v>
      </c>
      <c r="I18" s="37">
        <f t="shared" si="0"/>
        <v>0</v>
      </c>
      <c r="J18" s="37">
        <f t="shared" si="1"/>
        <v>0</v>
      </c>
      <c r="K18" s="35">
        <f t="shared" si="2"/>
        <v>0</v>
      </c>
      <c r="L18" s="35">
        <f t="shared" si="3"/>
        <v>0</v>
      </c>
      <c r="M18" s="38">
        <f t="shared" si="4"/>
        <v>24000</v>
      </c>
      <c r="N18" s="39">
        <f t="shared" si="5"/>
        <v>14664000</v>
      </c>
    </row>
    <row r="19" spans="2:14">
      <c r="B19" s="32">
        <v>3</v>
      </c>
      <c r="C19" s="41" t="s">
        <v>23</v>
      </c>
      <c r="D19" s="34" t="s">
        <v>20</v>
      </c>
      <c r="E19" s="34" t="s">
        <v>20</v>
      </c>
      <c r="F19" s="34">
        <v>422</v>
      </c>
      <c r="G19" s="35">
        <v>70200</v>
      </c>
      <c r="H19" s="36" t="s">
        <v>21</v>
      </c>
      <c r="I19" s="37">
        <f t="shared" si="0"/>
        <v>0</v>
      </c>
      <c r="J19" s="37">
        <f t="shared" si="1"/>
        <v>0</v>
      </c>
      <c r="K19" s="35">
        <f t="shared" si="2"/>
        <v>0</v>
      </c>
      <c r="L19" s="35">
        <f t="shared" si="3"/>
        <v>0</v>
      </c>
      <c r="M19" s="38">
        <f t="shared" si="4"/>
        <v>70200</v>
      </c>
      <c r="N19" s="39">
        <f t="shared" si="5"/>
        <v>29624400</v>
      </c>
    </row>
    <row r="20" spans="2:14">
      <c r="B20" s="32">
        <v>4</v>
      </c>
      <c r="C20" s="41" t="s">
        <v>24</v>
      </c>
      <c r="D20" s="34" t="s">
        <v>20</v>
      </c>
      <c r="E20" s="34" t="s">
        <v>20</v>
      </c>
      <c r="F20" s="34">
        <v>61</v>
      </c>
      <c r="G20" s="35">
        <v>17500</v>
      </c>
      <c r="H20" s="36" t="s">
        <v>21</v>
      </c>
      <c r="I20" s="37">
        <f t="shared" si="0"/>
        <v>0</v>
      </c>
      <c r="J20" s="37">
        <f t="shared" si="1"/>
        <v>0</v>
      </c>
      <c r="K20" s="35">
        <f t="shared" si="2"/>
        <v>0</v>
      </c>
      <c r="L20" s="35">
        <f t="shared" si="3"/>
        <v>0</v>
      </c>
      <c r="M20" s="38">
        <f t="shared" si="4"/>
        <v>17500</v>
      </c>
      <c r="N20" s="39">
        <f t="shared" si="5"/>
        <v>1067500</v>
      </c>
    </row>
    <row r="21" spans="2:14">
      <c r="B21" s="42">
        <v>5</v>
      </c>
      <c r="C21" s="41" t="s">
        <v>25</v>
      </c>
      <c r="D21" s="34" t="s">
        <v>20</v>
      </c>
      <c r="E21" s="34" t="s">
        <v>20</v>
      </c>
      <c r="F21" s="34">
        <v>61</v>
      </c>
      <c r="G21" s="35">
        <v>17500</v>
      </c>
      <c r="H21" s="36" t="s">
        <v>21</v>
      </c>
      <c r="I21" s="37">
        <f t="shared" si="0"/>
        <v>0</v>
      </c>
      <c r="J21" s="37">
        <f t="shared" si="1"/>
        <v>0</v>
      </c>
      <c r="K21" s="35">
        <f t="shared" si="2"/>
        <v>0</v>
      </c>
      <c r="L21" s="35">
        <f t="shared" si="3"/>
        <v>0</v>
      </c>
      <c r="M21" s="38">
        <f t="shared" si="4"/>
        <v>17500</v>
      </c>
      <c r="N21" s="39">
        <f t="shared" si="5"/>
        <v>1067500</v>
      </c>
    </row>
    <row r="22" spans="2:14">
      <c r="B22" s="32">
        <v>6</v>
      </c>
      <c r="C22" s="41" t="s">
        <v>26</v>
      </c>
      <c r="D22" s="34" t="s">
        <v>20</v>
      </c>
      <c r="E22" s="34" t="s">
        <v>20</v>
      </c>
      <c r="F22" s="34">
        <v>61</v>
      </c>
      <c r="G22" s="35">
        <v>17500</v>
      </c>
      <c r="H22" s="36" t="s">
        <v>21</v>
      </c>
      <c r="I22" s="37">
        <f t="shared" si="0"/>
        <v>0</v>
      </c>
      <c r="J22" s="37">
        <f t="shared" si="1"/>
        <v>0</v>
      </c>
      <c r="K22" s="35">
        <f t="shared" si="2"/>
        <v>0</v>
      </c>
      <c r="L22" s="35">
        <f t="shared" si="3"/>
        <v>0</v>
      </c>
      <c r="M22" s="38">
        <f t="shared" si="4"/>
        <v>17500</v>
      </c>
      <c r="N22" s="39">
        <f t="shared" si="5"/>
        <v>1067500</v>
      </c>
    </row>
    <row r="23" spans="2:14">
      <c r="B23" s="32">
        <v>7</v>
      </c>
      <c r="C23" s="41" t="s">
        <v>27</v>
      </c>
      <c r="D23" s="34" t="s">
        <v>20</v>
      </c>
      <c r="E23" s="34" t="s">
        <v>20</v>
      </c>
      <c r="F23" s="34">
        <v>611</v>
      </c>
      <c r="G23" s="35">
        <v>94000</v>
      </c>
      <c r="H23" s="36" t="s">
        <v>21</v>
      </c>
      <c r="I23" s="37">
        <f t="shared" si="0"/>
        <v>0</v>
      </c>
      <c r="J23" s="37">
        <f t="shared" si="1"/>
        <v>0</v>
      </c>
      <c r="K23" s="35">
        <f t="shared" si="2"/>
        <v>0</v>
      </c>
      <c r="L23" s="35">
        <f t="shared" si="3"/>
        <v>0</v>
      </c>
      <c r="M23" s="38">
        <f t="shared" si="4"/>
        <v>94000</v>
      </c>
      <c r="N23" s="39">
        <f t="shared" si="5"/>
        <v>57434000</v>
      </c>
    </row>
    <row r="24" spans="2:14">
      <c r="B24" s="32">
        <v>8</v>
      </c>
      <c r="C24" s="43" t="s">
        <v>28</v>
      </c>
      <c r="D24" s="34" t="s">
        <v>20</v>
      </c>
      <c r="E24" s="34" t="s">
        <v>20</v>
      </c>
      <c r="F24" s="34">
        <v>10</v>
      </c>
      <c r="G24" s="35">
        <v>24000</v>
      </c>
      <c r="H24" s="36" t="s">
        <v>21</v>
      </c>
      <c r="I24" s="37">
        <f t="shared" si="0"/>
        <v>0</v>
      </c>
      <c r="J24" s="37">
        <f t="shared" si="1"/>
        <v>0</v>
      </c>
      <c r="K24" s="35">
        <f t="shared" si="2"/>
        <v>0</v>
      </c>
      <c r="L24" s="35">
        <f t="shared" si="3"/>
        <v>0</v>
      </c>
      <c r="M24" s="38">
        <f t="shared" si="4"/>
        <v>24000</v>
      </c>
      <c r="N24" s="39">
        <f t="shared" si="5"/>
        <v>240000</v>
      </c>
    </row>
    <row r="25" spans="2:14">
      <c r="B25" s="32">
        <v>9</v>
      </c>
      <c r="C25" s="43" t="s">
        <v>29</v>
      </c>
      <c r="D25" s="34" t="s">
        <v>20</v>
      </c>
      <c r="E25" s="34" t="s">
        <v>20</v>
      </c>
      <c r="F25" s="34">
        <v>407</v>
      </c>
      <c r="G25" s="35">
        <v>35000</v>
      </c>
      <c r="H25" s="36" t="s">
        <v>21</v>
      </c>
      <c r="I25" s="37">
        <f t="shared" si="0"/>
        <v>0</v>
      </c>
      <c r="J25" s="37">
        <f t="shared" si="1"/>
        <v>0</v>
      </c>
      <c r="K25" s="35">
        <f t="shared" si="2"/>
        <v>0</v>
      </c>
      <c r="L25" s="35">
        <f t="shared" si="3"/>
        <v>0</v>
      </c>
      <c r="M25" s="38">
        <f t="shared" si="4"/>
        <v>35000</v>
      </c>
      <c r="N25" s="39">
        <f t="shared" si="5"/>
        <v>14245000</v>
      </c>
    </row>
    <row r="26" spans="2:14">
      <c r="B26" s="32">
        <v>10</v>
      </c>
      <c r="C26" s="43" t="s">
        <v>30</v>
      </c>
      <c r="D26" s="34" t="s">
        <v>20</v>
      </c>
      <c r="E26" s="34" t="s">
        <v>20</v>
      </c>
      <c r="F26" s="34">
        <v>611</v>
      </c>
      <c r="G26" s="35">
        <v>35000</v>
      </c>
      <c r="H26" s="36" t="s">
        <v>21</v>
      </c>
      <c r="I26" s="37">
        <f t="shared" si="0"/>
        <v>0</v>
      </c>
      <c r="J26" s="37">
        <f t="shared" si="1"/>
        <v>0</v>
      </c>
      <c r="K26" s="35">
        <f t="shared" si="2"/>
        <v>0</v>
      </c>
      <c r="L26" s="35">
        <f t="shared" si="3"/>
        <v>0</v>
      </c>
      <c r="M26" s="38">
        <f t="shared" si="4"/>
        <v>35000</v>
      </c>
      <c r="N26" s="39">
        <f t="shared" si="5"/>
        <v>21385000</v>
      </c>
    </row>
    <row r="27" spans="2:14">
      <c r="B27" s="42">
        <v>11</v>
      </c>
      <c r="C27" s="43" t="s">
        <v>31</v>
      </c>
      <c r="D27" s="34" t="s">
        <v>20</v>
      </c>
      <c r="E27" s="34" t="s">
        <v>20</v>
      </c>
      <c r="F27" s="34">
        <v>611</v>
      </c>
      <c r="G27" s="35">
        <v>35000</v>
      </c>
      <c r="H27" s="36" t="s">
        <v>21</v>
      </c>
      <c r="I27" s="37">
        <f t="shared" si="0"/>
        <v>0</v>
      </c>
      <c r="J27" s="37">
        <f t="shared" si="1"/>
        <v>0</v>
      </c>
      <c r="K27" s="35">
        <f t="shared" si="2"/>
        <v>0</v>
      </c>
      <c r="L27" s="35">
        <f t="shared" si="3"/>
        <v>0</v>
      </c>
      <c r="M27" s="38">
        <f t="shared" si="4"/>
        <v>35000</v>
      </c>
      <c r="N27" s="39">
        <f t="shared" si="5"/>
        <v>21385000</v>
      </c>
    </row>
    <row r="28" spans="2:14">
      <c r="B28" s="32">
        <v>12</v>
      </c>
      <c r="C28" s="43" t="s">
        <v>32</v>
      </c>
      <c r="D28" s="34" t="s">
        <v>20</v>
      </c>
      <c r="E28" s="34" t="s">
        <v>20</v>
      </c>
      <c r="F28" s="34">
        <v>124</v>
      </c>
      <c r="G28" s="35">
        <v>35000</v>
      </c>
      <c r="H28" s="36" t="s">
        <v>21</v>
      </c>
      <c r="I28" s="37">
        <f t="shared" si="0"/>
        <v>0</v>
      </c>
      <c r="J28" s="37">
        <f t="shared" si="1"/>
        <v>0</v>
      </c>
      <c r="K28" s="35">
        <f t="shared" si="2"/>
        <v>0</v>
      </c>
      <c r="L28" s="35">
        <f t="shared" si="3"/>
        <v>0</v>
      </c>
      <c r="M28" s="38">
        <f t="shared" si="4"/>
        <v>35000</v>
      </c>
      <c r="N28" s="39">
        <f t="shared" si="5"/>
        <v>4340000</v>
      </c>
    </row>
    <row r="29" spans="2:14">
      <c r="B29" s="32">
        <v>13</v>
      </c>
      <c r="C29" s="43" t="s">
        <v>33</v>
      </c>
      <c r="D29" s="34" t="s">
        <v>20</v>
      </c>
      <c r="E29" s="34" t="s">
        <v>20</v>
      </c>
      <c r="F29" s="34">
        <v>20</v>
      </c>
      <c r="G29" s="35">
        <v>35000</v>
      </c>
      <c r="H29" s="36" t="s">
        <v>21</v>
      </c>
      <c r="I29" s="37">
        <f t="shared" si="0"/>
        <v>0</v>
      </c>
      <c r="J29" s="37">
        <f t="shared" si="1"/>
        <v>0</v>
      </c>
      <c r="K29" s="35">
        <f t="shared" si="2"/>
        <v>0</v>
      </c>
      <c r="L29" s="35">
        <f t="shared" si="3"/>
        <v>0</v>
      </c>
      <c r="M29" s="38">
        <f t="shared" si="4"/>
        <v>35000</v>
      </c>
      <c r="N29" s="39">
        <f t="shared" si="5"/>
        <v>700000</v>
      </c>
    </row>
    <row r="30" spans="2:14">
      <c r="B30" s="32">
        <v>14</v>
      </c>
      <c r="C30" s="43" t="s">
        <v>34</v>
      </c>
      <c r="D30" s="34" t="s">
        <v>20</v>
      </c>
      <c r="E30" s="34" t="s">
        <v>20</v>
      </c>
      <c r="F30" s="34">
        <v>400</v>
      </c>
      <c r="G30" s="35">
        <v>94000</v>
      </c>
      <c r="H30" s="36" t="s">
        <v>21</v>
      </c>
      <c r="I30" s="37">
        <f t="shared" si="0"/>
        <v>0</v>
      </c>
      <c r="J30" s="37">
        <f t="shared" si="1"/>
        <v>0</v>
      </c>
      <c r="K30" s="35">
        <f t="shared" si="2"/>
        <v>0</v>
      </c>
      <c r="L30" s="35">
        <f t="shared" si="3"/>
        <v>0</v>
      </c>
      <c r="M30" s="38">
        <f t="shared" si="4"/>
        <v>94000</v>
      </c>
      <c r="N30" s="39">
        <f t="shared" si="5"/>
        <v>37600000</v>
      </c>
    </row>
    <row r="31" spans="2:14">
      <c r="B31" s="144" t="s">
        <v>35</v>
      </c>
      <c r="C31" s="145"/>
      <c r="D31" s="145"/>
      <c r="E31" s="145"/>
      <c r="F31" s="145"/>
      <c r="G31" s="145"/>
      <c r="H31" s="145"/>
      <c r="I31" s="145"/>
      <c r="J31" s="145"/>
      <c r="K31" s="145"/>
      <c r="L31" s="44"/>
      <c r="M31" s="45" t="s">
        <v>36</v>
      </c>
      <c r="N31" s="46">
        <f>ROUND(SUMIF(I17:I30,19%,N17:N30)/1.19,2)</f>
        <v>0</v>
      </c>
    </row>
    <row r="32" spans="2:14">
      <c r="B32" s="117" t="s">
        <v>37</v>
      </c>
      <c r="C32" s="118"/>
      <c r="D32" s="118"/>
      <c r="E32" s="118"/>
      <c r="F32" s="118"/>
      <c r="G32" s="118"/>
      <c r="H32" s="118"/>
      <c r="I32" s="118"/>
      <c r="J32" s="118"/>
      <c r="K32" s="118"/>
      <c r="L32" s="135"/>
      <c r="M32" s="47" t="s">
        <v>38</v>
      </c>
      <c r="N32" s="48">
        <f>ROUND(SUMIF(I17:I30,5%,N17:N30)/1.05,2)</f>
        <v>0</v>
      </c>
    </row>
    <row r="33" spans="2:14">
      <c r="B33" s="136" t="s">
        <v>39</v>
      </c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45" t="s">
        <v>40</v>
      </c>
      <c r="N33" s="46">
        <f>ROUND(SUMIF(J17:J30,4%,N17:N30)/1.04,2)</f>
        <v>0</v>
      </c>
    </row>
    <row r="34" spans="2:14">
      <c r="B34" s="117" t="s">
        <v>41</v>
      </c>
      <c r="C34" s="118"/>
      <c r="D34" s="118"/>
      <c r="E34" s="118"/>
      <c r="F34" s="118"/>
      <c r="G34" s="118"/>
      <c r="H34" s="118"/>
      <c r="I34" s="118"/>
      <c r="J34" s="118"/>
      <c r="K34" s="118"/>
      <c r="L34" s="135"/>
      <c r="M34" s="49" t="s">
        <v>42</v>
      </c>
      <c r="N34" s="50">
        <f>ROUND(SUMIF(J17:J30,8%,N17:N30)/1.08,2)</f>
        <v>0</v>
      </c>
    </row>
    <row r="35" spans="2:14">
      <c r="B35" s="117" t="s">
        <v>43</v>
      </c>
      <c r="C35" s="118"/>
      <c r="D35" s="118"/>
      <c r="E35" s="118"/>
      <c r="F35" s="118"/>
      <c r="G35" s="118"/>
      <c r="H35" s="118"/>
      <c r="I35" s="118"/>
      <c r="J35" s="118"/>
      <c r="K35" s="118"/>
      <c r="L35" s="135"/>
      <c r="M35" s="47" t="s">
        <v>44</v>
      </c>
      <c r="N35" s="48">
        <f>ROUND(SUMIF(J17:J30,16%,N17:N30)/1.16,2)</f>
        <v>0</v>
      </c>
    </row>
    <row r="36" spans="2:14">
      <c r="B36" s="117" t="s">
        <v>45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35"/>
      <c r="M36" s="51" t="s">
        <v>46</v>
      </c>
      <c r="N36" s="52">
        <f>ROUND(SUMIF(H17:H30,"EXENTO",N17:N30)/1,2)+ROUND(SUMIF(H17:H30,"EXCLUIDO",N17:N30)/1,2)</f>
        <v>247712100</v>
      </c>
    </row>
    <row r="37" spans="2:14" ht="35.1" customHeight="1">
      <c r="B37" s="136" t="s">
        <v>47</v>
      </c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53" t="s">
        <v>48</v>
      </c>
      <c r="N37" s="54">
        <f>ROUND(SUBTOTAL(9,N31:N36),2)</f>
        <v>247712100</v>
      </c>
    </row>
    <row r="38" spans="2:14">
      <c r="B38" s="117" t="s">
        <v>49</v>
      </c>
      <c r="C38" s="118"/>
      <c r="D38" s="118"/>
      <c r="E38" s="118"/>
      <c r="F38" s="118"/>
      <c r="G38" s="118"/>
      <c r="H38" s="118"/>
      <c r="I38" s="138" t="s">
        <v>50</v>
      </c>
      <c r="J38" s="139"/>
      <c r="K38" s="140"/>
      <c r="L38" s="55">
        <v>0.19</v>
      </c>
      <c r="M38" s="45" t="s">
        <v>51</v>
      </c>
      <c r="N38" s="56">
        <f>ROUND(N31*0.19,2)</f>
        <v>0</v>
      </c>
    </row>
    <row r="39" spans="2:14">
      <c r="B39" s="117" t="s">
        <v>52</v>
      </c>
      <c r="C39" s="118"/>
      <c r="D39" s="118"/>
      <c r="E39" s="118"/>
      <c r="F39" s="118"/>
      <c r="G39" s="118"/>
      <c r="H39" s="118"/>
      <c r="I39" s="141"/>
      <c r="J39" s="142"/>
      <c r="K39" s="143"/>
      <c r="L39" s="57">
        <v>0.05</v>
      </c>
      <c r="M39" s="47" t="s">
        <v>53</v>
      </c>
      <c r="N39" s="58">
        <f>ROUND(N32*0.05,2)</f>
        <v>0</v>
      </c>
    </row>
    <row r="40" spans="2:14">
      <c r="B40" s="117"/>
      <c r="C40" s="118"/>
      <c r="D40" s="118"/>
      <c r="E40" s="118"/>
      <c r="F40" s="118"/>
      <c r="G40" s="118"/>
      <c r="H40" s="118"/>
      <c r="I40" s="119" t="s">
        <v>54</v>
      </c>
      <c r="J40" s="120"/>
      <c r="K40" s="121"/>
      <c r="L40" s="55">
        <v>0.04</v>
      </c>
      <c r="M40" s="45" t="s">
        <v>55</v>
      </c>
      <c r="N40" s="56">
        <f>ROUND(N33*0.04,2)</f>
        <v>0</v>
      </c>
    </row>
    <row r="41" spans="2:14">
      <c r="B41" s="128"/>
      <c r="C41" s="129"/>
      <c r="D41" s="129"/>
      <c r="E41" s="129"/>
      <c r="F41" s="129"/>
      <c r="G41" s="129"/>
      <c r="H41" s="130"/>
      <c r="I41" s="122"/>
      <c r="J41" s="123"/>
      <c r="K41" s="124"/>
      <c r="L41" s="59">
        <v>0.08</v>
      </c>
      <c r="M41" s="49" t="s">
        <v>56</v>
      </c>
      <c r="N41" s="60">
        <f>ROUND(N34*0.08,2)</f>
        <v>0</v>
      </c>
    </row>
    <row r="42" spans="2:14" ht="16.5" customHeight="1">
      <c r="B42" s="117"/>
      <c r="C42" s="118"/>
      <c r="D42" s="118"/>
      <c r="E42" s="118"/>
      <c r="F42" s="118"/>
      <c r="G42" s="118"/>
      <c r="H42" s="118"/>
      <c r="I42" s="125"/>
      <c r="J42" s="126"/>
      <c r="K42" s="127"/>
      <c r="L42" s="57">
        <v>0.16</v>
      </c>
      <c r="M42" s="47" t="s">
        <v>57</v>
      </c>
      <c r="N42" s="58">
        <f>ROUND(N35*0.16,2)</f>
        <v>0</v>
      </c>
    </row>
    <row r="43" spans="2:14" ht="35.1" customHeight="1">
      <c r="B43" s="131"/>
      <c r="C43" s="132"/>
      <c r="D43" s="132"/>
      <c r="E43" s="132"/>
      <c r="F43" s="132"/>
      <c r="G43" s="132"/>
      <c r="H43" s="132"/>
      <c r="I43" s="133"/>
      <c r="J43" s="133"/>
      <c r="K43" s="133"/>
      <c r="L43" s="134"/>
      <c r="M43" s="61" t="s">
        <v>58</v>
      </c>
      <c r="N43" s="62">
        <f>ROUND(SUM(N37:N42),2)</f>
        <v>247712100</v>
      </c>
    </row>
    <row r="44" spans="2:14" ht="35.1" customHeight="1">
      <c r="B44" s="105" t="s">
        <v>59</v>
      </c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7"/>
    </row>
    <row r="45" spans="2:14" ht="15" customHeight="1">
      <c r="B45" s="98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100"/>
    </row>
    <row r="46" spans="2:14" ht="15" customHeight="1">
      <c r="B46" s="108" t="s">
        <v>60</v>
      </c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10"/>
    </row>
    <row r="47" spans="2:14" ht="15" customHeight="1">
      <c r="B47" s="11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3"/>
    </row>
    <row r="48" spans="2:14">
      <c r="B48" s="114" t="s">
        <v>61</v>
      </c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6"/>
    </row>
    <row r="49" spans="2:14">
      <c r="B49" s="98" t="s">
        <v>62</v>
      </c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100"/>
    </row>
    <row r="50" spans="2:14">
      <c r="B50" s="98" t="s">
        <v>63</v>
      </c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100"/>
    </row>
    <row r="51" spans="2:14">
      <c r="B51" s="101" t="s">
        <v>64</v>
      </c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3"/>
    </row>
    <row r="52" spans="2:14">
      <c r="B52" s="104"/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100"/>
    </row>
    <row r="53" spans="2:14" ht="15" customHeight="1">
      <c r="B53" s="104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100"/>
    </row>
    <row r="54" spans="2:14">
      <c r="B54" s="89" t="s">
        <v>65</v>
      </c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1"/>
    </row>
    <row r="55" spans="2:14">
      <c r="B55" s="92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4"/>
    </row>
    <row r="56" spans="2:14">
      <c r="B56" s="92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4"/>
    </row>
    <row r="57" spans="2:14">
      <c r="B57" s="92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4"/>
    </row>
    <row r="58" spans="2:14">
      <c r="B58" s="92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4"/>
    </row>
    <row r="59" spans="2:14">
      <c r="B59" s="63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5"/>
    </row>
    <row r="60" spans="2:14">
      <c r="B60" s="95"/>
      <c r="C60" s="96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7"/>
    </row>
    <row r="61" spans="2:14" ht="15.6">
      <c r="B61" s="77" t="s">
        <v>66</v>
      </c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9"/>
    </row>
    <row r="62" spans="2:14" ht="15.6">
      <c r="B62" s="86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8"/>
    </row>
    <row r="63" spans="2:14" ht="15.6">
      <c r="B63" s="77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9"/>
    </row>
    <row r="64" spans="2:14" ht="15.6">
      <c r="B64" s="86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8"/>
    </row>
    <row r="65" spans="2:14" ht="15.6">
      <c r="B65" s="77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9"/>
    </row>
    <row r="66" spans="2:14" ht="15.6">
      <c r="B66" s="77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9"/>
    </row>
    <row r="67" spans="2:14" ht="15.6">
      <c r="B67" s="77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9"/>
    </row>
    <row r="68" spans="2:14" ht="15.6">
      <c r="B68" s="86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8"/>
    </row>
    <row r="69" spans="2:14" ht="15.6">
      <c r="B69" s="77"/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9"/>
    </row>
    <row r="70" spans="2:14" ht="15.6">
      <c r="B70" s="86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8"/>
    </row>
    <row r="71" spans="2:14" ht="15.6">
      <c r="B71" s="77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9"/>
    </row>
    <row r="72" spans="2:14" ht="15.6">
      <c r="B72" s="86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8"/>
    </row>
    <row r="73" spans="2:14" ht="15.6">
      <c r="B73" s="77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9"/>
    </row>
    <row r="74" spans="2:14" ht="15.6">
      <c r="B74" s="69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1"/>
    </row>
    <row r="75" spans="2:14" ht="15.6">
      <c r="B75" s="77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9"/>
    </row>
    <row r="76" spans="2:14" ht="15.6">
      <c r="B76" s="66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8"/>
    </row>
    <row r="77" spans="2:14" ht="15.6">
      <c r="B77" s="77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9"/>
    </row>
    <row r="78" spans="2:14">
      <c r="B78" s="80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2"/>
    </row>
    <row r="79" spans="2:14">
      <c r="B79" s="80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2"/>
    </row>
    <row r="80" spans="2:14" ht="15.6">
      <c r="B80" s="83" t="s">
        <v>67</v>
      </c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5"/>
    </row>
    <row r="81" spans="2:14">
      <c r="B81" s="74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6"/>
    </row>
  </sheetData>
  <mergeCells count="51">
    <mergeCell ref="D3:L3"/>
    <mergeCell ref="D4:L6"/>
    <mergeCell ref="D7:L7"/>
    <mergeCell ref="D9:L9"/>
    <mergeCell ref="D11:L12"/>
    <mergeCell ref="B31:K31"/>
    <mergeCell ref="B32:L32"/>
    <mergeCell ref="B33:L33"/>
    <mergeCell ref="B34:L34"/>
    <mergeCell ref="B35:L35"/>
    <mergeCell ref="B36:L36"/>
    <mergeCell ref="B37:L37"/>
    <mergeCell ref="B38:H38"/>
    <mergeCell ref="I38:K39"/>
    <mergeCell ref="B39:H39"/>
    <mergeCell ref="B40:H40"/>
    <mergeCell ref="I40:K42"/>
    <mergeCell ref="B41:H41"/>
    <mergeCell ref="B42:H42"/>
    <mergeCell ref="B43:L43"/>
    <mergeCell ref="B44:N44"/>
    <mergeCell ref="B45:N45"/>
    <mergeCell ref="B46:N46"/>
    <mergeCell ref="B47:N47"/>
    <mergeCell ref="B48:N48"/>
    <mergeCell ref="B49:N49"/>
    <mergeCell ref="B50:N50"/>
    <mergeCell ref="B51:N51"/>
    <mergeCell ref="B52:N52"/>
    <mergeCell ref="B53:N53"/>
    <mergeCell ref="B54:N58"/>
    <mergeCell ref="B60:N60"/>
    <mergeCell ref="B61:N61"/>
    <mergeCell ref="B62:N62"/>
    <mergeCell ref="B63:N63"/>
    <mergeCell ref="B64:N64"/>
    <mergeCell ref="B65:N65"/>
    <mergeCell ref="B66:N66"/>
    <mergeCell ref="B67:N67"/>
    <mergeCell ref="B68:N68"/>
    <mergeCell ref="B69:N69"/>
    <mergeCell ref="B70:N70"/>
    <mergeCell ref="B71:N71"/>
    <mergeCell ref="B72:N72"/>
    <mergeCell ref="B73:N73"/>
    <mergeCell ref="B81:N81"/>
    <mergeCell ref="B75:N75"/>
    <mergeCell ref="B77:N77"/>
    <mergeCell ref="B78:N78"/>
    <mergeCell ref="B79:N79"/>
    <mergeCell ref="B80:N80"/>
  </mergeCells>
  <dataValidations count="1">
    <dataValidation type="list" allowBlank="1" showInputMessage="1" showErrorMessage="1" sqref="H17:H30" xr:uid="{000C00F1-00DD-495A-A47C-007D00FA00F7}">
      <formula1>"SELECCIONE,IVA 5%,IVA 19%,INC 4%,INC 8%,INC 16%,EXENTO,EXCLUIDO"</formula1>
    </dataValidation>
  </dataValidations>
  <printOptions horizontalCentered="1"/>
  <pageMargins left="0.39370078740157477" right="0.39370078740157477" top="0.39370078740157477" bottom="0.39370078740157477" header="0" footer="0"/>
  <pageSetup paperSize="9" scale="36" fitToHeight="0" orientation="portrait"/>
  <headerFooter>
    <oddFooter>Página &amp;P de &amp;F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R70"/>
  <sheetViews>
    <sheetView showGridLines="0" tabSelected="1" zoomScale="60" zoomScaleNormal="60" workbookViewId="0">
      <selection activeCell="B43" sqref="B43:O47"/>
    </sheetView>
  </sheetViews>
  <sheetFormatPr defaultColWidth="4.5703125" defaultRowHeight="14.45"/>
  <cols>
    <col min="1" max="1" width="4.5703125" style="1"/>
    <col min="2" max="2" width="5.5703125" style="1" customWidth="1"/>
    <col min="3" max="3" width="30.85546875" style="1" customWidth="1"/>
    <col min="4" max="5" width="30.85546875" style="1" hidden="1" customWidth="1"/>
    <col min="6" max="6" width="17.5703125" style="1" customWidth="1"/>
    <col min="7" max="7" width="19.140625" style="1" customWidth="1"/>
    <col min="8" max="8" width="23.140625" style="2" customWidth="1"/>
    <col min="9" max="9" width="15.42578125" style="2" customWidth="1"/>
    <col min="10" max="10" width="11" style="2" customWidth="1"/>
    <col min="11" max="11" width="12.42578125" style="2" customWidth="1"/>
    <col min="12" max="12" width="14.42578125" style="2" customWidth="1"/>
    <col min="13" max="13" width="15" style="2" customWidth="1"/>
    <col min="14" max="15" width="26.5703125" style="2" customWidth="1"/>
    <col min="16" max="16" width="4.5703125" style="1"/>
    <col min="17" max="18" width="15.42578125" style="1" customWidth="1"/>
    <col min="19" max="21" width="4.5703125" style="1"/>
    <col min="22" max="22" width="1.5703125" style="1" customWidth="1"/>
    <col min="23" max="16384" width="4.5703125" style="1"/>
  </cols>
  <sheetData>
    <row r="2" spans="2:15">
      <c r="B2" s="3"/>
      <c r="C2" s="4"/>
      <c r="D2" s="4"/>
      <c r="E2" s="4"/>
      <c r="F2" s="4"/>
      <c r="G2" s="4"/>
      <c r="H2" s="5"/>
      <c r="I2" s="5"/>
      <c r="J2" s="5"/>
      <c r="K2" s="5"/>
      <c r="L2" s="5"/>
      <c r="M2" s="5"/>
      <c r="N2" s="5"/>
      <c r="O2" s="6"/>
    </row>
    <row r="3" spans="2:15">
      <c r="B3" s="7"/>
      <c r="C3" s="8"/>
      <c r="D3" s="146" t="s">
        <v>0</v>
      </c>
      <c r="E3" s="146"/>
      <c r="F3" s="146"/>
      <c r="G3" s="146"/>
      <c r="H3" s="146"/>
      <c r="I3" s="146"/>
      <c r="J3" s="146"/>
      <c r="K3" s="146"/>
      <c r="L3" s="146"/>
      <c r="M3" s="146"/>
      <c r="N3" s="9"/>
      <c r="O3" s="10"/>
    </row>
    <row r="4" spans="2:15">
      <c r="B4" s="7"/>
      <c r="C4" s="8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9"/>
      <c r="O4" s="10"/>
    </row>
    <row r="5" spans="2:15">
      <c r="B5" s="7"/>
      <c r="C5" s="8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1"/>
      <c r="O5" s="12"/>
    </row>
    <row r="6" spans="2:15">
      <c r="B6" s="7"/>
      <c r="C6" s="8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9"/>
      <c r="O6" s="10"/>
    </row>
    <row r="7" spans="2:15" s="13" customFormat="1">
      <c r="B7" s="7"/>
      <c r="C7" s="8"/>
      <c r="D7" s="146" t="s">
        <v>1</v>
      </c>
      <c r="E7" s="146"/>
      <c r="F7" s="146"/>
      <c r="G7" s="146"/>
      <c r="H7" s="146"/>
      <c r="I7" s="146"/>
      <c r="J7" s="146"/>
      <c r="K7" s="146"/>
      <c r="L7" s="146"/>
      <c r="M7" s="146"/>
      <c r="N7" s="14"/>
      <c r="O7" s="15"/>
    </row>
    <row r="8" spans="2:15" s="13" customFormat="1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14"/>
      <c r="O8" s="15"/>
    </row>
    <row r="9" spans="2:15" s="13" customFormat="1" ht="18.600000000000001">
      <c r="B9" s="7"/>
      <c r="C9" s="8"/>
      <c r="D9" s="147" t="s">
        <v>2</v>
      </c>
      <c r="E9" s="147"/>
      <c r="F9" s="147"/>
      <c r="G9" s="147"/>
      <c r="H9" s="147"/>
      <c r="I9" s="147"/>
      <c r="J9" s="147"/>
      <c r="K9" s="147"/>
      <c r="L9" s="147"/>
      <c r="M9" s="147"/>
      <c r="N9" s="14"/>
      <c r="O9" s="15"/>
    </row>
    <row r="10" spans="2:15" s="13" customFormat="1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4"/>
      <c r="O10" s="15"/>
    </row>
    <row r="11" spans="2:15" s="13" customFormat="1" ht="30" customHeight="1">
      <c r="B11" s="16"/>
      <c r="C11" s="17" t="s">
        <v>3</v>
      </c>
      <c r="D11" s="148" t="s">
        <v>4</v>
      </c>
      <c r="E11" s="149"/>
      <c r="F11" s="149"/>
      <c r="G11" s="149"/>
      <c r="H11" s="149"/>
      <c r="I11" s="149"/>
      <c r="J11" s="149"/>
      <c r="K11" s="149"/>
      <c r="L11" s="149"/>
      <c r="M11" s="150"/>
      <c r="N11" s="18"/>
      <c r="O11" s="19"/>
    </row>
    <row r="12" spans="2:15" s="13" customFormat="1" ht="49.5" customHeight="1">
      <c r="B12" s="20"/>
      <c r="C12" s="21"/>
      <c r="D12" s="151"/>
      <c r="E12" s="152"/>
      <c r="F12" s="152"/>
      <c r="G12" s="152"/>
      <c r="H12" s="152"/>
      <c r="I12" s="152"/>
      <c r="J12" s="152"/>
      <c r="K12" s="152"/>
      <c r="L12" s="152"/>
      <c r="M12" s="153"/>
      <c r="N12" s="18"/>
      <c r="O12" s="19"/>
    </row>
    <row r="13" spans="2:15" s="13" customFormat="1">
      <c r="B13" s="20"/>
      <c r="C13" s="21"/>
      <c r="D13" s="21"/>
      <c r="E13" s="21"/>
      <c r="F13" s="21"/>
      <c r="G13" s="21"/>
      <c r="H13" s="21"/>
      <c r="I13" s="21"/>
      <c r="J13" s="21"/>
      <c r="K13" s="21"/>
      <c r="L13" s="22"/>
      <c r="M13" s="18"/>
      <c r="N13" s="18"/>
      <c r="O13" s="19"/>
    </row>
    <row r="14" spans="2:15" s="13" customFormat="1">
      <c r="B14" s="20" t="s">
        <v>5</v>
      </c>
      <c r="C14" s="21"/>
      <c r="D14" s="21"/>
      <c r="E14" s="21"/>
      <c r="F14" s="21"/>
      <c r="G14" s="21"/>
      <c r="H14" s="21"/>
      <c r="I14" s="21"/>
      <c r="J14" s="21"/>
      <c r="K14" s="21"/>
      <c r="L14" s="22"/>
      <c r="M14" s="18"/>
      <c r="N14" s="18"/>
      <c r="O14" s="19"/>
    </row>
    <row r="15" spans="2:15" s="13" customFormat="1"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5"/>
    </row>
    <row r="16" spans="2:15" s="26" customFormat="1" ht="57" customHeight="1">
      <c r="B16" s="27" t="s">
        <v>6</v>
      </c>
      <c r="C16" s="28" t="s">
        <v>7</v>
      </c>
      <c r="D16" s="29" t="s">
        <v>8</v>
      </c>
      <c r="E16" s="29" t="s">
        <v>68</v>
      </c>
      <c r="F16" s="29" t="s">
        <v>9</v>
      </c>
      <c r="G16" s="29" t="s">
        <v>10</v>
      </c>
      <c r="H16" s="29" t="s">
        <v>11</v>
      </c>
      <c r="I16" s="30" t="s">
        <v>12</v>
      </c>
      <c r="J16" s="29" t="s">
        <v>13</v>
      </c>
      <c r="K16" s="29" t="s">
        <v>14</v>
      </c>
      <c r="L16" s="29" t="s">
        <v>15</v>
      </c>
      <c r="M16" s="29" t="s">
        <v>16</v>
      </c>
      <c r="N16" s="29" t="s">
        <v>17</v>
      </c>
      <c r="O16" s="31" t="s">
        <v>18</v>
      </c>
    </row>
    <row r="17" spans="2:18" ht="15.6">
      <c r="B17" s="32">
        <v>1</v>
      </c>
      <c r="C17" s="72" t="s">
        <v>69</v>
      </c>
      <c r="D17" s="34"/>
      <c r="E17" s="34"/>
      <c r="F17" s="73" t="s">
        <v>70</v>
      </c>
      <c r="G17" s="34">
        <v>580</v>
      </c>
      <c r="H17" s="35">
        <v>130000</v>
      </c>
      <c r="I17" s="36" t="s">
        <v>21</v>
      </c>
      <c r="J17" s="37">
        <f t="shared" ref="J17:J19" si="0">IF(I17="IVA 5%",5%,IF(I17="IVA 19%",19%,0%))</f>
        <v>0</v>
      </c>
      <c r="K17" s="37">
        <f t="shared" ref="K17:K19" si="1">IF(I17="INC 4%",4%,IF(I17="INC 8%",8%,IF(I17="INC 16%",16%,0%)))</f>
        <v>0</v>
      </c>
      <c r="L17" s="35">
        <f t="shared" ref="L17:L19" si="2">+ROUND(H17*J17,2)</f>
        <v>0</v>
      </c>
      <c r="M17" s="35">
        <f t="shared" ref="M17:M19" si="3">+ROUND(H17*K17,2)</f>
        <v>0</v>
      </c>
      <c r="N17" s="38">
        <f t="shared" ref="N17:N19" si="4">+ROUND(H17+L17+M17,2)</f>
        <v>130000</v>
      </c>
      <c r="O17" s="39">
        <f t="shared" ref="O17:O19" si="5">+ROUND(N17*G17,2)</f>
        <v>75400000</v>
      </c>
    </row>
    <row r="18" spans="2:18" ht="15.6">
      <c r="B18" s="32">
        <v>2</v>
      </c>
      <c r="C18" s="72" t="s">
        <v>71</v>
      </c>
      <c r="D18" s="34"/>
      <c r="E18" s="40"/>
      <c r="F18" s="73" t="s">
        <v>70</v>
      </c>
      <c r="G18" s="34">
        <v>150</v>
      </c>
      <c r="H18" s="35">
        <v>55000</v>
      </c>
      <c r="I18" s="36" t="s">
        <v>21</v>
      </c>
      <c r="J18" s="37">
        <f t="shared" si="0"/>
        <v>0</v>
      </c>
      <c r="K18" s="37">
        <f t="shared" si="1"/>
        <v>0</v>
      </c>
      <c r="L18" s="35">
        <f t="shared" si="2"/>
        <v>0</v>
      </c>
      <c r="M18" s="35">
        <f t="shared" si="3"/>
        <v>0</v>
      </c>
      <c r="N18" s="38">
        <f t="shared" si="4"/>
        <v>55000</v>
      </c>
      <c r="O18" s="39">
        <f t="shared" si="5"/>
        <v>8250000</v>
      </c>
    </row>
    <row r="19" spans="2:18" ht="15.6">
      <c r="B19" s="32">
        <v>3</v>
      </c>
      <c r="C19" s="72" t="s">
        <v>72</v>
      </c>
      <c r="D19" s="34"/>
      <c r="E19" s="34"/>
      <c r="F19" s="73" t="s">
        <v>70</v>
      </c>
      <c r="G19" s="34">
        <v>100</v>
      </c>
      <c r="H19" s="35">
        <v>120000</v>
      </c>
      <c r="I19" s="36" t="s">
        <v>21</v>
      </c>
      <c r="J19" s="37">
        <f t="shared" si="0"/>
        <v>0</v>
      </c>
      <c r="K19" s="37">
        <f t="shared" si="1"/>
        <v>0</v>
      </c>
      <c r="L19" s="35">
        <f t="shared" si="2"/>
        <v>0</v>
      </c>
      <c r="M19" s="35">
        <f t="shared" si="3"/>
        <v>0</v>
      </c>
      <c r="N19" s="38">
        <f t="shared" si="4"/>
        <v>120000</v>
      </c>
      <c r="O19" s="39">
        <f t="shared" si="5"/>
        <v>12000000</v>
      </c>
    </row>
    <row r="20" spans="2:18">
      <c r="B20" s="144" t="s">
        <v>35</v>
      </c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44"/>
      <c r="N20" s="45" t="s">
        <v>36</v>
      </c>
      <c r="O20" s="46">
        <f>ROUND(SUMIF(J17:J19,19%,O17:O19)/1.19,2)</f>
        <v>0</v>
      </c>
    </row>
    <row r="21" spans="2:18">
      <c r="B21" s="117" t="s">
        <v>37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35"/>
      <c r="N21" s="47" t="s">
        <v>38</v>
      </c>
      <c r="O21" s="48">
        <f>ROUND(SUMIF(J17:J19,5%,O17:O19)/1.05,2)</f>
        <v>0</v>
      </c>
    </row>
    <row r="22" spans="2:18">
      <c r="B22" s="136" t="s">
        <v>39</v>
      </c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45" t="s">
        <v>40</v>
      </c>
      <c r="O22" s="46">
        <f>ROUND(SUMIF(K17:K19,4%,O17:O19)/1.04,2)</f>
        <v>0</v>
      </c>
    </row>
    <row r="23" spans="2:18">
      <c r="B23" s="117" t="s">
        <v>41</v>
      </c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35"/>
      <c r="N23" s="49" t="s">
        <v>42</v>
      </c>
      <c r="O23" s="50">
        <f>ROUND(SUMIF(K17:K19,8%,O17:O19)/1.08,2)</f>
        <v>0</v>
      </c>
    </row>
    <row r="24" spans="2:18">
      <c r="B24" s="117" t="s">
        <v>43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35"/>
      <c r="N24" s="47" t="s">
        <v>44</v>
      </c>
      <c r="O24" s="48">
        <f>ROUND(SUMIF(K17:K19,16%,O17:O19)/1.16,2)</f>
        <v>0</v>
      </c>
    </row>
    <row r="25" spans="2:18">
      <c r="B25" s="117" t="s">
        <v>45</v>
      </c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35"/>
      <c r="N25" s="51" t="s">
        <v>46</v>
      </c>
      <c r="O25" s="52">
        <f>ROUND(SUMIF(I17:I19,"EXENTO",O17:O19)/1,2)+ROUND(SUMIF(I17:I19,"EXCLUIDO",O17:O19)/1,2)</f>
        <v>95650000</v>
      </c>
    </row>
    <row r="26" spans="2:18" ht="35.1" customHeight="1">
      <c r="B26" s="136" t="s">
        <v>47</v>
      </c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53" t="s">
        <v>48</v>
      </c>
      <c r="O26" s="54">
        <f>ROUND(SUBTOTAL(9,O20:O25),2)</f>
        <v>95650000</v>
      </c>
    </row>
    <row r="27" spans="2:18">
      <c r="B27" s="117" t="s">
        <v>49</v>
      </c>
      <c r="C27" s="118"/>
      <c r="D27" s="118"/>
      <c r="E27" s="118"/>
      <c r="F27" s="118"/>
      <c r="G27" s="118"/>
      <c r="H27" s="118"/>
      <c r="I27" s="118"/>
      <c r="J27" s="138" t="s">
        <v>50</v>
      </c>
      <c r="K27" s="139"/>
      <c r="L27" s="140"/>
      <c r="M27" s="55">
        <v>0.19</v>
      </c>
      <c r="N27" s="45" t="s">
        <v>51</v>
      </c>
      <c r="O27" s="56">
        <f>ROUND(O20*0.19,2)</f>
        <v>0</v>
      </c>
    </row>
    <row r="28" spans="2:18">
      <c r="B28" s="117" t="s">
        <v>52</v>
      </c>
      <c r="C28" s="118"/>
      <c r="D28" s="118"/>
      <c r="E28" s="118"/>
      <c r="F28" s="118"/>
      <c r="G28" s="118"/>
      <c r="H28" s="118"/>
      <c r="I28" s="118"/>
      <c r="J28" s="141"/>
      <c r="K28" s="142"/>
      <c r="L28" s="143"/>
      <c r="M28" s="57">
        <v>0.05</v>
      </c>
      <c r="N28" s="47" t="s">
        <v>53</v>
      </c>
      <c r="O28" s="58">
        <f>ROUND(O21*0.05,2)</f>
        <v>0</v>
      </c>
    </row>
    <row r="29" spans="2:18">
      <c r="B29" s="117"/>
      <c r="C29" s="118"/>
      <c r="D29" s="118"/>
      <c r="E29" s="118"/>
      <c r="F29" s="118"/>
      <c r="G29" s="118"/>
      <c r="H29" s="118"/>
      <c r="I29" s="118"/>
      <c r="J29" s="119" t="s">
        <v>54</v>
      </c>
      <c r="K29" s="120"/>
      <c r="L29" s="121"/>
      <c r="M29" s="55">
        <v>0.04</v>
      </c>
      <c r="N29" s="45" t="s">
        <v>55</v>
      </c>
      <c r="O29" s="56">
        <f>ROUND(O22*0.04,2)</f>
        <v>0</v>
      </c>
    </row>
    <row r="30" spans="2:18">
      <c r="B30" s="128"/>
      <c r="C30" s="129"/>
      <c r="D30" s="129"/>
      <c r="E30" s="129"/>
      <c r="F30" s="129"/>
      <c r="G30" s="129"/>
      <c r="H30" s="129"/>
      <c r="I30" s="130"/>
      <c r="J30" s="122"/>
      <c r="K30" s="123"/>
      <c r="L30" s="124"/>
      <c r="M30" s="59">
        <v>0.08</v>
      </c>
      <c r="N30" s="49" t="s">
        <v>56</v>
      </c>
      <c r="O30" s="60">
        <f>ROUND(O23*0.08,2)</f>
        <v>0</v>
      </c>
    </row>
    <row r="31" spans="2:18" ht="16.5" customHeight="1">
      <c r="B31" s="117"/>
      <c r="C31" s="118"/>
      <c r="D31" s="118"/>
      <c r="E31" s="118"/>
      <c r="F31" s="118"/>
      <c r="G31" s="118"/>
      <c r="H31" s="118"/>
      <c r="I31" s="118"/>
      <c r="J31" s="125"/>
      <c r="K31" s="126"/>
      <c r="L31" s="127"/>
      <c r="M31" s="57">
        <v>0.16</v>
      </c>
      <c r="N31" s="47" t="s">
        <v>57</v>
      </c>
      <c r="O31" s="58">
        <f>ROUND(O24*0.16,2)</f>
        <v>0</v>
      </c>
    </row>
    <row r="32" spans="2:18" ht="35.1" customHeight="1">
      <c r="B32" s="131"/>
      <c r="C32" s="132"/>
      <c r="D32" s="132"/>
      <c r="E32" s="132"/>
      <c r="F32" s="132"/>
      <c r="G32" s="132"/>
      <c r="H32" s="132"/>
      <c r="I32" s="132"/>
      <c r="J32" s="133"/>
      <c r="K32" s="133"/>
      <c r="L32" s="133"/>
      <c r="M32" s="134"/>
      <c r="N32" s="61" t="s">
        <v>58</v>
      </c>
      <c r="O32" s="62">
        <f>ROUND(SUM(O26:O31),2)</f>
        <v>95650000</v>
      </c>
      <c r="Q32" s="62">
        <f>'LOTE 1 EXAMENES '!N43</f>
        <v>247712100</v>
      </c>
      <c r="R32" s="62">
        <f>O32+Q32</f>
        <v>343362100</v>
      </c>
    </row>
    <row r="33" spans="2:15" ht="35.1" customHeight="1">
      <c r="B33" s="105" t="s">
        <v>73</v>
      </c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7"/>
    </row>
    <row r="34" spans="2:15" ht="15" customHeight="1">
      <c r="B34" s="98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100"/>
    </row>
    <row r="35" spans="2:15" ht="15" customHeight="1">
      <c r="B35" s="108" t="s">
        <v>60</v>
      </c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10"/>
    </row>
    <row r="36" spans="2:15" ht="15" customHeight="1">
      <c r="B36" s="111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3"/>
    </row>
    <row r="37" spans="2:15">
      <c r="B37" s="114" t="s">
        <v>61</v>
      </c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6"/>
    </row>
    <row r="38" spans="2:15">
      <c r="B38" s="98" t="s">
        <v>62</v>
      </c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100"/>
    </row>
    <row r="39" spans="2:15">
      <c r="B39" s="98" t="s">
        <v>63</v>
      </c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100"/>
    </row>
    <row r="40" spans="2:15">
      <c r="B40" s="101" t="s">
        <v>64</v>
      </c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3"/>
    </row>
    <row r="41" spans="2:15">
      <c r="B41" s="104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100"/>
    </row>
    <row r="42" spans="2:15" ht="15" customHeight="1">
      <c r="B42" s="104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100"/>
    </row>
    <row r="43" spans="2:15">
      <c r="B43" s="89" t="s">
        <v>65</v>
      </c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1"/>
    </row>
    <row r="44" spans="2:15">
      <c r="B44" s="92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4"/>
    </row>
    <row r="45" spans="2:15">
      <c r="B45" s="92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4"/>
    </row>
    <row r="46" spans="2:15">
      <c r="B46" s="92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4"/>
    </row>
    <row r="47" spans="2:15">
      <c r="B47" s="92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4"/>
    </row>
    <row r="48" spans="2:15">
      <c r="B48" s="63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5"/>
    </row>
    <row r="49" spans="2:15">
      <c r="B49" s="95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7"/>
    </row>
    <row r="50" spans="2:15" ht="15.6">
      <c r="B50" s="77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9"/>
    </row>
    <row r="51" spans="2:15" ht="15.6">
      <c r="B51" s="86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8"/>
    </row>
    <row r="52" spans="2:15" ht="15.6">
      <c r="B52" s="77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9"/>
    </row>
    <row r="53" spans="2:15" ht="15.6">
      <c r="B53" s="86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8"/>
    </row>
    <row r="54" spans="2:15" ht="15.6">
      <c r="B54" s="77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9"/>
    </row>
    <row r="55" spans="2:15" ht="15.6">
      <c r="B55" s="77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9"/>
    </row>
    <row r="56" spans="2:15" ht="15.6">
      <c r="B56" s="77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9"/>
    </row>
    <row r="57" spans="2:15" ht="15.6">
      <c r="B57" s="86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8"/>
    </row>
    <row r="58" spans="2:15" ht="15.6">
      <c r="B58" s="77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9"/>
    </row>
    <row r="59" spans="2:15" ht="15.6">
      <c r="B59" s="86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8"/>
    </row>
    <row r="60" spans="2:15" ht="15.6">
      <c r="B60" s="77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9"/>
    </row>
    <row r="61" spans="2:15" ht="15.6">
      <c r="B61" s="86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8"/>
    </row>
    <row r="62" spans="2:15" ht="15.6">
      <c r="B62" s="77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9"/>
    </row>
    <row r="63" spans="2:15" ht="15.6">
      <c r="B63" s="69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1"/>
    </row>
    <row r="64" spans="2:15" ht="15.6">
      <c r="B64" s="77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9"/>
    </row>
    <row r="65" spans="2:15" ht="15.6">
      <c r="B65" s="66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8"/>
    </row>
    <row r="66" spans="2:15" ht="15.6">
      <c r="B66" s="77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9"/>
    </row>
    <row r="67" spans="2:15">
      <c r="B67" s="80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1"/>
      <c r="O67" s="82"/>
    </row>
    <row r="68" spans="2:15">
      <c r="B68" s="80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2"/>
    </row>
    <row r="69" spans="2:15" ht="15.6">
      <c r="B69" s="83" t="s">
        <v>67</v>
      </c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5"/>
    </row>
    <row r="70" spans="2:15">
      <c r="B70" s="74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6"/>
    </row>
  </sheetData>
  <mergeCells count="51">
    <mergeCell ref="D3:M3"/>
    <mergeCell ref="D4:M6"/>
    <mergeCell ref="D7:M7"/>
    <mergeCell ref="D9:M9"/>
    <mergeCell ref="D11:M12"/>
    <mergeCell ref="B20:L20"/>
    <mergeCell ref="B21:M21"/>
    <mergeCell ref="B22:M22"/>
    <mergeCell ref="B23:M23"/>
    <mergeCell ref="B24:M24"/>
    <mergeCell ref="B25:M25"/>
    <mergeCell ref="B26:M26"/>
    <mergeCell ref="B27:I27"/>
    <mergeCell ref="J27:L28"/>
    <mergeCell ref="B28:I28"/>
    <mergeCell ref="B29:I29"/>
    <mergeCell ref="J29:L31"/>
    <mergeCell ref="B30:I30"/>
    <mergeCell ref="B31:I31"/>
    <mergeCell ref="B32:M32"/>
    <mergeCell ref="B33:O33"/>
    <mergeCell ref="B34:O34"/>
    <mergeCell ref="B35:O35"/>
    <mergeCell ref="B36:O36"/>
    <mergeCell ref="B37:O37"/>
    <mergeCell ref="B38:O38"/>
    <mergeCell ref="B39:O39"/>
    <mergeCell ref="B40:O40"/>
    <mergeCell ref="B41:O41"/>
    <mergeCell ref="B42:O42"/>
    <mergeCell ref="B43:O47"/>
    <mergeCell ref="B49:O49"/>
    <mergeCell ref="B50:O50"/>
    <mergeCell ref="B51:O51"/>
    <mergeCell ref="B52:O52"/>
    <mergeCell ref="B53:O53"/>
    <mergeCell ref="B54:O54"/>
    <mergeCell ref="B55:O55"/>
    <mergeCell ref="B56:O56"/>
    <mergeCell ref="B57:O57"/>
    <mergeCell ref="B58:O58"/>
    <mergeCell ref="B59:O59"/>
    <mergeCell ref="B60:O60"/>
    <mergeCell ref="B61:O61"/>
    <mergeCell ref="B62:O62"/>
    <mergeCell ref="B70:O70"/>
    <mergeCell ref="B64:O64"/>
    <mergeCell ref="B66:O66"/>
    <mergeCell ref="B67:O67"/>
    <mergeCell ref="B68:O68"/>
    <mergeCell ref="B69:O69"/>
  </mergeCells>
  <dataValidations count="1">
    <dataValidation type="list" allowBlank="1" showInputMessage="1" showErrorMessage="1" sqref="I17:I19" xr:uid="{00BE0046-004A-4633-9C43-007D00480026}">
      <formula1>"SELECCIONE,IVA 5%,IVA 19%,INC 4%,INC 8%,INC 16%,EXENTO,EXCLUIDO"</formula1>
    </dataValidation>
  </dataValidations>
  <pageMargins left="0.7" right="0.7" top="0.75" bottom="0.75" header="0.3" footer="0.3"/>
  <pageSetup paperSize="9" orientation="portrait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B776F7B9ADA74C8FA14A9837000853" ma:contentTypeVersion="15" ma:contentTypeDescription="Crear nuevo documento." ma:contentTypeScope="" ma:versionID="bd8278dbe5124dfe0f3fb123ba38627c">
  <xsd:schema xmlns:xsd="http://www.w3.org/2001/XMLSchema" xmlns:xs="http://www.w3.org/2001/XMLSchema" xmlns:p="http://schemas.microsoft.com/office/2006/metadata/properties" xmlns:ns2="402f02da-1d97-4298-b9ec-8c2412f0a944" xmlns:ns3="b2916f5d-9f8a-4053-80db-2f18f8bf32ac" targetNamespace="http://schemas.microsoft.com/office/2006/metadata/properties" ma:root="true" ma:fieldsID="e7128617b9d158fe40db49cfda90cbdf" ns2:_="" ns3:_="">
    <xsd:import namespace="402f02da-1d97-4298-b9ec-8c2412f0a944"/>
    <xsd:import namespace="b2916f5d-9f8a-4053-80db-2f18f8bf32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2f02da-1d97-4298-b9ec-8c2412f0a94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ba0f880-1906-42ca-b865-d471be8c7c36}" ma:internalName="TaxCatchAll" ma:showField="CatchAllData" ma:web="402f02da-1d97-4298-b9ec-8c2412f0a9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916f5d-9f8a-4053-80db-2f18f8bf32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This value indicates the number of saves or revisions. The application is responsible for updating this value after each revision.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2916f5d-9f8a-4053-80db-2f18f8bf32ac">
      <Terms xmlns="http://schemas.microsoft.com/office/infopath/2007/PartnerControls"/>
    </lcf76f155ced4ddcb4097134ff3c332f>
    <TaxCatchAll xmlns="402f02da-1d97-4298-b9ec-8c2412f0a944" xsi:nil="true"/>
  </documentManagement>
</p:properties>
</file>

<file path=customXml/itemProps1.xml><?xml version="1.0" encoding="utf-8"?>
<ds:datastoreItem xmlns:ds="http://schemas.openxmlformats.org/officeDocument/2006/customXml" ds:itemID="{2ACC1E1B-8D1F-469A-A6B2-6E270AC74318}"/>
</file>

<file path=customXml/itemProps2.xml><?xml version="1.0" encoding="utf-8"?>
<ds:datastoreItem xmlns:ds="http://schemas.openxmlformats.org/officeDocument/2006/customXml" ds:itemID="{A49E03BB-3C8C-4BE9-BC1C-44C78FC54D5A}"/>
</file>

<file path=customXml/itemProps3.xml><?xml version="1.0" encoding="utf-8"?>
<ds:datastoreItem xmlns:ds="http://schemas.openxmlformats.org/officeDocument/2006/customXml" ds:itemID="{F8379F99-2F62-4A14-B503-F96E086B6B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 Daniel Guevara Cardona</dc:creator>
  <cp:keywords/>
  <dc:description/>
  <cp:lastModifiedBy>Magda Carolina Rodriguez Gonzalez</cp:lastModifiedBy>
  <cp:revision>1</cp:revision>
  <dcterms:created xsi:type="dcterms:W3CDTF">2026-04-16T15:20:00Z</dcterms:created>
  <dcterms:modified xsi:type="dcterms:W3CDTF">2026-09-24T09:23:04Z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2026-04-16T15:21:34Z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b2ec80d0-7e50-4629-b132-5098d2a683b8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ICV">
    <vt:lpwstr>F489D8F8EF474B41ABA04849588D1F6E_12</vt:lpwstr>
  </property>
  <property fmtid="{D5CDD505-2E9C-101B-9397-08002B2CF9AE}" pid="11" name="KSOProductBuildVer">
    <vt:lpwstr>2058-12.1.0.25830</vt:lpwstr>
  </property>
  <property fmtid="{D5CDD505-2E9C-101B-9397-08002B2CF9AE}" pid="12" name="CalculationRule">
    <vt:i4>0</vt:i4>
  </property>
  <property fmtid="{D5CDD505-2E9C-101B-9397-08002B2CF9AE}" pid="13" name="MediaServiceImageTags">
    <vt:lpwstr/>
  </property>
  <property fmtid="{D5CDD505-2E9C-101B-9397-08002B2CF9AE}" pid="14" name="ContentTypeId">
    <vt:lpwstr>0x0101000EB776F7B9ADA74C8FA14A9837000853</vt:lpwstr>
  </property>
</Properties>
</file>