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tables/table1.xml" ContentType="application/vnd.openxmlformats-officedocument.spreadsheetml.table+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Usuario\Documents\Contrato jairo 2026 semestre II\FORMULACION EP\EP COMITE EVALUADOR\OCTUBRE 4 2026\CONCORDIA\DOCUMENTOS CORANTIOQUIA\"/>
    </mc:Choice>
  </mc:AlternateContent>
  <xr:revisionPtr revIDLastSave="0" documentId="8_{E8A34CEE-0A9B-4E19-9120-89E84AFB1E49}" xr6:coauthVersionLast="47" xr6:coauthVersionMax="47" xr10:uidLastSave="{00000000-0000-0000-0000-000000000000}"/>
  <bookViews>
    <workbookView xWindow="-110" yWindow="-110" windowWidth="19420" windowHeight="10300" tabRatio="500" firstSheet="2" activeTab="6" xr2:uid="{00000000-000D-0000-FFFF-FFFF00000000}"/>
  </bookViews>
  <sheets>
    <sheet name="Instructivo" sheetId="1" r:id="rId1"/>
    <sheet name="Plan Ejecución" sheetId="2" r:id="rId2"/>
    <sheet name="Presupuesto Convenio" sheetId="3" r:id="rId3"/>
    <sheet name="Memoria de cálculo O2" sheetId="4" state="hidden" r:id="rId4"/>
    <sheet name="ALCANCE 1" sheetId="5" r:id="rId5"/>
    <sheet name="ALCANCE 2" sheetId="6" r:id="rId6"/>
    <sheet name="Estudio de mercado" sheetId="7" r:id="rId7"/>
    <sheet name="Gastos de adm" sheetId="8" r:id="rId8"/>
    <sheet name="Gtos DyM" sheetId="9" r:id="rId9"/>
    <sheet name="Honorarios" sheetId="10" r:id="rId10"/>
    <sheet name="Jornal" sheetId="11" r:id="rId11"/>
    <sheet name="Salarios" sheetId="12" r:id="rId12"/>
    <sheet name="Alimentación" sheetId="13" r:id="rId13"/>
    <sheet name="Distintivos" sheetId="14" r:id="rId14"/>
    <sheet name="Cuantías" sheetId="15" r:id="rId15"/>
    <sheet name="Apoyo" sheetId="16" r:id="rId16"/>
    <sheet name="Obra&amp;K" sheetId="17" r:id="rId17"/>
    <sheet name="Imp &amp; garantías" sheetId="18" r:id="rId18"/>
    <sheet name="A&amp;PA" sheetId="19" r:id="rId19"/>
    <sheet name="IVA" sheetId="20" r:id="rId20"/>
    <sheet name="Notas PE" sheetId="21" r:id="rId21"/>
    <sheet name="CF&amp;O" sheetId="22" r:id="rId22"/>
    <sheet name="Ayuda honorarios" sheetId="23" r:id="rId23"/>
  </sheets>
  <definedNames>
    <definedName name="_AFC1">#REF!</definedName>
    <definedName name="_AFC3">#REF!</definedName>
    <definedName name="_AFC5">#REF!</definedName>
    <definedName name="_BGC1">#REF!</definedName>
    <definedName name="_BGC3">#REF!</definedName>
    <definedName name="_BGC5">#REF!</definedName>
    <definedName name="_CAC1">#REF!</definedName>
    <definedName name="_CAC3">#REF!</definedName>
    <definedName name="_CAC5">#REF!</definedName>
    <definedName name="_Cod1" localSheetId="18">#REF!</definedName>
    <definedName name="_Cod1" localSheetId="15">#REF!</definedName>
    <definedName name="_Cod1" localSheetId="22">#REF!</definedName>
    <definedName name="_Cod1" localSheetId="21">#REF!</definedName>
    <definedName name="_Cod1" localSheetId="14">#REF!</definedName>
    <definedName name="_Cod1" localSheetId="13">#REF!</definedName>
    <definedName name="_Cod1" localSheetId="6">#REF!</definedName>
    <definedName name="_Cod1" localSheetId="8">#REF!</definedName>
    <definedName name="_Cod1" localSheetId="17">#REF!</definedName>
    <definedName name="_Cod1" localSheetId="19">#REF!</definedName>
    <definedName name="_Cod1" localSheetId="3">#REF!</definedName>
    <definedName name="_Cod1" localSheetId="16">#REF!</definedName>
    <definedName name="_Cod1" localSheetId="2">#REF!</definedName>
    <definedName name="_Cod1" localSheetId="11">#REF!</definedName>
    <definedName name="_Cod1">#REF!</definedName>
    <definedName name="_Fill" localSheetId="18" hidden="1">#REF!</definedName>
    <definedName name="_Fill" localSheetId="15" hidden="1">#REF!</definedName>
    <definedName name="_Fill" localSheetId="22" hidden="1">#REF!</definedName>
    <definedName name="_Fill" localSheetId="21" hidden="1">#REF!</definedName>
    <definedName name="_Fill" localSheetId="14" hidden="1">#REF!</definedName>
    <definedName name="_Fill" localSheetId="13" hidden="1">#REF!</definedName>
    <definedName name="_Fill" localSheetId="6" hidden="1">#REF!</definedName>
    <definedName name="_Fill" localSheetId="8" hidden="1">#REF!</definedName>
    <definedName name="_Fill" localSheetId="17" hidden="1">#REF!</definedName>
    <definedName name="_Fill" localSheetId="19" hidden="1">#REF!</definedName>
    <definedName name="_Fill" localSheetId="3" hidden="1">#REF!</definedName>
    <definedName name="_Fill" localSheetId="16" hidden="1">#REF!</definedName>
    <definedName name="_Fill" localSheetId="2" hidden="1">#REF!</definedName>
    <definedName name="_Fill" localSheetId="11" hidden="1">#REF!</definedName>
    <definedName name="_Fill" hidden="1">#REF!</definedName>
    <definedName name="_MA2" localSheetId="18">#REF!</definedName>
    <definedName name="_MA2" localSheetId="15">#REF!</definedName>
    <definedName name="_MA2" localSheetId="22">#REF!</definedName>
    <definedName name="_MA2" localSheetId="21">#REF!</definedName>
    <definedName name="_MA2" localSheetId="14">#REF!</definedName>
    <definedName name="_MA2" localSheetId="13">#REF!</definedName>
    <definedName name="_MA2" localSheetId="6">#REF!</definedName>
    <definedName name="_MA2" localSheetId="8">#REF!</definedName>
    <definedName name="_MA2" localSheetId="17">#REF!</definedName>
    <definedName name="_MA2" localSheetId="19">#REF!</definedName>
    <definedName name="_MA2" localSheetId="3">#REF!</definedName>
    <definedName name="_MA2" localSheetId="16">#REF!</definedName>
    <definedName name="_MA2" localSheetId="2">#REF!</definedName>
    <definedName name="_MA2" localSheetId="11">#REF!</definedName>
    <definedName name="_MA2">#REF!</definedName>
    <definedName name="_Pa1">#REF!</definedName>
    <definedName name="_Pa2">#REF!</definedName>
    <definedName name="_Pa3">#REF!</definedName>
    <definedName name="_Pa4">#REF!</definedName>
    <definedName name="_SBC1">#REF!</definedName>
    <definedName name="_SBC3">#REF!</definedName>
    <definedName name="_SBC5">#REF!</definedName>
    <definedName name="a" localSheetId="18">#REF!</definedName>
    <definedName name="a" localSheetId="15">#REF!</definedName>
    <definedName name="a" localSheetId="22">#REF!</definedName>
    <definedName name="a" localSheetId="21">#REF!</definedName>
    <definedName name="a" localSheetId="14">#REF!</definedName>
    <definedName name="a" localSheetId="13">#REF!</definedName>
    <definedName name="a" localSheetId="6">#REF!</definedName>
    <definedName name="a" localSheetId="8">#REF!</definedName>
    <definedName name="a" localSheetId="17">#REF!</definedName>
    <definedName name="a" localSheetId="19">#REF!</definedName>
    <definedName name="a" localSheetId="3">#REF!</definedName>
    <definedName name="a" localSheetId="16">#REF!</definedName>
    <definedName name="a" localSheetId="2">#REF!</definedName>
    <definedName name="a" localSheetId="11">#REF!</definedName>
    <definedName name="a">#REF!</definedName>
    <definedName name="A_IMPRESIÓN_IM" localSheetId="18">#REF!</definedName>
    <definedName name="A_IMPRESIÓN_IM" localSheetId="15">#REF!</definedName>
    <definedName name="A_IMPRESIÓN_IM" localSheetId="22">#REF!</definedName>
    <definedName name="A_IMPRESIÓN_IM" localSheetId="21">#REF!</definedName>
    <definedName name="A_IMPRESIÓN_IM" localSheetId="14">#REF!</definedName>
    <definedName name="A_IMPRESIÓN_IM" localSheetId="13">#REF!</definedName>
    <definedName name="A_IMPRESIÓN_IM" localSheetId="6">#REF!</definedName>
    <definedName name="A_IMPRESIÓN_IM" localSheetId="8">#REF!</definedName>
    <definedName name="A_IMPRESIÓN_IM" localSheetId="17">#REF!</definedName>
    <definedName name="A_IMPRESIÓN_IM" localSheetId="19">#REF!</definedName>
    <definedName name="A_IMPRESIÓN_IM" localSheetId="3">#REF!</definedName>
    <definedName name="A_IMPRESIÓN_IM" localSheetId="16">#REF!</definedName>
    <definedName name="A_IMPRESIÓN_IM" localSheetId="2">#REF!</definedName>
    <definedName name="A_IMPRESIÓN_IM" localSheetId="11">#REF!</definedName>
    <definedName name="A_IMPRESIÓN_IM">#REF!</definedName>
    <definedName name="aa" localSheetId="18">#REF!</definedName>
    <definedName name="aa" localSheetId="15">#REF!</definedName>
    <definedName name="aa" localSheetId="22">#REF!</definedName>
    <definedName name="aa" localSheetId="21">#REF!</definedName>
    <definedName name="aa" localSheetId="14">#REF!</definedName>
    <definedName name="aa" localSheetId="13">#REF!</definedName>
    <definedName name="aa" localSheetId="6">#REF!</definedName>
    <definedName name="aa" localSheetId="8">#REF!</definedName>
    <definedName name="aa" localSheetId="17">#REF!</definedName>
    <definedName name="aa" localSheetId="19">#REF!</definedName>
    <definedName name="aa" localSheetId="3">#REF!</definedName>
    <definedName name="aa" localSheetId="16">#REF!</definedName>
    <definedName name="aa" localSheetId="2">#REF!</definedName>
    <definedName name="aa" localSheetId="11">#REF!</definedName>
    <definedName name="aa">#REF!</definedName>
    <definedName name="aaa" localSheetId="18">#REF!</definedName>
    <definedName name="aaa" localSheetId="15">#REF!</definedName>
    <definedName name="aaa" localSheetId="21">#REF!</definedName>
    <definedName name="aaa" localSheetId="14">#REF!</definedName>
    <definedName name="aaa" localSheetId="13">#REF!</definedName>
    <definedName name="aaa" localSheetId="6">#REF!</definedName>
    <definedName name="aaa" localSheetId="8">#REF!</definedName>
    <definedName name="aaa" localSheetId="17">#REF!</definedName>
    <definedName name="aaa" localSheetId="19">#REF!</definedName>
    <definedName name="aaa" localSheetId="3">#REF!</definedName>
    <definedName name="aaa" localSheetId="16">#REF!</definedName>
    <definedName name="aaa" localSheetId="2">#REF!</definedName>
    <definedName name="aaa" localSheetId="11">#REF!</definedName>
    <definedName name="aaa">#REF!</definedName>
    <definedName name="AAC">#REF!</definedName>
    <definedName name="ABG">#REF!</definedName>
    <definedName name="admon" localSheetId="18">#REF!</definedName>
    <definedName name="admon" localSheetId="15">#REF!</definedName>
    <definedName name="admon" localSheetId="22">#REF!</definedName>
    <definedName name="admon" localSheetId="21">#REF!</definedName>
    <definedName name="admon" localSheetId="14">#REF!</definedName>
    <definedName name="admon" localSheetId="13">#REF!</definedName>
    <definedName name="admon" localSheetId="6">#REF!</definedName>
    <definedName name="admon" localSheetId="8">#REF!</definedName>
    <definedName name="admon" localSheetId="17">#REF!</definedName>
    <definedName name="admon" localSheetId="19">#REF!</definedName>
    <definedName name="admon" localSheetId="3">#REF!</definedName>
    <definedName name="admon" localSheetId="16">#REF!</definedName>
    <definedName name="admon" localSheetId="2">#REF!</definedName>
    <definedName name="admon" localSheetId="11">#REF!</definedName>
    <definedName name="admon">#REF!</definedName>
    <definedName name="alimentación">Alimentación!$B$7</definedName>
    <definedName name="ANTI" localSheetId="15">Apoyo!#REF!</definedName>
    <definedName name="ANTI" localSheetId="21">'CF&amp;O'!#REF!</definedName>
    <definedName name="ANTI" localSheetId="14">Cuantías!#REF!</definedName>
    <definedName name="ANTI" localSheetId="19">IVA!#REF!</definedName>
    <definedName name="ANTI" localSheetId="16">'Obra&amp;K'!#REF!</definedName>
    <definedName name="ANTI">'A&amp;PA'!#REF!</definedName>
    <definedName name="APOYO" localSheetId="14">Cuantías!#REF!</definedName>
    <definedName name="APOYO">Apoyo!#REF!</definedName>
    <definedName name="_xlnm.Print_Area" localSheetId="18">'A&amp;PA'!$A$4:$E$25</definedName>
    <definedName name="_xlnm.Print_Area" localSheetId="12">Alimentación!$A$6:$E$16</definedName>
    <definedName name="_xlnm.Print_Area" localSheetId="15">Apoyo!$A$4:$C$49</definedName>
    <definedName name="_xlnm.Print_Area" localSheetId="21">'CF&amp;O'!$A$4:$E$42</definedName>
    <definedName name="_xlnm.Print_Area" localSheetId="14">Cuantías!$A$4:$C$17</definedName>
    <definedName name="_xlnm.Print_Area" localSheetId="13">Distintivos!$A$4:$C$17</definedName>
    <definedName name="_xlnm.Print_Area" localSheetId="8">'Gtos DyM'!$A$4:$D$114</definedName>
    <definedName name="_xlnm.Print_Area" localSheetId="9">Honorarios!$A$3:$C$18</definedName>
    <definedName name="_xlnm.Print_Area" localSheetId="17">'Imp &amp; garantías'!$A$4:$E$61</definedName>
    <definedName name="_xlnm.Print_Area" localSheetId="19">IVA!$A$4:$E$100</definedName>
    <definedName name="_xlnm.Print_Area" localSheetId="10">Jornal!$A$4:$J$44</definedName>
    <definedName name="_xlnm.Print_Area" localSheetId="20">'Notas PE'!$A$4:$E$40</definedName>
    <definedName name="_xlnm.Print_Area" localSheetId="16">'Obra&amp;K'!$A$4:$C$37</definedName>
    <definedName name="_xlnm.Print_Area" localSheetId="1">'Plan Ejecución'!$A$4:$I$81</definedName>
    <definedName name="_xlnm.Print_Area" localSheetId="2">'Presupuesto Convenio'!$A$4:$T$136</definedName>
    <definedName name="_xlnm.Print_Area" localSheetId="11">Salarios!$A$4:$F$120</definedName>
    <definedName name="ASB">#REF!</definedName>
    <definedName name="Base" localSheetId="18">#REF!</definedName>
    <definedName name="Base" localSheetId="15">#REF!</definedName>
    <definedName name="Base" localSheetId="22">#REF!</definedName>
    <definedName name="Base" localSheetId="21">#REF!</definedName>
    <definedName name="Base" localSheetId="14">#REF!</definedName>
    <definedName name="Base" localSheetId="13">#REF!</definedName>
    <definedName name="Base" localSheetId="6">#REF!</definedName>
    <definedName name="Base" localSheetId="8">#REF!</definedName>
    <definedName name="Base" localSheetId="17">#REF!</definedName>
    <definedName name="Base" localSheetId="19">#REF!</definedName>
    <definedName name="Base" localSheetId="3">#REF!</definedName>
    <definedName name="Base" localSheetId="16">#REF!</definedName>
    <definedName name="Base" localSheetId="2">#REF!</definedName>
    <definedName name="Base" localSheetId="11">#REF!</definedName>
    <definedName name="Base">#REF!</definedName>
    <definedName name="_xlnm.Database" localSheetId="18">#REF!</definedName>
    <definedName name="_xlnm.Database" localSheetId="15">#REF!</definedName>
    <definedName name="_xlnm.Database" localSheetId="22">#REF!</definedName>
    <definedName name="_xlnm.Database" localSheetId="21">#REF!</definedName>
    <definedName name="_xlnm.Database" localSheetId="14">#REF!</definedName>
    <definedName name="_xlnm.Database" localSheetId="13">#REF!</definedName>
    <definedName name="_xlnm.Database" localSheetId="6">#REF!</definedName>
    <definedName name="_xlnm.Database" localSheetId="8">#REF!</definedName>
    <definedName name="_xlnm.Database" localSheetId="17">#REF!</definedName>
    <definedName name="_xlnm.Database" localSheetId="19">#REF!</definedName>
    <definedName name="_xlnm.Database" localSheetId="3">#REF!</definedName>
    <definedName name="_xlnm.Database" localSheetId="16">#REF!</definedName>
    <definedName name="_xlnm.Database" localSheetId="2">#REF!</definedName>
    <definedName name="_xlnm.Database" localSheetId="11">#REF!</definedName>
    <definedName name="_xlnm.Database">#REF!</definedName>
    <definedName name="BEB" localSheetId="18">#REF!</definedName>
    <definedName name="BEB" localSheetId="15">#REF!</definedName>
    <definedName name="BEB" localSheetId="22">#REF!</definedName>
    <definedName name="BEB" localSheetId="21">#REF!</definedName>
    <definedName name="BEB" localSheetId="14">#REF!</definedName>
    <definedName name="BEB" localSheetId="13">#REF!</definedName>
    <definedName name="BEB" localSheetId="6">#REF!</definedName>
    <definedName name="BEB" localSheetId="8">#REF!</definedName>
    <definedName name="BEB" localSheetId="17">#REF!</definedName>
    <definedName name="BEB" localSheetId="19">#REF!</definedName>
    <definedName name="BEB" localSheetId="3">#REF!</definedName>
    <definedName name="BEB" localSheetId="16">#REF!</definedName>
    <definedName name="BEB" localSheetId="2">#REF!</definedName>
    <definedName name="BEB" localSheetId="11">#REF!</definedName>
    <definedName name="BEB">#REF!</definedName>
    <definedName name="CAP" localSheetId="18">#REF!</definedName>
    <definedName name="CAP" localSheetId="15">#REF!</definedName>
    <definedName name="CAP" localSheetId="21">#REF!</definedName>
    <definedName name="CAP" localSheetId="14">#REF!</definedName>
    <definedName name="CAP" localSheetId="13">#REF!</definedName>
    <definedName name="CAP" localSheetId="6">#REF!</definedName>
    <definedName name="CAP" localSheetId="8">#REF!</definedName>
    <definedName name="CAP" localSheetId="17">#REF!</definedName>
    <definedName name="CAP" localSheetId="19">#REF!</definedName>
    <definedName name="CAP" localSheetId="3">#REF!</definedName>
    <definedName name="CAP" localSheetId="16">#REF!</definedName>
    <definedName name="CAP" localSheetId="2">#REF!</definedName>
    <definedName name="CAP" localSheetId="11">#REF!</definedName>
    <definedName name="CAP">#REF!</definedName>
    <definedName name="cd">#REF!</definedName>
    <definedName name="clcl" localSheetId="18">#REF!</definedName>
    <definedName name="clcl" localSheetId="15">#REF!</definedName>
    <definedName name="clcl" localSheetId="22">#REF!</definedName>
    <definedName name="clcl" localSheetId="21">#REF!</definedName>
    <definedName name="clcl" localSheetId="14">#REF!</definedName>
    <definedName name="clcl" localSheetId="13">#REF!</definedName>
    <definedName name="clcl" localSheetId="6">#REF!</definedName>
    <definedName name="clcl" localSheetId="8">#REF!</definedName>
    <definedName name="clcl" localSheetId="17">#REF!</definedName>
    <definedName name="clcl" localSheetId="19">#REF!</definedName>
    <definedName name="clcl" localSheetId="3">#REF!</definedName>
    <definedName name="clcl" localSheetId="16">#REF!</definedName>
    <definedName name="clcl" localSheetId="2">#REF!</definedName>
    <definedName name="clcl" localSheetId="11">#REF!</definedName>
    <definedName name="clcl">#REF!</definedName>
    <definedName name="Cod" localSheetId="18">#REF!</definedName>
    <definedName name="Cod" localSheetId="15">#REF!</definedName>
    <definedName name="Cod" localSheetId="22">#REF!</definedName>
    <definedName name="Cod" localSheetId="21">#REF!</definedName>
    <definedName name="Cod" localSheetId="14">#REF!</definedName>
    <definedName name="Cod" localSheetId="13">#REF!</definedName>
    <definedName name="Cod" localSheetId="6">#REF!</definedName>
    <definedName name="Cod" localSheetId="8">#REF!</definedName>
    <definedName name="Cod" localSheetId="17">#REF!</definedName>
    <definedName name="Cod" localSheetId="19">#REF!</definedName>
    <definedName name="Cod" localSheetId="3">#REF!</definedName>
    <definedName name="Cod" localSheetId="16">#REF!</definedName>
    <definedName name="Cod" localSheetId="2">#REF!</definedName>
    <definedName name="Cod" localSheetId="11">#REF!</definedName>
    <definedName name="Cod">#REF!</definedName>
    <definedName name="CODOS" localSheetId="18">#REF!</definedName>
    <definedName name="CODOS" localSheetId="15">#REF!</definedName>
    <definedName name="CODOS" localSheetId="22">#REF!</definedName>
    <definedName name="CODOS" localSheetId="21">#REF!</definedName>
    <definedName name="CODOS" localSheetId="14">#REF!</definedName>
    <definedName name="CODOS" localSheetId="13">#REF!</definedName>
    <definedName name="CODOS" localSheetId="6">#REF!</definedName>
    <definedName name="CODOS" localSheetId="8">#REF!</definedName>
    <definedName name="CODOS" localSheetId="17">#REF!</definedName>
    <definedName name="CODOS" localSheetId="19">#REF!</definedName>
    <definedName name="CODOS" localSheetId="3">#REF!</definedName>
    <definedName name="CODOS" localSheetId="16">#REF!</definedName>
    <definedName name="CODOS" localSheetId="2">#REF!</definedName>
    <definedName name="CODOS" localSheetId="11">#REF!</definedName>
    <definedName name="CODOS">#REF!</definedName>
    <definedName name="codos2" localSheetId="18">#REF!</definedName>
    <definedName name="codos2" localSheetId="15">#REF!</definedName>
    <definedName name="codos2" localSheetId="21">#REF!</definedName>
    <definedName name="codos2" localSheetId="14">#REF!</definedName>
    <definedName name="codos2" localSheetId="13">#REF!</definedName>
    <definedName name="codos2" localSheetId="6">#REF!</definedName>
    <definedName name="codos2" localSheetId="8">#REF!</definedName>
    <definedName name="codos2" localSheetId="17">#REF!</definedName>
    <definedName name="codos2" localSheetId="19">#REF!</definedName>
    <definedName name="codos2" localSheetId="3">#REF!</definedName>
    <definedName name="codos2" localSheetId="16">#REF!</definedName>
    <definedName name="codos2" localSheetId="2">#REF!</definedName>
    <definedName name="codos2" localSheetId="11">#REF!</definedName>
    <definedName name="codos2">#REF!</definedName>
    <definedName name="ColTap">#REF!</definedName>
    <definedName name="copia1" localSheetId="18">#REF!</definedName>
    <definedName name="copia1" localSheetId="15">#REF!</definedName>
    <definedName name="copia1" localSheetId="22">#REF!</definedName>
    <definedName name="copia1" localSheetId="21">#REF!</definedName>
    <definedName name="copia1" localSheetId="14">#REF!</definedName>
    <definedName name="copia1" localSheetId="13">#REF!</definedName>
    <definedName name="copia1" localSheetId="6">#REF!</definedName>
    <definedName name="copia1" localSheetId="8">#REF!</definedName>
    <definedName name="copia1" localSheetId="17">#REF!</definedName>
    <definedName name="copia1" localSheetId="19">#REF!</definedName>
    <definedName name="copia1" localSheetId="3">#REF!</definedName>
    <definedName name="copia1" localSheetId="16">#REF!</definedName>
    <definedName name="copia1" localSheetId="2">#REF!</definedName>
    <definedName name="copia1" localSheetId="11">#REF!</definedName>
    <definedName name="copia1">#REF!</definedName>
    <definedName name="CRK" localSheetId="15">Apoyo!#REF!</definedName>
    <definedName name="CRK" localSheetId="14">Cuantías!#REF!</definedName>
    <definedName name="CRK">'Obra&amp;K'!#REF!</definedName>
    <definedName name="CUANTIAS">Cuantías!#REF!</definedName>
    <definedName name="CVa">#REF!</definedName>
    <definedName name="datos" localSheetId="18">#REF!</definedName>
    <definedName name="datos" localSheetId="15">#REF!</definedName>
    <definedName name="datos" localSheetId="22">#REF!</definedName>
    <definedName name="datos" localSheetId="21">#REF!</definedName>
    <definedName name="datos" localSheetId="14">#REF!</definedName>
    <definedName name="datos" localSheetId="13">#REF!</definedName>
    <definedName name="datos" localSheetId="6">#REF!</definedName>
    <definedName name="datos" localSheetId="8">#REF!</definedName>
    <definedName name="datos" localSheetId="17">#REF!</definedName>
    <definedName name="datos" localSheetId="19">#REF!</definedName>
    <definedName name="datos" localSheetId="3">#REF!</definedName>
    <definedName name="datos" localSheetId="16">#REF!</definedName>
    <definedName name="datos" localSheetId="2">#REF!</definedName>
    <definedName name="datos" localSheetId="11">#REF!</definedName>
    <definedName name="datos">#REF!</definedName>
    <definedName name="datos2" localSheetId="18">#REF!</definedName>
    <definedName name="datos2" localSheetId="15">#REF!</definedName>
    <definedName name="datos2" localSheetId="22">#REF!</definedName>
    <definedName name="datos2" localSheetId="21">#REF!</definedName>
    <definedName name="datos2" localSheetId="14">#REF!</definedName>
    <definedName name="datos2" localSheetId="13">#REF!</definedName>
    <definedName name="datos2" localSheetId="6">#REF!</definedName>
    <definedName name="datos2" localSheetId="8">#REF!</definedName>
    <definedName name="datos2" localSheetId="17">#REF!</definedName>
    <definedName name="datos2" localSheetId="19">#REF!</definedName>
    <definedName name="datos2" localSheetId="3">#REF!</definedName>
    <definedName name="datos2" localSheetId="16">#REF!</definedName>
    <definedName name="datos2" localSheetId="2">#REF!</definedName>
    <definedName name="datos2" localSheetId="11">#REF!</definedName>
    <definedName name="datos2">#REF!</definedName>
    <definedName name="diametros" localSheetId="18">#REF!</definedName>
    <definedName name="diametros" localSheetId="15">#REF!</definedName>
    <definedName name="diametros" localSheetId="22">#REF!</definedName>
    <definedName name="diametros" localSheetId="21">#REF!</definedName>
    <definedName name="diametros" localSheetId="14">#REF!</definedName>
    <definedName name="diametros" localSheetId="13">#REF!</definedName>
    <definedName name="diametros" localSheetId="6">#REF!</definedName>
    <definedName name="diametros" localSheetId="8">#REF!</definedName>
    <definedName name="diametros" localSheetId="17">#REF!</definedName>
    <definedName name="diametros" localSheetId="19">#REF!</definedName>
    <definedName name="diametros" localSheetId="3">#REF!</definedName>
    <definedName name="diametros" localSheetId="16">#REF!</definedName>
    <definedName name="diametros" localSheetId="2">#REF!</definedName>
    <definedName name="diametros" localSheetId="11">#REF!</definedName>
    <definedName name="diametros">#REF!</definedName>
    <definedName name="distintivos">Distintivos!#REF!</definedName>
    <definedName name="dos" localSheetId="18">#REF!</definedName>
    <definedName name="dos" localSheetId="15">#REF!</definedName>
    <definedName name="dos" localSheetId="21">#REF!</definedName>
    <definedName name="dos" localSheetId="14">#REF!</definedName>
    <definedName name="dos" localSheetId="13">#REF!</definedName>
    <definedName name="dos" localSheetId="6">#REF!</definedName>
    <definedName name="dos" localSheetId="8">#REF!</definedName>
    <definedName name="dos" localSheetId="17">#REF!</definedName>
    <definedName name="dos" localSheetId="19">#REF!</definedName>
    <definedName name="dos" localSheetId="3">#REF!</definedName>
    <definedName name="dos" localSheetId="16">#REF!</definedName>
    <definedName name="dos" localSheetId="2">#REF!</definedName>
    <definedName name="dos" localSheetId="11">#REF!</definedName>
    <definedName name="dos">#REF!</definedName>
    <definedName name="ee" localSheetId="18">#REF!</definedName>
    <definedName name="ee" localSheetId="15">#REF!</definedName>
    <definedName name="ee" localSheetId="21">#REF!</definedName>
    <definedName name="ee" localSheetId="14">#REF!</definedName>
    <definedName name="ee" localSheetId="13">#REF!</definedName>
    <definedName name="ee" localSheetId="6">#REF!</definedName>
    <definedName name="ee" localSheetId="8">#REF!</definedName>
    <definedName name="ee" localSheetId="17">#REF!</definedName>
    <definedName name="ee" localSheetId="19">#REF!</definedName>
    <definedName name="ee" localSheetId="3">#REF!</definedName>
    <definedName name="ee" localSheetId="16">#REF!</definedName>
    <definedName name="ee" localSheetId="2">#REF!</definedName>
    <definedName name="ee" localSheetId="11">#REF!</definedName>
    <definedName name="ee">#REF!</definedName>
    <definedName name="estmercado">'Estudio de mercado'!#REF!</definedName>
    <definedName name="evafin">#REF!</definedName>
    <definedName name="Excel_BuiltIn__FilterDatabase">#REF!</definedName>
    <definedName name="Excel_BuiltIn_Print_Area">#REF!</definedName>
    <definedName name="Excel_BuiltIn_Print_Titles">#REF!</definedName>
    <definedName name="FDGASDFASD" localSheetId="18">#REF!</definedName>
    <definedName name="FDGASDFASD" localSheetId="15">#REF!</definedName>
    <definedName name="FDGASDFASD" localSheetId="22">#REF!</definedName>
    <definedName name="FDGASDFASD" localSheetId="21">#REF!</definedName>
    <definedName name="FDGASDFASD" localSheetId="14">#REF!</definedName>
    <definedName name="FDGASDFASD" localSheetId="13">#REF!</definedName>
    <definedName name="FDGASDFASD" localSheetId="6">#REF!</definedName>
    <definedName name="FDGASDFASD" localSheetId="8">#REF!</definedName>
    <definedName name="FDGASDFASD" localSheetId="17">#REF!</definedName>
    <definedName name="FDGASDFASD" localSheetId="19">#REF!</definedName>
    <definedName name="FDGASDFASD" localSheetId="3">#REF!</definedName>
    <definedName name="FDGASDFASD" localSheetId="16">#REF!</definedName>
    <definedName name="FDGASDFASD" localSheetId="2">#REF!</definedName>
    <definedName name="FDGASDFASD" localSheetId="11">#REF!</definedName>
    <definedName name="FDGASDFASD">#REF!</definedName>
    <definedName name="formularioCantidades" localSheetId="18">#REF!</definedName>
    <definedName name="formularioCantidades" localSheetId="15">#REF!</definedName>
    <definedName name="formularioCantidades" localSheetId="22">#REF!</definedName>
    <definedName name="formularioCantidades" localSheetId="21">#REF!</definedName>
    <definedName name="formularioCantidades" localSheetId="14">#REF!</definedName>
    <definedName name="formularioCantidades" localSheetId="13">#REF!</definedName>
    <definedName name="formularioCantidades" localSheetId="6">#REF!</definedName>
    <definedName name="formularioCantidades" localSheetId="8">#REF!</definedName>
    <definedName name="formularioCantidades" localSheetId="17">#REF!</definedName>
    <definedName name="formularioCantidades" localSheetId="19">#REF!</definedName>
    <definedName name="formularioCantidades" localSheetId="3">#REF!</definedName>
    <definedName name="formularioCantidades" localSheetId="16">#REF!</definedName>
    <definedName name="formularioCantidades" localSheetId="2">#REF!</definedName>
    <definedName name="formularioCantidades" localSheetId="11">#REF!</definedName>
    <definedName name="formularioCantidades">#REF!</definedName>
    <definedName name="fue" localSheetId="18">#REF!</definedName>
    <definedName name="fue" localSheetId="15">#REF!</definedName>
    <definedName name="fue" localSheetId="22">#REF!</definedName>
    <definedName name="fue" localSheetId="21">#REF!</definedName>
    <definedName name="fue" localSheetId="14">#REF!</definedName>
    <definedName name="fue" localSheetId="13">#REF!</definedName>
    <definedName name="fue" localSheetId="6">#REF!</definedName>
    <definedName name="fue" localSheetId="8">#REF!</definedName>
    <definedName name="fue" localSheetId="17">#REF!</definedName>
    <definedName name="fue" localSheetId="19">#REF!</definedName>
    <definedName name="fue" localSheetId="3">#REF!</definedName>
    <definedName name="fue" localSheetId="16">#REF!</definedName>
    <definedName name="fue" localSheetId="2">#REF!</definedName>
    <definedName name="fue" localSheetId="11">#REF!</definedName>
    <definedName name="fue">#REF!</definedName>
    <definedName name="gdym">'Gtos DyM'!#REF!</definedName>
    <definedName name="gtosadm" localSheetId="18">'A&amp;PA'!#REF!</definedName>
    <definedName name="gtosadm" localSheetId="15">Apoyo!#REF!</definedName>
    <definedName name="gtosadm" localSheetId="21">'CF&amp;O'!#REF!</definedName>
    <definedName name="gtosadm" localSheetId="14">Cuantías!#REF!</definedName>
    <definedName name="gtosadm" localSheetId="17">'Imp &amp; garantías'!#REF!</definedName>
    <definedName name="gtosadm" localSheetId="19">IVA!#REF!</definedName>
    <definedName name="gtosadm" localSheetId="16">'Obra&amp;K'!#REF!</definedName>
    <definedName name="gtosadm">'Gastos de adm'!#REF!</definedName>
    <definedName name="gtosadm2">'Gastos de adm'!#REF!</definedName>
    <definedName name="Hid">#REF!</definedName>
    <definedName name="Hono">#REF!</definedName>
    <definedName name="honorarios" localSheetId="22">'Ayuda honorarios'!#REF!</definedName>
    <definedName name="honorarios">Honorarios!#REF!</definedName>
    <definedName name="horat" localSheetId="18">'A&amp;PA'!#REF!</definedName>
    <definedName name="horat" localSheetId="15">Apoyo!#REF!</definedName>
    <definedName name="horat" localSheetId="22">'Ayuda honorarios'!#REF!</definedName>
    <definedName name="horat" localSheetId="21">'CF&amp;O'!#REF!</definedName>
    <definedName name="horat" localSheetId="14">Cuantías!#REF!</definedName>
    <definedName name="horat" localSheetId="13">Distintivos!#REF!</definedName>
    <definedName name="horat" localSheetId="6">'Estudio de mercado'!#REF!</definedName>
    <definedName name="horat" localSheetId="8">'Gtos DyM'!#REF!</definedName>
    <definedName name="horat" localSheetId="17">'Imp &amp; garantías'!#REF!</definedName>
    <definedName name="horat" localSheetId="19">IVA!#REF!</definedName>
    <definedName name="horat" localSheetId="3">'Memoria de cálculo O2'!#REF!</definedName>
    <definedName name="horat" localSheetId="16">'Obra&amp;K'!#REF!</definedName>
    <definedName name="horat" localSheetId="2">'Presupuesto Convenio'!#REF!</definedName>
    <definedName name="horat" localSheetId="11">Salarios!#REF!</definedName>
    <definedName name="horat">#REF!</definedName>
    <definedName name="ICOB" localSheetId="15">#REF!</definedName>
    <definedName name="ICOB" localSheetId="21">#REF!</definedName>
    <definedName name="ICOB" localSheetId="14">#REF!</definedName>
    <definedName name="ICOB" localSheetId="16">#REF!</definedName>
    <definedName name="ICOB">#REF!</definedName>
    <definedName name="IIVA" localSheetId="15">IVA!#REF!</definedName>
    <definedName name="IIVA" localSheetId="21">IVA!#REF!</definedName>
    <definedName name="IIVA" localSheetId="14">IVA!#REF!</definedName>
    <definedName name="IIVA" localSheetId="16">IVA!#REF!</definedName>
    <definedName name="IIVA">IVA!#REF!</definedName>
    <definedName name="impg" localSheetId="18">'A&amp;PA'!#REF!</definedName>
    <definedName name="impg" localSheetId="15">Apoyo!#REF!</definedName>
    <definedName name="impg" localSheetId="21">'CF&amp;O'!#REF!</definedName>
    <definedName name="impg" localSheetId="14">Cuantías!#REF!</definedName>
    <definedName name="impg" localSheetId="19">IVA!#REF!</definedName>
    <definedName name="impg" localSheetId="16">'Obra&amp;K'!#REF!</definedName>
    <definedName name="impg">'Imp &amp; garantías'!#REF!</definedName>
    <definedName name="ins">Instructivo!#REF!</definedName>
    <definedName name="Instructivo" localSheetId="18">#REF!</definedName>
    <definedName name="Instructivo" localSheetId="15">#REF!</definedName>
    <definedName name="Instructivo" localSheetId="22">#REF!</definedName>
    <definedName name="Instructivo" localSheetId="21">#REF!</definedName>
    <definedName name="Instructivo" localSheetId="14">#REF!</definedName>
    <definedName name="Instructivo" localSheetId="17">#REF!</definedName>
    <definedName name="Instructivo" localSheetId="19">#REF!</definedName>
    <definedName name="Instructivo" localSheetId="3">#REF!</definedName>
    <definedName name="Instructivo" localSheetId="16">#REF!</definedName>
    <definedName name="Instructivo">#REF!</definedName>
    <definedName name="INSU">#REF!</definedName>
    <definedName name="InTap">#REF!</definedName>
    <definedName name="IntVal">#REF!</definedName>
    <definedName name="ITEM1" localSheetId="18">#REF!</definedName>
    <definedName name="ITEM1" localSheetId="15">#REF!</definedName>
    <definedName name="ITEM1" localSheetId="22">#REF!</definedName>
    <definedName name="ITEM1" localSheetId="21">#REF!</definedName>
    <definedName name="ITEM1" localSheetId="14">#REF!</definedName>
    <definedName name="ITEM1" localSheetId="13">#REF!</definedName>
    <definedName name="ITEM1" localSheetId="6">#REF!</definedName>
    <definedName name="ITEM1" localSheetId="8">#REF!</definedName>
    <definedName name="ITEM1" localSheetId="17">#REF!</definedName>
    <definedName name="ITEM1" localSheetId="19">#REF!</definedName>
    <definedName name="ITEM1" localSheetId="3">#REF!</definedName>
    <definedName name="ITEM1" localSheetId="16">#REF!</definedName>
    <definedName name="ITEM1" localSheetId="2">#REF!</definedName>
    <definedName name="ITEM1" localSheetId="11">#REF!</definedName>
    <definedName name="ITEM1">#REF!</definedName>
    <definedName name="ITEM2" localSheetId="18">#REF!</definedName>
    <definedName name="ITEM2" localSheetId="15">#REF!</definedName>
    <definedName name="ITEM2" localSheetId="22">#REF!</definedName>
    <definedName name="ITEM2" localSheetId="21">#REF!</definedName>
    <definedName name="ITEM2" localSheetId="14">#REF!</definedName>
    <definedName name="ITEM2" localSheetId="13">#REF!</definedName>
    <definedName name="ITEM2" localSheetId="6">#REF!</definedName>
    <definedName name="ITEM2" localSheetId="8">#REF!</definedName>
    <definedName name="ITEM2" localSheetId="17">#REF!</definedName>
    <definedName name="ITEM2" localSheetId="19">#REF!</definedName>
    <definedName name="ITEM2" localSheetId="3">#REF!</definedName>
    <definedName name="ITEM2" localSheetId="16">#REF!</definedName>
    <definedName name="ITEM2" localSheetId="2">#REF!</definedName>
    <definedName name="ITEM2" localSheetId="11">#REF!</definedName>
    <definedName name="ITEM2">#REF!</definedName>
    <definedName name="ITEM3" localSheetId="18">#REF!</definedName>
    <definedName name="ITEM3" localSheetId="15">#REF!</definedName>
    <definedName name="ITEM3" localSheetId="22">#REF!</definedName>
    <definedName name="ITEM3" localSheetId="21">#REF!</definedName>
    <definedName name="ITEM3" localSheetId="14">#REF!</definedName>
    <definedName name="ITEM3" localSheetId="13">#REF!</definedName>
    <definedName name="ITEM3" localSheetId="6">#REF!</definedName>
    <definedName name="ITEM3" localSheetId="8">#REF!</definedName>
    <definedName name="ITEM3" localSheetId="17">#REF!</definedName>
    <definedName name="ITEM3" localSheetId="19">#REF!</definedName>
    <definedName name="ITEM3" localSheetId="3">#REF!</definedName>
    <definedName name="ITEM3" localSheetId="16">#REF!</definedName>
    <definedName name="ITEM3" localSheetId="2">#REF!</definedName>
    <definedName name="ITEM3" localSheetId="11">#REF!</definedName>
    <definedName name="ITEM3">#REF!</definedName>
    <definedName name="ItemCodos" localSheetId="18">#REF!</definedName>
    <definedName name="ItemCodos" localSheetId="15">#REF!</definedName>
    <definedName name="ItemCodos" localSheetId="21">#REF!</definedName>
    <definedName name="ItemCodos" localSheetId="14">#REF!</definedName>
    <definedName name="ItemCodos" localSheetId="13">#REF!</definedName>
    <definedName name="ItemCodos" localSheetId="6">#REF!</definedName>
    <definedName name="ItemCodos" localSheetId="8">#REF!</definedName>
    <definedName name="ItemCodos" localSheetId="17">#REF!</definedName>
    <definedName name="ItemCodos" localSheetId="19">#REF!</definedName>
    <definedName name="ItemCodos" localSheetId="3">#REF!</definedName>
    <definedName name="ItemCodos" localSheetId="16">#REF!</definedName>
    <definedName name="ItemCodos" localSheetId="2">#REF!</definedName>
    <definedName name="ItemCodos" localSheetId="11">#REF!</definedName>
    <definedName name="ItemCodos">#REF!</definedName>
    <definedName name="IVA">IVA!#REF!</definedName>
    <definedName name="J">#REF!</definedName>
    <definedName name="JHHHHH" localSheetId="18">#REF!</definedName>
    <definedName name="JHHHHH" localSheetId="15">#REF!</definedName>
    <definedName name="JHHHHH" localSheetId="22">#REF!</definedName>
    <definedName name="JHHHHH" localSheetId="21">#REF!</definedName>
    <definedName name="JHHHHH" localSheetId="14">#REF!</definedName>
    <definedName name="JHHHHH" localSheetId="13">#REF!</definedName>
    <definedName name="JHHHHH" localSheetId="6">#REF!</definedName>
    <definedName name="JHHHHH" localSheetId="8">#REF!</definedName>
    <definedName name="JHHHHH" localSheetId="9">#REF!</definedName>
    <definedName name="JHHHHH" localSheetId="17">#REF!</definedName>
    <definedName name="JHHHHH" localSheetId="19">#REF!</definedName>
    <definedName name="JHHHHH" localSheetId="3">#REF!</definedName>
    <definedName name="JHHHHH" localSheetId="16">#REF!</definedName>
    <definedName name="JHHHHH" localSheetId="1">#REF!</definedName>
    <definedName name="JHHHHH" localSheetId="2">'Presupuesto Convenio'!#REF!</definedName>
    <definedName name="JHHHHH" localSheetId="11">#REF!</definedName>
    <definedName name="JHHHHH">#REF!</definedName>
    <definedName name="jornal">Jornal!#REF!</definedName>
    <definedName name="ListaCantidad" localSheetId="18">#REF!</definedName>
    <definedName name="ListaCantidad" localSheetId="15">#REF!</definedName>
    <definedName name="ListaCantidad" localSheetId="21">#REF!</definedName>
    <definedName name="ListaCantidad" localSheetId="14">#REF!</definedName>
    <definedName name="ListaCantidad" localSheetId="13">#REF!</definedName>
    <definedName name="ListaCantidad" localSheetId="6">#REF!</definedName>
    <definedName name="ListaCantidad" localSheetId="8">#REF!</definedName>
    <definedName name="ListaCantidad" localSheetId="17">#REF!</definedName>
    <definedName name="ListaCantidad" localSheetId="19">#REF!</definedName>
    <definedName name="ListaCantidad" localSheetId="3">#REF!</definedName>
    <definedName name="ListaCantidad" localSheetId="16">#REF!</definedName>
    <definedName name="ListaCantidad" localSheetId="2">#REF!</definedName>
    <definedName name="ListaCantidad" localSheetId="11">#REF!</definedName>
    <definedName name="ListaCantidad">#REF!</definedName>
    <definedName name="ListaItem" localSheetId="18">#REF!</definedName>
    <definedName name="ListaItem" localSheetId="15">#REF!</definedName>
    <definedName name="ListaItem" localSheetId="21">#REF!</definedName>
    <definedName name="ListaItem" localSheetId="14">#REF!</definedName>
    <definedName name="ListaItem" localSheetId="13">#REF!</definedName>
    <definedName name="ListaItem" localSheetId="6">#REF!</definedName>
    <definedName name="ListaItem" localSheetId="8">#REF!</definedName>
    <definedName name="ListaItem" localSheetId="17">#REF!</definedName>
    <definedName name="ListaItem" localSheetId="19">#REF!</definedName>
    <definedName name="ListaItem" localSheetId="3">#REF!</definedName>
    <definedName name="ListaItem" localSheetId="16">#REF!</definedName>
    <definedName name="ListaItem" localSheetId="2">#REF!</definedName>
    <definedName name="ListaItem" localSheetId="11">#REF!</definedName>
    <definedName name="ListaItem">#REF!</definedName>
    <definedName name="ListaUni">#REF!</definedName>
    <definedName name="MaterialTub" localSheetId="18">#REF!</definedName>
    <definedName name="MaterialTub" localSheetId="15">#REF!</definedName>
    <definedName name="MaterialTub" localSheetId="22">#REF!</definedName>
    <definedName name="MaterialTub" localSheetId="21">#REF!</definedName>
    <definedName name="MaterialTub" localSheetId="14">#REF!</definedName>
    <definedName name="MaterialTub" localSheetId="13">#REF!</definedName>
    <definedName name="MaterialTub" localSheetId="6">#REF!</definedName>
    <definedName name="MaterialTub" localSheetId="8">#REF!</definedName>
    <definedName name="MaterialTub" localSheetId="17">#REF!</definedName>
    <definedName name="MaterialTub" localSheetId="19">#REF!</definedName>
    <definedName name="MaterialTub" localSheetId="3">#REF!</definedName>
    <definedName name="MaterialTub" localSheetId="16">#REF!</definedName>
    <definedName name="MaterialTub" localSheetId="2">#REF!</definedName>
    <definedName name="MaterialTub" localSheetId="11">#REF!</definedName>
    <definedName name="MaterialTub">#REF!</definedName>
    <definedName name="MCCOP2">'Memoria de cálculo O2'!#REF!</definedName>
    <definedName name="MCOP1">#REF!</definedName>
    <definedName name="MCOP2" localSheetId="18">#REF!</definedName>
    <definedName name="MCOP2" localSheetId="15">#REF!</definedName>
    <definedName name="MCOP2" localSheetId="22">'Ayuda honorarios'!#REF!</definedName>
    <definedName name="MCOP2" localSheetId="21">#REF!</definedName>
    <definedName name="MCOP2" localSheetId="14">#REF!</definedName>
    <definedName name="MCOP2" localSheetId="17">#REF!</definedName>
    <definedName name="MCOP2" localSheetId="19">#REF!</definedName>
    <definedName name="MCOP2" localSheetId="3">'Memoria de cálculo O2'!#REF!</definedName>
    <definedName name="MCOP2" localSheetId="16">#REF!</definedName>
    <definedName name="MCOP2">#REF!</definedName>
    <definedName name="MCOP3" localSheetId="18">#REF!</definedName>
    <definedName name="MCOP3" localSheetId="15">#REF!</definedName>
    <definedName name="MCOP3" localSheetId="22">#REF!</definedName>
    <definedName name="MCOP3" localSheetId="21">#REF!</definedName>
    <definedName name="MCOP3" localSheetId="14">#REF!</definedName>
    <definedName name="MCOP3" localSheetId="17">#REF!</definedName>
    <definedName name="MCOP3" localSheetId="19">#REF!</definedName>
    <definedName name="MCOP3" localSheetId="16">#REF!</definedName>
    <definedName name="MCOP3">#REF!</definedName>
    <definedName name="moobras" localSheetId="18">#REF!</definedName>
    <definedName name="moobras" localSheetId="15">#REF!</definedName>
    <definedName name="moobras" localSheetId="22">#REF!</definedName>
    <definedName name="moobras" localSheetId="21">#REF!</definedName>
    <definedName name="moobras" localSheetId="14">#REF!</definedName>
    <definedName name="moobras" localSheetId="17">#REF!</definedName>
    <definedName name="moobras" localSheetId="19">#REF!</definedName>
    <definedName name="moobras" localSheetId="16">#REF!</definedName>
    <definedName name="moobras">#REF!</definedName>
    <definedName name="Norte" localSheetId="18">#REF!</definedName>
    <definedName name="Norte" localSheetId="15">#REF!</definedName>
    <definedName name="Norte" localSheetId="22">#REF!</definedName>
    <definedName name="Norte" localSheetId="21">#REF!</definedName>
    <definedName name="Norte" localSheetId="14">#REF!</definedName>
    <definedName name="Norte" localSheetId="13">#REF!</definedName>
    <definedName name="Norte" localSheetId="6">#REF!</definedName>
    <definedName name="Norte" localSheetId="8">#REF!</definedName>
    <definedName name="Norte" localSheetId="17">#REF!</definedName>
    <definedName name="Norte" localSheetId="19">#REF!</definedName>
    <definedName name="Norte" localSheetId="3">#REF!</definedName>
    <definedName name="Norte" localSheetId="16">#REF!</definedName>
    <definedName name="Norte" localSheetId="2">#REF!</definedName>
    <definedName name="Norte" localSheetId="11">#REF!</definedName>
    <definedName name="Norte">#REF!</definedName>
    <definedName name="NPE">'Notas PE'!#REF!</definedName>
    <definedName name="NUEVO" localSheetId="18">#REF!</definedName>
    <definedName name="NUEVO" localSheetId="15">#REF!</definedName>
    <definedName name="NUEVO" localSheetId="21">#REF!</definedName>
    <definedName name="NUEVO" localSheetId="14">#REF!</definedName>
    <definedName name="NUEVO" localSheetId="13">#REF!</definedName>
    <definedName name="NUEVO" localSheetId="6">#REF!</definedName>
    <definedName name="NUEVO" localSheetId="8">#REF!</definedName>
    <definedName name="NUEVO" localSheetId="17">#REF!</definedName>
    <definedName name="NUEVO" localSheetId="19">#REF!</definedName>
    <definedName name="NUEVO" localSheetId="3">#REF!</definedName>
    <definedName name="NUEVO" localSheetId="16">#REF!</definedName>
    <definedName name="NUEVO" localSheetId="2">#REF!</definedName>
    <definedName name="NUEVO" localSheetId="11">#REF!</definedName>
    <definedName name="NUEVO">#REF!</definedName>
    <definedName name="OBRA" localSheetId="18">#REF!</definedName>
    <definedName name="OBRA" localSheetId="15">#REF!</definedName>
    <definedName name="OBRA" localSheetId="21">#REF!</definedName>
    <definedName name="OBRA" localSheetId="14">#REF!</definedName>
    <definedName name="OBRA" localSheetId="13">#REF!</definedName>
    <definedName name="OBRA" localSheetId="6">#REF!</definedName>
    <definedName name="OBRA" localSheetId="8">#REF!</definedName>
    <definedName name="OBRA" localSheetId="17">#REF!</definedName>
    <definedName name="OBRA" localSheetId="19">#REF!</definedName>
    <definedName name="OBRA" localSheetId="3">#REF!</definedName>
    <definedName name="OBRA" localSheetId="16">#REF!</definedName>
    <definedName name="OBRA" localSheetId="2">#REF!</definedName>
    <definedName name="OBRA" localSheetId="11">#REF!</definedName>
    <definedName name="OBRA">#REF!</definedName>
    <definedName name="PABCA">#REF!</definedName>
    <definedName name="PABCR">#REF!</definedName>
    <definedName name="paelnque" localSheetId="18">#REF!</definedName>
    <definedName name="paelnque" localSheetId="15">#REF!</definedName>
    <definedName name="paelnque" localSheetId="21">#REF!</definedName>
    <definedName name="paelnque" localSheetId="14">#REF!</definedName>
    <definedName name="paelnque" localSheetId="13">#REF!</definedName>
    <definedName name="paelnque" localSheetId="6">#REF!</definedName>
    <definedName name="paelnque" localSheetId="8">#REF!</definedName>
    <definedName name="paelnque" localSheetId="17">#REF!</definedName>
    <definedName name="paelnque" localSheetId="19">#REF!</definedName>
    <definedName name="paelnque" localSheetId="3">#REF!</definedName>
    <definedName name="paelnque" localSheetId="16">#REF!</definedName>
    <definedName name="paelnque" localSheetId="2">#REF!</definedName>
    <definedName name="paelnque" localSheetId="11">#REF!</definedName>
    <definedName name="paelnque">#REF!</definedName>
    <definedName name="palenque" localSheetId="18">#REF!</definedName>
    <definedName name="palenque" localSheetId="15">#REF!</definedName>
    <definedName name="palenque" localSheetId="21">#REF!</definedName>
    <definedName name="palenque" localSheetId="14">#REF!</definedName>
    <definedName name="palenque" localSheetId="13">#REF!</definedName>
    <definedName name="palenque" localSheetId="6">#REF!</definedName>
    <definedName name="palenque" localSheetId="8">#REF!</definedName>
    <definedName name="palenque" localSheetId="17">#REF!</definedName>
    <definedName name="palenque" localSheetId="19">#REF!</definedName>
    <definedName name="palenque" localSheetId="3">#REF!</definedName>
    <definedName name="palenque" localSheetId="16">#REF!</definedName>
    <definedName name="palenque" localSheetId="2">#REF!</definedName>
    <definedName name="palenque" localSheetId="11">#REF!</definedName>
    <definedName name="palenque">#REF!</definedName>
    <definedName name="PC">#REF!</definedName>
    <definedName name="PCV">'Presupuesto Convenio'!#REF!</definedName>
    <definedName name="PEFI">'Plan Ejecución'!#REF!</definedName>
    <definedName name="PEPSP1">#REF!</definedName>
    <definedName name="ppta">#REF!</definedName>
    <definedName name="PPTA2" localSheetId="3">'Memoria de cálculo O2'!#REF!</definedName>
    <definedName name="PPTA2">#REF!</definedName>
    <definedName name="ppta3">#REF!</definedName>
    <definedName name="PPtoNorte" localSheetId="18">#REF!</definedName>
    <definedName name="PPtoNorte" localSheetId="15">#REF!</definedName>
    <definedName name="PPtoNorte" localSheetId="21">#REF!</definedName>
    <definedName name="PPtoNorte" localSheetId="14">#REF!</definedName>
    <definedName name="PPtoNorte" localSheetId="13">#REF!</definedName>
    <definedName name="PPtoNorte" localSheetId="6">#REF!</definedName>
    <definedName name="PPtoNorte" localSheetId="8">#REF!</definedName>
    <definedName name="PPtoNorte" localSheetId="17">#REF!</definedName>
    <definedName name="PPtoNorte" localSheetId="19">#REF!</definedName>
    <definedName name="PPtoNorte" localSheetId="3">#REF!</definedName>
    <definedName name="PPtoNorte" localSheetId="16">#REF!</definedName>
    <definedName name="PPtoNorte" localSheetId="2">#REF!</definedName>
    <definedName name="PPtoNorte" localSheetId="11">#REF!</definedName>
    <definedName name="PPtoNorte">#REF!</definedName>
    <definedName name="PPTOPSP">#REF!</definedName>
    <definedName name="Precio" localSheetId="18">#REF!</definedName>
    <definedName name="Precio" localSheetId="15">#REF!</definedName>
    <definedName name="Precio" localSheetId="21">#REF!</definedName>
    <definedName name="Precio" localSheetId="14">#REF!</definedName>
    <definedName name="Precio" localSheetId="13">#REF!</definedName>
    <definedName name="Precio" localSheetId="6">#REF!</definedName>
    <definedName name="Precio" localSheetId="8">#REF!</definedName>
    <definedName name="Precio" localSheetId="17">#REF!</definedName>
    <definedName name="Precio" localSheetId="19">#REF!</definedName>
    <definedName name="Precio" localSheetId="3">#REF!</definedName>
    <definedName name="Precio" localSheetId="16">#REF!</definedName>
    <definedName name="Precio" localSheetId="2">#REF!</definedName>
    <definedName name="Precio" localSheetId="11">#REF!</definedName>
    <definedName name="Precio">#REF!</definedName>
    <definedName name="precio2" localSheetId="18">#REF!</definedName>
    <definedName name="precio2" localSheetId="15">#REF!</definedName>
    <definedName name="precio2" localSheetId="21">#REF!</definedName>
    <definedName name="precio2" localSheetId="14">#REF!</definedName>
    <definedName name="precio2" localSheetId="13">#REF!</definedName>
    <definedName name="precio2" localSheetId="6">#REF!</definedName>
    <definedName name="precio2" localSheetId="8">#REF!</definedName>
    <definedName name="precio2" localSheetId="17">#REF!</definedName>
    <definedName name="precio2" localSheetId="19">#REF!</definedName>
    <definedName name="precio2" localSheetId="3">#REF!</definedName>
    <definedName name="precio2" localSheetId="16">#REF!</definedName>
    <definedName name="precio2" localSheetId="2">#REF!</definedName>
    <definedName name="precio2" localSheetId="11">#REF!</definedName>
    <definedName name="precio2">#REF!</definedName>
    <definedName name="PrecioS" localSheetId="18">#REF!</definedName>
    <definedName name="PrecioS" localSheetId="15">#REF!</definedName>
    <definedName name="PrecioS" localSheetId="21">#REF!</definedName>
    <definedName name="PrecioS" localSheetId="14">#REF!</definedName>
    <definedName name="PrecioS" localSheetId="13">#REF!</definedName>
    <definedName name="PrecioS" localSheetId="6">#REF!</definedName>
    <definedName name="PrecioS" localSheetId="8">#REF!</definedName>
    <definedName name="PrecioS" localSheetId="17">#REF!</definedName>
    <definedName name="PrecioS" localSheetId="19">#REF!</definedName>
    <definedName name="PrecioS" localSheetId="3">#REF!</definedName>
    <definedName name="PrecioS" localSheetId="16">#REF!</definedName>
    <definedName name="PrecioS" localSheetId="2">#REF!</definedName>
    <definedName name="PrecioS" localSheetId="11">#REF!</definedName>
    <definedName name="PrecioS">#REF!</definedName>
    <definedName name="prestacional" localSheetId="18">#REF!</definedName>
    <definedName name="prestacional" localSheetId="15">#REF!</definedName>
    <definedName name="prestacional" localSheetId="21">#REF!</definedName>
    <definedName name="prestacional" localSheetId="14">#REF!</definedName>
    <definedName name="prestacional" localSheetId="17">#REF!</definedName>
    <definedName name="prestacional" localSheetId="19">#REF!</definedName>
    <definedName name="prestacional" localSheetId="16">#REF!</definedName>
    <definedName name="prestacional">#REF!</definedName>
    <definedName name="PRINT_AREA_MI">#N/A</definedName>
    <definedName name="PRINT_TITLES_MI">#N/A</definedName>
    <definedName name="rele">#REF!</definedName>
    <definedName name="RESU" localSheetId="18">#REF!</definedName>
    <definedName name="RESU" localSheetId="15">#REF!</definedName>
    <definedName name="RESU" localSheetId="22">#REF!</definedName>
    <definedName name="RESU" localSheetId="21">#REF!</definedName>
    <definedName name="RESU" localSheetId="14">#REF!</definedName>
    <definedName name="RESU" localSheetId="13">#REF!</definedName>
    <definedName name="RESU" localSheetId="6">#REF!</definedName>
    <definedName name="RESU" localSheetId="8">#REF!</definedName>
    <definedName name="RESU" localSheetId="17">#REF!</definedName>
    <definedName name="RESU" localSheetId="19">#REF!</definedName>
    <definedName name="RESU" localSheetId="3">#REF!</definedName>
    <definedName name="RESU" localSheetId="16">#REF!</definedName>
    <definedName name="RESU" localSheetId="2">#REF!</definedName>
    <definedName name="RESU" localSheetId="11">#REF!</definedName>
    <definedName name="RESU">#REF!</definedName>
    <definedName name="RFO">'CF&amp;O'!#REF!</definedName>
    <definedName name="salarios">Salarios!#REF!</definedName>
    <definedName name="SUBA">#REF!</definedName>
    <definedName name="subasta1">#REF!</definedName>
    <definedName name="subasta2">#REF!</definedName>
    <definedName name="subasta3">#REF!</definedName>
    <definedName name="subasta4">#REF!</definedName>
    <definedName name="SUELLEN" localSheetId="18">#REF!</definedName>
    <definedName name="SUELLEN" localSheetId="15">#REF!</definedName>
    <definedName name="SUELLEN" localSheetId="22">#REF!</definedName>
    <definedName name="SUELLEN" localSheetId="21">#REF!</definedName>
    <definedName name="SUELLEN" localSheetId="14">#REF!</definedName>
    <definedName name="SUELLEN" localSheetId="13">#REF!</definedName>
    <definedName name="SUELLEN" localSheetId="6">#REF!</definedName>
    <definedName name="SUELLEN" localSheetId="8">#REF!</definedName>
    <definedName name="SUELLEN" localSheetId="17">#REF!</definedName>
    <definedName name="SUELLEN" localSheetId="19">#REF!</definedName>
    <definedName name="SUELLEN" localSheetId="3">#REF!</definedName>
    <definedName name="SUELLEN" localSheetId="16">#REF!</definedName>
    <definedName name="SUELLEN" localSheetId="2">#REF!</definedName>
    <definedName name="SUELLEN" localSheetId="11">#REF!</definedName>
    <definedName name="SUELLEN">#REF!</definedName>
    <definedName name="suma">#REF!</definedName>
    <definedName name="_xlnm.Print_Titles" localSheetId="9">Honorarios!$3:$3</definedName>
    <definedName name="_xlnm.Print_Titles" localSheetId="1">'Plan Ejecución'!$3:$3</definedName>
    <definedName name="_xlnm.Print_Titles" localSheetId="2">'Presupuesto Convenio'!$4:$4</definedName>
    <definedName name="Títulos_a_imprimir_IM" localSheetId="18">#REF!</definedName>
    <definedName name="Títulos_a_imprimir_IM" localSheetId="15">#REF!</definedName>
    <definedName name="Títulos_a_imprimir_IM" localSheetId="22">#REF!</definedName>
    <definedName name="Títulos_a_imprimir_IM" localSheetId="21">#REF!</definedName>
    <definedName name="Títulos_a_imprimir_IM" localSheetId="14">#REF!</definedName>
    <definedName name="Títulos_a_imprimir_IM" localSheetId="13">#REF!</definedName>
    <definedName name="Títulos_a_imprimir_IM" localSheetId="6">#REF!</definedName>
    <definedName name="Títulos_a_imprimir_IM" localSheetId="8">#REF!</definedName>
    <definedName name="Títulos_a_imprimir_IM" localSheetId="17">#REF!</definedName>
    <definedName name="Títulos_a_imprimir_IM" localSheetId="19">#REF!</definedName>
    <definedName name="Títulos_a_imprimir_IM" localSheetId="3">#REF!</definedName>
    <definedName name="Títulos_a_imprimir_IM" localSheetId="16">#REF!</definedName>
    <definedName name="Títulos_a_imprimir_IM" localSheetId="2">#REF!</definedName>
    <definedName name="Títulos_a_imprimir_IM" localSheetId="11">#REF!</definedName>
    <definedName name="Títulos_a_imprimir_IM">#REF!</definedName>
    <definedName name="tres" localSheetId="18">#REF!</definedName>
    <definedName name="tres" localSheetId="15">#REF!</definedName>
    <definedName name="tres" localSheetId="22">#REF!</definedName>
    <definedName name="tres" localSheetId="21">#REF!</definedName>
    <definedName name="tres" localSheetId="14">#REF!</definedName>
    <definedName name="tres" localSheetId="13">#REF!</definedName>
    <definedName name="tres" localSheetId="6">#REF!</definedName>
    <definedName name="tres" localSheetId="8">#REF!</definedName>
    <definedName name="tres" localSheetId="17">#REF!</definedName>
    <definedName name="tres" localSheetId="19">#REF!</definedName>
    <definedName name="tres" localSheetId="3">#REF!</definedName>
    <definedName name="tres" localSheetId="16">#REF!</definedName>
    <definedName name="tres" localSheetId="2">#REF!</definedName>
    <definedName name="tres" localSheetId="11">#REF!</definedName>
    <definedName name="tres">#REF!</definedName>
    <definedName name="Var">#REF!</definedName>
    <definedName name="vas" localSheetId="18">#REF!</definedName>
    <definedName name="vas" localSheetId="15">#REF!</definedName>
    <definedName name="vas" localSheetId="22">#REF!</definedName>
    <definedName name="vas" localSheetId="21">#REF!</definedName>
    <definedName name="vas" localSheetId="14">#REF!</definedName>
    <definedName name="vas" localSheetId="13">#REF!</definedName>
    <definedName name="vas" localSheetId="6">#REF!</definedName>
    <definedName name="vas" localSheetId="8">#REF!</definedName>
    <definedName name="vas" localSheetId="17">#REF!</definedName>
    <definedName name="vas" localSheetId="19">#REF!</definedName>
    <definedName name="vas" localSheetId="3">#REF!</definedName>
    <definedName name="vas" localSheetId="16">#REF!</definedName>
    <definedName name="vas" localSheetId="2">#REF!</definedName>
    <definedName name="vas" localSheetId="11">#REF!</definedName>
    <definedName name="vas">#REF!</definedName>
    <definedName name="wrn.GENERAL." localSheetId="22"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11" hidden="1">{"TAB1",#N/A,TRUE,"GENERAL";"TAB2",#N/A,TRUE,"GENERAL";"TAB3",#N/A,TRUE,"GENERAL";"TAB4",#N/A,TRUE,"GENERAL";"TAB5",#N/A,TRUE,"GENERAL"}</definedName>
    <definedName name="wrn.GENERAL." hidden="1">{"TAB1",#N/A,TRUE,"GENERAL";"TAB2",#N/A,TRUE,"GENERAL";"TAB3",#N/A,TRUE,"GENERAL";"TAB4",#N/A,TRUE,"GENERAL";"TAB5",#N/A,TRUE,"GENERAL"}</definedName>
    <definedName name="wrn.via." localSheetId="22" hidden="1">{"via1",#N/A,TRUE,"general";"via2",#N/A,TRUE,"general";"via3",#N/A,TRUE,"general"}</definedName>
    <definedName name="wrn.via." localSheetId="8" hidden="1">{"via1",#N/A,TRUE,"general";"via2",#N/A,TRUE,"general";"via3",#N/A,TRUE,"general"}</definedName>
    <definedName name="wrn.via." localSheetId="11" hidden="1">{"via1",#N/A,TRUE,"general";"via2",#N/A,TRUE,"general";"via3",#N/A,TRUE,"general"}</definedName>
    <definedName name="wrn.via." hidden="1">{"via1",#N/A,TRUE,"general";"via2",#N/A,TRUE,"general";"via3",#N/A,TRUE,"general"}</definedName>
    <definedName name="xx" localSheetId="18">#REF!</definedName>
    <definedName name="xx" localSheetId="15">#REF!</definedName>
    <definedName name="xx" localSheetId="22">#REF!</definedName>
    <definedName name="xx" localSheetId="21">#REF!</definedName>
    <definedName name="xx" localSheetId="14">#REF!</definedName>
    <definedName name="xx" localSheetId="13">#REF!</definedName>
    <definedName name="xx" localSheetId="6">#REF!</definedName>
    <definedName name="xx" localSheetId="8">#REF!</definedName>
    <definedName name="xx" localSheetId="17">#REF!</definedName>
    <definedName name="xx" localSheetId="19">#REF!</definedName>
    <definedName name="xx" localSheetId="3">#REF!</definedName>
    <definedName name="xx" localSheetId="16">#REF!</definedName>
    <definedName name="xx" localSheetId="2">#REF!</definedName>
    <definedName name="xx" localSheetId="11">#REF!</definedName>
    <definedName name="xx">#REF!</definedName>
    <definedName name="yuf" localSheetId="22" hidden="1">{"TAB1",#N/A,TRUE,"GENERAL";"TAB2",#N/A,TRUE,"GENERAL";"TAB3",#N/A,TRUE,"GENERAL";"TAB4",#N/A,TRUE,"GENERAL";"TAB5",#N/A,TRUE,"GENERAL"}</definedName>
    <definedName name="yuf" localSheetId="8" hidden="1">{"TAB1",#N/A,TRUE,"GENERAL";"TAB2",#N/A,TRUE,"GENERAL";"TAB3",#N/A,TRUE,"GENERAL";"TAB4",#N/A,TRUE,"GENERAL";"TAB5",#N/A,TRUE,"GENERAL"}</definedName>
    <definedName name="yuf" localSheetId="11" hidden="1">{"TAB1",#N/A,TRUE,"GENERAL";"TAB2",#N/A,TRUE,"GENERAL";"TAB3",#N/A,TRUE,"GENERAL";"TAB4",#N/A,TRUE,"GENERAL";"TAB5",#N/A,TRUE,"GENERAL"}</definedName>
    <definedName name="yuf" hidden="1">{"TAB1",#N/A,TRUE,"GENERAL";"TAB2",#N/A,TRUE,"GENERAL";"TAB3",#N/A,TRUE,"GENERAL";"TAB4",#N/A,TRUE,"GENERAL";"TAB5",#N/A,TRUE,"GENERAL"}</definedName>
  </definedName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F56" i="6" l="1"/>
  <c r="R26" i="7"/>
  <c r="M72" i="3"/>
  <c r="B46" i="23"/>
  <c r="B45" i="23"/>
  <c r="B47" i="23" s="1"/>
  <c r="C44" i="23"/>
  <c r="C45" i="23" s="1"/>
  <c r="B44" i="23"/>
  <c r="C43" i="23"/>
  <c r="B43" i="23"/>
  <c r="B40" i="23"/>
  <c r="B39" i="23"/>
  <c r="B37" i="23"/>
  <c r="D16" i="23"/>
  <c r="D15" i="23"/>
  <c r="D14" i="23"/>
  <c r="D13" i="23"/>
  <c r="D12" i="23"/>
  <c r="D11" i="23"/>
  <c r="D10" i="23"/>
  <c r="B1" i="23"/>
  <c r="B1" i="22"/>
  <c r="B1" i="21"/>
  <c r="B1" i="20"/>
  <c r="B1" i="19"/>
  <c r="E45" i="18"/>
  <c r="E44" i="18"/>
  <c r="E43" i="18"/>
  <c r="E42" i="18"/>
  <c r="E41" i="18"/>
  <c r="E40" i="18"/>
  <c r="E39" i="18"/>
  <c r="E38" i="18"/>
  <c r="E37" i="18"/>
  <c r="E46" i="18" s="1"/>
  <c r="E34" i="18"/>
  <c r="E33" i="18"/>
  <c r="E35" i="18" s="1"/>
  <c r="E32" i="18"/>
  <c r="E31" i="18"/>
  <c r="E30" i="18"/>
  <c r="E29" i="18"/>
  <c r="E28" i="18"/>
  <c r="E27" i="18"/>
  <c r="E26" i="18"/>
  <c r="E25" i="18"/>
  <c r="E22" i="18"/>
  <c r="E21" i="18"/>
  <c r="E20" i="18"/>
  <c r="E23" i="18" s="1"/>
  <c r="E19" i="18"/>
  <c r="E18" i="18"/>
  <c r="E17" i="18"/>
  <c r="E14" i="18"/>
  <c r="E13" i="18"/>
  <c r="E12" i="18"/>
  <c r="E11" i="18"/>
  <c r="E10" i="18"/>
  <c r="E15" i="18" s="1"/>
  <c r="B1" i="18"/>
  <c r="B1" i="17"/>
  <c r="B1" i="16"/>
  <c r="B8" i="15"/>
  <c r="B5" i="15"/>
  <c r="B1" i="15"/>
  <c r="B1" i="14"/>
  <c r="B1" i="13"/>
  <c r="C120" i="12"/>
  <c r="D120" i="12" s="1"/>
  <c r="E120" i="12" s="1"/>
  <c r="F120" i="12" s="1"/>
  <c r="D119" i="12"/>
  <c r="E119" i="12" s="1"/>
  <c r="F119" i="12" s="1"/>
  <c r="C119" i="12"/>
  <c r="D118" i="12"/>
  <c r="E118" i="12" s="1"/>
  <c r="F118" i="12" s="1"/>
  <c r="C118" i="12"/>
  <c r="C117" i="12"/>
  <c r="D117" i="12" s="1"/>
  <c r="E117" i="12" s="1"/>
  <c r="F117" i="12" s="1"/>
  <c r="D116" i="12"/>
  <c r="E116" i="12" s="1"/>
  <c r="F116" i="12" s="1"/>
  <c r="C116" i="12"/>
  <c r="D115" i="12"/>
  <c r="E115" i="12" s="1"/>
  <c r="F115" i="12" s="1"/>
  <c r="C115" i="12"/>
  <c r="C114" i="12"/>
  <c r="D114" i="12" s="1"/>
  <c r="E114" i="12" s="1"/>
  <c r="F114" i="12" s="1"/>
  <c r="D113" i="12"/>
  <c r="E113" i="12" s="1"/>
  <c r="F113" i="12" s="1"/>
  <c r="C113" i="12"/>
  <c r="D112" i="12"/>
  <c r="E112" i="12" s="1"/>
  <c r="F112" i="12" s="1"/>
  <c r="C112" i="12"/>
  <c r="C111" i="12"/>
  <c r="D111" i="12" s="1"/>
  <c r="E111" i="12" s="1"/>
  <c r="F111" i="12" s="1"/>
  <c r="D110" i="12"/>
  <c r="E110" i="12" s="1"/>
  <c r="F110" i="12" s="1"/>
  <c r="C110" i="12"/>
  <c r="D109" i="12"/>
  <c r="E109" i="12" s="1"/>
  <c r="F109" i="12" s="1"/>
  <c r="C109" i="12"/>
  <c r="C108" i="12"/>
  <c r="D108" i="12" s="1"/>
  <c r="E108" i="12" s="1"/>
  <c r="F108" i="12" s="1"/>
  <c r="D107" i="12"/>
  <c r="E107" i="12" s="1"/>
  <c r="F107" i="12" s="1"/>
  <c r="C107" i="12"/>
  <c r="D106" i="12"/>
  <c r="E106" i="12" s="1"/>
  <c r="F106" i="12" s="1"/>
  <c r="C106" i="12"/>
  <c r="C105" i="12"/>
  <c r="D105" i="12" s="1"/>
  <c r="E105" i="12" s="1"/>
  <c r="F105" i="12" s="1"/>
  <c r="D104" i="12"/>
  <c r="E104" i="12" s="1"/>
  <c r="F104" i="12" s="1"/>
  <c r="C104" i="12"/>
  <c r="D103" i="12"/>
  <c r="E103" i="12" s="1"/>
  <c r="F103" i="12" s="1"/>
  <c r="C103" i="12"/>
  <c r="C102" i="12"/>
  <c r="D102" i="12" s="1"/>
  <c r="E102" i="12" s="1"/>
  <c r="F102" i="12" s="1"/>
  <c r="D101" i="12"/>
  <c r="E101" i="12" s="1"/>
  <c r="F101" i="12" s="1"/>
  <c r="C101" i="12"/>
  <c r="D100" i="12"/>
  <c r="E100" i="12" s="1"/>
  <c r="F100" i="12" s="1"/>
  <c r="C100" i="12"/>
  <c r="C99" i="12"/>
  <c r="D99" i="12" s="1"/>
  <c r="E99" i="12" s="1"/>
  <c r="F99" i="12" s="1"/>
  <c r="D98" i="12"/>
  <c r="E98" i="12" s="1"/>
  <c r="F98" i="12" s="1"/>
  <c r="C98" i="12"/>
  <c r="D97" i="12"/>
  <c r="E97" i="12" s="1"/>
  <c r="F97" i="12" s="1"/>
  <c r="C97" i="12"/>
  <c r="C96" i="12"/>
  <c r="D96" i="12" s="1"/>
  <c r="E96" i="12" s="1"/>
  <c r="F96" i="12" s="1"/>
  <c r="D95" i="12"/>
  <c r="E95" i="12" s="1"/>
  <c r="F95" i="12" s="1"/>
  <c r="C95" i="12"/>
  <c r="D94" i="12"/>
  <c r="E94" i="12" s="1"/>
  <c r="F94" i="12" s="1"/>
  <c r="C94" i="12"/>
  <c r="C93" i="12"/>
  <c r="D93" i="12" s="1"/>
  <c r="E93" i="12" s="1"/>
  <c r="F93" i="12" s="1"/>
  <c r="D92" i="12"/>
  <c r="E92" i="12" s="1"/>
  <c r="F92" i="12" s="1"/>
  <c r="C92" i="12"/>
  <c r="D91" i="12"/>
  <c r="E91" i="12" s="1"/>
  <c r="F91" i="12" s="1"/>
  <c r="C91" i="12"/>
  <c r="C90" i="12"/>
  <c r="D90" i="12" s="1"/>
  <c r="E90" i="12" s="1"/>
  <c r="F90" i="12" s="1"/>
  <c r="D89" i="12"/>
  <c r="E89" i="12" s="1"/>
  <c r="F89" i="12" s="1"/>
  <c r="C89" i="12"/>
  <c r="D88" i="12"/>
  <c r="E88" i="12" s="1"/>
  <c r="F88" i="12" s="1"/>
  <c r="C88" i="12"/>
  <c r="C87" i="12"/>
  <c r="D87" i="12" s="1"/>
  <c r="E87" i="12" s="1"/>
  <c r="F87" i="12" s="1"/>
  <c r="D86" i="12"/>
  <c r="E86" i="12" s="1"/>
  <c r="F86" i="12" s="1"/>
  <c r="C86" i="12"/>
  <c r="D85" i="12"/>
  <c r="E85" i="12" s="1"/>
  <c r="F85" i="12" s="1"/>
  <c r="C85" i="12"/>
  <c r="C84" i="12"/>
  <c r="D84" i="12" s="1"/>
  <c r="E84" i="12" s="1"/>
  <c r="F84" i="12" s="1"/>
  <c r="D83" i="12"/>
  <c r="E83" i="12" s="1"/>
  <c r="F83" i="12" s="1"/>
  <c r="C83" i="12"/>
  <c r="D82" i="12"/>
  <c r="E82" i="12" s="1"/>
  <c r="F82" i="12" s="1"/>
  <c r="C82" i="12"/>
  <c r="C81" i="12"/>
  <c r="D81" i="12" s="1"/>
  <c r="E81" i="12" s="1"/>
  <c r="F81" i="12" s="1"/>
  <c r="D80" i="12"/>
  <c r="E80" i="12" s="1"/>
  <c r="F80" i="12" s="1"/>
  <c r="C80" i="12"/>
  <c r="D79" i="12"/>
  <c r="E79" i="12" s="1"/>
  <c r="F79" i="12" s="1"/>
  <c r="C79" i="12"/>
  <c r="C78" i="12"/>
  <c r="D78" i="12" s="1"/>
  <c r="E78" i="12" s="1"/>
  <c r="F78" i="12" s="1"/>
  <c r="D77" i="12"/>
  <c r="E77" i="12" s="1"/>
  <c r="F77" i="12" s="1"/>
  <c r="C77" i="12"/>
  <c r="D76" i="12"/>
  <c r="E76" i="12" s="1"/>
  <c r="F76" i="12" s="1"/>
  <c r="C76" i="12"/>
  <c r="C75" i="12"/>
  <c r="D75" i="12" s="1"/>
  <c r="E75" i="12" s="1"/>
  <c r="F75" i="12" s="1"/>
  <c r="D74" i="12"/>
  <c r="E74" i="12" s="1"/>
  <c r="F74" i="12" s="1"/>
  <c r="C74" i="12"/>
  <c r="D73" i="12"/>
  <c r="E73" i="12" s="1"/>
  <c r="F73" i="12" s="1"/>
  <c r="C73" i="12"/>
  <c r="C72" i="12"/>
  <c r="D72" i="12" s="1"/>
  <c r="E72" i="12" s="1"/>
  <c r="F72" i="12" s="1"/>
  <c r="D71" i="12"/>
  <c r="E71" i="12" s="1"/>
  <c r="F71" i="12" s="1"/>
  <c r="C71" i="12"/>
  <c r="D70" i="12"/>
  <c r="E70" i="12" s="1"/>
  <c r="F70" i="12" s="1"/>
  <c r="C70" i="12"/>
  <c r="C69" i="12"/>
  <c r="D69" i="12" s="1"/>
  <c r="E69" i="12" s="1"/>
  <c r="F69" i="12" s="1"/>
  <c r="D68" i="12"/>
  <c r="E68" i="12" s="1"/>
  <c r="F68" i="12" s="1"/>
  <c r="C68" i="12"/>
  <c r="D67" i="12"/>
  <c r="E67" i="12" s="1"/>
  <c r="F67" i="12" s="1"/>
  <c r="C67" i="12"/>
  <c r="C66" i="12"/>
  <c r="D66" i="12" s="1"/>
  <c r="E66" i="12" s="1"/>
  <c r="F66" i="12" s="1"/>
  <c r="D65" i="12"/>
  <c r="E65" i="12" s="1"/>
  <c r="F65" i="12" s="1"/>
  <c r="C65" i="12"/>
  <c r="D64" i="12"/>
  <c r="E64" i="12" s="1"/>
  <c r="F64" i="12" s="1"/>
  <c r="C64" i="12"/>
  <c r="C63" i="12"/>
  <c r="D63" i="12" s="1"/>
  <c r="E63" i="12" s="1"/>
  <c r="F63" i="12" s="1"/>
  <c r="D62" i="12"/>
  <c r="E62" i="12" s="1"/>
  <c r="F62" i="12" s="1"/>
  <c r="C62" i="12"/>
  <c r="D61" i="12"/>
  <c r="E61" i="12" s="1"/>
  <c r="F61" i="12" s="1"/>
  <c r="C61" i="12"/>
  <c r="C60" i="12"/>
  <c r="D60" i="12" s="1"/>
  <c r="E60" i="12" s="1"/>
  <c r="F60" i="12" s="1"/>
  <c r="D59" i="12"/>
  <c r="E59" i="12" s="1"/>
  <c r="F59" i="12" s="1"/>
  <c r="C59" i="12"/>
  <c r="D58" i="12"/>
  <c r="E58" i="12" s="1"/>
  <c r="F58" i="12" s="1"/>
  <c r="C58" i="12"/>
  <c r="C57" i="12"/>
  <c r="D57" i="12" s="1"/>
  <c r="E57" i="12" s="1"/>
  <c r="F57" i="12" s="1"/>
  <c r="D56" i="12"/>
  <c r="E56" i="12" s="1"/>
  <c r="F56" i="12" s="1"/>
  <c r="C56" i="12"/>
  <c r="D55" i="12"/>
  <c r="E55" i="12" s="1"/>
  <c r="F55" i="12" s="1"/>
  <c r="C55" i="12"/>
  <c r="C54" i="12"/>
  <c r="D54" i="12" s="1"/>
  <c r="E54" i="12" s="1"/>
  <c r="F54" i="12" s="1"/>
  <c r="D53" i="12"/>
  <c r="E53" i="12" s="1"/>
  <c r="F53" i="12" s="1"/>
  <c r="C53" i="12"/>
  <c r="D52" i="12"/>
  <c r="E52" i="12" s="1"/>
  <c r="F52" i="12" s="1"/>
  <c r="C52" i="12"/>
  <c r="C51" i="12"/>
  <c r="D51" i="12" s="1"/>
  <c r="E51" i="12" s="1"/>
  <c r="F51" i="12" s="1"/>
  <c r="D50" i="12"/>
  <c r="E50" i="12" s="1"/>
  <c r="F50" i="12" s="1"/>
  <c r="C50" i="12"/>
  <c r="D49" i="12"/>
  <c r="E49" i="12" s="1"/>
  <c r="F49" i="12" s="1"/>
  <c r="C49" i="12"/>
  <c r="C48" i="12"/>
  <c r="D48" i="12" s="1"/>
  <c r="E48" i="12" s="1"/>
  <c r="F48" i="12" s="1"/>
  <c r="D47" i="12"/>
  <c r="E47" i="12" s="1"/>
  <c r="F47" i="12" s="1"/>
  <c r="C47" i="12"/>
  <c r="D46" i="12"/>
  <c r="E46" i="12" s="1"/>
  <c r="F46" i="12" s="1"/>
  <c r="C46" i="12"/>
  <c r="C45" i="12"/>
  <c r="D45" i="12" s="1"/>
  <c r="E45" i="12" s="1"/>
  <c r="F45" i="12" s="1"/>
  <c r="D44" i="12"/>
  <c r="E44" i="12" s="1"/>
  <c r="F44" i="12" s="1"/>
  <c r="C44" i="12"/>
  <c r="D43" i="12"/>
  <c r="E43" i="12" s="1"/>
  <c r="F43" i="12" s="1"/>
  <c r="C43" i="12"/>
  <c r="C42" i="12"/>
  <c r="D42" i="12" s="1"/>
  <c r="E42" i="12" s="1"/>
  <c r="F42" i="12" s="1"/>
  <c r="D41" i="12"/>
  <c r="E41" i="12" s="1"/>
  <c r="F41" i="12" s="1"/>
  <c r="C41" i="12"/>
  <c r="D40" i="12"/>
  <c r="E40" i="12" s="1"/>
  <c r="F40" i="12" s="1"/>
  <c r="C40" i="12"/>
  <c r="C39" i="12"/>
  <c r="D39" i="12" s="1"/>
  <c r="E39" i="12" s="1"/>
  <c r="F39" i="12" s="1"/>
  <c r="D38" i="12"/>
  <c r="E38" i="12" s="1"/>
  <c r="F38" i="12" s="1"/>
  <c r="C38" i="12"/>
  <c r="D37" i="12"/>
  <c r="E37" i="12" s="1"/>
  <c r="F37" i="12" s="1"/>
  <c r="C37" i="12"/>
  <c r="C36" i="12"/>
  <c r="D36" i="12" s="1"/>
  <c r="E36" i="12" s="1"/>
  <c r="F36" i="12" s="1"/>
  <c r="D35" i="12"/>
  <c r="E35" i="12" s="1"/>
  <c r="F35" i="12" s="1"/>
  <c r="C35" i="12"/>
  <c r="D34" i="12"/>
  <c r="E34" i="12" s="1"/>
  <c r="F34" i="12" s="1"/>
  <c r="C34" i="12"/>
  <c r="C33" i="12"/>
  <c r="D33" i="12" s="1"/>
  <c r="E33" i="12" s="1"/>
  <c r="F33" i="12" s="1"/>
  <c r="D32" i="12"/>
  <c r="E32" i="12" s="1"/>
  <c r="F32" i="12" s="1"/>
  <c r="C32" i="12"/>
  <c r="D31" i="12"/>
  <c r="E31" i="12" s="1"/>
  <c r="F31" i="12" s="1"/>
  <c r="C31" i="12"/>
  <c r="C30" i="12"/>
  <c r="D30" i="12" s="1"/>
  <c r="E30" i="12" s="1"/>
  <c r="F30" i="12" s="1"/>
  <c r="D29" i="12"/>
  <c r="E29" i="12" s="1"/>
  <c r="F29" i="12" s="1"/>
  <c r="C29" i="12"/>
  <c r="D28" i="12"/>
  <c r="E28" i="12" s="1"/>
  <c r="F28" i="12" s="1"/>
  <c r="C28" i="12"/>
  <c r="C27" i="12"/>
  <c r="D27" i="12" s="1"/>
  <c r="E27" i="12" s="1"/>
  <c r="F27" i="12" s="1"/>
  <c r="D26" i="12"/>
  <c r="E26" i="12" s="1"/>
  <c r="F26" i="12" s="1"/>
  <c r="C26" i="12"/>
  <c r="D25" i="12"/>
  <c r="E25" i="12" s="1"/>
  <c r="F25" i="12" s="1"/>
  <c r="C25" i="12"/>
  <c r="C24" i="12"/>
  <c r="D24" i="12" s="1"/>
  <c r="E24" i="12" s="1"/>
  <c r="F24" i="12" s="1"/>
  <c r="D23" i="12"/>
  <c r="E23" i="12" s="1"/>
  <c r="F23" i="12" s="1"/>
  <c r="C23" i="12"/>
  <c r="D22" i="12"/>
  <c r="E22" i="12" s="1"/>
  <c r="F22" i="12" s="1"/>
  <c r="C22" i="12"/>
  <c r="C21" i="12"/>
  <c r="D21" i="12" s="1"/>
  <c r="E21" i="12" s="1"/>
  <c r="F21" i="12" s="1"/>
  <c r="D20" i="12"/>
  <c r="E20" i="12" s="1"/>
  <c r="F20" i="12" s="1"/>
  <c r="C20" i="12"/>
  <c r="D19" i="12"/>
  <c r="E19" i="12" s="1"/>
  <c r="F19" i="12" s="1"/>
  <c r="C19" i="12"/>
  <c r="C18" i="12"/>
  <c r="D18" i="12" s="1"/>
  <c r="E18" i="12" s="1"/>
  <c r="F18" i="12" s="1"/>
  <c r="D17" i="12"/>
  <c r="E17" i="12" s="1"/>
  <c r="F17" i="12" s="1"/>
  <c r="C17" i="12"/>
  <c r="D16" i="12"/>
  <c r="E16" i="12" s="1"/>
  <c r="F16" i="12" s="1"/>
  <c r="C16" i="12"/>
  <c r="C15" i="12"/>
  <c r="D15" i="12" s="1"/>
  <c r="E15" i="12" s="1"/>
  <c r="F15" i="12" s="1"/>
  <c r="D14" i="12"/>
  <c r="E14" i="12" s="1"/>
  <c r="F14" i="12" s="1"/>
  <c r="C14" i="12"/>
  <c r="D13" i="12"/>
  <c r="E13" i="12" s="1"/>
  <c r="F13" i="12" s="1"/>
  <c r="C13" i="12"/>
  <c r="C12" i="12"/>
  <c r="D12" i="12" s="1"/>
  <c r="E12" i="12" s="1"/>
  <c r="F12" i="12" s="1"/>
  <c r="B1" i="12"/>
  <c r="B43" i="11"/>
  <c r="J27" i="11"/>
  <c r="I27" i="11"/>
  <c r="F27" i="11"/>
  <c r="B27" i="11"/>
  <c r="J26" i="11"/>
  <c r="G26" i="11"/>
  <c r="F26" i="11"/>
  <c r="J24" i="11"/>
  <c r="J25" i="11" s="1"/>
  <c r="G24" i="11"/>
  <c r="G25" i="11" s="1"/>
  <c r="J22" i="11"/>
  <c r="I22" i="11"/>
  <c r="G22" i="11"/>
  <c r="F22" i="11"/>
  <c r="J20" i="11"/>
  <c r="G20" i="11"/>
  <c r="J18" i="11"/>
  <c r="I18" i="11"/>
  <c r="H18" i="11"/>
  <c r="G18" i="11"/>
  <c r="F18" i="11"/>
  <c r="J16" i="11"/>
  <c r="G16" i="11"/>
  <c r="J12" i="11"/>
  <c r="J21" i="11" s="1"/>
  <c r="I12" i="11"/>
  <c r="H12" i="11"/>
  <c r="H26" i="11" s="1"/>
  <c r="G12" i="11"/>
  <c r="F12" i="11"/>
  <c r="F21" i="11" s="1"/>
  <c r="E12" i="11"/>
  <c r="E21" i="11" s="1"/>
  <c r="D12" i="11"/>
  <c r="D21" i="11" s="1"/>
  <c r="C12" i="11"/>
  <c r="C21" i="11" s="1"/>
  <c r="E1" i="11"/>
  <c r="B1" i="10"/>
  <c r="B5" i="9"/>
  <c r="B1" i="9"/>
  <c r="E59" i="8"/>
  <c r="E58" i="8"/>
  <c r="E57" i="8"/>
  <c r="E56" i="8"/>
  <c r="E55" i="8"/>
  <c r="E54" i="8"/>
  <c r="E53" i="8"/>
  <c r="E52" i="8"/>
  <c r="E51" i="8"/>
  <c r="E50" i="8"/>
  <c r="E49" i="8"/>
  <c r="E48"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 i="8"/>
  <c r="T28" i="7"/>
  <c r="R28" i="7"/>
  <c r="T27" i="7"/>
  <c r="R27" i="7"/>
  <c r="T26" i="7"/>
  <c r="T25" i="7"/>
  <c r="R25" i="7"/>
  <c r="F55" i="6" s="1"/>
  <c r="T24" i="7"/>
  <c r="R24" i="7"/>
  <c r="F54" i="6" s="1"/>
  <c r="G54" i="6" s="1"/>
  <c r="T23" i="7"/>
  <c r="R23" i="7"/>
  <c r="F53" i="6" s="1"/>
  <c r="T22" i="7"/>
  <c r="R22" i="7"/>
  <c r="F52" i="6" s="1"/>
  <c r="T21" i="7"/>
  <c r="R21" i="7"/>
  <c r="T20" i="7"/>
  <c r="R20" i="7"/>
  <c r="F50" i="6" s="1"/>
  <c r="G50" i="6" s="1"/>
  <c r="T19" i="7"/>
  <c r="R19" i="7"/>
  <c r="T18" i="7"/>
  <c r="R18" i="7"/>
  <c r="T17" i="7"/>
  <c r="R17" i="7"/>
  <c r="F43" i="6" s="1"/>
  <c r="R16" i="7"/>
  <c r="F43" i="5" s="1"/>
  <c r="H16" i="7"/>
  <c r="T16" i="7" s="1"/>
  <c r="H15" i="7"/>
  <c r="T14" i="7"/>
  <c r="R14" i="7"/>
  <c r="T13" i="7"/>
  <c r="R13" i="7"/>
  <c r="T12" i="7"/>
  <c r="R12" i="7"/>
  <c r="F46" i="6" s="1"/>
  <c r="E1" i="7"/>
  <c r="E127" i="6"/>
  <c r="E126" i="6"/>
  <c r="E124" i="6"/>
  <c r="E123" i="6"/>
  <c r="A122" i="6"/>
  <c r="A121" i="6"/>
  <c r="A120" i="6"/>
  <c r="A119" i="6"/>
  <c r="A118" i="6"/>
  <c r="K115" i="6"/>
  <c r="I115" i="6"/>
  <c r="I118" i="6" s="1"/>
  <c r="I122" i="6" s="1"/>
  <c r="G114" i="6"/>
  <c r="G113" i="6"/>
  <c r="G112" i="6"/>
  <c r="G111" i="6"/>
  <c r="G110" i="6"/>
  <c r="G109" i="6"/>
  <c r="G108" i="6"/>
  <c r="G107" i="6"/>
  <c r="G106" i="6"/>
  <c r="G105" i="6"/>
  <c r="G104" i="6"/>
  <c r="G103" i="6"/>
  <c r="G102" i="6"/>
  <c r="G101" i="6"/>
  <c r="G100" i="6"/>
  <c r="G99" i="6"/>
  <c r="G98" i="6"/>
  <c r="G97" i="6"/>
  <c r="G96" i="6"/>
  <c r="G95" i="6"/>
  <c r="G94" i="6"/>
  <c r="G93" i="6"/>
  <c r="G92" i="6"/>
  <c r="G91" i="6"/>
  <c r="G90" i="6"/>
  <c r="G89" i="6"/>
  <c r="G88" i="6"/>
  <c r="G87" i="6"/>
  <c r="G86" i="6"/>
  <c r="G85" i="6"/>
  <c r="G84" i="6"/>
  <c r="G83" i="6"/>
  <c r="G82" i="6"/>
  <c r="G81" i="6"/>
  <c r="G80" i="6"/>
  <c r="G79" i="6"/>
  <c r="G78" i="6"/>
  <c r="G77" i="6"/>
  <c r="G76" i="6"/>
  <c r="G75" i="6"/>
  <c r="G74" i="6"/>
  <c r="G73" i="6"/>
  <c r="G72" i="6"/>
  <c r="G71" i="6"/>
  <c r="G70" i="6"/>
  <c r="G69" i="6"/>
  <c r="G68" i="6"/>
  <c r="G67" i="6"/>
  <c r="G66" i="6"/>
  <c r="G65" i="6"/>
  <c r="G64" i="6"/>
  <c r="G63" i="6"/>
  <c r="G62" i="6"/>
  <c r="G61" i="6"/>
  <c r="G60" i="6"/>
  <c r="G59" i="6"/>
  <c r="G58" i="6"/>
  <c r="G57" i="6"/>
  <c r="H57" i="6" s="1"/>
  <c r="F57" i="6"/>
  <c r="G55" i="6"/>
  <c r="J53" i="6"/>
  <c r="G53" i="6"/>
  <c r="H53" i="6" s="1"/>
  <c r="G52" i="6"/>
  <c r="G51" i="6"/>
  <c r="H51" i="6" s="1"/>
  <c r="F51" i="6"/>
  <c r="F49" i="6"/>
  <c r="G49" i="6" s="1"/>
  <c r="J49" i="6" s="1"/>
  <c r="F48" i="6"/>
  <c r="G48" i="6" s="1"/>
  <c r="J48" i="6" s="1"/>
  <c r="H47" i="6"/>
  <c r="F47" i="6"/>
  <c r="G47" i="6" s="1"/>
  <c r="J47" i="6" s="1"/>
  <c r="H45" i="6"/>
  <c r="F45" i="6"/>
  <c r="G45" i="6" s="1"/>
  <c r="J45" i="6" s="1"/>
  <c r="F44" i="6"/>
  <c r="G44" i="6" s="1"/>
  <c r="J44" i="6" s="1"/>
  <c r="E44" i="6"/>
  <c r="E43" i="6"/>
  <c r="G43" i="6" s="1"/>
  <c r="F42" i="6"/>
  <c r="G42" i="6" s="1"/>
  <c r="J42" i="6" s="1"/>
  <c r="H41" i="6"/>
  <c r="F41" i="6"/>
  <c r="G41" i="6" s="1"/>
  <c r="I38" i="6"/>
  <c r="G37" i="6"/>
  <c r="G36" i="6"/>
  <c r="G35" i="6"/>
  <c r="G34" i="6"/>
  <c r="G33" i="6"/>
  <c r="G32" i="6"/>
  <c r="G31" i="6"/>
  <c r="G30" i="6"/>
  <c r="G29" i="6"/>
  <c r="G28" i="6"/>
  <c r="G27" i="6"/>
  <c r="G26" i="6"/>
  <c r="G25" i="6"/>
  <c r="G24" i="6"/>
  <c r="G23" i="6"/>
  <c r="G22" i="6"/>
  <c r="G21" i="6"/>
  <c r="G20" i="6"/>
  <c r="G19" i="6"/>
  <c r="G18" i="6"/>
  <c r="K18" i="6" s="1"/>
  <c r="K38" i="6" s="1"/>
  <c r="K118" i="6" s="1"/>
  <c r="K122" i="6" s="1"/>
  <c r="H17" i="6"/>
  <c r="F17" i="6"/>
  <c r="G17" i="6" s="1"/>
  <c r="J17" i="6" s="1"/>
  <c r="H16" i="6"/>
  <c r="H38" i="6" s="1"/>
  <c r="F16" i="6"/>
  <c r="G16" i="6" s="1"/>
  <c r="B1" i="6"/>
  <c r="E56" i="5"/>
  <c r="E55" i="5"/>
  <c r="E53" i="5"/>
  <c r="E52" i="5"/>
  <c r="A51" i="5"/>
  <c r="A50" i="5"/>
  <c r="A49" i="5"/>
  <c r="A48" i="5"/>
  <c r="K47" i="5"/>
  <c r="K51" i="5" s="1"/>
  <c r="A47" i="5"/>
  <c r="K44" i="5"/>
  <c r="I44" i="5"/>
  <c r="E43" i="5"/>
  <c r="G43" i="5" s="1"/>
  <c r="J43" i="5" s="1"/>
  <c r="E42" i="5"/>
  <c r="F41" i="5"/>
  <c r="G41" i="5" s="1"/>
  <c r="J41" i="5" s="1"/>
  <c r="I38" i="5"/>
  <c r="I47" i="5" s="1"/>
  <c r="I51" i="5" s="1"/>
  <c r="G37" i="5"/>
  <c r="G36" i="5"/>
  <c r="G35" i="5"/>
  <c r="G34" i="5"/>
  <c r="G33" i="5"/>
  <c r="G32" i="5"/>
  <c r="G31" i="5"/>
  <c r="G30" i="5"/>
  <c r="G29" i="5"/>
  <c r="G28" i="5"/>
  <c r="G27" i="5"/>
  <c r="G26" i="5"/>
  <c r="G25" i="5"/>
  <c r="G24" i="5"/>
  <c r="G23" i="5"/>
  <c r="G22" i="5"/>
  <c r="G21" i="5"/>
  <c r="G20" i="5"/>
  <c r="G19" i="5"/>
  <c r="G18" i="5"/>
  <c r="K18" i="5" s="1"/>
  <c r="K38" i="5" s="1"/>
  <c r="F17" i="5"/>
  <c r="G17" i="5" s="1"/>
  <c r="J17" i="5" s="1"/>
  <c r="H16" i="5"/>
  <c r="F16" i="5"/>
  <c r="G16" i="5" s="1"/>
  <c r="B1" i="5"/>
  <c r="E245" i="4"/>
  <c r="E244" i="4"/>
  <c r="E242" i="4"/>
  <c r="E241" i="4"/>
  <c r="A240" i="4"/>
  <c r="A239" i="4"/>
  <c r="A238" i="4"/>
  <c r="A237" i="4"/>
  <c r="I236" i="4"/>
  <c r="I240" i="4" s="1"/>
  <c r="A236" i="4"/>
  <c r="K233" i="4"/>
  <c r="K236" i="4" s="1"/>
  <c r="K240" i="4" s="1"/>
  <c r="J233" i="4"/>
  <c r="I233" i="4"/>
  <c r="H233" i="4"/>
  <c r="G232"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1" i="4"/>
  <c r="G200" i="4"/>
  <c r="G199" i="4"/>
  <c r="G198" i="4"/>
  <c r="G197" i="4"/>
  <c r="G196" i="4"/>
  <c r="G195" i="4"/>
  <c r="G194" i="4"/>
  <c r="G193" i="4"/>
  <c r="G192" i="4"/>
  <c r="G191" i="4"/>
  <c r="G190" i="4"/>
  <c r="G189" i="4"/>
  <c r="G188" i="4"/>
  <c r="G187" i="4"/>
  <c r="G186" i="4"/>
  <c r="G185" i="4"/>
  <c r="G184" i="4"/>
  <c r="G183" i="4"/>
  <c r="G182" i="4"/>
  <c r="G181" i="4"/>
  <c r="G233" i="4" s="1"/>
  <c r="G180" i="4"/>
  <c r="G179" i="4"/>
  <c r="K177" i="4"/>
  <c r="J177" i="4"/>
  <c r="I177" i="4"/>
  <c r="H177" i="4"/>
  <c r="G176" i="4"/>
  <c r="G175" i="4"/>
  <c r="G174" i="4"/>
  <c r="G173" i="4"/>
  <c r="G172" i="4"/>
  <c r="G171" i="4"/>
  <c r="G170"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9" i="4"/>
  <c r="G138" i="4"/>
  <c r="G137" i="4"/>
  <c r="G136" i="4"/>
  <c r="G135" i="4"/>
  <c r="G134" i="4"/>
  <c r="G133" i="4"/>
  <c r="G132" i="4"/>
  <c r="G131" i="4"/>
  <c r="G130" i="4"/>
  <c r="G129" i="4"/>
  <c r="G128" i="4"/>
  <c r="G127" i="4"/>
  <c r="G126" i="4"/>
  <c r="G125" i="4"/>
  <c r="G124" i="4"/>
  <c r="G123" i="4"/>
  <c r="G122" i="4"/>
  <c r="K120" i="4"/>
  <c r="J120" i="4"/>
  <c r="I120" i="4"/>
  <c r="H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K41" i="4"/>
  <c r="J41" i="4"/>
  <c r="I41" i="4"/>
  <c r="H41" i="4"/>
  <c r="G40" i="4"/>
  <c r="G39" i="4"/>
  <c r="G38" i="4"/>
  <c r="G37" i="4"/>
  <c r="G36" i="4"/>
  <c r="G35" i="4"/>
  <c r="G34" i="4"/>
  <c r="G33" i="4"/>
  <c r="G32" i="4"/>
  <c r="G31" i="4"/>
  <c r="G30" i="4"/>
  <c r="G29" i="4"/>
  <c r="G28" i="4"/>
  <c r="G27" i="4"/>
  <c r="G26" i="4"/>
  <c r="G25" i="4"/>
  <c r="G24" i="4"/>
  <c r="G23" i="4"/>
  <c r="G22" i="4"/>
  <c r="G21" i="4"/>
  <c r="G20" i="4"/>
  <c r="G19" i="4"/>
  <c r="G18" i="4"/>
  <c r="G17" i="4"/>
  <c r="G41" i="4" s="1"/>
  <c r="G16" i="4"/>
  <c r="B1" i="4"/>
  <c r="A123" i="3"/>
  <c r="A122" i="3"/>
  <c r="A121" i="3"/>
  <c r="K115" i="3"/>
  <c r="K114" i="3"/>
  <c r="S108" i="3"/>
  <c r="R108" i="3"/>
  <c r="Q108" i="3"/>
  <c r="P108" i="3"/>
  <c r="L107" i="3"/>
  <c r="J107" i="3"/>
  <c r="T106" i="3"/>
  <c r="G106" i="3"/>
  <c r="M106" i="3" s="1"/>
  <c r="T105" i="3"/>
  <c r="G105" i="3"/>
  <c r="M105" i="3" s="1"/>
  <c r="T104" i="3"/>
  <c r="G104" i="3"/>
  <c r="M104" i="3" s="1"/>
  <c r="T103" i="3"/>
  <c r="G103" i="3"/>
  <c r="M103" i="3" s="1"/>
  <c r="T102" i="3"/>
  <c r="G102" i="3"/>
  <c r="M102" i="3" s="1"/>
  <c r="T101" i="3"/>
  <c r="M101" i="3"/>
  <c r="G101" i="3"/>
  <c r="T100" i="3"/>
  <c r="G100" i="3"/>
  <c r="M100" i="3" s="1"/>
  <c r="T99" i="3"/>
  <c r="M99" i="3"/>
  <c r="G99" i="3"/>
  <c r="T98" i="3"/>
  <c r="G98" i="3"/>
  <c r="M98" i="3" s="1"/>
  <c r="T97" i="3"/>
  <c r="G97" i="3"/>
  <c r="M97" i="3" s="1"/>
  <c r="T96" i="3"/>
  <c r="G96" i="3"/>
  <c r="M96" i="3" s="1"/>
  <c r="T95" i="3"/>
  <c r="G95" i="3"/>
  <c r="T94" i="3"/>
  <c r="G94" i="3"/>
  <c r="M94" i="3" s="1"/>
  <c r="T93" i="3"/>
  <c r="G93" i="3"/>
  <c r="M93" i="3" s="1"/>
  <c r="T92" i="3"/>
  <c r="G92" i="3"/>
  <c r="M92" i="3" s="1"/>
  <c r="T91" i="3"/>
  <c r="G91" i="3"/>
  <c r="M91" i="3" s="1"/>
  <c r="T90" i="3"/>
  <c r="G90" i="3"/>
  <c r="M90" i="3" s="1"/>
  <c r="T89" i="3"/>
  <c r="G89" i="3"/>
  <c r="M89" i="3" s="1"/>
  <c r="T88" i="3"/>
  <c r="G88" i="3"/>
  <c r="M88" i="3" s="1"/>
  <c r="T87" i="3"/>
  <c r="G87" i="3"/>
  <c r="M87" i="3" s="1"/>
  <c r="T86" i="3"/>
  <c r="G86" i="3"/>
  <c r="M86" i="3" s="1"/>
  <c r="T85" i="3"/>
  <c r="G85" i="3"/>
  <c r="M85" i="3" s="1"/>
  <c r="T84" i="3"/>
  <c r="G84" i="3"/>
  <c r="M84" i="3" s="1"/>
  <c r="K83" i="3"/>
  <c r="I83" i="3"/>
  <c r="G83" i="3"/>
  <c r="F83" i="3"/>
  <c r="E83" i="3"/>
  <c r="D83" i="3"/>
  <c r="A83" i="3"/>
  <c r="O82" i="3"/>
  <c r="K82" i="3"/>
  <c r="I82" i="3"/>
  <c r="T82" i="3" s="1"/>
  <c r="G82" i="3"/>
  <c r="F82" i="3"/>
  <c r="E82" i="3"/>
  <c r="D82" i="3"/>
  <c r="A82" i="3"/>
  <c r="E81" i="3"/>
  <c r="D81" i="3"/>
  <c r="A81" i="3"/>
  <c r="K80" i="3"/>
  <c r="G80" i="3"/>
  <c r="F80" i="3"/>
  <c r="E80" i="3"/>
  <c r="D80" i="3"/>
  <c r="A80" i="3"/>
  <c r="E79" i="3"/>
  <c r="D79" i="3"/>
  <c r="A79" i="3"/>
  <c r="G78" i="3"/>
  <c r="F78" i="3"/>
  <c r="E78" i="3"/>
  <c r="D78" i="3"/>
  <c r="A78" i="3"/>
  <c r="G77" i="3"/>
  <c r="F77" i="3"/>
  <c r="E77" i="3"/>
  <c r="D77" i="3"/>
  <c r="A77" i="3"/>
  <c r="O76" i="3"/>
  <c r="I76" i="3"/>
  <c r="T76" i="3" s="1"/>
  <c r="G76" i="3"/>
  <c r="K76" i="3" s="1"/>
  <c r="F76" i="3"/>
  <c r="E76" i="3"/>
  <c r="D76" i="3"/>
  <c r="A76" i="3"/>
  <c r="F75" i="3"/>
  <c r="E75" i="3"/>
  <c r="D75" i="3"/>
  <c r="A75" i="3"/>
  <c r="T74" i="3"/>
  <c r="O74" i="3"/>
  <c r="F74" i="3"/>
  <c r="E74" i="3"/>
  <c r="D74" i="3"/>
  <c r="A74" i="3"/>
  <c r="E73" i="3"/>
  <c r="D73" i="3"/>
  <c r="A73" i="3"/>
  <c r="K72" i="3"/>
  <c r="G72" i="3"/>
  <c r="I72" i="3" s="1"/>
  <c r="F72" i="3"/>
  <c r="E72" i="3"/>
  <c r="D72" i="3"/>
  <c r="A72" i="3"/>
  <c r="E71" i="3"/>
  <c r="D71" i="3"/>
  <c r="A71" i="3"/>
  <c r="K70" i="3"/>
  <c r="I70" i="3"/>
  <c r="G70" i="3"/>
  <c r="F70" i="3"/>
  <c r="E70" i="3"/>
  <c r="D70" i="3"/>
  <c r="A70" i="3"/>
  <c r="K69" i="3"/>
  <c r="G69" i="3"/>
  <c r="F69" i="3"/>
  <c r="E69" i="3"/>
  <c r="D69" i="3"/>
  <c r="A69" i="3"/>
  <c r="F68" i="3"/>
  <c r="E68" i="3"/>
  <c r="D68" i="3"/>
  <c r="A68" i="3"/>
  <c r="F67" i="3"/>
  <c r="E67" i="3"/>
  <c r="D67" i="3"/>
  <c r="A67" i="3"/>
  <c r="G66" i="3"/>
  <c r="F66" i="3"/>
  <c r="E66" i="3"/>
  <c r="D66" i="3"/>
  <c r="A66" i="3"/>
  <c r="E65" i="3"/>
  <c r="D65" i="3"/>
  <c r="A65" i="3"/>
  <c r="E64" i="3"/>
  <c r="D64" i="3"/>
  <c r="A64" i="3"/>
  <c r="J58" i="3"/>
  <c r="J59" i="3" s="1"/>
  <c r="T57" i="3"/>
  <c r="F57" i="3"/>
  <c r="G57" i="3" s="1"/>
  <c r="T56" i="3"/>
  <c r="F56" i="3"/>
  <c r="G56" i="3" s="1"/>
  <c r="T55" i="3"/>
  <c r="F55" i="3"/>
  <c r="G55" i="3" s="1"/>
  <c r="T54" i="3"/>
  <c r="F54" i="3"/>
  <c r="G54" i="3" s="1"/>
  <c r="T53" i="3"/>
  <c r="F53" i="3"/>
  <c r="G53" i="3" s="1"/>
  <c r="T52" i="3"/>
  <c r="G52" i="3"/>
  <c r="F52" i="3"/>
  <c r="T51" i="3"/>
  <c r="F51" i="3"/>
  <c r="G51" i="3" s="1"/>
  <c r="T50" i="3"/>
  <c r="M50" i="3"/>
  <c r="G50" i="3"/>
  <c r="F50" i="3"/>
  <c r="T49" i="3"/>
  <c r="F49" i="3"/>
  <c r="G49" i="3" s="1"/>
  <c r="T48" i="3"/>
  <c r="G48" i="3"/>
  <c r="F48" i="3"/>
  <c r="T47" i="3"/>
  <c r="M47" i="3"/>
  <c r="F47" i="3"/>
  <c r="G47" i="3" s="1"/>
  <c r="T46" i="3"/>
  <c r="F46" i="3"/>
  <c r="G46" i="3" s="1"/>
  <c r="T45" i="3"/>
  <c r="F45" i="3"/>
  <c r="G45" i="3" s="1"/>
  <c r="T44" i="3"/>
  <c r="G44" i="3"/>
  <c r="F44" i="3"/>
  <c r="T43" i="3"/>
  <c r="F43" i="3"/>
  <c r="G43" i="3" s="1"/>
  <c r="T42" i="3"/>
  <c r="F42" i="3"/>
  <c r="G42" i="3" s="1"/>
  <c r="M42" i="3" s="1"/>
  <c r="T41" i="3"/>
  <c r="F41" i="3"/>
  <c r="G41" i="3" s="1"/>
  <c r="T40" i="3"/>
  <c r="M40" i="3"/>
  <c r="G40" i="3"/>
  <c r="F40" i="3"/>
  <c r="T39" i="3"/>
  <c r="F39" i="3"/>
  <c r="G39" i="3" s="1"/>
  <c r="M39" i="3" s="1"/>
  <c r="T38" i="3"/>
  <c r="M38" i="3"/>
  <c r="G38" i="3"/>
  <c r="F38" i="3"/>
  <c r="T37" i="3"/>
  <c r="F37" i="3"/>
  <c r="G37" i="3" s="1"/>
  <c r="T36" i="3"/>
  <c r="G36" i="3"/>
  <c r="F36" i="3"/>
  <c r="T35" i="3"/>
  <c r="F35" i="3"/>
  <c r="G35" i="3" s="1"/>
  <c r="M35" i="3" s="1"/>
  <c r="T34" i="3"/>
  <c r="F34" i="3"/>
  <c r="G34" i="3" s="1"/>
  <c r="T33" i="3"/>
  <c r="G33" i="3"/>
  <c r="M33" i="3" s="1"/>
  <c r="F33" i="3"/>
  <c r="T32" i="3"/>
  <c r="G32" i="3"/>
  <c r="F32" i="3"/>
  <c r="T31" i="3"/>
  <c r="F31" i="3"/>
  <c r="G31" i="3" s="1"/>
  <c r="T30" i="3"/>
  <c r="M30" i="3"/>
  <c r="F30" i="3"/>
  <c r="G30" i="3" s="1"/>
  <c r="T29" i="3"/>
  <c r="F29" i="3"/>
  <c r="G29" i="3" s="1"/>
  <c r="T28" i="3"/>
  <c r="G28" i="3"/>
  <c r="F28" i="3"/>
  <c r="T27" i="3"/>
  <c r="F27" i="3"/>
  <c r="G27" i="3" s="1"/>
  <c r="M27" i="3" s="1"/>
  <c r="T26" i="3"/>
  <c r="F26" i="3"/>
  <c r="G26" i="3" s="1"/>
  <c r="T25" i="3"/>
  <c r="F25" i="3"/>
  <c r="G25" i="3" s="1"/>
  <c r="T24" i="3"/>
  <c r="F24" i="3"/>
  <c r="G24" i="3" s="1"/>
  <c r="T23" i="3"/>
  <c r="F23" i="3"/>
  <c r="G23" i="3" s="1"/>
  <c r="M23" i="3" s="1"/>
  <c r="T22" i="3"/>
  <c r="F22" i="3"/>
  <c r="G22" i="3" s="1"/>
  <c r="T21" i="3"/>
  <c r="F21" i="3"/>
  <c r="G21" i="3" s="1"/>
  <c r="T20" i="3"/>
  <c r="G20" i="3"/>
  <c r="F20" i="3"/>
  <c r="T19" i="3"/>
  <c r="F19" i="3"/>
  <c r="G19" i="3" s="1"/>
  <c r="T18" i="3"/>
  <c r="F18" i="3"/>
  <c r="G18" i="3" s="1"/>
  <c r="T17" i="3"/>
  <c r="G17" i="3"/>
  <c r="F17" i="3"/>
  <c r="T16" i="3"/>
  <c r="G16" i="3"/>
  <c r="M16" i="3" s="1"/>
  <c r="F16" i="3"/>
  <c r="T15" i="3"/>
  <c r="T14" i="3"/>
  <c r="G14" i="3"/>
  <c r="O13" i="3"/>
  <c r="N13" i="3"/>
  <c r="F13" i="3"/>
  <c r="G13" i="3" s="1"/>
  <c r="E13" i="3"/>
  <c r="D13" i="3"/>
  <c r="O12" i="3"/>
  <c r="N12" i="3"/>
  <c r="K12" i="3"/>
  <c r="I12" i="3"/>
  <c r="F12" i="3"/>
  <c r="E12" i="3"/>
  <c r="G12" i="3" s="1"/>
  <c r="D12" i="3"/>
  <c r="C5" i="3"/>
  <c r="F1" i="3"/>
  <c r="J75" i="2"/>
  <c r="J71" i="2"/>
  <c r="J68" i="2"/>
  <c r="I68" i="2"/>
  <c r="H68" i="2"/>
  <c r="G68" i="2"/>
  <c r="F50" i="2"/>
  <c r="J50" i="2" s="1"/>
  <c r="D50" i="2"/>
  <c r="J49" i="2"/>
  <c r="F49" i="2"/>
  <c r="D49" i="2"/>
  <c r="F48" i="2"/>
  <c r="J48" i="2" s="1"/>
  <c r="F47" i="2"/>
  <c r="J47" i="2" s="1"/>
  <c r="D47" i="2"/>
  <c r="J46" i="2"/>
  <c r="F46" i="2"/>
  <c r="D46" i="2"/>
  <c r="I45" i="2"/>
  <c r="H45" i="2"/>
  <c r="G45" i="2"/>
  <c r="C45" i="2"/>
  <c r="D48" i="2" s="1"/>
  <c r="F44" i="2"/>
  <c r="J44" i="2" s="1"/>
  <c r="D44" i="2"/>
  <c r="J43" i="2"/>
  <c r="F43" i="2"/>
  <c r="F41" i="2" s="1"/>
  <c r="J41" i="2" s="1"/>
  <c r="J42" i="2"/>
  <c r="F42" i="2"/>
  <c r="I41" i="2"/>
  <c r="H41" i="2"/>
  <c r="G41" i="2"/>
  <c r="C41" i="2"/>
  <c r="D42" i="2" s="1"/>
  <c r="F40" i="2"/>
  <c r="F38" i="2" s="1"/>
  <c r="J38" i="2" s="1"/>
  <c r="D40" i="2"/>
  <c r="J39" i="2"/>
  <c r="F39" i="2"/>
  <c r="I38" i="2"/>
  <c r="H38" i="2"/>
  <c r="G38" i="2"/>
  <c r="C38" i="2"/>
  <c r="D39" i="2" s="1"/>
  <c r="F37" i="2"/>
  <c r="J37" i="2" s="1"/>
  <c r="D37" i="2"/>
  <c r="J36" i="2"/>
  <c r="F36" i="2"/>
  <c r="I35" i="2"/>
  <c r="H35" i="2"/>
  <c r="G35" i="2"/>
  <c r="C35" i="2"/>
  <c r="D36" i="2" s="1"/>
  <c r="F34" i="2"/>
  <c r="J34" i="2" s="1"/>
  <c r="D34" i="2"/>
  <c r="J33" i="2"/>
  <c r="I32" i="2"/>
  <c r="I25" i="2" s="1"/>
  <c r="H32" i="2"/>
  <c r="H25" i="2" s="1"/>
  <c r="G32" i="2"/>
  <c r="C32" i="2"/>
  <c r="D33" i="2" s="1"/>
  <c r="J31" i="2"/>
  <c r="F31" i="2"/>
  <c r="D31" i="2"/>
  <c r="J30" i="2"/>
  <c r="I30" i="2"/>
  <c r="H30" i="2"/>
  <c r="G30" i="2"/>
  <c r="G25" i="2" s="1"/>
  <c r="F30" i="2"/>
  <c r="C30" i="2"/>
  <c r="F29" i="2"/>
  <c r="J29" i="2" s="1"/>
  <c r="D29" i="2"/>
  <c r="F28" i="2"/>
  <c r="F26" i="2" s="1"/>
  <c r="J27" i="2"/>
  <c r="F27" i="2"/>
  <c r="I26" i="2"/>
  <c r="H26" i="2"/>
  <c r="G26" i="2"/>
  <c r="C26" i="2"/>
  <c r="D27" i="2" s="1"/>
  <c r="F24" i="2"/>
  <c r="J24" i="2" s="1"/>
  <c r="D24" i="2"/>
  <c r="F23" i="2"/>
  <c r="J23" i="2" s="1"/>
  <c r="F22" i="2"/>
  <c r="F21" i="2" s="1"/>
  <c r="J21" i="2" s="1"/>
  <c r="I21" i="2"/>
  <c r="H21" i="2"/>
  <c r="G21" i="2"/>
  <c r="C21" i="2"/>
  <c r="D23" i="2" s="1"/>
  <c r="F20" i="2"/>
  <c r="J20" i="2" s="1"/>
  <c r="D20" i="2"/>
  <c r="J19" i="2"/>
  <c r="F19" i="2"/>
  <c r="D19" i="2"/>
  <c r="F18" i="2"/>
  <c r="I17" i="2"/>
  <c r="H17" i="2"/>
  <c r="G17" i="2"/>
  <c r="C17" i="2"/>
  <c r="D18" i="2" s="1"/>
  <c r="I16" i="2"/>
  <c r="H16" i="2"/>
  <c r="G16" i="2"/>
  <c r="J5" i="2"/>
  <c r="J4" i="2"/>
  <c r="F1" i="2"/>
  <c r="F81" i="3" l="1"/>
  <c r="G56" i="6"/>
  <c r="J56" i="6" s="1"/>
  <c r="J113" i="3"/>
  <c r="J116" i="3" s="1"/>
  <c r="M83" i="3"/>
  <c r="N83" i="3"/>
  <c r="T83" i="3" s="1"/>
  <c r="M19" i="3"/>
  <c r="M31" i="3"/>
  <c r="J26" i="2"/>
  <c r="M21" i="3"/>
  <c r="M45" i="3"/>
  <c r="M26" i="3"/>
  <c r="D15" i="2"/>
  <c r="M43" i="3"/>
  <c r="M24" i="3"/>
  <c r="F32" i="2"/>
  <c r="J32" i="2" s="1"/>
  <c r="M28" i="3"/>
  <c r="M32" i="3"/>
  <c r="M44" i="3"/>
  <c r="F45" i="2"/>
  <c r="J45" i="2" s="1"/>
  <c r="J28" i="2"/>
  <c r="F35" i="2"/>
  <c r="J35" i="2" s="1"/>
  <c r="T12" i="3"/>
  <c r="F17" i="2"/>
  <c r="M22" i="3"/>
  <c r="H54" i="6"/>
  <c r="J54" i="6"/>
  <c r="G79" i="3"/>
  <c r="J40" i="2"/>
  <c r="I13" i="3"/>
  <c r="T13" i="3" s="1"/>
  <c r="M29" i="3"/>
  <c r="M46" i="3"/>
  <c r="M54" i="3"/>
  <c r="O72" i="3"/>
  <c r="T72" i="3" s="1"/>
  <c r="G46" i="6"/>
  <c r="F71" i="3"/>
  <c r="M17" i="3"/>
  <c r="M49" i="3"/>
  <c r="J18" i="2"/>
  <c r="K13" i="3"/>
  <c r="M36" i="3"/>
  <c r="K58" i="3"/>
  <c r="K59" i="3" s="1"/>
  <c r="M25" i="3"/>
  <c r="D22" i="2"/>
  <c r="I51" i="2" s="1"/>
  <c r="J22" i="2"/>
  <c r="D43" i="2"/>
  <c r="G51" i="2"/>
  <c r="G58" i="3"/>
  <c r="M55" i="3"/>
  <c r="B6" i="8"/>
  <c r="D6" i="7"/>
  <c r="F6" i="5"/>
  <c r="F6" i="6"/>
  <c r="F6" i="4"/>
  <c r="C6" i="3"/>
  <c r="H51" i="2"/>
  <c r="M20" i="3"/>
  <c r="M37" i="3"/>
  <c r="M51" i="3"/>
  <c r="T70" i="3"/>
  <c r="H50" i="6"/>
  <c r="J50" i="6"/>
  <c r="G75" i="3"/>
  <c r="M56" i="3"/>
  <c r="M57" i="3"/>
  <c r="M12" i="3"/>
  <c r="L14" i="3"/>
  <c r="L58" i="3" s="1"/>
  <c r="L59" i="3" s="1"/>
  <c r="L113" i="3" s="1"/>
  <c r="L116" i="3" s="1"/>
  <c r="M34" i="3"/>
  <c r="M41" i="3"/>
  <c r="D28" i="2"/>
  <c r="M14" i="3"/>
  <c r="M18" i="3"/>
  <c r="M48" i="3"/>
  <c r="M52" i="3"/>
  <c r="M78" i="3"/>
  <c r="M53" i="3"/>
  <c r="J43" i="6"/>
  <c r="H43" i="6"/>
  <c r="G68" i="3"/>
  <c r="F79" i="3"/>
  <c r="F5" i="6"/>
  <c r="F5" i="4"/>
  <c r="B5" i="8"/>
  <c r="D5" i="7"/>
  <c r="G67" i="3"/>
  <c r="I69" i="3"/>
  <c r="I80" i="3"/>
  <c r="M80" i="3" s="1"/>
  <c r="M82" i="3"/>
  <c r="H17" i="5"/>
  <c r="H38" i="5" s="1"/>
  <c r="H41" i="5"/>
  <c r="H42" i="6"/>
  <c r="H48" i="6"/>
  <c r="J55" i="6"/>
  <c r="H55" i="6"/>
  <c r="M70" i="3"/>
  <c r="F64" i="3"/>
  <c r="O70" i="3"/>
  <c r="I78" i="3"/>
  <c r="H236" i="4"/>
  <c r="H240" i="4" s="1"/>
  <c r="G64" i="3"/>
  <c r="I66" i="3"/>
  <c r="I77" i="3"/>
  <c r="K78" i="3"/>
  <c r="K66" i="3"/>
  <c r="M66" i="3" s="1"/>
  <c r="K77" i="3"/>
  <c r="J236" i="4"/>
  <c r="J240" i="4" s="1"/>
  <c r="G177" i="4"/>
  <c r="F73" i="3"/>
  <c r="G74" i="3"/>
  <c r="H43" i="5"/>
  <c r="H44" i="6"/>
  <c r="J57" i="6"/>
  <c r="G73" i="3"/>
  <c r="M76" i="3"/>
  <c r="G38" i="6"/>
  <c r="J16" i="6"/>
  <c r="J38" i="6" s="1"/>
  <c r="J51" i="6"/>
  <c r="T15" i="7"/>
  <c r="R15" i="7"/>
  <c r="F42" i="5" s="1"/>
  <c r="F65" i="3" s="1"/>
  <c r="G120" i="4"/>
  <c r="G236" i="4" s="1"/>
  <c r="J52" i="6"/>
  <c r="H52" i="6"/>
  <c r="C47" i="23"/>
  <c r="C48" i="23" s="1"/>
  <c r="C46" i="23"/>
  <c r="M95" i="3"/>
  <c r="F5" i="5"/>
  <c r="G38" i="5"/>
  <c r="J16" i="5"/>
  <c r="J38" i="5" s="1"/>
  <c r="J41" i="6"/>
  <c r="C16" i="11"/>
  <c r="G17" i="11"/>
  <c r="G28" i="11" s="1"/>
  <c r="G29" i="11" s="1"/>
  <c r="C20" i="11"/>
  <c r="G21" i="11"/>
  <c r="C24" i="11"/>
  <c r="C25" i="11" s="1"/>
  <c r="D16" i="11"/>
  <c r="H17" i="11"/>
  <c r="D20" i="11"/>
  <c r="H21" i="11"/>
  <c r="D24" i="11"/>
  <c r="D25" i="11" s="1"/>
  <c r="C27" i="11"/>
  <c r="E16" i="11"/>
  <c r="I17" i="11"/>
  <c r="E20" i="11"/>
  <c r="I21" i="11"/>
  <c r="E24" i="11"/>
  <c r="E25" i="11" s="1"/>
  <c r="D27" i="11"/>
  <c r="F16" i="11"/>
  <c r="F28" i="11" s="1"/>
  <c r="F29" i="11" s="1"/>
  <c r="J17" i="11"/>
  <c r="J28" i="11" s="1"/>
  <c r="J29" i="11" s="1"/>
  <c r="F20" i="11"/>
  <c r="F24" i="11"/>
  <c r="F25" i="11" s="1"/>
  <c r="E27" i="11"/>
  <c r="C18" i="11"/>
  <c r="C22" i="11"/>
  <c r="C26" i="11"/>
  <c r="H16" i="11"/>
  <c r="D18" i="11"/>
  <c r="H20" i="11"/>
  <c r="D22" i="11"/>
  <c r="H24" i="11"/>
  <c r="H25" i="11" s="1"/>
  <c r="D26" i="11"/>
  <c r="G27" i="11"/>
  <c r="I16" i="11"/>
  <c r="E18" i="11"/>
  <c r="I20" i="11"/>
  <c r="E22" i="11"/>
  <c r="I24" i="11"/>
  <c r="I25" i="11" s="1"/>
  <c r="E26" i="11"/>
  <c r="H27" i="11"/>
  <c r="E60" i="8"/>
  <c r="C17" i="11"/>
  <c r="D17" i="11"/>
  <c r="H22" i="11"/>
  <c r="E17" i="11"/>
  <c r="I26" i="11"/>
  <c r="B48" i="23"/>
  <c r="F17" i="11"/>
  <c r="H56" i="6" l="1"/>
  <c r="G81" i="3"/>
  <c r="G238" i="4"/>
  <c r="F244" i="4"/>
  <c r="G237" i="4"/>
  <c r="F241" i="4"/>
  <c r="G13" i="11"/>
  <c r="G34" i="11" s="1"/>
  <c r="G32" i="11"/>
  <c r="J13" i="11"/>
  <c r="J34" i="11" s="1"/>
  <c r="J32" i="11"/>
  <c r="I59" i="2"/>
  <c r="I28" i="11"/>
  <c r="I29" i="11" s="1"/>
  <c r="O69" i="3"/>
  <c r="T69" i="3" s="1"/>
  <c r="K67" i="3"/>
  <c r="I67" i="3"/>
  <c r="K79" i="3"/>
  <c r="I79" i="3"/>
  <c r="K74" i="3"/>
  <c r="M74" i="3" s="1"/>
  <c r="M13" i="3"/>
  <c r="H46" i="6"/>
  <c r="H115" i="6" s="1"/>
  <c r="H118" i="6" s="1"/>
  <c r="H122" i="6" s="1"/>
  <c r="J46" i="6"/>
  <c r="J115" i="6" s="1"/>
  <c r="J118" i="6" s="1"/>
  <c r="J122" i="6" s="1"/>
  <c r="G71" i="3"/>
  <c r="H52" i="2"/>
  <c r="I52" i="2" s="1"/>
  <c r="H59" i="2"/>
  <c r="K68" i="3"/>
  <c r="I68" i="3"/>
  <c r="G52" i="2"/>
  <c r="G59" i="2"/>
  <c r="I58" i="3"/>
  <c r="I59" i="3" s="1"/>
  <c r="F25" i="2"/>
  <c r="J25" i="2" s="1"/>
  <c r="O80" i="3"/>
  <c r="T80" i="3" s="1"/>
  <c r="F13" i="11"/>
  <c r="F34" i="11" s="1"/>
  <c r="F32" i="11"/>
  <c r="G115" i="6"/>
  <c r="G118" i="6" s="1"/>
  <c r="G42" i="5"/>
  <c r="K75" i="3"/>
  <c r="I75" i="3"/>
  <c r="M75" i="3" s="1"/>
  <c r="O78" i="3"/>
  <c r="T78" i="3" s="1"/>
  <c r="G59" i="3"/>
  <c r="K73" i="3"/>
  <c r="I73" i="3"/>
  <c r="M73" i="3"/>
  <c r="O77" i="3"/>
  <c r="T77" i="3" s="1"/>
  <c r="D28" i="11"/>
  <c r="D29" i="11" s="1"/>
  <c r="O66" i="3"/>
  <c r="M77" i="3"/>
  <c r="J17" i="2"/>
  <c r="F16" i="2"/>
  <c r="H28" i="11"/>
  <c r="H29" i="11" s="1"/>
  <c r="E28" i="11"/>
  <c r="E29" i="11" s="1"/>
  <c r="C28" i="11"/>
  <c r="C29" i="11" s="1"/>
  <c r="K64" i="3"/>
  <c r="I64" i="3"/>
  <c r="M69" i="3"/>
  <c r="I81" i="3" l="1"/>
  <c r="O81" i="3" s="1"/>
  <c r="T81" i="3" s="1"/>
  <c r="K81" i="3"/>
  <c r="M81" i="3"/>
  <c r="K71" i="3"/>
  <c r="I71" i="3"/>
  <c r="M71" i="3" s="1"/>
  <c r="N64" i="3"/>
  <c r="T64" i="3" s="1"/>
  <c r="O79" i="3"/>
  <c r="T79" i="3" s="1"/>
  <c r="D13" i="11"/>
  <c r="D34" i="11" s="1"/>
  <c r="D33" i="11" s="1"/>
  <c r="D32" i="11"/>
  <c r="F123" i="6"/>
  <c r="G119" i="6"/>
  <c r="F126" i="6"/>
  <c r="G120" i="6"/>
  <c r="O67" i="3"/>
  <c r="H42" i="5"/>
  <c r="H44" i="5" s="1"/>
  <c r="H47" i="5" s="1"/>
  <c r="H51" i="5" s="1"/>
  <c r="J42" i="5"/>
  <c r="J44" i="5" s="1"/>
  <c r="J47" i="5" s="1"/>
  <c r="J51" i="5" s="1"/>
  <c r="G65" i="3"/>
  <c r="G44" i="5"/>
  <c r="G47" i="5" s="1"/>
  <c r="M67" i="3"/>
  <c r="O73" i="3"/>
  <c r="T73" i="3" s="1"/>
  <c r="G33" i="11"/>
  <c r="C13" i="11"/>
  <c r="C34" i="11" s="1"/>
  <c r="C32" i="11"/>
  <c r="O68" i="3"/>
  <c r="T68" i="3" s="1"/>
  <c r="M68" i="3"/>
  <c r="G239" i="4"/>
  <c r="G240" i="4" s="1"/>
  <c r="J33" i="11"/>
  <c r="M79" i="3"/>
  <c r="H60" i="2"/>
  <c r="G60" i="2"/>
  <c r="I60" i="2"/>
  <c r="M64" i="3"/>
  <c r="H13" i="11"/>
  <c r="H34" i="11" s="1"/>
  <c r="H32" i="11"/>
  <c r="F15" i="2"/>
  <c r="J15" i="2" s="1"/>
  <c r="J16" i="2"/>
  <c r="I13" i="11"/>
  <c r="I34" i="11" s="1"/>
  <c r="I33" i="11" s="1"/>
  <c r="I32" i="11"/>
  <c r="D121" i="3"/>
  <c r="M59" i="3"/>
  <c r="H39" i="3"/>
  <c r="H13" i="3"/>
  <c r="H25" i="3"/>
  <c r="H55" i="3"/>
  <c r="H56" i="3"/>
  <c r="H41" i="3"/>
  <c r="H49" i="3"/>
  <c r="H22" i="3"/>
  <c r="H42" i="3"/>
  <c r="H19" i="3"/>
  <c r="H26" i="3"/>
  <c r="H16" i="3"/>
  <c r="H20" i="3"/>
  <c r="H34" i="3"/>
  <c r="H52" i="3"/>
  <c r="H38" i="3"/>
  <c r="H32" i="3"/>
  <c r="H17" i="3"/>
  <c r="H53" i="3"/>
  <c r="H57" i="3"/>
  <c r="H43" i="3"/>
  <c r="H31" i="3"/>
  <c r="H40" i="3"/>
  <c r="H46" i="3"/>
  <c r="H29" i="3"/>
  <c r="H37" i="3"/>
  <c r="H50" i="3"/>
  <c r="H12" i="3"/>
  <c r="H54" i="3"/>
  <c r="H51" i="3"/>
  <c r="H48" i="3"/>
  <c r="H21" i="3"/>
  <c r="H44" i="3"/>
  <c r="H27" i="3"/>
  <c r="H45" i="3"/>
  <c r="H24" i="3"/>
  <c r="H23" i="3"/>
  <c r="H14" i="3"/>
  <c r="H47" i="3"/>
  <c r="H33" i="3"/>
  <c r="H35" i="3"/>
  <c r="H36" i="3"/>
  <c r="H30" i="3"/>
  <c r="H18" i="3"/>
  <c r="H28" i="3"/>
  <c r="T66" i="3"/>
  <c r="O75" i="3"/>
  <c r="T75" i="3" s="1"/>
  <c r="E13" i="11"/>
  <c r="E34" i="11" s="1"/>
  <c r="E33" i="11" s="1"/>
  <c r="E32" i="11"/>
  <c r="M58" i="3"/>
  <c r="F33" i="11"/>
  <c r="G121" i="6" l="1"/>
  <c r="F245" i="4"/>
  <c r="F242" i="4"/>
  <c r="G122" i="6"/>
  <c r="E42" i="11"/>
  <c r="E43" i="11"/>
  <c r="E41" i="11"/>
  <c r="E44" i="11" s="1"/>
  <c r="I41" i="11"/>
  <c r="I42" i="11"/>
  <c r="I43" i="11"/>
  <c r="D42" i="11"/>
  <c r="D43" i="11"/>
  <c r="D41" i="11"/>
  <c r="T67" i="3"/>
  <c r="H58" i="3"/>
  <c r="H59" i="3" s="1"/>
  <c r="G49" i="5"/>
  <c r="F55" i="5"/>
  <c r="G48" i="5"/>
  <c r="G50" i="5" s="1"/>
  <c r="F52" i="5"/>
  <c r="H33" i="11"/>
  <c r="G43" i="11"/>
  <c r="G41" i="11"/>
  <c r="G42" i="11"/>
  <c r="J41" i="11"/>
  <c r="J42" i="11"/>
  <c r="J43" i="11"/>
  <c r="K65" i="3"/>
  <c r="K107" i="3" s="1"/>
  <c r="K113" i="3" s="1"/>
  <c r="K116" i="3" s="1"/>
  <c r="K117" i="3" s="1"/>
  <c r="I65" i="3"/>
  <c r="G107" i="3"/>
  <c r="F43" i="11"/>
  <c r="F41" i="11"/>
  <c r="F42" i="11"/>
  <c r="C33" i="11"/>
  <c r="O71" i="3"/>
  <c r="O108" i="3" s="1"/>
  <c r="B132" i="3" s="1"/>
  <c r="C132" i="3" l="1"/>
  <c r="D132" i="3" s="1"/>
  <c r="N65" i="3"/>
  <c r="N108" i="3" s="1"/>
  <c r="B131" i="3" s="1"/>
  <c r="I107" i="3"/>
  <c r="I113" i="3" s="1"/>
  <c r="I114" i="3" s="1"/>
  <c r="D122" i="3"/>
  <c r="H102" i="3"/>
  <c r="H82" i="3"/>
  <c r="M107" i="3"/>
  <c r="H85" i="3"/>
  <c r="H88" i="3"/>
  <c r="H97" i="3"/>
  <c r="H84" i="3"/>
  <c r="H76" i="3"/>
  <c r="H103" i="3"/>
  <c r="H90" i="3"/>
  <c r="H78" i="3"/>
  <c r="H96" i="3"/>
  <c r="H80" i="3"/>
  <c r="H69" i="3"/>
  <c r="H99" i="3"/>
  <c r="H81" i="3"/>
  <c r="H70" i="3"/>
  <c r="H93" i="3"/>
  <c r="H104" i="3"/>
  <c r="H106" i="3"/>
  <c r="H89" i="3"/>
  <c r="H92" i="3"/>
  <c r="H98" i="3"/>
  <c r="H105" i="3"/>
  <c r="H72" i="3"/>
  <c r="H77" i="3"/>
  <c r="H66" i="3"/>
  <c r="H95" i="3"/>
  <c r="H86" i="3"/>
  <c r="H87" i="3"/>
  <c r="H83" i="3"/>
  <c r="H100" i="3"/>
  <c r="H91" i="3"/>
  <c r="H101" i="3"/>
  <c r="H94" i="3"/>
  <c r="H73" i="3"/>
  <c r="H67" i="3"/>
  <c r="H79" i="3"/>
  <c r="H74" i="3"/>
  <c r="H68" i="3"/>
  <c r="H64" i="3"/>
  <c r="H75" i="3"/>
  <c r="G113" i="3"/>
  <c r="H71" i="3"/>
  <c r="H65" i="3"/>
  <c r="I44" i="11"/>
  <c r="M65" i="3"/>
  <c r="G51" i="5"/>
  <c r="J44" i="11"/>
  <c r="F44" i="11"/>
  <c r="H43" i="11"/>
  <c r="H41" i="11"/>
  <c r="H42" i="11"/>
  <c r="F127" i="6"/>
  <c r="F124" i="6"/>
  <c r="T71" i="3"/>
  <c r="D44" i="11"/>
  <c r="C42" i="11"/>
  <c r="C43" i="11"/>
  <c r="C41" i="11"/>
  <c r="C44" i="11" s="1"/>
  <c r="G44" i="11"/>
  <c r="E122" i="3" l="1"/>
  <c r="B133" i="3"/>
  <c r="B134" i="3" s="1"/>
  <c r="C131" i="3"/>
  <c r="C133" i="3" s="1"/>
  <c r="H44" i="11"/>
  <c r="I115" i="3"/>
  <c r="G114" i="3"/>
  <c r="I116" i="3"/>
  <c r="T65" i="3"/>
  <c r="H107" i="3"/>
  <c r="F56" i="5"/>
  <c r="F53" i="5"/>
  <c r="M113" i="3"/>
  <c r="E121" i="3"/>
  <c r="E124" i="3" s="1"/>
  <c r="C134" i="3" l="1"/>
  <c r="I117" i="3"/>
  <c r="F58" i="2"/>
  <c r="G115" i="3"/>
  <c r="M114" i="3"/>
  <c r="D131" i="3"/>
  <c r="F132" i="3"/>
  <c r="I62" i="2" l="1"/>
  <c r="H62" i="2"/>
  <c r="H58" i="2"/>
  <c r="E68" i="2"/>
  <c r="G58" i="2"/>
  <c r="G62" i="2"/>
  <c r="G63" i="2" s="1"/>
  <c r="I58" i="2"/>
  <c r="D133" i="3"/>
  <c r="D134" i="3" s="1"/>
  <c r="F131" i="3"/>
  <c r="F133" i="3" s="1"/>
  <c r="D123" i="3"/>
  <c r="M115" i="3"/>
  <c r="G116" i="3"/>
  <c r="H63" i="2" l="1"/>
  <c r="I63" i="2" s="1"/>
  <c r="B8" i="8"/>
  <c r="N117" i="3"/>
  <c r="E58" i="2"/>
  <c r="C68" i="2" s="1"/>
  <c r="M116" i="3"/>
  <c r="F121" i="3"/>
  <c r="K118" i="3"/>
  <c r="F122" i="3"/>
  <c r="F123" i="3"/>
  <c r="I72" i="2"/>
  <c r="G69" i="2"/>
  <c r="G70" i="2" s="1"/>
  <c r="J74" i="2"/>
  <c r="K75" i="2"/>
  <c r="H72" i="2"/>
  <c r="G72" i="2"/>
  <c r="G73" i="2" s="1"/>
  <c r="I69" i="2"/>
  <c r="H69" i="2"/>
  <c r="I118" i="3"/>
  <c r="G74" i="2" l="1"/>
  <c r="H70" i="2"/>
  <c r="F124" i="3"/>
  <c r="H73" i="2"/>
  <c r="I73" i="2" s="1"/>
  <c r="F55" i="8"/>
  <c r="F49" i="8"/>
  <c r="F43" i="8"/>
  <c r="F37" i="8"/>
  <c r="F31" i="8"/>
  <c r="F25" i="8"/>
  <c r="F19" i="8"/>
  <c r="F13" i="8"/>
  <c r="E63" i="8"/>
  <c r="F58" i="8"/>
  <c r="F52" i="8"/>
  <c r="F46" i="8"/>
  <c r="F40" i="8"/>
  <c r="F34" i="8"/>
  <c r="F28" i="8"/>
  <c r="F22" i="8"/>
  <c r="F16" i="8"/>
  <c r="F57" i="8"/>
  <c r="F51" i="8"/>
  <c r="F45" i="8"/>
  <c r="F39" i="8"/>
  <c r="F33" i="8"/>
  <c r="F27" i="8"/>
  <c r="F21" i="8"/>
  <c r="F15" i="8"/>
  <c r="F48" i="8"/>
  <c r="F32" i="8"/>
  <c r="F44" i="8"/>
  <c r="F36" i="8"/>
  <c r="F17" i="8"/>
  <c r="F56" i="8"/>
  <c r="F30" i="8"/>
  <c r="F29" i="8"/>
  <c r="F18" i="8"/>
  <c r="F42" i="8"/>
  <c r="F41" i="8"/>
  <c r="F54" i="8"/>
  <c r="F38" i="8"/>
  <c r="F53" i="8"/>
  <c r="F23" i="8"/>
  <c r="F59" i="8"/>
  <c r="F14" i="8"/>
  <c r="F24" i="8"/>
  <c r="F47" i="8"/>
  <c r="F20" i="8"/>
  <c r="F12" i="8"/>
  <c r="F26" i="8"/>
  <c r="F35" i="8"/>
  <c r="F50" i="8"/>
  <c r="F60" i="8" l="1"/>
  <c r="H74" i="2"/>
  <c r="I70" i="2"/>
  <c r="I74" i="2" s="1"/>
  <c r="E65" i="8"/>
  <c r="E64" i="8"/>
  <c r="E66" i="8" l="1"/>
  <c r="E67" i="8" s="1"/>
  <c r="E69" i="8"/>
  <c r="F69"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E6" authorId="0" shapeId="0" xr:uid="{00000000-0006-0000-0000-000001000000}">
      <text>
        <r>
          <rPr>
            <sz val="10"/>
            <rFont val="Arial"/>
            <family val="2"/>
          </rPr>
          <t>Para facilitar el diligenciamiento de los formatos, se evita la protección de hojas, celdas o cualquier tipo de información.
La mayoría de las celdas formuladas no están protegidas, por tanto, se recomienda precaución, con el fin de mantener la fórmula original, no obstante, hay celdas cuyo encabezado esté subrayado en color azul, estás están protegidas en virtud de su formulación, la cual, presenta una especial complejidad.</t>
        </r>
      </text>
    </comment>
    <comment ref="I24" authorId="0" shapeId="0" xr:uid="{00000000-0006-0000-0000-000002000000}">
      <text>
        <r>
          <rPr>
            <sz val="10"/>
            <rFont val="Arial"/>
            <family val="2"/>
          </rPr>
          <t xml:space="preserve">Contratos interadministrativos,
Contratos de prestación de servicios profesionales, 
Contratos sin pluralidad de oferentes, 
Entre otros. </t>
        </r>
      </text>
    </comment>
    <comment ref="J24" authorId="0" shapeId="0" xr:uid="{00000000-0006-0000-0000-000003000000}">
      <text>
        <r>
          <rPr>
            <sz val="10"/>
            <rFont val="Arial"/>
            <family val="2"/>
          </rPr>
          <t xml:space="preserve">Mínina cuantía, 
Selección abreviada por menor cuantía, 
Licitación pública, 
Concurso de méritos,
Selección abreviada por subasta inversa,
Entre otros.
</t>
        </r>
      </text>
    </comment>
    <comment ref="K24" authorId="0" shapeId="0" xr:uid="{00000000-0006-0000-0000-000004000000}">
      <text>
        <r>
          <rPr>
            <sz val="10"/>
            <rFont val="Arial"/>
            <family val="2"/>
          </rPr>
          <t>Convenios solidarios,
Convenios interadministrativos,
Convenios de asociación o administrativos,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8" authorId="0" shapeId="0" xr:uid="{00000000-0006-0000-0100-000005000000}">
      <text>
        <r>
          <rPr>
            <sz val="10"/>
            <rFont val="Arial"/>
            <family val="2"/>
          </rPr>
          <t>Pendiente: nombre del técnico/profesional que estará a cargo del seguimiento técnico del convenio por parte del municipio.</t>
        </r>
      </text>
    </comment>
    <comment ref="C10" authorId="0" shapeId="0" xr:uid="{00000000-0006-0000-0100-000006000000}">
      <text>
        <r>
          <rPr>
            <sz val="10"/>
            <rFont val="Arial"/>
            <family val="2"/>
          </rPr>
          <t>Se propone seguimiento mensual, acorde con la distribución física mes a mes que se deja consignada en esta hoja.</t>
        </r>
      </text>
    </comment>
    <comment ref="A12" authorId="0" shapeId="0" xr:uid="{00000000-0006-0000-0100-000001000000}">
      <text>
        <r>
          <rPr>
            <sz val="10"/>
            <rFont val="Arial"/>
            <family val="2"/>
          </rPr>
          <t>En caso que el proceso actual se derive de una contratación, considerar la programación física y financiera del proceso inicial para la programación del presente proceso</t>
        </r>
      </text>
    </comment>
    <comment ref="A13" authorId="0" shapeId="0" xr:uid="{00000000-0006-0000-0100-000002000000}">
      <text>
        <r>
          <rPr>
            <sz val="10"/>
            <rFont val="Arial"/>
            <family val="2"/>
          </rPr>
          <t>La distribución física mes a mes (columnas Período 1-24, más abajo en esta hoja) queda pendiente: requiere definir en qué mes exacto de los 3.5 se ejecuta cada actividad/subactividad. Se deja para una siguiente ronda.</t>
        </r>
      </text>
    </comment>
    <comment ref="C13" authorId="0" shapeId="0" xr:uid="{00000000-0006-0000-0100-000007000000}">
      <text>
        <r>
          <rPr>
            <sz val="10"/>
            <rFont val="Arial"/>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3" authorId="0" shapeId="0" xr:uid="{00000000-0006-0000-0100-00000B000000}">
      <text>
        <r>
          <rPr>
            <sz val="10"/>
            <rFont val="Arial"/>
            <family val="2"/>
          </rPr>
          <t>% de importancia de cada subactividad respecto a la meta/ producto a obtener</t>
        </r>
      </text>
    </comment>
    <comment ref="G13" authorId="0" shapeId="0" xr:uid="{00000000-0006-0000-0100-000011000000}">
      <text>
        <r>
          <rPr>
            <sz val="10"/>
            <rFont val="Arial"/>
            <family val="2"/>
          </rPr>
          <t>Distribución mensual PROVISIONAL (primera propuesta): censo en el mes 1, capacitaciones/jornada/formación en el mes 2, entrega de suministros en el mes 3 y encuentros de educación ambiental repartidos en los meses 2 a 4 (el convenio dura 3,5 meses). Debe ajustarse con el cronograma real que se acuerde con el municipio.</t>
        </r>
      </text>
    </comment>
    <comment ref="A15" authorId="0" shapeId="0" xr:uid="{00000000-0006-0000-0100-000003000000}">
      <text>
        <r>
          <rPr>
            <sz val="10"/>
            <rFont val="Arial"/>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E56" authorId="0" shapeId="0" xr:uid="{00000000-0006-0000-0100-00000C000000}">
      <text>
        <r>
          <rPr>
            <sz val="10"/>
            <rFont val="Arial"/>
            <family val="2"/>
          </rPr>
          <t>Valor total en dinero aportado por corantioquia</t>
        </r>
      </text>
    </comment>
    <comment ref="F58" authorId="0" shapeId="0" xr:uid="{00000000-0006-0000-0100-00000F000000}">
      <text>
        <r>
          <rPr>
            <sz val="10"/>
            <rFont val="Arial"/>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C59" authorId="0" shapeId="0" xr:uid="{00000000-0006-0000-0100-000008000000}">
      <text>
        <r>
          <rPr>
            <sz val="10"/>
            <rFont val="Arial"/>
            <family val="2"/>
          </rPr>
          <t>Peso %:
 Valor aportado por corantioquia en cada periodo / el valor (total) aportado por corantioquia</t>
        </r>
      </text>
    </comment>
    <comment ref="E60" authorId="0" shapeId="0" xr:uid="{00000000-0006-0000-0100-00000D000000}">
      <text>
        <r>
          <rPr>
            <sz val="10"/>
            <rFont val="Arial"/>
            <family val="2"/>
          </rPr>
          <t xml:space="preserve">
Suma del (%) del período anterior + el (%) del período actual</t>
        </r>
      </text>
    </comment>
    <comment ref="E62" authorId="0" shapeId="0" xr:uid="{00000000-0006-0000-0100-00000E000000}">
      <text>
        <r>
          <rPr>
            <sz val="10"/>
            <rFont val="Arial"/>
            <family val="2"/>
          </rPr>
          <t>Esta información se compara con los datos disponibles en el PGAR.
Peso %:
 Valor desembolsado por corantioquia en cada periodo / el valor (total) aportado por corantioquia
---
Valor aportado por corantioquia (solo en dinero) de manera inicial + las adiciones</t>
        </r>
      </text>
    </comment>
    <comment ref="C68" authorId="0" shapeId="0" xr:uid="{00000000-0006-0000-0100-000009000000}">
      <text>
        <r>
          <rPr>
            <sz val="10"/>
            <rFont val="Arial"/>
            <family val="2"/>
          </rPr>
          <t>Diligenciar la información de los valores que efectivamente se han desembolsado, de acuerdo con la información en el PGAR</t>
        </r>
      </text>
    </comment>
    <comment ref="F71" authorId="0" shapeId="0" xr:uid="{00000000-0006-0000-0100-000010000000}">
      <text>
        <r>
          <rPr>
            <sz val="10"/>
            <rFont val="Arial"/>
            <family val="2"/>
          </rPr>
          <t xml:space="preserve">
Plasmar la planeación de los valores pendientes de ejecución o desembolso</t>
        </r>
      </text>
    </comment>
    <comment ref="C74" authorId="0" shapeId="0" xr:uid="{00000000-0006-0000-0100-00000A000000}">
      <text>
        <r>
          <rPr>
            <sz val="10"/>
            <rFont val="Arial"/>
            <family val="2"/>
          </rPr>
          <t xml:space="preserve">
Suma del porcentaje acumulado de los valores ya ejecutados y el porcentaje acumulado de los valores por ejecutar</t>
        </r>
      </text>
    </comment>
    <comment ref="B81" authorId="0" shapeId="0" xr:uid="{00000000-0006-0000-0100-000004000000}">
      <text>
        <r>
          <rPr>
            <sz val="10"/>
            <rFont val="Arial"/>
            <family val="2"/>
          </rPr>
          <t>Por favor escribir el nombre del Gerente Programa</t>
        </r>
      </text>
    </comment>
    <comment ref="G81" authorId="0" shapeId="0" xr:uid="{00000000-0006-0000-0100-000012000000}">
      <text>
        <r>
          <rPr>
            <sz val="10"/>
            <rFont val="Arial"/>
            <family val="2"/>
          </rPr>
          <t>Por favor escribir el nombre del Gerente Programa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5" authorId="0" shapeId="0" xr:uid="{00000000-0006-0000-0200-000001000000}">
      <text>
        <r>
          <rPr>
            <sz val="10"/>
            <rFont val="Arial"/>
            <family val="2"/>
          </rPr>
          <t>La información se alimenta de la hoja 
"PLAN DE EJECUCIÓN FÍSICA Y DE INVERSIONES"</t>
        </r>
      </text>
    </comment>
    <comment ref="C5" authorId="0" shapeId="0" xr:uid="{00000000-0006-0000-0200-000009000000}">
      <text>
        <r>
          <rPr>
            <sz val="10"/>
            <rFont val="Arial"/>
            <family val="2"/>
          </rPr>
          <t xml:space="preserve">Convenios solidarios: Los suscritos con JAC, Asocomunales y/o grupos étnicos.
Convenios interadministrativos: Los suscritos con otras entidades públicas.
Convenios de asociación o administrativos: Los suscritos con ESAL (Entidades Sin Ánimo de Lucro).
</t>
        </r>
      </text>
    </comment>
    <comment ref="A6" authorId="0" shapeId="0" xr:uid="{00000000-0006-0000-0200-000002000000}">
      <text>
        <r>
          <rPr>
            <sz val="10"/>
            <rFont val="Arial"/>
            <family val="2"/>
          </rPr>
          <t xml:space="preserve">La información se alimenta de la hoja 
"PLAN DE EJECUCIÓN FÍSICA Y DE INVERSIONES"
</t>
        </r>
      </text>
    </comment>
    <comment ref="N8" authorId="0" shapeId="0" xr:uid="{00000000-0006-0000-0200-00001D000000}">
      <text>
        <r>
          <rPr>
            <sz val="10"/>
            <rFont val="Arial"/>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0" shapeId="0" xr:uid="{00000000-0006-0000-0200-000008000000}">
      <text>
        <r>
          <rPr>
            <sz val="10"/>
            <rFont val="Arial"/>
            <family val="2"/>
          </rPr>
          <t xml:space="preserve">
Respecto al ítem</t>
        </r>
      </text>
    </comment>
    <comment ref="C9" authorId="0" shapeId="0" xr:uid="{00000000-0006-0000-0200-00000A000000}">
      <text>
        <r>
          <rPr>
            <sz val="10"/>
            <rFont val="Arial"/>
            <family val="2"/>
          </rPr>
          <t xml:space="preserve">
(%) de dedicación respecto a la unidad de medida, justificar adecuamente en caso que sea inferior al 100% y no sea aporte en especie</t>
        </r>
      </text>
    </comment>
    <comment ref="E9" authorId="0" shapeId="0" xr:uid="{00000000-0006-0000-0200-00000B000000}">
      <text>
        <r>
          <rPr>
            <sz val="10"/>
            <rFont val="Arial"/>
            <family val="2"/>
          </rPr>
          <t xml:space="preserve">
Respecto a la unidad de medida</t>
        </r>
      </text>
    </comment>
    <comment ref="H9" authorId="0" shapeId="0" xr:uid="{00000000-0006-0000-0200-000015000000}">
      <text>
        <r>
          <rPr>
            <sz val="10"/>
            <rFont val="Arial"/>
            <family val="2"/>
          </rPr>
          <t xml:space="preserve">
(%) Porcentaje de participación respecto al SUBTOTAL PERSONAL</t>
        </r>
      </text>
    </comment>
    <comment ref="K9" authorId="0" shapeId="0" xr:uid="{00000000-0006-0000-0200-000019000000}">
      <text>
        <r>
          <rPr>
            <sz val="10"/>
            <rFont val="Arial"/>
            <family val="2"/>
          </rPr>
          <t xml:space="preserve">
Diligenciar el nombre del conveniante.
Incluir columnas a la derecha, en caso de requerirlo.</t>
        </r>
      </text>
    </comment>
    <comment ref="F12" authorId="0" shapeId="0" xr:uid="{00000000-0006-0000-0200-00000D000000}">
      <text>
        <r>
          <rPr>
            <sz val="10"/>
            <rFont val="Arial"/>
            <family val="2"/>
          </rPr>
          <t>Se referencia directamente la tarifa definida en 'ALCANCE 1'!F16 ($3.500.000/mes) en vez del VLOOKUP contra la tabla Honorarios, ya que esa tabla no contiene la tarifa específica negociada para el tecnólogo ambiental de este convenio (ver comentario en 'ALCANCE 1'!F16).</t>
        </r>
      </text>
    </comment>
    <comment ref="I12" authorId="0" shapeId="0" xr:uid="{00000000-0006-0000-0200-000017000000}">
      <text>
        <r>
          <rPr>
            <sz val="10"/>
            <rFont val="Arial"/>
            <family val="2"/>
          </rPr>
          <t>Se aplicó una distribución 70% Corantioquia / 30% municipio de Concordia sobre cada ítem, por instrucción expresa para este avance. Ajustar si la distribución real de aportes difiere por ítem.</t>
        </r>
      </text>
    </comment>
    <comment ref="N12" authorId="0" shapeId="0" xr:uid="{00000000-0006-0000-0200-00001E000000}">
      <text>
        <r>
          <rPr>
            <sz val="10"/>
            <rFont val="Arial"/>
            <family val="2"/>
          </rPr>
          <t>Supuesto: el Profesional Ambiental apoya por igual las actividades del Alcance 1 (residuos peligrosos) y el Alcance 2 (aprovechamiento), por lo que su costo se repartió 50/50. Ajustar si la dedicación real es distinta.</t>
        </r>
      </text>
    </comment>
    <comment ref="I13" authorId="0" shapeId="0" xr:uid="{00000000-0006-0000-0200-000018000000}">
      <text>
        <r>
          <rPr>
            <sz val="10"/>
            <rFont val="Arial"/>
            <family val="2"/>
          </rPr>
          <t>Se aplicó una distribución 70% Corantioquia / 30% municipio de Concordia sobre cada ítem, por instrucción expresa para este avance. Ajustar si la distribución real de aportes difiere por ítem.</t>
        </r>
      </text>
    </comment>
    <comment ref="N13" authorId="0" shapeId="0" xr:uid="{00000000-0006-0000-0200-00001F000000}">
      <text>
        <r>
          <rPr>
            <sz val="10"/>
            <rFont val="Arial"/>
            <family val="2"/>
          </rPr>
          <t>Corresponde a los 4 Promotores ambientales de la tabla "Personal requerido" del estudio previo. Igual supuesto de reparto 50/50 entre Alcance 1 y Alcance 2 que en la fila del Profesional.</t>
        </r>
      </text>
    </comment>
    <comment ref="L14" authorId="0" shapeId="0" xr:uid="{00000000-0006-0000-0200-00001C000000}">
      <text>
        <r>
          <rPr>
            <sz val="10"/>
            <rFont val="Arial"/>
            <family val="2"/>
          </rPr>
          <t>Aporte en especie del Municipio (Técnico ambiental o afín, contrato 36 de 2026), traído de 'ALCANCE 2'!G18. 100% en la columna ESPECIE de Entidad 1; no afecta las columnas DINERO ni el reparto 90/10.</t>
        </r>
      </text>
    </comment>
    <comment ref="F62" authorId="0" shapeId="0" xr:uid="{00000000-0006-0000-0200-00000E000000}">
      <text>
        <r>
          <rPr>
            <sz val="10"/>
            <rFont val="Arial"/>
            <family val="2"/>
          </rPr>
          <t xml:space="preserve">
Los valores unitarios se deben expresar en valores mayores de cero (0)</t>
        </r>
      </text>
    </comment>
    <comment ref="G62" authorId="0" shapeId="0" xr:uid="{00000000-0006-0000-0200-000012000000}">
      <text>
        <r>
          <rPr>
            <sz val="10"/>
            <rFont val="Arial"/>
            <family val="2"/>
          </rPr>
          <t xml:space="preserve">
cantidad X valor unitario</t>
        </r>
      </text>
    </comment>
    <comment ref="H62" authorId="0" shapeId="0" xr:uid="{00000000-0006-0000-0200-000016000000}">
      <text>
        <r>
          <rPr>
            <sz val="10"/>
            <rFont val="Arial"/>
            <family val="2"/>
          </rPr>
          <t xml:space="preserve">
(%) Porcentaje de participación respecto al SUBTOTAL COSTOS (diferentes a los costos del personal)</t>
        </r>
      </text>
    </comment>
    <comment ref="K62" authorId="0" shapeId="0" xr:uid="{00000000-0006-0000-0200-00001A000000}">
      <text>
        <r>
          <rPr>
            <sz val="10"/>
            <rFont val="Arial"/>
            <family val="2"/>
          </rPr>
          <t xml:space="preserve">
Diligenciar el nombre del conveniante.
Incluir columnas a la derecha, en caso de requerirlo.</t>
        </r>
      </text>
    </comment>
    <comment ref="A66" authorId="0" shapeId="0" xr:uid="{00000000-0006-0000-0200-000003000000}">
      <text>
        <r>
          <rPr>
            <sz val="10"/>
            <rFont val="Arial"/>
            <family val="2"/>
          </rPr>
          <t xml:space="preserve">Nota: en Concordia la presencia de recicladores de oficio es irregular (6 identificados en total), de los cuales solo 3 asisten de manera constante. No se descarta que los 3 recicladores restantes también puedan hacer parte de la capacitación, por lo que la cantidad de refrigerios y asistentes aquí programada es de (2 talleres x 10) </t>
        </r>
      </text>
    </comment>
    <comment ref="A71" authorId="0" shapeId="0" xr:uid="{00000000-0006-0000-0200-000004000000}">
      <text>
        <r>
          <rPr>
            <sz val="10"/>
            <rFont val="Arial"/>
            <family val="2"/>
          </rPr>
          <t>Estos ítems figuran como pendientes por cotizar en el sondeo de mercado consolidado (Sondeo_de_mercado_consolidado_sept_2_2026.xlsx, filas 29-33). No se incluyó valor porque aún no hay cotización.</t>
        </r>
      </text>
    </comment>
    <comment ref="K111" authorId="0" shapeId="0" xr:uid="{00000000-0006-0000-0200-00001B000000}">
      <text>
        <r>
          <rPr>
            <sz val="10"/>
            <rFont val="Arial"/>
            <family val="2"/>
          </rPr>
          <t xml:space="preserve">
Diligenciar el nombre del conveniante.
Incluir columnas a la derecha, en caso de requerirlo.</t>
        </r>
      </text>
    </comment>
    <comment ref="A114" authorId="0" shapeId="0" xr:uid="{00000000-0006-0000-0200-000005000000}">
      <text>
        <r>
          <rPr>
            <sz val="10"/>
            <rFont val="Arial"/>
            <family val="2"/>
          </rPr>
          <t xml:space="preserve">
De quien no ejecuta. 
Se recomienda realizar el análisis respectivo en caso que el conveniante - ejecutor contemple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Teniendo en cuenta que nuestra competencia se circunscribe al convenio a celebrar, y la forma de ejecuión del mismo por parte del conveniante ejecutor, sea directamente o por intermedio de un tercero, es discrecional a él. </t>
        </r>
      </text>
    </comment>
    <comment ref="A115" authorId="0" shapeId="0" xr:uid="{00000000-0006-0000-0200-000006000000}">
      <text>
        <r>
          <rPr>
            <sz val="10"/>
            <rFont val="Arial"/>
            <family val="2"/>
          </rPr>
          <t xml:space="preserve">
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r>
      </text>
    </comment>
    <comment ref="F115" authorId="0" shapeId="0" xr:uid="{00000000-0006-0000-0200-00000F000000}">
      <text>
        <r>
          <rPr>
            <sz val="10"/>
            <rFont val="Arial"/>
            <family val="2"/>
          </rPr>
          <t>Pendiente que Corantioquia defina el % de gastos de administración u operativos a reconocer para este convenio. Se deja en 0 (resaltado en rojo) hasta que se indique la tarifa a aplicar; mientras tanto el presupuesto no incluye administración.</t>
        </r>
      </text>
    </comment>
    <comment ref="G115" authorId="0" shapeId="0" xr:uid="{00000000-0006-0000-0200-000013000000}">
      <text>
        <r>
          <rPr>
            <sz val="10"/>
            <rFont val="Arial"/>
            <family val="2"/>
          </rPr>
          <t xml:space="preserve">
Porcentaje sobre los aportes en dinero, de quien no ejecuta</t>
        </r>
      </text>
    </comment>
    <comment ref="G116" authorId="0" shapeId="0" xr:uid="{00000000-0006-0000-0200-000014000000}">
      <text>
        <r>
          <rPr>
            <sz val="10"/>
            <rFont val="Arial"/>
            <family val="2"/>
          </rPr>
          <t xml:space="preserve">
Valor expresado en moneda legal colombiana</t>
        </r>
      </text>
    </comment>
    <comment ref="E120" authorId="0" shapeId="0" xr:uid="{00000000-0006-0000-0200-00000C000000}">
      <text>
        <r>
          <rPr>
            <sz val="10"/>
            <rFont val="Arial"/>
            <family val="2"/>
          </rPr>
          <t xml:space="preserve">
(%) Porcentaje de participación respecto al SUBTOTAL </t>
        </r>
      </text>
    </comment>
    <comment ref="F120" authorId="0" shapeId="0" xr:uid="{00000000-0006-0000-0200-000010000000}">
      <text>
        <r>
          <rPr>
            <sz val="10"/>
            <rFont val="Arial"/>
            <family val="2"/>
          </rPr>
          <t xml:space="preserve">
(%) Porcentaje de participación respecto al TOTAL </t>
        </r>
      </text>
    </comment>
    <comment ref="A129" authorId="0" shapeId="0" xr:uid="{00000000-0006-0000-0200-000007000000}">
      <text>
        <r>
          <rPr>
            <sz val="10"/>
            <rFont val="Arial"/>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F130" authorId="0" shapeId="0" xr:uid="{00000000-0006-0000-0200-000011000000}">
      <text>
        <r>
          <rPr>
            <sz val="10"/>
            <rFont val="Arial"/>
            <family val="2"/>
          </rPr>
          <t xml:space="preserve">
(%) Porcentaje de participación respecto al TOTAL (incluido AU e IVA)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5" authorId="0" shapeId="0" xr:uid="{00000000-0006-0000-0300-000001000000}">
      <text>
        <r>
          <rPr>
            <sz val="10"/>
            <rFont val="Arial"/>
            <family val="2"/>
          </rPr>
          <t>La información se alimenta de la hoja 
"PLAN DE EJECUCIÓN FÍSICA Y DE INVERSIONES"</t>
        </r>
      </text>
    </comment>
    <comment ref="A6" authorId="0" shapeId="0" xr:uid="{00000000-0006-0000-0300-000002000000}">
      <text>
        <r>
          <rPr>
            <sz val="10"/>
            <rFont val="Arial"/>
            <family val="2"/>
          </rPr>
          <t>La información se alimenta de la hoja 
"PLAN DE EJECUCIÓN FÍSICA Y DE INVERSIONES"</t>
        </r>
      </text>
    </comment>
    <comment ref="H12" authorId="0" shapeId="0" xr:uid="{00000000-0006-0000-0300-00000D000000}">
      <text>
        <r>
          <rPr>
            <sz val="10"/>
            <rFont val="Arial"/>
            <family val="2"/>
          </rPr>
          <t xml:space="preserve">
Diligenciar solo si se trata de un convenio</t>
        </r>
      </text>
    </comment>
    <comment ref="J13" authorId="0" shapeId="0" xr:uid="{00000000-0006-0000-0300-00000E000000}">
      <text>
        <r>
          <rPr>
            <sz val="10"/>
            <rFont val="Arial"/>
            <family val="2"/>
          </rPr>
          <t xml:space="preserve">
Diligenciar el nombre del conveniante.
Incluir columnas a la derecha, en caso de requerirlo.</t>
        </r>
      </text>
    </comment>
    <comment ref="B14" authorId="0" shapeId="0" xr:uid="{00000000-0006-0000-0300-000006000000}">
      <text>
        <r>
          <rPr>
            <sz val="10"/>
            <rFont val="Arial"/>
            <family val="2"/>
          </rPr>
          <t xml:space="preserve">
Respecto al ítem</t>
        </r>
      </text>
    </comment>
    <comment ref="C14" authorId="0" shapeId="0" xr:uid="{00000000-0006-0000-0300-000007000000}">
      <text>
        <r>
          <rPr>
            <sz val="10"/>
            <rFont val="Arial"/>
            <family val="2"/>
          </rPr>
          <t xml:space="preserve">
(%) de dedicación respecto a la unidad de medida, justificar adecuamente en caso que sea inferior al 100% y no sea aporte en especie</t>
        </r>
      </text>
    </comment>
    <comment ref="E14" authorId="0" shapeId="0" xr:uid="{00000000-0006-0000-0300-000008000000}">
      <text>
        <r>
          <rPr>
            <sz val="10"/>
            <rFont val="Arial"/>
            <family val="2"/>
          </rPr>
          <t xml:space="preserve">
Respecto a la unidad de medida</t>
        </r>
      </text>
    </comment>
    <comment ref="F42" authorId="0" shapeId="0" xr:uid="{00000000-0006-0000-0300-000009000000}">
      <text>
        <r>
          <rPr>
            <sz val="10"/>
            <rFont val="Arial"/>
            <family val="2"/>
          </rPr>
          <t xml:space="preserve">
Normalmente este valor se deriva del estudio de mercado</t>
        </r>
      </text>
    </comment>
    <comment ref="A237" authorId="0" shapeId="0" xr:uid="{00000000-0006-0000-0300-000003000000}">
      <text>
        <r>
          <rPr>
            <sz val="10"/>
            <rFont val="Arial"/>
            <family val="2"/>
          </rPr>
          <t xml:space="preserve">
Sobre los aportes en dinero de quien no ejecuta</t>
        </r>
      </text>
    </comment>
    <comment ref="F237" authorId="0" shapeId="0" xr:uid="{00000000-0006-0000-0300-00000A000000}">
      <text>
        <r>
          <rPr>
            <sz val="10"/>
            <rFont val="Arial"/>
            <family val="2"/>
          </rPr>
          <t xml:space="preserve">
Diligenciar el porcentaje si aplica</t>
        </r>
      </text>
    </comment>
    <comment ref="A238" authorId="0" shapeId="0" xr:uid="{00000000-0006-0000-0300-000004000000}">
      <text>
        <r>
          <rPr>
            <sz val="10"/>
            <rFont val="Arial"/>
            <family val="2"/>
          </rPr>
          <t xml:space="preserve">
Sobre los aportes en dinero de quien no ejecuta</t>
        </r>
      </text>
    </comment>
    <comment ref="F238" authorId="0" shapeId="0" xr:uid="{00000000-0006-0000-0300-00000B000000}">
      <text>
        <r>
          <rPr>
            <sz val="10"/>
            <rFont val="Arial"/>
            <family val="2"/>
          </rPr>
          <t xml:space="preserve">
Diligenciar el porcentaje si aplica</t>
        </r>
      </text>
    </comment>
    <comment ref="A239" authorId="0" shapeId="0" xr:uid="{00000000-0006-0000-0300-000005000000}">
      <text>
        <r>
          <rPr>
            <sz val="10"/>
            <rFont val="Arial"/>
            <family val="2"/>
          </rPr>
          <t xml:space="preserve">
La base gravable del IVA en los contratos de obra si son de construcción son los honorarios, o en su defecto la utilidad del contratista (artículo 1.3.1.7.9 del decreto 1625 de 2016)
La base gravable del IVA en los contratos de obra si son de mantenimiento son sobre el total de la operación
Los contratos de Obras Públicas que celebren las personas naturales o jurídicas con las Entidades Territoriales y/o Entidades Descentralizadas del Orden Departamental y Municipal estarán excluidos del IVA (artículo 100 de la ley 21 de 1992)</t>
        </r>
      </text>
    </comment>
    <comment ref="F239" authorId="0" shapeId="0" xr:uid="{00000000-0006-0000-0300-00000C000000}">
      <text>
        <r>
          <rPr>
            <sz val="10"/>
            <rFont val="Arial"/>
            <family val="2"/>
          </rPr>
          <t xml:space="preserve">
Diligenciar el porcentaje si aplica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5" authorId="0" shapeId="0" xr:uid="{00000000-0006-0000-0400-000001000000}">
      <text>
        <r>
          <rPr>
            <sz val="10"/>
            <rFont val="Arial"/>
            <family val="2"/>
          </rPr>
          <t>La información se alimenta de la hoja 
"PLAN DE EJECUCIÓN FÍSICA Y DE INVERSIONES"</t>
        </r>
      </text>
    </comment>
    <comment ref="A6" authorId="0" shapeId="0" xr:uid="{00000000-0006-0000-0400-000002000000}">
      <text>
        <r>
          <rPr>
            <sz val="10"/>
            <rFont val="Arial"/>
            <family val="2"/>
          </rPr>
          <t>La información se alimenta de la hoja 
"PLAN DE EJECUCIÓN FÍSICA Y DE INVERSIONES"</t>
        </r>
      </text>
    </comment>
    <comment ref="H12" authorId="0" shapeId="0" xr:uid="{00000000-0006-0000-0400-00000E000000}">
      <text>
        <r>
          <rPr>
            <sz val="10"/>
            <rFont val="Arial"/>
            <family val="2"/>
          </rPr>
          <t xml:space="preserve">
Diligenciar solo si se trata de un convenio</t>
        </r>
      </text>
    </comment>
    <comment ref="J13" authorId="0" shapeId="0" xr:uid="{00000000-0006-0000-0400-00000F000000}">
      <text>
        <r>
          <rPr>
            <sz val="10"/>
            <rFont val="Arial"/>
            <family val="2"/>
          </rPr>
          <t xml:space="preserve">
Diligenciar el nombre del conveniante.
Incluir columnas a la derecha, en caso de requerirlo.</t>
        </r>
      </text>
    </comment>
    <comment ref="B14" authorId="0" shapeId="0" xr:uid="{00000000-0006-0000-0400-000006000000}">
      <text>
        <r>
          <rPr>
            <sz val="10"/>
            <rFont val="Arial"/>
            <family val="2"/>
          </rPr>
          <t xml:space="preserve">
Respecto al ítem</t>
        </r>
      </text>
    </comment>
    <comment ref="C14" authorId="0" shapeId="0" xr:uid="{00000000-0006-0000-0400-000007000000}">
      <text>
        <r>
          <rPr>
            <sz val="10"/>
            <rFont val="Arial"/>
            <family val="2"/>
          </rPr>
          <t xml:space="preserve">
(%) de dedicación respecto a la unidad de medida, justificar adecuamente en caso que sea inferior al 100% y no sea aporte en especie</t>
        </r>
      </text>
    </comment>
    <comment ref="E14" authorId="0" shapeId="0" xr:uid="{00000000-0006-0000-0400-000008000000}">
      <text>
        <r>
          <rPr>
            <sz val="10"/>
            <rFont val="Arial"/>
            <family val="2"/>
          </rPr>
          <t xml:space="preserve">
Respecto a la unidad de medida</t>
        </r>
      </text>
    </comment>
    <comment ref="F16" authorId="0" shapeId="0" xr:uid="{00000000-0006-0000-0400-000009000000}">
      <text>
        <r>
          <rPr>
            <sz val="10"/>
            <rFont val="Arial"/>
            <family val="2"/>
          </rPr>
          <t>Tarifa de $3.500.000/mes para el tecnólogo ambiental de Concordia, tomada de datos_financieros_concordia.xlsx ('Honorarios tecnólogo ambiental' = 3500000*3). No corresponde a la fila 'Tecnólogo' de la tabla Honorarios (que refleja la tarifa máxima general de $4.824.450), sino a la tarifa específica negociada para este convenio, por lo cual se digita directamente en vez de referenciar esa tabla.</t>
        </r>
      </text>
    </comment>
    <comment ref="F39" authorId="0" shapeId="0" xr:uid="{00000000-0006-0000-0400-00000A000000}">
      <text>
        <r>
          <rPr>
            <sz val="10"/>
            <rFont val="Arial"/>
            <family val="2"/>
          </rPr>
          <t xml:space="preserve">
Normalmente este valor se deriva del estudio de mercado</t>
        </r>
      </text>
    </comment>
    <comment ref="F42" authorId="0" shapeId="0" xr:uid="{00000000-0006-0000-0400-00000B000000}">
      <text>
        <r>
          <rPr>
            <sz val="10"/>
            <rFont val="Arial"/>
            <family val="2"/>
          </rPr>
          <t>Actualizado por AJUSTE_2: camiseta tipo polo y gorra frente sua pasan de 3 a 4 unidades cada una (Estudio de mercado, filas 15-16). Nuevo total combinado (4x$60.820 + 4x$38.405,80 = $396.903,20) dividido 50/50 entre Alcance 1 y Alcance 2 = $198.451,60 cada uno.</t>
        </r>
      </text>
    </comment>
    <comment ref="A47" authorId="0" shapeId="0" xr:uid="{00000000-0006-0000-0400-000003000000}">
      <text>
        <r>
          <rPr>
            <sz val="10"/>
            <rFont val="Arial"/>
            <family val="2"/>
          </rPr>
          <t xml:space="preserve">
Sobre los aportes en dinero de quien no ejecuta</t>
        </r>
      </text>
    </comment>
    <comment ref="A48" authorId="0" shapeId="0" xr:uid="{00000000-0006-0000-0400-000004000000}">
      <text>
        <r>
          <rPr>
            <sz val="10"/>
            <rFont val="Arial"/>
            <family val="2"/>
          </rPr>
          <t xml:space="preserve">
Sobre los aportes en dinero de quien no ejecuta</t>
        </r>
      </text>
    </comment>
    <comment ref="F48" authorId="0" shapeId="0" xr:uid="{00000000-0006-0000-0400-00000C000000}">
      <text>
        <r>
          <rPr>
            <sz val="10"/>
            <rFont val="Arial"/>
            <family val="2"/>
          </rPr>
          <t xml:space="preserve">
Diligenciar el porcentaje si aplica</t>
        </r>
      </text>
    </comment>
    <comment ref="A49" authorId="0" shapeId="0" xr:uid="{00000000-0006-0000-0400-000005000000}">
      <text>
        <r>
          <rPr>
            <sz val="10"/>
            <rFont val="Arial"/>
            <family val="2"/>
          </rPr>
          <t xml:space="preserve">
La base gravable del IVA en los contratos de obra si son de construcción son los honorarios, o en su defecto la utilidad del contratista (artículo 1.3.1.7.9 del decreto 1625 de 2016)
La base gravable del IVA en los contratos de obra si son de mantenimiento son sobre el total de la operación
Los contratos de Obras Públicas que celebren las personas naturales o jurídicas con las Entidades Territoriales y/o Entidades Descentralizadas del Orden Departamental y Municipal estarán excluidos del IVA (artículo 100 de la ley 21 de 1992)</t>
        </r>
      </text>
    </comment>
    <comment ref="F49" authorId="0" shapeId="0" xr:uid="{00000000-0006-0000-0400-00000D000000}">
      <text>
        <r>
          <rPr>
            <sz val="10"/>
            <rFont val="Arial"/>
            <family val="2"/>
          </rPr>
          <t xml:space="preserve">
Diligenciar el porcentaje si aplica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5" authorId="0" shapeId="0" xr:uid="{00000000-0006-0000-0500-000001000000}">
      <text>
        <r>
          <rPr>
            <sz val="10"/>
            <rFont val="Arial"/>
            <family val="2"/>
          </rPr>
          <t>La información se alimenta de la hoja 
"PLAN DE EJECUCIÓN FÍSICA Y DE INVERSIONES"</t>
        </r>
      </text>
    </comment>
    <comment ref="A6" authorId="0" shapeId="0" xr:uid="{00000000-0006-0000-0500-000002000000}">
      <text>
        <r>
          <rPr>
            <sz val="10"/>
            <rFont val="Arial"/>
            <family val="2"/>
          </rPr>
          <t>La información se alimenta de la hoja 
"PLAN DE EJECUCIÓN FÍSICA Y DE INVERSIONES"</t>
        </r>
      </text>
    </comment>
    <comment ref="H12" authorId="0" shapeId="0" xr:uid="{00000000-0006-0000-0500-000010000000}">
      <text>
        <r>
          <rPr>
            <sz val="10"/>
            <rFont val="Arial"/>
            <family val="2"/>
          </rPr>
          <t xml:space="preserve">
Diligenciar solo si se trata de un convenio</t>
        </r>
      </text>
    </comment>
    <comment ref="J13" authorId="0" shapeId="0" xr:uid="{00000000-0006-0000-0500-000011000000}">
      <text>
        <r>
          <rPr>
            <sz val="10"/>
            <rFont val="Arial"/>
            <family val="2"/>
          </rPr>
          <t xml:space="preserve">
Diligenciar el nombre del conveniante.
Incluir columnas a la derecha, en caso de requerirlo.</t>
        </r>
      </text>
    </comment>
    <comment ref="B14" authorId="0" shapeId="0" xr:uid="{00000000-0006-0000-0500-000007000000}">
      <text>
        <r>
          <rPr>
            <sz val="10"/>
            <rFont val="Arial"/>
            <family val="2"/>
          </rPr>
          <t xml:space="preserve">
Respecto al ítem</t>
        </r>
      </text>
    </comment>
    <comment ref="C14" authorId="0" shapeId="0" xr:uid="{00000000-0006-0000-0500-000008000000}">
      <text>
        <r>
          <rPr>
            <sz val="10"/>
            <rFont val="Arial"/>
            <family val="2"/>
          </rPr>
          <t xml:space="preserve">
(%) de dedicación respecto a la unidad de medida, justificar adecuamente en caso que sea inferior al 100% y no sea aporte en especie</t>
        </r>
      </text>
    </comment>
    <comment ref="E14" authorId="0" shapeId="0" xr:uid="{00000000-0006-0000-0500-000009000000}">
      <text>
        <r>
          <rPr>
            <sz val="10"/>
            <rFont val="Arial"/>
            <family val="2"/>
          </rPr>
          <t xml:space="preserve">
Respecto a la unidad de medida</t>
        </r>
      </text>
    </comment>
    <comment ref="F16" authorId="0" shapeId="0" xr:uid="{00000000-0006-0000-0500-00000A000000}">
      <text>
        <r>
          <rPr>
            <sz val="10"/>
            <rFont val="Arial"/>
            <family val="2"/>
          </rPr>
          <t>Tarifa de $3.500.000/mes para el tecnólogo ambiental de Concordia, tomada de datos_financieros_concordia.xlsx ('Honorarios tecnólogo ambiental' = 3500000*3). No corresponde a la fila 'Tecnólogo' de la tabla Honorarios (que refleja la tarifa máxima general de $4.824.450), sino a la tarifa específica negociada para este convenio, por lo cual se digita directamente en vez de referenciar esa tabla.</t>
        </r>
      </text>
    </comment>
    <comment ref="F18" authorId="0" shapeId="0" xr:uid="{00000000-0006-0000-0500-00000B000000}">
      <text>
        <r>
          <rPr>
            <sz val="10"/>
            <rFont val="Arial"/>
            <family val="2"/>
          </rPr>
          <t>Valor mensual de $3.200.000 correspondiente al aporte en especie del Municipio de Concordia (técnico ambiental o afín, respaldado en el contrato de prestación de servicios 36 de 2026), según AJUSTE_2.xlsx (hoja CONCORDIA, fila 5): 3 meses x $3.200.000 = $9.600.000 aporte total en especie. Se digita directamente porque es una valoración contractual específica de este aporte en especie, no una tarifa de la hoja Honorarios.</t>
        </r>
      </text>
    </comment>
    <comment ref="K18" authorId="0" shapeId="0" xr:uid="{00000000-0006-0000-0500-000012000000}">
      <text>
        <r>
          <rPr>
            <sz val="10"/>
            <rFont val="Arial"/>
            <family val="2"/>
          </rPr>
          <t>Aporte 100% en especie de la Entidad 1 (Municipio). No se aplica el reparto 90/10 de cofinanciación en dinero: H18, I18 y J18 quedan en 0 y el valor total (G18) se atribuye íntegramente a esta columna ESPECIE de Entidad 1.</t>
        </r>
      </text>
    </comment>
    <comment ref="F39" authorId="0" shapeId="0" xr:uid="{00000000-0006-0000-0500-00000C000000}">
      <text>
        <r>
          <rPr>
            <sz val="10"/>
            <rFont val="Arial"/>
            <family val="2"/>
          </rPr>
          <t xml:space="preserve">
Normalmente este valor se deriva del estudio de mercado</t>
        </r>
      </text>
    </comment>
    <comment ref="A41" authorId="0" shapeId="0" xr:uid="{00000000-0006-0000-0500-000003000000}">
      <text>
        <r>
          <rPr>
            <sz val="10"/>
            <rFont val="Arial"/>
            <family val="2"/>
          </rPr>
          <t xml:space="preserve">Nota: en Concordia la presencia de recicladores de oficio es irregular (6 identificados en total), de los cuales solo 3 asisten de manera constante. No se descarta que los 3 recicladores restantes también puedan hacer parte de la capacitación, por lo que la cantidad de refrigerios y asistentes aquí programada es de (2 talleres x 10) </t>
        </r>
      </text>
    </comment>
    <comment ref="A119" authorId="0" shapeId="0" xr:uid="{00000000-0006-0000-0500-000004000000}">
      <text>
        <r>
          <rPr>
            <sz val="10"/>
            <rFont val="Arial"/>
            <family val="2"/>
          </rPr>
          <t xml:space="preserve">
Sobre los aportes en dinero de quien no ejecuta</t>
        </r>
      </text>
    </comment>
    <comment ref="F119" authorId="0" shapeId="0" xr:uid="{00000000-0006-0000-0500-00000D000000}">
      <text>
        <r>
          <rPr>
            <sz val="10"/>
            <rFont val="Arial"/>
            <family val="2"/>
          </rPr>
          <t>Pendiente que Corantioquia defina el % de gastos de administración a reconocer para este convenio. Se deja en 0 (resaltado en rojo) hasta que se indique la tarifa a aplicar.</t>
        </r>
      </text>
    </comment>
    <comment ref="A120" authorId="0" shapeId="0" xr:uid="{00000000-0006-0000-0500-000005000000}">
      <text>
        <r>
          <rPr>
            <sz val="10"/>
            <rFont val="Arial"/>
            <family val="2"/>
          </rPr>
          <t xml:space="preserve">
Sobre los aportes en dinero de quien no ejecuta</t>
        </r>
      </text>
    </comment>
    <comment ref="F120" authorId="0" shapeId="0" xr:uid="{00000000-0006-0000-0500-00000E000000}">
      <text>
        <r>
          <rPr>
            <sz val="10"/>
            <rFont val="Arial"/>
            <family val="2"/>
          </rPr>
          <t xml:space="preserve">
Diligenciar el porcentaje si aplica</t>
        </r>
      </text>
    </comment>
    <comment ref="A121" authorId="0" shapeId="0" xr:uid="{00000000-0006-0000-0500-000006000000}">
      <text>
        <r>
          <rPr>
            <sz val="10"/>
            <rFont val="Arial"/>
            <family val="2"/>
          </rPr>
          <t xml:space="preserve">
La base gravable del IVA en los contratos de obra si son de construcción son los honorarios, o en su defecto la utilidad del contratista (artículo 1.3.1.7.9 del decreto 1625 de 2016)
La base gravable del IVA en los contratos de obra si son de mantenimiento son sobre el total de la operación
Los contratos de Obras Públicas que celebren las personas naturales o jurídicas con las Entidades Territoriales y/o Entidades Descentralizadas del Orden Departamental y Municipal estarán excluidos del IVA (artículo 100 de la ley 21 de 1992)</t>
        </r>
      </text>
    </comment>
    <comment ref="F121" authorId="0" shapeId="0" xr:uid="{00000000-0006-0000-0500-00000F000000}">
      <text>
        <r>
          <rPr>
            <sz val="10"/>
            <rFont val="Arial"/>
            <family val="2"/>
          </rPr>
          <t xml:space="preserve">
Diligenciar el porcentaje si aplica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5" authorId="0" shapeId="0" xr:uid="{00000000-0006-0000-0600-000001000000}">
      <text>
        <r>
          <rPr>
            <sz val="10"/>
            <rFont val="Arial"/>
            <family val="2"/>
          </rPr>
          <t>La información se alimenta de la hoja 
"PLAN DE EJECUCIÓN FÍSICA Y DE INVERSIONES"</t>
        </r>
      </text>
    </comment>
    <comment ref="A6" authorId="0" shapeId="0" xr:uid="{00000000-0006-0000-0600-000002000000}">
      <text>
        <r>
          <rPr>
            <sz val="10"/>
            <rFont val="Arial"/>
            <family val="2"/>
          </rPr>
          <t>La información se alimenta de la hoja 
"PLAN DE EJECUCIÓN FÍSICA Y DE INVERSIONES"</t>
        </r>
      </text>
    </comment>
    <comment ref="R11" authorId="0" shapeId="0" xr:uid="{00000000-0006-0000-0600-000003000000}">
      <text>
        <r>
          <rPr>
            <sz val="10"/>
            <rFont val="Arial"/>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T11" authorId="0" shapeId="0" xr:uid="{00000000-0006-0000-0600-000004000000}">
      <text>
        <r>
          <rPr>
            <sz val="10"/>
            <rFont val="Arial"/>
            <family val="2"/>
          </rPr>
          <t xml:space="preserve">En caso que los valores de las cotizaciones presenten una desviación significativa se recomienda calcular la mediana y no el promedio, y relacionar dicho valor como Valor unitario antes de IVA en la memoria de cálculo.
Tener en cuenta que la mediana solo se saca con valores superiores a cero pesos ($0), para ello verificar la fórmula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5" authorId="0" shapeId="0" xr:uid="{00000000-0006-0000-0700-000001000000}">
      <text>
        <r>
          <rPr>
            <sz val="10"/>
            <rFont val="Arial"/>
            <family val="2"/>
          </rPr>
          <t>La información se alimenta de la hoja 
"PLAN DE EJECUCIÓN FÍSICA Y DE INVERSIONES"</t>
        </r>
      </text>
    </comment>
    <comment ref="A6" authorId="0" shapeId="0" xr:uid="{00000000-0006-0000-0700-000002000000}">
      <text>
        <r>
          <rPr>
            <sz val="10"/>
            <rFont val="Arial"/>
            <family val="2"/>
          </rPr>
          <t>La información se alimenta de la hoja 
"PLAN DE EJECUCIÓN FÍSICA Y DE INVERSIONES"</t>
        </r>
      </text>
    </comment>
    <comment ref="B8" authorId="0" shapeId="0" xr:uid="{00000000-0006-0000-0700-000004000000}">
      <text>
        <r>
          <rPr>
            <sz val="10"/>
            <rFont val="Arial"/>
            <family val="2"/>
          </rPr>
          <t>Aplica para los aportes en dinero de la corporación. O para los aportes en dinero de la corporación y el conveniante si se va a subcontratar.</t>
        </r>
      </text>
    </comment>
    <comment ref="F11" authorId="0" shapeId="0" xr:uid="{00000000-0006-0000-0700-00000A000000}">
      <text>
        <r>
          <rPr>
            <sz val="10"/>
            <rFont val="Arial"/>
            <family val="2"/>
          </rPr>
          <t xml:space="preserve">
(%) Porcentaje de participación respecto a los costos directos del proceso</t>
        </r>
      </text>
    </comment>
    <comment ref="A63" authorId="0" shapeId="0" xr:uid="{00000000-0006-0000-0700-000003000000}">
      <text>
        <r>
          <rPr>
            <sz val="10"/>
            <rFont val="Arial"/>
            <family val="2"/>
          </rPr>
          <t xml:space="preserve">
De quien no ejecuta</t>
        </r>
      </text>
    </comment>
    <comment ref="D64" authorId="0" shapeId="0" xr:uid="{00000000-0006-0000-0700-000005000000}">
      <text>
        <r>
          <rPr>
            <sz val="10"/>
            <rFont val="Arial"/>
            <family val="2"/>
          </rPr>
          <t>Pendiente que Corantioquia defina el % de gastos de administración u operativos a reconocer para este convenio (en el ejemplo de referencia F-PGC-21_FINANCIERO_EA_EP_EJEMPLO.xlsx este valor se escribe directamente aquí como una tarifa plana negociada, p.ej. 13%, sin depender del desglose de ítems de las filas 12-59). Se deja en 0 (resaltado en rojo) hasta que se indique la tarifa a aplicar; mientras tanto el presupuesto no incluye administración. Debe diligenciarse coherente con 'ALCANCE 1'!F237, 'ALCANCE 2'!F237 y 'Presupuesto Convenio'!F158, que están sujetos a la misma tarifa.</t>
        </r>
      </text>
    </comment>
    <comment ref="E64" authorId="0" shapeId="0" xr:uid="{00000000-0006-0000-0700-000008000000}">
      <text>
        <r>
          <rPr>
            <sz val="10"/>
            <rFont val="Arial"/>
            <family val="2"/>
          </rPr>
          <t xml:space="preserve">
Porcentaje sobre los aportes en dinero, de quien no ejecuta</t>
        </r>
      </text>
    </comment>
    <comment ref="D65" authorId="0" shapeId="0" xr:uid="{00000000-0006-0000-0700-000006000000}">
      <text>
        <r>
          <rPr>
            <sz val="10"/>
            <rFont val="Arial"/>
            <family val="2"/>
          </rPr>
          <t xml:space="preserve">
Diligenciar el porcentaje si aplica
</t>
        </r>
      </text>
    </comment>
    <comment ref="D66" authorId="0" shapeId="0" xr:uid="{00000000-0006-0000-0700-000007000000}">
      <text>
        <r>
          <rPr>
            <sz val="10"/>
            <rFont val="Arial"/>
            <family val="2"/>
          </rPr>
          <t xml:space="preserve">
Diligenciar el porcentaje si aplica
</t>
        </r>
      </text>
    </comment>
    <comment ref="E67" authorId="0" shapeId="0" xr:uid="{00000000-0006-0000-0700-000009000000}">
      <text>
        <r>
          <rPr>
            <sz val="10"/>
            <rFont val="Arial"/>
            <family val="2"/>
          </rPr>
          <t xml:space="preserve">
Valor expresado en moneda legal colombiana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5" authorId="0" shapeId="0" xr:uid="{00000000-0006-0000-0800-000001000000}">
      <text>
        <r>
          <rPr>
            <sz val="10"/>
            <rFont val="Arial"/>
            <family val="2"/>
          </rPr>
          <t>2022</t>
        </r>
      </text>
    </comment>
    <comment ref="B6" authorId="0" shapeId="0" xr:uid="{00000000-0006-0000-0800-000002000000}">
      <text>
        <r>
          <rPr>
            <sz val="10"/>
            <rFont val="Arial"/>
            <family val="2"/>
          </rPr>
          <t xml:space="preserve">2025-05-16.
Anterior:
2024. 190-MEM2401-169
Antiguo.
190-MEM2201-77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4" authorId="0" shapeId="0" xr:uid="{00000000-0006-0000-0900-000005000000}">
      <text>
        <r>
          <rPr>
            <sz val="10"/>
            <rFont val="Arial"/>
            <family val="2"/>
          </rPr>
          <t xml:space="preserve">2024
</t>
        </r>
      </text>
    </comment>
    <comment ref="B5" authorId="0" shapeId="0" xr:uid="{00000000-0006-0000-0900-000006000000}">
      <text>
        <r>
          <rPr>
            <sz val="10"/>
            <rFont val="Arial"/>
            <family val="2"/>
          </rPr>
          <t>2025-12-15. 190-MEM2512-8910
2025-01-14. 190-MEM2501-139
2025-01-03. 190-MEM2501-14
2024-01-12. 190-MEM2401-182</t>
        </r>
      </text>
    </comment>
    <comment ref="A8" authorId="0" shapeId="0" xr:uid="{00000000-0006-0000-0900-000001000000}">
      <text>
        <r>
          <rPr>
            <sz val="10"/>
            <rFont val="Arial"/>
            <family val="2"/>
          </rPr>
          <t>Bachiller</t>
        </r>
      </text>
    </comment>
    <comment ref="B8" authorId="0" shapeId="0" xr:uid="{00000000-0006-0000-0900-000007000000}">
      <text>
        <r>
          <rPr>
            <sz val="10"/>
            <rFont val="Arial"/>
            <family val="2"/>
          </rPr>
          <t>2448000
2400000</t>
        </r>
      </text>
    </comment>
    <comment ref="B9" authorId="0" shapeId="0" xr:uid="{00000000-0006-0000-0900-000008000000}">
      <text>
        <r>
          <rPr>
            <sz val="10"/>
            <rFont val="Arial"/>
            <family val="2"/>
          </rPr>
          <t>3500000
3989000</t>
        </r>
      </text>
    </comment>
    <comment ref="B10" authorId="0" shapeId="0" xr:uid="{00000000-0006-0000-0900-000009000000}">
      <text>
        <r>
          <rPr>
            <sz val="10"/>
            <rFont val="Arial"/>
            <family val="2"/>
          </rPr>
          <t xml:space="preserve">4041000
</t>
        </r>
      </text>
    </comment>
    <comment ref="A11" authorId="0" shapeId="0" xr:uid="{00000000-0006-0000-0900-000002000000}">
      <text>
        <r>
          <rPr>
            <sz val="10"/>
            <rFont val="Arial"/>
            <family val="2"/>
          </rPr>
          <t xml:space="preserve">Tecnólogo con experiencia </t>
        </r>
      </text>
    </comment>
    <comment ref="B11" authorId="0" shapeId="0" xr:uid="{00000000-0006-0000-0900-00000A000000}">
      <text>
        <r>
          <rPr>
            <sz val="10"/>
            <rFont val="Arial"/>
            <family val="2"/>
          </rPr>
          <t xml:space="preserve">4500000
4687000
</t>
        </r>
      </text>
    </comment>
    <comment ref="B12" authorId="0" shapeId="0" xr:uid="{00000000-0006-0000-0900-00000B000000}">
      <text>
        <r>
          <rPr>
            <sz val="10"/>
            <rFont val="Arial"/>
            <family val="2"/>
          </rPr>
          <t>5095920
4996000</t>
        </r>
      </text>
    </comment>
    <comment ref="A13" authorId="0" shapeId="0" xr:uid="{00000000-0006-0000-0900-000003000000}">
      <text>
        <r>
          <rPr>
            <sz val="10"/>
            <rFont val="Arial"/>
            <family val="2"/>
          </rPr>
          <t>Profesional con experiencia (mínimo 6 meses)</t>
        </r>
      </text>
    </comment>
    <comment ref="B13" authorId="0" shapeId="0" xr:uid="{00000000-0006-0000-0900-00000C000000}">
      <text>
        <r>
          <rPr>
            <sz val="10"/>
            <rFont val="Arial"/>
            <family val="2"/>
          </rPr>
          <t>7493940
7347000</t>
        </r>
      </text>
    </comment>
    <comment ref="A14" authorId="0" shapeId="0" xr:uid="{00000000-0006-0000-0900-000004000000}">
      <text>
        <r>
          <rPr>
            <sz val="10"/>
            <rFont val="Arial"/>
            <family val="2"/>
          </rPr>
          <t>Coordinador de proyecto</t>
        </r>
      </text>
    </comment>
    <comment ref="B14" authorId="0" shapeId="0" xr:uid="{00000000-0006-0000-0900-00000D000000}">
      <text>
        <r>
          <rPr>
            <sz val="10"/>
            <rFont val="Arial"/>
            <family val="2"/>
          </rPr>
          <t>8990280
8814000</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6" authorId="0" shapeId="0" xr:uid="{00000000-0006-0000-0A00-000002000000}">
      <text>
        <r>
          <rPr>
            <sz val="10"/>
            <rFont val="Arial"/>
            <family val="2"/>
          </rPr>
          <t>2023: 190-MEM2212-9652, 190-MEM2212-9506
2022: 190-MEM2112-8667
2024: 190-MEM2401-171
2025: 190-MEM2503-2165</t>
        </r>
      </text>
    </comment>
    <comment ref="D7" authorId="0" shapeId="0" xr:uid="{00000000-0006-0000-0A00-000003000000}">
      <text>
        <r>
          <rPr>
            <sz val="10"/>
            <rFont val="Arial"/>
            <family val="2"/>
          </rPr>
          <t>2023: $1.160.000
2022: $1.000.000
2024: $1.300.000
2025: $1.423.500</t>
        </r>
      </text>
    </comment>
    <comment ref="D8" authorId="0" shapeId="0" xr:uid="{00000000-0006-0000-0A00-000004000000}">
      <text>
        <r>
          <rPr>
            <sz val="10"/>
            <rFont val="Arial"/>
            <family val="2"/>
          </rPr>
          <t>2023: $140.606
2022: $117.172
2024: $162.000
2025: $200.000</t>
        </r>
      </text>
    </comment>
    <comment ref="G11" authorId="0" shapeId="0" xr:uid="{00000000-0006-0000-0A00-000005000000}">
      <text>
        <r>
          <rPr>
            <sz val="10"/>
            <rFont val="Arial"/>
            <family val="2"/>
          </rPr>
          <t xml:space="preserve">
Al auxilio de transporte tiene derecho todo trabajador que tenga un sueldo de hasta dos salarios mínimos mensuales (Ley 15 de 1959).</t>
        </r>
      </text>
    </comment>
    <comment ref="B25" authorId="0" shapeId="0" xr:uid="{00000000-0006-0000-0A00-000001000000}">
      <text>
        <r>
          <rPr>
            <sz val="10"/>
            <rFont val="Arial"/>
            <family val="2"/>
          </rPr>
          <t>Marcela Buitrago Monsalve:
 Sobre cesantías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5" authorId="0" shapeId="0" xr:uid="{00000000-0006-0000-0B00-000002000000}">
      <text>
        <r>
          <rPr>
            <sz val="10"/>
            <rFont val="Arial"/>
            <family val="2"/>
          </rPr>
          <t>Anterior: 2024</t>
        </r>
      </text>
    </comment>
    <comment ref="A6" authorId="0" shapeId="0" xr:uid="{00000000-0006-0000-0B00-000001000000}">
      <text>
        <r>
          <rPr>
            <sz val="10"/>
            <rFont val="Arial"/>
            <family val="2"/>
          </rPr>
          <t>Marcela Buitrago Monsalve:
Departamento administrativo de la función pública</t>
        </r>
      </text>
    </comment>
    <comment ref="B6" authorId="0" shapeId="0" xr:uid="{00000000-0006-0000-0B00-000003000000}">
      <text>
        <r>
          <rPr>
            <sz val="10"/>
            <rFont val="Arial"/>
            <family val="2"/>
          </rPr>
          <t>Anterior: 903 del 2023-08-02</t>
        </r>
      </text>
    </comment>
    <comment ref="C11" authorId="0" shapeId="0" xr:uid="{00000000-0006-0000-0B00-000004000000}">
      <text>
        <r>
          <rPr>
            <sz val="10"/>
            <rFont val="Arial"/>
            <family val="2"/>
          </rPr>
          <t xml:space="preserve">
Salario 2023 con aumento del 9,28% 
(acuerdo colectivo inflación + 1,6 puntos
 = 9,28% + 1,6% = 10,88%)  </t>
        </r>
      </text>
    </comment>
    <comment ref="D11" authorId="0" shapeId="0" xr:uid="{00000000-0006-0000-0B00-000005000000}">
      <text>
        <r>
          <rPr>
            <sz val="10"/>
            <rFont val="Arial"/>
            <family val="2"/>
          </rPr>
          <t xml:space="preserve">
Factor prestacional del 67%</t>
        </r>
      </text>
    </comment>
    <comment ref="E11" authorId="0" shapeId="0" xr:uid="{00000000-0006-0000-0B00-000006000000}">
      <text>
        <r>
          <rPr>
            <sz val="10"/>
            <rFont val="Arial"/>
            <family val="2"/>
          </rPr>
          <t xml:space="preserve">
Promedio 21 día laborables al mes</t>
        </r>
      </text>
    </comment>
    <comment ref="F11" authorId="0" shapeId="0" xr:uid="{00000000-0006-0000-0B00-000007000000}">
      <text>
        <r>
          <rPr>
            <sz val="10"/>
            <rFont val="Arial"/>
            <family val="2"/>
          </rPr>
          <t xml:space="preserve">
Promedio 8,8 horas laborables al día</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10" authorId="0" shapeId="0" xr:uid="{00000000-0006-0000-0C00-000002000000}">
      <text>
        <r>
          <rPr>
            <sz val="10"/>
            <rFont val="Arial"/>
            <family val="2"/>
          </rPr>
          <t>Anterior: 2020</t>
        </r>
      </text>
    </comment>
    <comment ref="A11" authorId="0" shapeId="0" xr:uid="{00000000-0006-0000-0C00-000001000000}">
      <text>
        <r>
          <rPr>
            <sz val="10"/>
            <rFont val="Arial"/>
            <family val="2"/>
          </rPr>
          <t xml:space="preserve">
Subdirección Participación y Cultura</t>
        </r>
      </text>
    </comment>
    <comment ref="B11" authorId="0" shapeId="0" xr:uid="{00000000-0006-0000-0C00-000003000000}">
      <text>
        <r>
          <rPr>
            <sz val="10"/>
            <rFont val="Arial"/>
            <family val="2"/>
          </rPr>
          <t>Anterior: 140-MEM2010-6732</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5" authorId="0" shapeId="0" xr:uid="{00000000-0006-0000-0D00-000001000000}">
      <text>
        <r>
          <rPr>
            <sz val="10"/>
            <rFont val="Arial"/>
            <family val="2"/>
          </rPr>
          <t>2025-10-28.
Anterior: 2022</t>
        </r>
      </text>
    </comment>
    <comment ref="B6" authorId="0" shapeId="0" xr:uid="{00000000-0006-0000-0D00-000002000000}">
      <text>
        <r>
          <rPr>
            <sz val="10"/>
            <rFont val="Arial"/>
            <family val="2"/>
          </rPr>
          <t>2025-10-28.
Anterior: 040OC-MEM2204-3298</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6" authorId="0" shapeId="0" xr:uid="{00000000-0006-0000-0E00-000001000000}">
      <text>
        <r>
          <rPr>
            <sz val="10"/>
            <rFont val="Arial"/>
            <family val="2"/>
          </rPr>
          <t>Dirección general</t>
        </r>
      </text>
    </comment>
    <comment ref="B6" authorId="0" shapeId="0" xr:uid="{00000000-0006-0000-0E00-000002000000}">
      <text>
        <r>
          <rPr>
            <sz val="10"/>
            <rFont val="Arial"/>
            <family val="2"/>
          </rPr>
          <t xml:space="preserve">040-CIR2205-12
040-CIR2401-1 </t>
        </r>
      </text>
    </comment>
    <comment ref="B8" authorId="0" shapeId="0" xr:uid="{00000000-0006-0000-0E00-000003000000}">
      <text>
        <r>
          <rPr>
            <sz val="10"/>
            <rFont val="Arial"/>
            <family val="2"/>
          </rPr>
          <t>2022: $1.000.000
2023; $ 1.160.000</t>
        </r>
      </text>
    </comment>
    <comment ref="B9" authorId="0" shapeId="0" xr:uid="{00000000-0006-0000-0E00-000004000000}">
      <text>
        <r>
          <rPr>
            <sz val="10"/>
            <rFont val="Arial"/>
            <family val="2"/>
          </rPr>
          <t>2022: $192.367.938.015
2023;$ 164.026.583.397</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10" authorId="0" shapeId="0" xr:uid="{00000000-0006-0000-1100-000001000000}">
      <text>
        <r>
          <rPr>
            <sz val="10"/>
            <rFont val="Arial"/>
            <family val="2"/>
          </rPr>
          <t xml:space="preserve">
32% - 2020
31% - 2021
30% - 2020</t>
        </r>
      </text>
    </comment>
    <comment ref="C14" authorId="0" shapeId="0" xr:uid="{00000000-0006-0000-1100-000002000000}">
      <text>
        <r>
          <rPr>
            <sz val="10"/>
            <rFont val="Arial"/>
            <family val="2"/>
          </rPr>
          <t xml:space="preserve">
Anotar el porcentaje corrrespondiente:
0,5% - Contrato con valor entre 1 y 2000 SMMLV
1,0% - Contrato con valor entre 2001 y 6000 SMMLV
2,0% - Contrato con valor superior a 6000 SMMLV</t>
        </r>
      </text>
    </comment>
    <comment ref="C17" authorId="0" shapeId="0" xr:uid="{00000000-0006-0000-1100-000003000000}">
      <text>
        <r>
          <rPr>
            <sz val="10"/>
            <rFont val="Arial"/>
            <family val="2"/>
          </rPr>
          <t xml:space="preserve">
32% - 2020
31% - 2021
30% - 2020</t>
        </r>
      </text>
    </comment>
    <comment ref="C21" authorId="0" shapeId="0" xr:uid="{00000000-0006-0000-1100-000004000000}">
      <text>
        <r>
          <rPr>
            <sz val="10"/>
            <rFont val="Arial"/>
            <family val="2"/>
          </rPr>
          <t xml:space="preserve">
Anotar el porcentaje corrrespondiente:
0,5% - Contrato con valor entre 1 y 2000 SMMLV
1,0% - Contrato con valor entre 2001 y 6000 SMMLV
2,0% - Contrato con valor superior a 6000 SMMLV</t>
        </r>
      </text>
    </comment>
    <comment ref="C25" authorId="0" shapeId="0" xr:uid="{00000000-0006-0000-1100-000005000000}">
      <text>
        <r>
          <rPr>
            <sz val="10"/>
            <rFont val="Arial"/>
            <family val="2"/>
          </rPr>
          <t xml:space="preserve">
32% - 2020
31% - 2021
30% - 2020</t>
        </r>
      </text>
    </comment>
    <comment ref="C34" authorId="0" shapeId="0" xr:uid="{00000000-0006-0000-1100-000006000000}">
      <text>
        <r>
          <rPr>
            <sz val="10"/>
            <rFont val="Arial"/>
            <family val="2"/>
          </rPr>
          <t xml:space="preserve">
Aún no se ha adoptado a nivel departamental</t>
        </r>
      </text>
    </comment>
    <comment ref="C37" authorId="0" shapeId="0" xr:uid="{00000000-0006-0000-1100-000007000000}">
      <text>
        <r>
          <rPr>
            <sz val="10"/>
            <rFont val="Arial"/>
            <family val="2"/>
          </rPr>
          <t xml:space="preserve">
32% - 2020
31% - 2021
30% - 2020</t>
        </r>
      </text>
    </comment>
    <comment ref="C41" authorId="0" shapeId="0" xr:uid="{00000000-0006-0000-1100-000008000000}">
      <text>
        <r>
          <rPr>
            <sz val="10"/>
            <rFont val="Arial"/>
            <family val="2"/>
          </rPr>
          <t xml:space="preserve">
Diligenciar, con la tarifa estipulada por la entidad territorial en el acto administrativo (acuerdo) mediante el cual se adoptó la Estampilla en su jurisdicción</t>
        </r>
      </text>
    </comment>
    <comment ref="C42" authorId="0" shapeId="0" xr:uid="{00000000-0006-0000-1100-000009000000}">
      <text>
        <r>
          <rPr>
            <sz val="10"/>
            <rFont val="Arial"/>
            <family val="2"/>
          </rPr>
          <t xml:space="preserve">
Diligenciar, con la tarifa estipulada por la entidad territorial en el acto administrativo (acuerdo) mediante el cual se adoptó la Estampilla en su jurisdicción</t>
        </r>
      </text>
    </comment>
    <comment ref="C43" authorId="0" shapeId="0" xr:uid="{00000000-0006-0000-1100-00000A000000}">
      <text>
        <r>
          <rPr>
            <sz val="10"/>
            <rFont val="Arial"/>
            <family val="2"/>
          </rPr>
          <t xml:space="preserve">
Diligenciar, con la tarifa estipulada por la entidad territorial en el acto administrativo (acuerdo) mediante el cual se adoptó la Estampilla en su jurisdicción</t>
        </r>
      </text>
    </comment>
    <comment ref="C44" authorId="0" shapeId="0" xr:uid="{00000000-0006-0000-1100-00000B000000}">
      <text>
        <r>
          <rPr>
            <sz val="10"/>
            <rFont val="Arial"/>
            <family val="2"/>
          </rPr>
          <t xml:space="preserve">
Diligenciar, con la tarifa estipulada por la entidad territorial en el acto administrativo (acuerdo) mediante el cual se adoptó la Estampilla en su jurisdicción</t>
        </r>
      </text>
    </comment>
    <comment ref="C45" authorId="0" shapeId="0" xr:uid="{00000000-0006-0000-1100-00000C000000}">
      <text>
        <r>
          <rPr>
            <sz val="10"/>
            <rFont val="Arial"/>
            <family val="2"/>
          </rPr>
          <t xml:space="preserve">
Diligenciar, con la tarifa estipulada por la entidad territorial en el acto administrativo (acuerdo) mediante el cual se adoptó la Estampilla en su jurisdicción</t>
        </r>
      </text>
    </comment>
  </commentList>
</comments>
</file>

<file path=xl/sharedStrings.xml><?xml version="1.0" encoding="utf-8"?>
<sst xmlns="http://schemas.openxmlformats.org/spreadsheetml/2006/main" count="1558" uniqueCount="1101">
  <si>
    <t>Sistema de Gestión Integral (SGI)
Instructivo - Componente Financiero EP
Código: F-PGC-21. Versión: 05</t>
  </si>
  <si>
    <t>Hoja "Instructivo"</t>
  </si>
  <si>
    <t>Color</t>
  </si>
  <si>
    <t>Hoja</t>
  </si>
  <si>
    <t>Celda</t>
  </si>
  <si>
    <t>Gris</t>
  </si>
  <si>
    <t>Informativa</t>
  </si>
  <si>
    <t>Azul</t>
  </si>
  <si>
    <t>Protegida</t>
  </si>
  <si>
    <t>Vinotinto</t>
  </si>
  <si>
    <t>Formatos</t>
  </si>
  <si>
    <t>Morado</t>
  </si>
  <si>
    <t>Variables</t>
  </si>
  <si>
    <t>Para un mejor diligenciamiento de los formatos y uso de las variables y hojas informativas que se encuentran en este libro, se recomienda, antes de empezar a diligenciar, leer el instructivo, que se encuentra consignado en la presente hoja, igualmente, cada hoja contiene un número significativo de comentarios, los cuales, pretenden ayudar al diligenciamiento, se recomienda leerlos y aplicarlos de manera atenta. 
En caso de requerir apoyo, favor comunicarse con el asesor(a) financiero(a) asignado para el proceso.</t>
  </si>
  <si>
    <t>HOJAS INFORMATIVAS</t>
  </si>
  <si>
    <t>Nombre</t>
  </si>
  <si>
    <t>Descripción</t>
  </si>
  <si>
    <t>Cuantías de contratación (por pluralidad de oferentes)</t>
  </si>
  <si>
    <t>En la hoja se encuentran los valores establecidos anualmente, para identificar dentro de la contratación por pluralidad de oferentes, de acuerdo al valor del presupuesto, si se clasifica dentro de una mínima cuantía, menor cuantía o licitación pública, en los casos que aplique.</t>
  </si>
  <si>
    <t>Documentos de apoyo</t>
  </si>
  <si>
    <t>En la hoja se encuentran listas enunciativas de documentos de apoyo, que pueden presentar interés, al igual, que guíar el accionar en el ámbito general de la contratación pública y específico de la asesoría financiera a la misma.
Se deberá considerar que las listas no son exhaustivas, es decir, no contemplan todos los documentos de cada categoría, al igual, que depende de la actualización constante de la Subdirección Administrativa y Financiera.</t>
  </si>
  <si>
    <t>Impuestos y garantías</t>
  </si>
  <si>
    <t>En la hoja se encuentra una lista enunciativa de los impuestos y las garantías en los que puede incurrir el ejecutor, las cuales dependen de la especificidad del proceso. 
La lista es de carácter informativa en caso que se emitan consultas al respecto.</t>
  </si>
  <si>
    <t>Información anticipos y pagos anticipados</t>
  </si>
  <si>
    <t>En la hoja se encuentra una corta explicación sobre la consideración normativa de los anticipos y pagos anticipados, que tiene como objeto orientar respecto a este tema de frecuente consulta e inquietud; tema sobre el cual, se requiere tener claridad para la estipulación de la ejecución física y financiera de los procesos.</t>
  </si>
  <si>
    <t>Información procesos de obra pública y capacidad residual (K)</t>
  </si>
  <si>
    <t>En la hoja se encuentra una corta explicación sobre los procesos de obra, y el cálculo de la capacidad residual (K) en los casos que se requiera, que tiene como objeto suministrar información de interés general respecto a este tema de frecuente consulta e inquietud; tener en cuenta que este tema es de competencia tanto jurídica como técnica y financiera.</t>
  </si>
  <si>
    <t>Información IVA</t>
  </si>
  <si>
    <t>En la hoja se encuentra una corta explicación sobre las consideraciones respecto al IVA, que tiene como objeto orientar respecto a este tema de frecuente consulta e inquietud.</t>
  </si>
  <si>
    <t>Notas propuesta económica</t>
  </si>
  <si>
    <t>En la hoja se encuentra una lista enunciativa de notas, las cuales deberán ser elegidas de acuerdo a la especificidad del proceso contractual, con el fin de incluirlas en el formato de propuesta económica. 
Las notas tienen como objeto orientar a los oferentes en el diligenciamiento de dicho formato.</t>
  </si>
  <si>
    <t>Requisitos habilitantes capacidad financiera y organizacional</t>
  </si>
  <si>
    <t>En la hoja se encuentran los requisitos de capacidad financiera y organizacional vigentes</t>
  </si>
  <si>
    <t>FORMATOS (PARA DILIGENCIAR)</t>
  </si>
  <si>
    <t>DILIGENCIAR EN CASO DE:</t>
  </si>
  <si>
    <t>Contratos por contratación directa</t>
  </si>
  <si>
    <t>Contratos por pluralidad de oferentes</t>
  </si>
  <si>
    <t>Convenios</t>
  </si>
  <si>
    <t>DILIGENCIAR PARA EVALUACIÓN POR PARTE DEL COMITÉ DE CONTRATACIÓN (Asesor técnico)</t>
  </si>
  <si>
    <t>Se recomienda que el asesor técnico para la planeación financiera del proceso contractual, empiece con el diligenciamiento paralelo de la memoria de cálculo con su debido estudio de mercado, para seguir con la estipulación de los gastos de administración, si aplican. En un segundo momento, se recomienda diligenciar, el presupuesto de acuerdo a la modalidad del proceso, y el plan de ejecución física y de inversiones. El técnico podrá anexar al presente libro las hojas que considere necesarias con el fin de suportar la estimación de los valores.
NOTA: Se recomienda iniciar escribiendo en el formato del Plan de ejecución los datos básicos de modalidad de contratación y objeto a contratar, ya que está información alimenta a las demás hojas.</t>
  </si>
  <si>
    <t>Plan de ejecución física y de inversiones</t>
  </si>
  <si>
    <t>Diligenciar la programación física y financiera del proceso, tanto en la étapa inicial, como en el caso de solicitud de Otrosí de adición de recursos o prórroga, o cuando el Otrosí de modificación implique cambios en el presupuesto.</t>
  </si>
  <si>
    <t>X</t>
  </si>
  <si>
    <t>Plan de ejecución física y de inversiones - Prestación de Servicios Personales</t>
  </si>
  <si>
    <t>Diligenciar exclusivamente para los contratos de Prestación de Servicios Personales que suscribe la Corporación con una persona natural. Este formato simplificado permite la programación física y financiera del proceso, tanto en la étapa inicial, como en el caso de solicitud de Otrosí de adición de recursos o prórroga, o cuando el Otrosí de modificación implique cambios en el presupuesto.</t>
  </si>
  <si>
    <t>Presupuesto - Modalidad contrato</t>
  </si>
  <si>
    <t>Diligenciar en caso que el proceso se tipifique dentro de las modalidades de contratos. El presupuesto es un documento donde se plasman los recursos económicos requeridos para llevar a cabo de manera exitosa el proceso contractual.</t>
  </si>
  <si>
    <t>Presupuesto - Modalidad contrato - Prestación de Servicios Personales</t>
  </si>
  <si>
    <t>Diligenciar exclusivamente para los contratos de Prestación de Servicios Personales que suscribe la Corporación con una persona natural. En este formato simplificado se plasma el presupuesto, donde se relacionan los recursos económicos requeridos para llevar a cabo de manera exitosa el proceso contractual.</t>
  </si>
  <si>
    <t>Presupuesto - Modalidad convenio</t>
  </si>
  <si>
    <t>Diligenciar en caso que el proceso se tipifique dentro de las modalidades de convenios. El presupuesto es un documento donde se plasman los recursos económicos requeridos para llevar a cabo de manera exitosa el proceso contractual.</t>
  </si>
  <si>
    <t>Memoria de cálculo - Opción 1</t>
  </si>
  <si>
    <t>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la compra de productos terminados, bienes con características homogéneas, o bienes y servicios que se valoren a todo costo, entre otras opciones, por ejemplo: compra de equipos o insumos.
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</si>
  <si>
    <t>Se seleccionará el formato de memoria de cálculo que mejor se adapte a las características del proceso, alcance y/o actividad a valorar.</t>
  </si>
  <si>
    <t>Memoria de cálculo - Opción 2</t>
  </si>
  <si>
    <t>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los procesos de obra.
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</si>
  <si>
    <t>Memoria de cálculo - Opción 3</t>
  </si>
  <si>
    <t>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procesos que requieran detallar todos los elementos del costo, por ejemplo, realización de talleres, donde se debe considerar los materiales, los refrigerios, alquiler de equipos, entre otros.
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</si>
  <si>
    <t>Estudio de mercado</t>
  </si>
  <si>
    <t>Un estudio de mercado es el proceso mediante el cual, se recoge y análiza información que sirve para identificar las características, valores y condiciones del bien o servicio a adquirir, con el fin de obtenerlos acuerdo a las estipulaciones del mercado, bajo el principio de plena competencia. 
En la corporación el estudio de mercado se realiza mediante la identificación de valores por medio de cotizaciones debidamente radicadas, valores históricos de los bienes y servicios de interés, recolección de información de sitios de internet soportados con los debidos pantallazos, y demás información de diferentes fuentes con sus correspondientes medios de verificación. El estudio de mercado no se puede confundir con el estudio de sector, este último, requerido solo para algunos procesos contractuales.
En el estudio de mercado, pueden hacer parte, debidamente soportados o en todo caso que permita realizar la trazabilidad, los valores establecidos en otros procesos contractuales para los mismos bienes y servicios, de la misma vigencia o de anteriores vigencias, en caso de utilizar valores de vigencias anteriores se deberá realizar la respectiva actualización con la inflación anual de la o las vigencias pasadas.</t>
  </si>
  <si>
    <t>Determinación de gastos de administración</t>
  </si>
  <si>
    <t>Diligenciar para determinar el porcentaje de los gastos de administración o administración del proceso, de acuerdo a las características del mismo, considerando no tener duplicidad en ítems ya contemplados en el presupuesto general del proceso.</t>
  </si>
  <si>
    <t>Identificación de bienes nacionales relevantes</t>
  </si>
  <si>
    <t xml:space="preserve">Diligenciar para identificar los bienes nacionales relevantes en los procesos que apliquen. </t>
  </si>
  <si>
    <t>DILIGENCIAR COMO PARTE DE LOS DOCUMENTOS A SUBIR A LA PLATAFORMA SECOP (Asesor financiero)</t>
  </si>
  <si>
    <t>Propuesta económica - Opción 1</t>
  </si>
  <si>
    <t>Diligenciar con el objeto de suministrarle a los oferentes la estructura y condiciones de la presentación de las respectivas propuestas económicas, se recomienda su uso para procesos que se hayan planeado en el formato memoria de cálculo - opción 1.</t>
  </si>
  <si>
    <t>Propuesta económica - Opción 2</t>
  </si>
  <si>
    <t>Diligenciar con el objeto de suministrarle a los oferentes la estructura y condiciones de la presentación de las respectivas propuestas económicas, se recomienda su uso para procesos que se hayan planeado en el formato memoria de cálculo - opción 2.</t>
  </si>
  <si>
    <t>Propuesta económica - Opción 3</t>
  </si>
  <si>
    <t>Diligenciar con el objeto de suministrarle a los oferentes la estructura y condiciones de la presentación de las respectivas propuestas económicas, se recomienda su uso para procesos que se hayan planeado en el formato memoria de cálculo - opción 3.</t>
  </si>
  <si>
    <t>Estimación PAB comparación absoluta</t>
  </si>
  <si>
    <t>Diligenciar con el objeto realizar el acta del Precio Artificialmente Bajo (PAB). La cual, se elabora paralelamente con el formato de propuesta económica para el proceso.</t>
  </si>
  <si>
    <t>DILIGENCIAR PARA EVALUACIÓN FINANCIERA DE OFERENTES (Asesor financiero)</t>
  </si>
  <si>
    <t>Verificación de requisitos habilitantes de los proponentes sobre capacidad financiera y organizacional</t>
  </si>
  <si>
    <t>Diligenciar con el fin de consignar la verificación de los requisitos habilitantes de los proponentes, sobre capacidad financiera y organizacional, en los casos que apliquen.</t>
  </si>
  <si>
    <t>Estimación PAB comparación relativa</t>
  </si>
  <si>
    <t>Diligenciar solamente en el caso que sea necesario aplicar la metodología de comparación relativa, es decir, cuando se hayan presentado más de 5 ofertas, con el fin de evaluar los PAB de los oferentes.</t>
  </si>
  <si>
    <t>DILIGENCIAR EN CASO DE PROCESOS DE SELECCIÓN ABREVIADA POR SUBASTA INVERSA (Asesor financiero)</t>
  </si>
  <si>
    <t>Subasta inversa - Análisis de habilitados</t>
  </si>
  <si>
    <t>Diligenciar (de manera física o virtual) en caso de realizarse una subasta inversa</t>
  </si>
  <si>
    <t>Subasta inversa presencial - Análisis de lances</t>
  </si>
  <si>
    <t>Diligenciar (de manera física o virtual) en caso de realizarse una subasta inversa presencial</t>
  </si>
  <si>
    <t>Subasta inversa presencial - Lances de precios</t>
  </si>
  <si>
    <t>Imprimir para diligenciar de manera física por parte de los oferentes, en caso de realizarse una subasta inversa presencial</t>
  </si>
  <si>
    <t>Subasta inversa presencial - Declinación de lances</t>
  </si>
  <si>
    <t>VARIABLES (ESTIPULACIÓN DE VALORES DE CARÁCTER CORPORATIVO)</t>
  </si>
  <si>
    <t>Valores de gastos de desplazamiento y manutención</t>
  </si>
  <si>
    <t>Determinación de los valores de los gastos de desplazamiento (transporte) y manutención (alimentación y/o alojamiento) a reconocer en las comisiones que se requieran realizar en la ejecución del proceso contractual.</t>
  </si>
  <si>
    <t>Valores de honorarios (prestadores de servicios)</t>
  </si>
  <si>
    <t>Determinación de los valores para el reconocimiento de los honorarios a pagar en el caso de vinculación por contrato de prestación de servicios personales (contrato civil).</t>
  </si>
  <si>
    <t>Valores de jornales</t>
  </si>
  <si>
    <t>Determinación de los valores para el reconocimiento del pago, cuando el mismo se realiza de manera diaria al trabajador.</t>
  </si>
  <si>
    <t>Valores de salarios</t>
  </si>
  <si>
    <t>Determinación de los valores de los salarios percibidos por el personal con vinculación laboral a la corporación, estos valores se utilizan únicamente para cuantificar el aporte en especie corporativo de su personal, en los casos que aplique.</t>
  </si>
  <si>
    <t>Valores de alimentación</t>
  </si>
  <si>
    <t>Determinación de los valores a reconocer por el suministro de alimentación, tales como refrigerios y almuerzos, entre otros.</t>
  </si>
  <si>
    <t>Valores de distintivos corporativos</t>
  </si>
  <si>
    <t xml:space="preserve">Determinación de los valores a reconocer por el suministro de distintivos corporativos, tales como gorras, pavas, camisetas, chalecos, entre otros. </t>
  </si>
  <si>
    <t>Nota 1: El presente libro en excel contiene los formatos y variables de frecuente y general uso para la planeación financiera de los procesos contractuales de la entidad, los mismos se diligenciarán y utilizarán de acuerdo a la especificidad del proceso, el diligenciamiento es de responsabilidad del técnico del proceso (a excepción de los formatos donde expresamente se señale que el diligenciamiento es por el asesor financiero), el cual, tendrá acompañamiento por parte del respectivo asesor financiero del proceso. 
En caso de no requerir una o varias hojas del presente libro, favor ocultarlas (no eliminarlas).</t>
  </si>
  <si>
    <t>Nota 2: En los contratos por pluralidad de oferentes al momento de subir el presente libro a la plataforma SECOP, el asesor jurídico y el asesor técnico deberán coordinar con el asesor financiero las hojas del presente libro a publicar y su debida protección, considerando que se recomienda dejar visibles las hojas que hayan sido diligenciadas o se hayan utilizado para el diligenciamiento del presupuesto y el soporte de las estimaciones del mismo, en los casos que se puedan, lo que implica que las demás hojas se deben ocultar, y el libro proteger, con el fin de evitar confusiones innecesarias a los posibles oferentes. 
Así mismo, con el fin de proporcionarles claridades a las oferentes, se publicará la hoja de propuesta económica que estos deben diligenciar aparte del libro con las hojas de la planeación del proceso, y se debe ocultar la hoja de la estimación del PAB por comparación absoluta.
En todo caso, para la publicación de la información, se debe considerar lo dispuesto en el Decreto 1510 de 2013 artículos 19 y 20.</t>
  </si>
  <si>
    <t xml:space="preserve">Nota 3: La actualización del presente libro es responsabilidad de la Subdirección Administrativa y Financiera, quien actualizará los formatos en caso de alguna novedad, y actualizará las variables a inicio de cada año con la expedición del respectivo memorando, en caso de las variables que se actualicen por parte de otras dependencias, por ejemplo, costos de alimentación por parte de la Subdirección de Cultura y Participación, o Distintivos por parte de la Subdirección de Comunicaciones, la Subdirección Administrativa y Financiera actualizará la variable posterior a que la subdirección encargada emita el memorando, para estos casos, si hay cambio de vigencia (de un año a otro), se utilizará el valor que actualmente esté establecido por memorando, actualizado con la inflación anual de la o las vigencias pasadas, cifra a expresar redondeada a la centena más cercana. </t>
  </si>
  <si>
    <t>Hoja "Plan Ejecución física y de inversiones"</t>
  </si>
  <si>
    <t>MODALIDAD DE CONTRATACIÓN:</t>
  </si>
  <si>
    <t>Convenio Interadministrativo</t>
  </si>
  <si>
    <t>OBJETO A CONTRATAR:</t>
  </si>
  <si>
    <t>Aunar esfuerzos para ejecutar acciones enfocadas al apoyo del PGIRS mediante acciones y estrategias enfocadas en la gestión, el aprovechamiento y la economía circular, en el municipio de Concordia</t>
  </si>
  <si>
    <t>CONTRATISTA/CONVENIANTE:</t>
  </si>
  <si>
    <t>Municipio de Concordia</t>
  </si>
  <si>
    <t>NOMBRE DEL TÉCNICO (A):</t>
  </si>
  <si>
    <t xml:space="preserve">DURACIÓN Y/O PLAZO DEL CONTRATO (MESES):  </t>
  </si>
  <si>
    <t xml:space="preserve">PERIODO DE PROGRAMACIÓN Y SEGUIMIENTO:  </t>
  </si>
  <si>
    <t>Mensual</t>
  </si>
  <si>
    <t>PROGRAMACIÓN FÍSICA</t>
  </si>
  <si>
    <t>% de importancia</t>
  </si>
  <si>
    <t>% de importancia subactividades</t>
  </si>
  <si>
    <t>Unidad de medida</t>
  </si>
  <si>
    <t xml:space="preserve">Cantidad Programada  </t>
  </si>
  <si>
    <t xml:space="preserve">Distribución física </t>
  </si>
  <si>
    <t>Período 1</t>
  </si>
  <si>
    <t>Período 2</t>
  </si>
  <si>
    <t>Período 3</t>
  </si>
  <si>
    <t>META/
PRODUCTO A OBTENER:</t>
  </si>
  <si>
    <t>Alcance 1</t>
  </si>
  <si>
    <t>Fortalecimiento de la gestión de residuos peligrosos y especiales.</t>
  </si>
  <si>
    <t>Actividad 1.1</t>
  </si>
  <si>
    <t>Censo y clasificación de establecimientos generadores de residuos peligrosos.</t>
  </si>
  <si>
    <t>Subactividad/Producto 1.1.1</t>
  </si>
  <si>
    <t>Un (1) documento con las evidencias comunicacionales de la invitación a la capacitación.</t>
  </si>
  <si>
    <t>Documento</t>
  </si>
  <si>
    <t>Subactividad/Producto 1.1.2</t>
  </si>
  <si>
    <t>Una (1) base de datos en Excel con el censo y la clasificación de los establecimientos generadores de residuos peligrosos.</t>
  </si>
  <si>
    <t>Subactividad/Producto 1.1.3</t>
  </si>
  <si>
    <t>Un (1) documento tipo tabla con los registros de visita a los establecimientos, incluye registro fotográfico.</t>
  </si>
  <si>
    <t>Actividad 1.2</t>
  </si>
  <si>
    <t>Capacitación a representantes de los establecimientos generadores de residuos peligrosos.</t>
  </si>
  <si>
    <t>Subactividad/Producto 1.2.1</t>
  </si>
  <si>
    <t>Un (1) acta de capacitación con registro de asistencia y entrega de refrigerios (registro fotográfico).</t>
  </si>
  <si>
    <t>Acta</t>
  </si>
  <si>
    <t>Subactividad/Producto 1.2.2</t>
  </si>
  <si>
    <t>Un (1) documento con las evidencias comunicacionales de la convocatoria a la capacitación.</t>
  </si>
  <si>
    <t>Subactividad/Producto 1.2.3</t>
  </si>
  <si>
    <t>Veinte (20) refrigerios entregados en la jornada de capacitación (registro fotográfico).</t>
  </si>
  <si>
    <t>Unidad</t>
  </si>
  <si>
    <t>Alcance 2</t>
  </si>
  <si>
    <t>Promoción del aprovechamiento de residuos sólidos y la economía circular.</t>
  </si>
  <si>
    <t>Actividad 2.1</t>
  </si>
  <si>
    <t>Formación a recicladores de oficio.</t>
  </si>
  <si>
    <t>Subactividad/Producto 2.1.1</t>
  </si>
  <si>
    <t>Un (1) documento con las evidencias comunicacionales de la invitación a las 2 capacitaciones.</t>
  </si>
  <si>
    <t>Subactividad/Producto 2.1.2</t>
  </si>
  <si>
    <t>Dos (2) actas de reunión de las capacitaciones, con listado de asistencia, presentación y registro fotográfico.</t>
  </si>
  <si>
    <t>Subactividad/Producto 2.1.3</t>
  </si>
  <si>
    <t>Veinte (20) refrigerios entregados en los 2 talleres de capacitación (registro fotográfico).</t>
  </si>
  <si>
    <t>Actividad 2.2</t>
  </si>
  <si>
    <t>Dotación a recicladores</t>
  </si>
  <si>
    <t>Subactividad/Producto 2.2.1</t>
  </si>
  <si>
    <t>Tres (3) actas de entrega de la dotación (camibuso y gorra tipo pava) a cada reciclador, con registro fotográfico.</t>
  </si>
  <si>
    <t>Actividad 2.3</t>
  </si>
  <si>
    <t>Entrega de suministros para promover la separación en la fuente y la ruta selectiva de materiales aprovechables.</t>
  </si>
  <si>
    <t>Subactividad/Producto 2.3.1</t>
  </si>
  <si>
    <t>Subactividad/Producto 2.3.2</t>
  </si>
  <si>
    <t>Un (1) paquete documental con el registro fotográfico de las entregas.</t>
  </si>
  <si>
    <t>Actividad 2.4</t>
  </si>
  <si>
    <t>Tratamiento de residuos orgánicos.</t>
  </si>
  <si>
    <t>Subactividad/Producto 2.4.1</t>
  </si>
  <si>
    <t>Veintiséis (26) actas de entrega, con ficha técnica de las composteras instaladas.</t>
  </si>
  <si>
    <t>Subactividad/Producto 2.4.2</t>
  </si>
  <si>
    <t>Un (1) informe de las capacitaciones realizadas, con listado de asistencia y registro fotográfico.</t>
  </si>
  <si>
    <t>Actividad 2.5</t>
  </si>
  <si>
    <t>Acciones de educación ambiental y comunicacionales para fomentar las buenas prácticas en la gestión integral de residuos.</t>
  </si>
  <si>
    <t>Subactividad/Producto 2.5.1</t>
  </si>
  <si>
    <t>Diecisiete (17) encuentros de sensibilización, formación y educación ambiental realizados.</t>
  </si>
  <si>
    <t>Encuentro</t>
  </si>
  <si>
    <t>Subactividad/Producto 2.5.2</t>
  </si>
  <si>
    <t>Diecisiete (17) soportes de la entrega de refrigerios para cada uno de los eventos (registro fotográfico).</t>
  </si>
  <si>
    <t>Actividad 2.6</t>
  </si>
  <si>
    <t>Suministro de centros de acopio de material aprovechable.</t>
  </si>
  <si>
    <t>Subactividad/Producto 2.6.1</t>
  </si>
  <si>
    <t>Un (1) paquete documental con las actas de entrega e instalación de los dos (2) centros de acopio.</t>
  </si>
  <si>
    <t>Subactividad/Producto 2.6.2</t>
  </si>
  <si>
    <t>Un (1) paquete documental con los soportes de capacitación a los beneficiarios de los centros de acopio.</t>
  </si>
  <si>
    <t>Subactividad/Producto 2.6.3</t>
  </si>
  <si>
    <t>Un (1) documento con el registro fotográfico de la instalación y de las capacitaciones.</t>
  </si>
  <si>
    <t>Actividad 2.7</t>
  </si>
  <si>
    <t>Suministro de equipo de apoyo logístico para la ruta selectiva de residuos aprovechables.</t>
  </si>
  <si>
    <t>Subactividad/Producto 2.7.1</t>
  </si>
  <si>
    <t>Un (1) acta de entrega y recibo a satisfacción del vehículo.</t>
  </si>
  <si>
    <t>Subactividad/Producto 2.7.2</t>
  </si>
  <si>
    <t>Un (1) paquete documental del vehículo (factura, ficha técnica, garantía, placa, licencia y matrícula).</t>
  </si>
  <si>
    <t>Subactividad/Producto 2.7.3</t>
  </si>
  <si>
    <t>Un (1) soporte del SOAT vigente y la póliza contratada por el municipio.</t>
  </si>
  <si>
    <t>Subactividad/Producto 2.7.4</t>
  </si>
  <si>
    <t>Una (1) ficha de incorporación al inventario municipal y registro fotográfico de la entrega.</t>
  </si>
  <si>
    <t>Subactividad/Producto 2.7.5</t>
  </si>
  <si>
    <t>Un (1) soporte del transporte hasta el lugar de entrega.</t>
  </si>
  <si>
    <t xml:space="preserve">TOTAL </t>
  </si>
  <si>
    <t>ACUMULADO</t>
  </si>
  <si>
    <t xml:space="preserve">La programación financiera debe ser coherente con la programación física, todo pago que no sea soportado en la ejecución física efectiva y certificada es un anticipo o pago anticipado, de acuerdo al caso; para tener más información sobre anticipos y pagos anticipados remitirse a la hoja </t>
  </si>
  <si>
    <t>PROGRAMACIÓN FINANCIERA INICIAL</t>
  </si>
  <si>
    <t>Valor del contrato o convenio</t>
  </si>
  <si>
    <t>Valor aportado por Corantioquia</t>
  </si>
  <si>
    <t>Distribución de recursos del valor aportado por Corantioquia</t>
  </si>
  <si>
    <t>Porcentaje (%)</t>
  </si>
  <si>
    <t>Porcentaje Acumulado (%)</t>
  </si>
  <si>
    <t>Diligenciar esta información solo en caso de solicitud de Otrosí de adición de recursos o prórroga, o cuando el Otrosí de modificación implique cambios en el presupuesto.</t>
  </si>
  <si>
    <t>Valores ya ejecutados</t>
  </si>
  <si>
    <t>Porcentaje (%) PGAR</t>
  </si>
  <si>
    <t>Porcentaje Acumulado (%) PGAR</t>
  </si>
  <si>
    <t xml:space="preserve">PROGRAMACIÓN FINANCIERA EN CASO DE ADICIÓN DE RECURSOS O PRÓRROGA </t>
  </si>
  <si>
    <t>Valor total del contrato o convenio (incluida la adición)</t>
  </si>
  <si>
    <t>Valor de la adición aportado por Corantioquia</t>
  </si>
  <si>
    <t>Valor total aportado por Corantioquia  (incluida la adición)</t>
  </si>
  <si>
    <t>Total Valores</t>
  </si>
  <si>
    <t>Valores por ejecutar</t>
  </si>
  <si>
    <t>PORCENTAJE ACUMULADO (%) TOTAL</t>
  </si>
  <si>
    <t>COORDINADOR GIT</t>
  </si>
  <si>
    <t>Instructivo</t>
  </si>
  <si>
    <t>Hoja "Presupuesto - Modalidad convenio"</t>
  </si>
  <si>
    <t>COSTOS DE PERSONAL</t>
  </si>
  <si>
    <t>FUENTES DE COFINANCIACIÓN</t>
  </si>
  <si>
    <t>Recursos en dinero de CORANTIOQUIA por alcance, actividad o subactividad</t>
  </si>
  <si>
    <t>Ítem</t>
  </si>
  <si>
    <t>Cantidad personal</t>
  </si>
  <si>
    <t>(%) Dedicación</t>
  </si>
  <si>
    <t>Cantidad</t>
  </si>
  <si>
    <t>Valor unitario base</t>
  </si>
  <si>
    <t>Valor total</t>
  </si>
  <si>
    <t>(%) PP</t>
  </si>
  <si>
    <t>CORANTIOQUIA</t>
  </si>
  <si>
    <t xml:space="preserve">Entidad 1: </t>
  </si>
  <si>
    <t>DINERO</t>
  </si>
  <si>
    <t>ESPECIE</t>
  </si>
  <si>
    <t>Alcance 3</t>
  </si>
  <si>
    <t>Alcance 4</t>
  </si>
  <si>
    <t>Alcance 5</t>
  </si>
  <si>
    <t>Alcance 6</t>
  </si>
  <si>
    <t>Mano de Obra Calificada</t>
  </si>
  <si>
    <t>Tecnólogo ambiental</t>
  </si>
  <si>
    <t>Asistencial</t>
  </si>
  <si>
    <t>Tecnólogo ambiental o afín (aporte en especie - Municipio, contrato de prestación de servicios 36 de 2026)</t>
  </si>
  <si>
    <t>Mes</t>
  </si>
  <si>
    <t>Subtotal Mano de Obra calificada</t>
  </si>
  <si>
    <t>SUBTOTAL PERSONAL (Mano de Obra Calificada + Mano de Obra no Calificada)</t>
  </si>
  <si>
    <t>COSTOS (Diferentes a los costos del personal)</t>
  </si>
  <si>
    <t>Valor unitario</t>
  </si>
  <si>
    <t>Entidad 1:</t>
  </si>
  <si>
    <t>SUBTOTAL COSTOS (Diferentes a los costos del personal)</t>
  </si>
  <si>
    <t>SUBTOTAL (antes de administración)</t>
  </si>
  <si>
    <t>TOTAL APORTES EN DINERO (antes de administración)</t>
  </si>
  <si>
    <t>Gastos de administración u operativos</t>
  </si>
  <si>
    <t>TOTAL (incluido administración)</t>
  </si>
  <si>
    <t>Total</t>
  </si>
  <si>
    <t>%</t>
  </si>
  <si>
    <t>RESUMEN POR CONCEPTO</t>
  </si>
  <si>
    <t>(%) PP (SUBTOTAL)</t>
  </si>
  <si>
    <t>(%) PP (TOTAL)</t>
  </si>
  <si>
    <t>NA</t>
  </si>
  <si>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</si>
  <si>
    <t>Ir a estimar gastos de administración</t>
  </si>
  <si>
    <t>Info IVA</t>
  </si>
  <si>
    <t>RESUMEN POR ALCANCES, ACTIVIDADES O SUBACTIVIDADES - RECURSOS EN DINERO CORANTIOQUIA</t>
  </si>
  <si>
    <t>Alcance, actividad o subactividad</t>
  </si>
  <si>
    <t>Subtotal en dinero (Costos de personal y diferentes de personal)</t>
  </si>
  <si>
    <t>Costos de administración u operativos, si aplica</t>
  </si>
  <si>
    <t>TOTAL</t>
  </si>
  <si>
    <t>¿Es alcance de obra? (Si, No)</t>
  </si>
  <si>
    <t>No</t>
  </si>
  <si>
    <t>Residuos peligrosos y especiales</t>
  </si>
  <si>
    <t>Aprovechamiento y economía circular</t>
  </si>
  <si>
    <t>PARÁMETROS DE DISTRIBUCIÓN (ajuste del convenio)</t>
  </si>
  <si>
    <t>Tasa CORANTIOQUIA (ítems distintos al aporte en especie del municipio)</t>
  </si>
  <si>
    <t>Tasa MUNICIPIO (ítems distintos al aporte en especie del municipio)</t>
  </si>
  <si>
    <t>El "Tecnólogo ambiental o afín (aporte en especie - Municipio)" y la "Motocarguera para apoyo a la ruta selectiva de residuos aprovechables" (sin incluir su transporte) quedan 100% a cargo del municipio, dentro de su aporte total; la tasa residual anterior se aplica a todos los demás ítems para que el aporte de Corantioquia sobre el total del convenio se mantenga exacto.</t>
  </si>
  <si>
    <t>Hoja "Memoria de cálculo - opción 2"</t>
  </si>
  <si>
    <t>PROCESO/ ALCANCE / ACTIVIDAD:</t>
  </si>
  <si>
    <t>UNIDAD DE MEDIDA PARA EL PRECIO UNITARIO:</t>
  </si>
  <si>
    <t>ESPECIFICACIÓN TÉCNICA PARA EL PRECIO UNITARIO:</t>
  </si>
  <si>
    <t>DISCRIMINACIÓN DE COSTOS</t>
  </si>
  <si>
    <t xml:space="preserve">Valor total </t>
  </si>
  <si>
    <t>SUBTOTAL COSTOS DE PERSONAL</t>
  </si>
  <si>
    <t xml:space="preserve">Valor total oferente </t>
  </si>
  <si>
    <t>COSTOS DE MATERIALES Y SUMINISTROS</t>
  </si>
  <si>
    <t>SUBTOTAL COSTOS DE MATERIALES Y SUMINISTROS</t>
  </si>
  <si>
    <t>COSTOS DE MAQUINARIA Y EQUIPO</t>
  </si>
  <si>
    <t>SUBTOTAL COSTOS DE MAQUINARIA Y EQUIPO</t>
  </si>
  <si>
    <t>OTROS COSTOS</t>
  </si>
  <si>
    <t>SUBTOTAL OTROS COSTOS</t>
  </si>
  <si>
    <t>¿ES UN CONTRATO O REQUIERE CONTRATO DERIVADO?</t>
  </si>
  <si>
    <t>Gastos de administración</t>
  </si>
  <si>
    <t>Unidades</t>
  </si>
  <si>
    <t>Observaciones:</t>
  </si>
  <si>
    <t>PROCESO/ ALCANCE / ACTIVIDAD: Alcance 1. Ejecución de acciones tendientes a promover la gestión de los residuos peligrosos y especiales por parte de generadores (Actividad 1.1. Censo y clasificación de establecimientos generadores de residuos peligrosos, y Actividad 1.2. Capacitación a representantes de los establecimientos generadores de residuos peligrosos).</t>
  </si>
  <si>
    <t>Tecnólogo ambiental (50% dedicación - Alcance 1)</t>
  </si>
  <si>
    <t>Asistencial / Promotor ambiental (50% dedicación - Alcance 1)</t>
  </si>
  <si>
    <t>Refrigerios - Actividad 1.2 (1 jornada x 20)</t>
  </si>
  <si>
    <t>Dotación equipo de trabajo: camiseta tipo polo (100% - Alcance 1)</t>
  </si>
  <si>
    <t>Dotación equipo de trabajo: gorra frente sua (100% - Alcance 1)</t>
  </si>
  <si>
    <t>PROCESO/ ALCANCE / ACTIVIDAD: Alcance 2. Promoción del aprovechamiento de residuos sólidos y la economía circular (Actividades 2.1 Formación a recicladores de oficio, 2.2 Dotación a recicladores, 2.3 Entrega de suministros para promover la separación en la fuente y la ruta selectiva de materiales aprovechables, 2.4 Tratamiento de residuos orgánicos, 2.5 Acciones de educación ambiental y comunicacionales, 2.6 Suministro de centros de acopio de material aprovechable, y 2.7 Suministro de equipo de apoyo logístico para la ruta selectiva de residuos aprovechables.</t>
  </si>
  <si>
    <t>Tecnólogo ambiental (50% dedicación - Alcance 2)</t>
  </si>
  <si>
    <t>Asistencial / Promotor ambiental (50% dedicación - Alcance 2)</t>
  </si>
  <si>
    <t>Refrigerios - Actividad 2.1 (2 talleres x 10)</t>
  </si>
  <si>
    <t>Refrigerios - Actividad 2.5 (17 encuentros x 20)</t>
  </si>
  <si>
    <t>Dotación recicladores: camibuso (100% - Alcance 2)</t>
  </si>
  <si>
    <t>Dotación recicladores: gorra tipo PAVA (100% - Alcance 2)</t>
  </si>
  <si>
    <t>Talleristas de capacitación (Actividad 2.1)</t>
  </si>
  <si>
    <t>Global</t>
  </si>
  <si>
    <t>Puntos ecológicos vaciados en plástico reciclado con techo (Actividad 2.3)</t>
  </si>
  <si>
    <t>Composteras agrícolas de 1 m³ con techo (Actividad 2.4)</t>
  </si>
  <si>
    <t>Centro de acopio de material aprovechable en 16 m² (Actividad 2.6)</t>
  </si>
  <si>
    <t>Motocarguera para apoyo a la ruta selectiva de residuos aprovechables (Actividad 2.7)</t>
  </si>
  <si>
    <t>Transporte de personal a la vereda El Socorro (1 persona por viaje, ida, espera y regreso; 3 viajes del tecnólogo agroambiental y 3 viajes del tecnólogo aportado en especie por el municipio) - Actividades 2.3, 2.4 y 2.6</t>
  </si>
  <si>
    <t>Viaje</t>
  </si>
  <si>
    <t>Transporte de personal a la vereda La Arboleda (1 persona por viaje, ida, espera y regreso; 3 viajes del tecnólogo agroambiental y 3 viajes del tecnólogo aportado en especie por el municipio) - Actividades 2.3, 2.4 y 2.6</t>
  </si>
  <si>
    <t>Transporte de personal a la vereda Morelia (1 persona por viaje, ida, espera y regreso; 3 viajes del tecnólogo agroambiental y 3 viajes del tecnólogo aportado en especie por el municipio) - Actividades 2.3, 2.4 y 2.6</t>
  </si>
  <si>
    <t>Transporte de suministros a la vereda El Socorro - Actividades 2.3, 2.4 y 2.6</t>
  </si>
  <si>
    <t>Transporte de suministros a la vereda La Arboleda - Actividades 2.3, 2.4 y 2.6</t>
  </si>
  <si>
    <t>Transporte de suministros a la vereda Morelia - Actividades 2.3, 2.4 y 2.6</t>
  </si>
  <si>
    <t>Kit de papelería (material de apoyo para actividades de capacitación, formación y educación ambiental - Actividades 1.2, 2.1 y 2.5)</t>
  </si>
  <si>
    <t>Transporte de la motocarguera al lugar de ejecución del convenio (Actividad 2.7)</t>
  </si>
  <si>
    <t>IVA</t>
  </si>
  <si>
    <t>Hoja "Estudio de mercado"</t>
  </si>
  <si>
    <t>NÚMERO DE RADICADO:</t>
  </si>
  <si>
    <t>110-COE2609-35719</t>
  </si>
  <si>
    <t>110-COE2408-30417</t>
  </si>
  <si>
    <t>110-COE2608-34401</t>
  </si>
  <si>
    <t>110-COE2609-36037</t>
  </si>
  <si>
    <t>110-COE2608-33045</t>
  </si>
  <si>
    <t>110-COE2609-35421</t>
  </si>
  <si>
    <t>110-COE2609-37152</t>
  </si>
  <si>
    <t>110-COE2609-35473</t>
  </si>
  <si>
    <t>110-COE2609-37089</t>
  </si>
  <si>
    <t>110-COE2609-38613</t>
  </si>
  <si>
    <t>110-COE2609-38184</t>
  </si>
  <si>
    <t>110-COE2609-37944</t>
  </si>
  <si>
    <t>180-COE2609-36504</t>
  </si>
  <si>
    <t>PROVEEDOR:</t>
  </si>
  <si>
    <t>PPROYECPLAST</t>
  </si>
  <si>
    <t>CONSTRUIR ECOVIDA</t>
  </si>
  <si>
    <t>AMBIENPLAST</t>
  </si>
  <si>
    <t>P&amp;G Medios</t>
  </si>
  <si>
    <t>SANTIAGO PROMOCIONALES Y TEXTILES CORPORATIVOS</t>
  </si>
  <si>
    <t>Bonna Inversiones S.A.S</t>
  </si>
  <si>
    <t>DISMERCA S.A.S</t>
  </si>
  <si>
    <t>SUPERMOTOSCAR S.A.S.</t>
  </si>
  <si>
    <t>Jorge Elieser Agudelo</t>
  </si>
  <si>
    <t>Grúas Express</t>
  </si>
  <si>
    <t>Areciclar</t>
  </si>
  <si>
    <t>Valor unitario después de IVA</t>
  </si>
  <si>
    <t>PROMEDIO
Valor unitario después de IVA</t>
  </si>
  <si>
    <t>MEDIANA 
Valor unitario después de IVA</t>
  </si>
  <si>
    <t>Punto ecológico vaciado en plástico reciclado con 3 compartimentos y techo (IVA incluido en cotización original)</t>
  </si>
  <si>
    <t>Compostera agrícola capacidad 1 m³ con techo (exenta de IVA)</t>
  </si>
  <si>
    <t>Centro de acopio de material aprovechable en 16 m² (IVA incluido en cotización original)</t>
  </si>
  <si>
    <t>Camiseta tipo polo (dotación equipo de trabajo)</t>
  </si>
  <si>
    <t>Gorra frente sua (dotación equipo de trabajo)</t>
  </si>
  <si>
    <t>Camibuso (dotación a recicladores - Actividad 2.2)</t>
  </si>
  <si>
    <t>Gorra tipo PAVA (dotación a recicladores - Actividad 2.2)</t>
  </si>
  <si>
    <t>Motocarguera (ceronte tricargo 200), matrícula incluida (IVA incluido)</t>
  </si>
  <si>
    <t>Transporte de personal (1 persona por viaje) a la vereda El Socorro (ida, espera y regreso)</t>
  </si>
  <si>
    <t>Transporte de personal (1 persona por viaje) a la vereda La Arboleda (ida, espera y regreso)</t>
  </si>
  <si>
    <t>Transporte de personal (1 persona por viaje) a la vereda Morelia (ida, espera y regreso)</t>
  </si>
  <si>
    <t>Transporte de suministros a la vereda El Socorro</t>
  </si>
  <si>
    <t>Transporte de suministros a la vereda La Arboleda</t>
  </si>
  <si>
    <t>Transporte de suministros a la vereda Morelia</t>
  </si>
  <si>
    <t>Kit de papelería (material de apoyo para actividades de capacitación, formación y educación ambiental)</t>
  </si>
  <si>
    <t>Transporte de la motocarguera al lugar de ejecución del convenio</t>
  </si>
  <si>
    <t>Tallerista: Todo costo incluye: Tallerista profesional social o administrativo con experiencia en trabajo social con organizaciones de recicladores (4 horas tallerista), viáticos (desplazamiento, pernoctada y alimentación)</t>
  </si>
  <si>
    <t>NOTA: A la hora de solicitar la cotización se deberá considerar que la misma esté expresada en los términos y unidades del presupuesto, igualmente, que en la medida de lo posible se encuentre en pesos colombianos, en caso de usar otra moneda explicitar la tasa de cambio utilizada, y la fecha y fuente de consulta de la misma.</t>
  </si>
  <si>
    <t>Hoja "Determinación de gastos de administración"</t>
  </si>
  <si>
    <t>COSTOS DIRECTOS EN DINERO NO EJECUTOR</t>
  </si>
  <si>
    <t>MESES</t>
  </si>
  <si>
    <t>GASTOS DE ADMINISTRACIÓN</t>
  </si>
  <si>
    <t>TOTAL GASTOS DE ADMINISTRACIÓN</t>
  </si>
  <si>
    <t>En caso de convenios, si el conveniante ejecutor va a realizar un contrato derivado, considerar para el análisis:</t>
  </si>
  <si>
    <t>TOTAL APORTES EN DINERO NO EJECUTOR (antes de AU e IVA)</t>
  </si>
  <si>
    <t>Administración(13%)</t>
  </si>
  <si>
    <t>Utilidad</t>
  </si>
  <si>
    <t>TOTAL (incluido AU e IVA)</t>
  </si>
  <si>
    <t>TOTAL Porcentaje de gastos de administración a reconocer por análisis de contrato derivado (Sobre los costos directos en dinero del no ejecutor)</t>
  </si>
  <si>
    <t>Hoja "Valores de gastos de desplazamiento y manutención"</t>
  </si>
  <si>
    <t>AÑO VIGENTE:</t>
  </si>
  <si>
    <t>MEMORANDO:</t>
  </si>
  <si>
    <t>190-MEM2505-3559</t>
  </si>
  <si>
    <t>Cuatro N.1 Gastos de desplazamiento y manutención por municipio</t>
  </si>
  <si>
    <t>Municipio</t>
  </si>
  <si>
    <t xml:space="preserve">Valor total desplazamiento </t>
  </si>
  <si>
    <t>Valor total desplazamiento y manutención más de 4 horas sin pernocta</t>
  </si>
  <si>
    <t>Valor total desplazamiento y manutención con (1) una pernocta*</t>
  </si>
  <si>
    <t>Amaga</t>
  </si>
  <si>
    <t>Amalfi</t>
  </si>
  <si>
    <t>Andes</t>
  </si>
  <si>
    <t>Angelópolis</t>
  </si>
  <si>
    <t>Angostura</t>
  </si>
  <si>
    <t>Anorí</t>
  </si>
  <si>
    <t>Anzá</t>
  </si>
  <si>
    <t>Armenia mantequilla</t>
  </si>
  <si>
    <t>Barbosa</t>
  </si>
  <si>
    <t>N/A</t>
  </si>
  <si>
    <t>Bello</t>
  </si>
  <si>
    <t>Belmira</t>
  </si>
  <si>
    <t>Betania</t>
  </si>
  <si>
    <t>Betulia</t>
  </si>
  <si>
    <t>Briceño</t>
  </si>
  <si>
    <t>Buriticá</t>
  </si>
  <si>
    <t>Cáceres</t>
  </si>
  <si>
    <t>Caicedo</t>
  </si>
  <si>
    <t>Caldas</t>
  </si>
  <si>
    <t>Campamento</t>
  </si>
  <si>
    <t>Caracolí</t>
  </si>
  <si>
    <t>Caramanta</t>
  </si>
  <si>
    <t>Carolina del Príncipe</t>
  </si>
  <si>
    <t>Caucasia</t>
  </si>
  <si>
    <t>Cisneros</t>
  </si>
  <si>
    <t>Ciudad Bolívar</t>
  </si>
  <si>
    <t>Concordia</t>
  </si>
  <si>
    <t>Copacabana</t>
  </si>
  <si>
    <t>Don Matías</t>
  </si>
  <si>
    <t>Ebéjico</t>
  </si>
  <si>
    <t>El Bagre</t>
  </si>
  <si>
    <t>Entrerríos</t>
  </si>
  <si>
    <t>Envigado</t>
  </si>
  <si>
    <t>Fredonia</t>
  </si>
  <si>
    <t>Girardota</t>
  </si>
  <si>
    <t>Gómez Plata</t>
  </si>
  <si>
    <t>Guadalupe</t>
  </si>
  <si>
    <t>Heliconia</t>
  </si>
  <si>
    <t>Hispania</t>
  </si>
  <si>
    <t>Itagüí</t>
  </si>
  <si>
    <t>Ituango</t>
  </si>
  <si>
    <t>Jardín</t>
  </si>
  <si>
    <t>Jericó</t>
  </si>
  <si>
    <t>La Estrella</t>
  </si>
  <si>
    <t>La Pintada</t>
  </si>
  <si>
    <t>Liborina</t>
  </si>
  <si>
    <t>Maceo</t>
  </si>
  <si>
    <t>Medellín</t>
  </si>
  <si>
    <t>Montebello</t>
  </si>
  <si>
    <t>Nechí</t>
  </si>
  <si>
    <t>Olaya</t>
  </si>
  <si>
    <t>Pueblo Rico</t>
  </si>
  <si>
    <t>Puerto Berrío</t>
  </si>
  <si>
    <t>Puerto Nare</t>
  </si>
  <si>
    <t>Remedios</t>
  </si>
  <si>
    <t>Sabanalarga</t>
  </si>
  <si>
    <t>Sabaneta</t>
  </si>
  <si>
    <t>Salgar</t>
  </si>
  <si>
    <t>San Andrés de Cuerquia</t>
  </si>
  <si>
    <t>San Jerónimo</t>
  </si>
  <si>
    <t>San José de la Montaña</t>
  </si>
  <si>
    <t>San Pedro de los Milagros</t>
  </si>
  <si>
    <t>Santa Bárbara</t>
  </si>
  <si>
    <t>Santa Fe de Antioquia</t>
  </si>
  <si>
    <t>Santa Rosa de Osos</t>
  </si>
  <si>
    <t>Segovia</t>
  </si>
  <si>
    <t>Sopetrán</t>
  </si>
  <si>
    <t>Támesis</t>
  </si>
  <si>
    <t>Tarazá</t>
  </si>
  <si>
    <t>Tarso</t>
  </si>
  <si>
    <t>Titiribí</t>
  </si>
  <si>
    <t>Toledo</t>
  </si>
  <si>
    <t>Valdivia</t>
  </si>
  <si>
    <t>Valparaíso</t>
  </si>
  <si>
    <t>Vegachí</t>
  </si>
  <si>
    <t>Venecia</t>
  </si>
  <si>
    <t>Yalí</t>
  </si>
  <si>
    <t>Yarumal</t>
  </si>
  <si>
    <t>Yolombó</t>
  </si>
  <si>
    <t>Yondó</t>
  </si>
  <si>
    <t>Zaragoza</t>
  </si>
  <si>
    <t>* Por cada día de pernocta adicional se reconocerán $133.000.</t>
  </si>
  <si>
    <t>** El valor para reconocer por más de 4 horas sin pernocta corresponde a $67.000 y por cada pernocta $133.000. En los casos de los municipios del Área Metropolitana del Valle de Aburrá, se reconocerán $33.000 por manutención más los gastos de desplazamiento, de acuerdo con la tabla N°1; se aclara que en estos municipios está prohibido la pernocta.</t>
  </si>
  <si>
    <t xml:space="preserve">Tabla N.2 Gastos de desplazamiento y manutención por Territorial </t>
  </si>
  <si>
    <t>Territorial</t>
  </si>
  <si>
    <t xml:space="preserve">Promedio Valor total desplazamiento </t>
  </si>
  <si>
    <t>Valor total desplazamiento y manutención con (1) pernocta*</t>
  </si>
  <si>
    <t>Aburrá  Norte</t>
  </si>
  <si>
    <t>Aburrá Sur</t>
  </si>
  <si>
    <t>Cartama</t>
  </si>
  <si>
    <t>Citará</t>
  </si>
  <si>
    <t>Hevéxicos</t>
  </si>
  <si>
    <t>Panzenú</t>
  </si>
  <si>
    <t>Tahamíes</t>
  </si>
  <si>
    <t>Zenufaná</t>
  </si>
  <si>
    <t>** El valor para reconocer por más de 4 horas sin pernocta corresponde a $67.000 y por cada pernocta $133.000. En los casos de los municipios del Área Metropolitana del Valle de Aburrá, se reconocerán $33.000 por manutención más los gastos de desplazamiento; se aclara que en estos municipios está prohibido la pernocta.</t>
  </si>
  <si>
    <t xml:space="preserve">*** Para la Oficina Territorial Aburra Sur, el valor promedio total desplazamiento y manutención con (1) pernocta, solo aplica para los municipios que siendo de esa jurisdicción no pertenecen al Área Metropolitana del Valle de Aburrá. </t>
  </si>
  <si>
    <t>*** En los municipios que se encuentren ubicados en el Área Metropolitana del Valle de Aburrá, no se autoriza a pernoctar.</t>
  </si>
  <si>
    <t>Cuatro N.3 Gastos de desplazamiento y manutención general</t>
  </si>
  <si>
    <t>* Por cada día de pernocta adicional se reconocerán $120.000.</t>
  </si>
  <si>
    <t>** En caso de reconocer solo gastos de manutención, se contemplará $60.000 por más de 4 horas sin pernocta y $120.000 por cada pernocta. En los casos de los municipios de Medellín, Bello, Itagüí, Sabaneta y Envigado, se reconocerá el 50% del valor de la manutención correspondiente a $30.000.</t>
  </si>
  <si>
    <t>Se sugiere un valor de $30.000 para el trasporte entre municipios basado en el promedio valor de un solo tramo de Medellín al promedio de los municipios.</t>
  </si>
  <si>
    <t>Hoja "Valores de honorarios (Prestadores de servicios)</t>
  </si>
  <si>
    <t>190-MEM2512-8910</t>
  </si>
  <si>
    <t xml:space="preserve">Nivel Académico Requerido </t>
  </si>
  <si>
    <t xml:space="preserve">Valor mes Honorarios </t>
  </si>
  <si>
    <t xml:space="preserve">Técnico </t>
  </si>
  <si>
    <t xml:space="preserve">Tecnólogo sin experiencia </t>
  </si>
  <si>
    <t xml:space="preserve">Tecnólogo </t>
  </si>
  <si>
    <t>Profesional</t>
  </si>
  <si>
    <t xml:space="preserve">Profesional especializado con experiencia </t>
  </si>
  <si>
    <t>Asesor o coordinador</t>
  </si>
  <si>
    <t>Nota</t>
  </si>
  <si>
    <t>El presente valor de los honorarios es el reconocido por la Corporación para la ejecución de sus contratos o convenios, cualquier cambio por parte del ejecutor en la modalidad de contratación de prestación de servicios a laboral será bajo cuenta y riesgo del este último y no podrá trasladar o solidarizar a la Corporación con la carga o gastos adicionales en los cuales incurra.</t>
  </si>
  <si>
    <t>Hoja "Valores de jornales"</t>
  </si>
  <si>
    <t>190-MEM2503-2165</t>
  </si>
  <si>
    <t>SMMLVC:</t>
  </si>
  <si>
    <t>AUX TRANSPORTE MENSUAL:</t>
  </si>
  <si>
    <t>DETERMINACIÓN DEL VALOR DEL JORNAL POR BASE</t>
  </si>
  <si>
    <t>Salario base en SMMLV</t>
  </si>
  <si>
    <t>Salario base expresión monetaria</t>
  </si>
  <si>
    <t>Total jornal diario a reconocer</t>
  </si>
  <si>
    <t>Porcentaje</t>
  </si>
  <si>
    <t>Valor</t>
  </si>
  <si>
    <t>Seguridad Social</t>
  </si>
  <si>
    <t>Salud (EPS) - Empleador</t>
  </si>
  <si>
    <t>Pensión - Empleador</t>
  </si>
  <si>
    <t>ARL - Riesgo V</t>
  </si>
  <si>
    <t>Parafiscales</t>
  </si>
  <si>
    <t>Caja de compensación</t>
  </si>
  <si>
    <t xml:space="preserve">ICBF </t>
  </si>
  <si>
    <t>Sena</t>
  </si>
  <si>
    <t>Prestaciones sociales</t>
  </si>
  <si>
    <t>Cesantías</t>
  </si>
  <si>
    <t>Intereses de cesantías</t>
  </si>
  <si>
    <t>Prima de servicios</t>
  </si>
  <si>
    <t>Vacaciones</t>
  </si>
  <si>
    <t>Valor mensual prestaciones</t>
  </si>
  <si>
    <t>Total valor mensual</t>
  </si>
  <si>
    <t>CÁLCULO DEL FACTOR PRESTACIONAL (Para efectos de planeación)</t>
  </si>
  <si>
    <t>% factor prestacional</t>
  </si>
  <si>
    <t>Jornal sin FP</t>
  </si>
  <si>
    <t>Jornal con FP</t>
  </si>
  <si>
    <t>Notas:</t>
  </si>
  <si>
    <t>Código Sustantivo del Trabajo Artículo 133. Jornal y sueldo: “Se denomina jornal el salario estipulado por días, y sueldo el estipulado por períodos mayores.”</t>
  </si>
  <si>
    <t>Independientemente la forma de pago pactada con el trabajador, en ningún caso el trabajador puede devengar un salario inferior al salario mínimo legal establecido, teniendo en cuenta también que los aportes a seguridad social y las acreencias laborales se siguen causando ya que las formas de pago no infieren en el desconocimiento de los derechos ciertos e indiscutibles de los trabajadores.</t>
  </si>
  <si>
    <t>Pago SS por cada jornal a cargo del trabajador</t>
  </si>
  <si>
    <t>Salud</t>
  </si>
  <si>
    <t>Pensión</t>
  </si>
  <si>
    <t>ARL</t>
  </si>
  <si>
    <t>Pago a entidades SS</t>
  </si>
  <si>
    <t>Hoja "Valores de salarios"</t>
  </si>
  <si>
    <t>DECRETO NACIONAL:</t>
  </si>
  <si>
    <t>611 de 2025-06-03</t>
  </si>
  <si>
    <t>Salarios percibidos por el personal con vinculación laboral en la corporación, estos valores se utilizan únicamente para cuantificar el aporte en especie corporativo de su personal, en los casos que aplique.</t>
  </si>
  <si>
    <t>Salarios personal vinculado laboralmente a la corporación</t>
  </si>
  <si>
    <t xml:space="preserve">Cargo </t>
  </si>
  <si>
    <t>Salario mensual 2025</t>
  </si>
  <si>
    <t>Proyección Salario mensual 2026</t>
  </si>
  <si>
    <t>Salario mensual con factor prestacional</t>
  </si>
  <si>
    <t>Salario diario con factor prestacional</t>
  </si>
  <si>
    <t>Salario por hora con factor prestacional</t>
  </si>
  <si>
    <t>Asistencial 5</t>
  </si>
  <si>
    <t>Asistencial 6</t>
  </si>
  <si>
    <t>Asistencial 7</t>
  </si>
  <si>
    <t>Asistencial 8</t>
  </si>
  <si>
    <t>Asistencial 9</t>
  </si>
  <si>
    <t>Asistencial 10</t>
  </si>
  <si>
    <t>Asistencial 11</t>
  </si>
  <si>
    <t>Asistencial 12</t>
  </si>
  <si>
    <t>Asistencial 13</t>
  </si>
  <si>
    <t>Asistencial 14</t>
  </si>
  <si>
    <t>Asistencial 15</t>
  </si>
  <si>
    <t>Asistencial 16</t>
  </si>
  <si>
    <t>Asistencial 17</t>
  </si>
  <si>
    <t>Asistencial 18</t>
  </si>
  <si>
    <t>Asistencial 19</t>
  </si>
  <si>
    <t>Asistencial 20</t>
  </si>
  <si>
    <t>Asistencial 21</t>
  </si>
  <si>
    <t>Asistencial 22</t>
  </si>
  <si>
    <t>Asistencial 23</t>
  </si>
  <si>
    <t>Asistencial 24</t>
  </si>
  <si>
    <t>Asistencial 25</t>
  </si>
  <si>
    <t>Asistencial 26</t>
  </si>
  <si>
    <t>Técnico 2</t>
  </si>
  <si>
    <t>Técnico 3</t>
  </si>
  <si>
    <t>Técnico 4</t>
  </si>
  <si>
    <t>Técnico 5</t>
  </si>
  <si>
    <t>Técnico 6</t>
  </si>
  <si>
    <t>Técnico 7</t>
  </si>
  <si>
    <t>Técnico 8</t>
  </si>
  <si>
    <t>Técnico 9</t>
  </si>
  <si>
    <t>Técnico 10</t>
  </si>
  <si>
    <t>Técnico 11</t>
  </si>
  <si>
    <t>Técnico 12</t>
  </si>
  <si>
    <t>Técnico 13</t>
  </si>
  <si>
    <t>Técnico 14</t>
  </si>
  <si>
    <t>Técnico 15</t>
  </si>
  <si>
    <t>Técnico 16</t>
  </si>
  <si>
    <t>Técnico 17</t>
  </si>
  <si>
    <t>Técnico 18</t>
  </si>
  <si>
    <t>Profesional 1</t>
  </si>
  <si>
    <t>Profesional 2</t>
  </si>
  <si>
    <t>Profesional 3</t>
  </si>
  <si>
    <t>Profesional 4</t>
  </si>
  <si>
    <t>Profesional 5</t>
  </si>
  <si>
    <t>Profesional 6</t>
  </si>
  <si>
    <t>Profesional 7</t>
  </si>
  <si>
    <t>Profesional 8</t>
  </si>
  <si>
    <t>Profesional 9</t>
  </si>
  <si>
    <t>Profesional 10</t>
  </si>
  <si>
    <t>Profesional 11</t>
  </si>
  <si>
    <t>Profesional 12</t>
  </si>
  <si>
    <t>Profesional 13</t>
  </si>
  <si>
    <t>Profesional 14</t>
  </si>
  <si>
    <t>Profesional 15</t>
  </si>
  <si>
    <t>Profesional 16</t>
  </si>
  <si>
    <t>Profesional 17</t>
  </si>
  <si>
    <t>Profesional 18</t>
  </si>
  <si>
    <t>Profesional 19</t>
  </si>
  <si>
    <t>Profesional 20</t>
  </si>
  <si>
    <t>Profesional 21</t>
  </si>
  <si>
    <t>Profesional 22</t>
  </si>
  <si>
    <t>Profesional 23</t>
  </si>
  <si>
    <t>Profesional 24</t>
  </si>
  <si>
    <t>Asesor 1</t>
  </si>
  <si>
    <t>Asesor 2</t>
  </si>
  <si>
    <t>Asesor 3</t>
  </si>
  <si>
    <t>Asesor 4</t>
  </si>
  <si>
    <t>Asesor 5</t>
  </si>
  <si>
    <t>Asesor 6</t>
  </si>
  <si>
    <t>Asesor 7</t>
  </si>
  <si>
    <t>Asesor 8</t>
  </si>
  <si>
    <t>Asesor 9</t>
  </si>
  <si>
    <t>Asesor 10</t>
  </si>
  <si>
    <t>Asesor 11</t>
  </si>
  <si>
    <t>Asesor 12</t>
  </si>
  <si>
    <t>Asesor 13</t>
  </si>
  <si>
    <t>Asesor 14</t>
  </si>
  <si>
    <t>Asesor 15</t>
  </si>
  <si>
    <t>Asesor 16</t>
  </si>
  <si>
    <t>Asesor 17</t>
  </si>
  <si>
    <t>Asesor 18</t>
  </si>
  <si>
    <t>Directivo 1</t>
  </si>
  <si>
    <t>Directivo 2</t>
  </si>
  <si>
    <t>Directivo 3</t>
  </si>
  <si>
    <t>Directivo 4</t>
  </si>
  <si>
    <t>Directivo 5</t>
  </si>
  <si>
    <t>Directivo 6</t>
  </si>
  <si>
    <t>Directivo 7</t>
  </si>
  <si>
    <t>Directivo 8</t>
  </si>
  <si>
    <t>Directivo 9</t>
  </si>
  <si>
    <t>Directivo 10</t>
  </si>
  <si>
    <t>Directivo 11</t>
  </si>
  <si>
    <t>Directivo 12</t>
  </si>
  <si>
    <t>Directivo 13</t>
  </si>
  <si>
    <t>Directivo 14</t>
  </si>
  <si>
    <t>Directivo 15</t>
  </si>
  <si>
    <t>Directivo 16</t>
  </si>
  <si>
    <t>Directivo 17</t>
  </si>
  <si>
    <t>Directivo 18</t>
  </si>
  <si>
    <t>Directivo 19</t>
  </si>
  <si>
    <t>Directivo 20</t>
  </si>
  <si>
    <t>Directivo 21</t>
  </si>
  <si>
    <t>Directivo 22</t>
  </si>
  <si>
    <t>Directivo 23</t>
  </si>
  <si>
    <t>Directivo 24</t>
  </si>
  <si>
    <t>Directivo 25</t>
  </si>
  <si>
    <t>Directivo 26</t>
  </si>
  <si>
    <t>Directivo 27</t>
  </si>
  <si>
    <t>Directivo 28</t>
  </si>
  <si>
    <t>Hoja "Valores de alimentación"</t>
  </si>
  <si>
    <t>Año vigente:</t>
  </si>
  <si>
    <t>Memorando:</t>
  </si>
  <si>
    <t>190-MEM2510-7726</t>
  </si>
  <si>
    <t>Relación de costos a considerar en actividades comunitarias de convenios, contratos o actividades propias, de acuerdo con el Lineamientos Suministro Alimentacion Logistica Eventos (G-PGC-01)</t>
  </si>
  <si>
    <t>Según el memorando 040OC-MEM2510-7598, el presupuesto oficial se calcula con base en los gastos históricos para este tipo de adquisiciones. En aras de preservar los principios de transparencia, eficiencia y responsabilidad en el gasto público, el contratista o conveniante, previo al inicio de su proceso interno de contratación con los proveedores, debe presentar un estudio de mercado que contemple como mínimo tres cotizaciones y con un análisis de precios unitarios de cada bien o servicio a ejecutar. Dicho estudio es objeto de revisión y aprobación por parte de la supervisión del contrato o convenio, quien verifica la razonabilidad de los valores propuestos, asegurando que la selección del proveedor responda a criterios de precio, calidad y experiencia.</t>
  </si>
  <si>
    <t>De conformidad con el memorando 190-MEM2510-7726 y la Guia de Elaboración de Estudios de Sector los estudios de mercado o del sector se pueden realizar tres (3) metodologías: 
I) Sondeos de mercado
II) Revisión de bases de datos especializadas
III) Revisión de precios históricos.</t>
  </si>
  <si>
    <t>DESAYUNO SERVIDO EN VAJILLA CUANDO SON EVENTOS QUE LA LAS
PERSONAS LLEGAN DESDE TEMPRANO A UN EVENTO DE MAS DE SEIS HORAS</t>
  </si>
  <si>
    <t>COSTO</t>
  </si>
  <si>
    <t>OBSERVACIONES</t>
  </si>
  <si>
    <t>Arroz</t>
  </si>
  <si>
    <t>El valor depende de la
zona, el Bajo Cauca,
Magadalena Medio y
Nordeste minero son
mas costosos que
otras zonas</t>
  </si>
  <si>
    <t>Huevo revuelto o Chorizo o Salchichas</t>
  </si>
  <si>
    <t>Queso en bajo Cauca y Magdalena Medio o quesito en otras zonas</t>
  </si>
  <si>
    <t>a</t>
  </si>
  <si>
    <t>Platano o Yuca en Bajo Cauca, Nordeste minero y Magdalena Medios o Tajadas en otras zonas</t>
  </si>
  <si>
    <t>Arepa</t>
  </si>
  <si>
    <t>Mantequilla o Suero en Bajo Cauca</t>
  </si>
  <si>
    <t>ALMUERZO O COMIDA SERVIDO EN VAJILLA RETORNABLE</t>
  </si>
  <si>
    <t>Sopa o crema: Un plato sopero</t>
  </si>
  <si>
    <t>15000
a
18000</t>
  </si>
  <si>
    <t>Arroz: 150 gramos</t>
  </si>
  <si>
    <t>Acompañante: 80 gramos</t>
  </si>
  <si>
    <t>Proteico o carne en cocido: 100 gramos, en el caso de atender comunidades indigenas o afrocolombianas si se ofrece pescado debe ser entero frito o sudado nunca filete y si es pollo o gallina una presa nunca filete de pechuga.</t>
  </si>
  <si>
    <t>Verdura o ensalada: 80 gramos</t>
  </si>
  <si>
    <t>Arepa: 30 gramos</t>
  </si>
  <si>
    <t>Jugo de Fruta Natural: un Vaso de 12 onzas</t>
  </si>
  <si>
    <t>Postre: 30 gramos</t>
  </si>
  <si>
    <t>ALMUERZO TIPO FIAMBRE ENVUELTO EN HOJA Y AMARRADO CON CABUYA NATURAL cuando hay recorridos</t>
  </si>
  <si>
    <t>Cereal: Arroz Blanco</t>
  </si>
  <si>
    <t>Acompañante: Maduro, yuca y papa cocido o frito</t>
  </si>
  <si>
    <t>Proteico: Carne sofrita y Huevo cocido ó Chorizo, huevo y Chicharron</t>
  </si>
  <si>
    <t>Jugo de Fruta Natural: Jugo de mango, mora o tomate de árbol o guayaba o guandolo</t>
  </si>
  <si>
    <t>Fruta de Mano: Banano criollo, Banano Bocadillo o Murrapo, Mandarina, Pera o Manzana</t>
  </si>
  <si>
    <t>Postre: Pastel de guayaba o arequipe</t>
  </si>
  <si>
    <t>REFRIGERIO CUANDO LA ACTIVIDAD DURA HASTA CUATRO HORAS Y NO SE DA
ALMUERZO</t>
  </si>
  <si>
    <t>Bebida: Jugo de fruta natural (mango, guayaba, mora o tomate de árbol)</t>
  </si>
  <si>
    <t>Acompañante: Emparedado de Pan, Jamón, carnes frias, queso , lechuga y tomate</t>
  </si>
  <si>
    <t>Fruta Manzana o Pera</t>
  </si>
  <si>
    <t>Postre o chocolatina mediana</t>
  </si>
  <si>
    <t>REFRIGERIO EN LA MAÑANA CUANDO HAY DESAYUNO se recomienda fruta</t>
  </si>
  <si>
    <t>Fruta: mango, piña, papaya o melón en porción</t>
  </si>
  <si>
    <t>REFRIGERIO EN LA TARDE</t>
  </si>
  <si>
    <t>Torta con Helado, Salpicón sin sandia y con helado, Yogur con cereal, Porción de Helado</t>
  </si>
  <si>
    <t>REFRIGERIO DE LA MAÑANA O CUANDO LA ACTIVIDAD ES DE TODO EL DIA Y SE INCLUYEN DOS REFRIGERIOS</t>
  </si>
  <si>
    <t>Bebida: café con leche o chocolate UNA PORCION GRANDE = Taza</t>
  </si>
  <si>
    <t>5000
a
8000</t>
  </si>
  <si>
    <t>Acompañanate: en la mañana o en la tarde segun los climas: Arepa GRANDE con quesito de 60 gramos, Empanadas grandes, Pastel de Pollo grande, Arepa de Huevo, Buñuelo dos unidades, Pandequeso dos unidades, en la tarde se puede ofrecer arroz con leche y quesito o mazamorra con bocadillo en taza grande, PORCIONES GRANDES</t>
  </si>
  <si>
    <t xml:space="preserve">Para el caso de atencion de eventos con Niñas y Niños se puede ofrecer </t>
  </si>
  <si>
    <t>PREPARACIONES PROPUESTAS</t>
  </si>
  <si>
    <t>• Bebida: jugo de fruta natural, bebida con leche o bebida achocolatada. 
• Acompañante: Emparedado de jamón y queso. 
• Arroz con leche, quesito 
• Colada de avena y galletas con Mantequilla. 
• Ensalada de frutas con leche condensada 
• Salpicón con helado 
• Yogurt, banano y cereal 
• Chocolate con leche y pandequeso, buñuelos o empanadas 
• Malteada con torta 
• Pastel de Guayaba o arequipe con un vaso con leche. 
• Jugo de fruta natural con un perro pequeño o un pan salchicha 
• Palito de queso con bebida achocolatada. 
• Natilla con buñuelos.</t>
  </si>
  <si>
    <t>con este dinero alcanza para preparar refrigerios para 15 niños, tal como se describe en el listado</t>
  </si>
  <si>
    <t>Hoja "Valores de distintivos corporativos"</t>
  </si>
  <si>
    <t>040OC-MEM2510-7598
190-MEM2510-7726</t>
  </si>
  <si>
    <t>Según el memorando 040OC-MEM2510-7598, el presupuesto oficial se calcula con base en los gastos históricos para este tipo de adquisiciones. En aras de preservar los principios de transparencia, eficiencia y responsabilidad en el gasto público, el contratista o conveniante, previo al inicio de su proceso interno de contratación con los proveedores, debe presentar un estudio de mercado que contemple como mínimo tres cotizaciones y con un análisis de precios unitarios de cada bien o servicio a ejecutar. Dicho estudio es objeto de revisión y aprobación por parte de la supervisión del contrato o convenio, quien verifica la razonabilidad de los valores propuestos, asegurando que la selección del proveedor responda a criterios de precio, calidad y experiencia.
Con lo anterior, se busca garantizar que los procesos contractuales asociados a los distintivos corporativos se desarrollen conforme a las condiciones reales del mercado y bajo los principios de economía y transparencia que orientan la gestión pública.</t>
  </si>
  <si>
    <t>Hoja "Cuantías para contratar"</t>
  </si>
  <si>
    <t>CIRCULAR:</t>
  </si>
  <si>
    <t>190-ACT2312-7519</t>
  </si>
  <si>
    <t>SMMLVC</t>
  </si>
  <si>
    <t>Presupuesto corporativo</t>
  </si>
  <si>
    <t>De conformidad con el literal b, artículo 2 de la Ley 1150 de 2007 adicionado por el artículo 274 de la Ley 1450 de 2011, en consonancia con lo dispuesto en el artículo 2.2.1.2.1.5.2 del Decreto 1082 de 2015; las cuantías para los diferentes procesos de selección que debe adelantar la Corporación quedarán de la siguiente manera:</t>
  </si>
  <si>
    <t>CUANTÍAS PARA CONTRATAR</t>
  </si>
  <si>
    <t>Modalidad</t>
  </si>
  <si>
    <t>Límite inferior</t>
  </si>
  <si>
    <t>Mínima cuantía</t>
  </si>
  <si>
    <t>Menor cuantía</t>
  </si>
  <si>
    <t>Licitación pública</t>
  </si>
  <si>
    <t>En adelante</t>
  </si>
  <si>
    <t>Hoja "Documentos de apoyo"</t>
  </si>
  <si>
    <t>NORMATIVIDAD</t>
  </si>
  <si>
    <t>Norma</t>
  </si>
  <si>
    <t>Fecha</t>
  </si>
  <si>
    <t>Título</t>
  </si>
  <si>
    <t>Ley 80 de 1993</t>
  </si>
  <si>
    <t>Por la cual se expide el Estatuto General de Contratación de la Administración Pública</t>
  </si>
  <si>
    <t>Ley 816 de 2003</t>
  </si>
  <si>
    <t>Por medio de la cual se apoya a la industria nacional a través de la contratación pública</t>
  </si>
  <si>
    <t>Ley 905 de 2004</t>
  </si>
  <si>
    <t>Por medio de la cual se modifica la Ley 590 de 2000 sobre promoción del desarrollo de la micro, pequeña y mediana empresa colombiana y se dictan otras disposiciones</t>
  </si>
  <si>
    <t>Ley 1106 de 2006</t>
  </si>
  <si>
    <t>Por medio de la cual se prorroga la vigencia de la Ley 418 de 1997 prorrogada y modificada por las Leyes 548 de 1999 y 782 de 2002 y se modifican algunas de sus disposiciones.</t>
  </si>
  <si>
    <t>Ley 1150 de 2007</t>
  </si>
  <si>
    <t>Por medio de la cual se introducen medidas para la eficiencia y la transparencia en la Ley 80 de 1993 y se dictan otras disposiciones generales sobre la contratación con Recursos Públicos</t>
  </si>
  <si>
    <t>Ley 1697 de 2013</t>
  </si>
  <si>
    <t>Por la cual se crea la estampilla Pro Universidad Nacional de Colombia y demás universidades estatales de Colombia.</t>
  </si>
  <si>
    <t>Ley 2022 de 2020</t>
  </si>
  <si>
    <t>Por la cual modifica el artículo 4 de la ley 1882 de 2018 y se dictan otras disposiciones</t>
  </si>
  <si>
    <t>Decreto 4170 de 2011</t>
  </si>
  <si>
    <t>Por el cual se crea la Agencia Nacional de Contratación Pública –Colombia Compra Eficiente–, se determinan sus objetivos y estructura.</t>
  </si>
  <si>
    <t>Decreto 1510 de 2013</t>
  </si>
  <si>
    <t>Por el cual se reglamenta el sistema de compras y contratación pública.</t>
  </si>
  <si>
    <t>Decreto1082 de 2015</t>
  </si>
  <si>
    <t>Por medio del cual se expide el decreto único reglamentario del sector administrativo de planeación nacional</t>
  </si>
  <si>
    <t>Decreto 310 de 2021</t>
  </si>
  <si>
    <t>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t>
  </si>
  <si>
    <t>Decreto 399 de 2021</t>
  </si>
  <si>
    <t>Por el cual se modifican los artículos 2.2.1.1.2.1.1., 2.2.1.2.1.3.2. Y 2.2.1.2.3.1.14., Y se adicionan unos parágrafos transitorios a los artículos 2.2.1.1.1.5.2., 2.2.1.1.1.5.6. Y 2.2.1.1.1.6.2. del Decreto 1082 de 2015, Único Reglamentario del Sector Administrativo de Planeación Nacional</t>
  </si>
  <si>
    <t>Decreto 579 de 2021</t>
  </si>
  <si>
    <t>Por el cual se sustituyen los parágrafos transitorios del artículo 2.2.1.1.1.5.2., el parágrafo transitorio 1 del artículo 2.2.1.1.1.5.6., así como el parágrafo transitorio del artículo 2.2.1.1.1.6.2. del Decreto 1082 de 2015, Único Reglamentario del Sector Administrativo de Planeación Nacional, para que los proponentes acrediten el mejor indicador financiero y organizacional de los últimos 3 años, con el fin de contribuir a la reactivación económica</t>
  </si>
  <si>
    <t>Decreto 680 de 2021</t>
  </si>
  <si>
    <t>Por el cual se modifica parcialmente el artículo 2.2.1.1.1.3.1. y se adiciona el artículo 2.2.1.2.4.2.9. al Decreto 1082 de 2015, Único Reglamentario del Sector Administrativo de Planeación Nacional, en relación con la regla de origen de servicios en el Sistema de Compra Pública</t>
  </si>
  <si>
    <t>Decreto 1279 de 2021</t>
  </si>
  <si>
    <t xml:space="preserve">Por el cual se reglamenta el artículo 6 de la Ley 1920 de 2018 y se adicionan unos artículos a la Subsección 2 de la Sección 4 del Capítulo 2 del Título 1 de la Parte 2 del Libro 2 del Decreto 1082 de 2015, Único Reglamentario del Sector Administrativo de Planeación Nacional </t>
  </si>
  <si>
    <t>Decreto 1860 de 2021</t>
  </si>
  <si>
    <t>Por el cual se modifica y adiciona el Decreto 1082 de 2015, Único Reglamentario del Sector Administrativo de Planeación Nacional, con el fin reglamentar los artículos 30,31,32,34 y 35 de la Ley 2069 de 2020, en lo relativo al sistema de compras públicas y se dictan otras disposiciones</t>
  </si>
  <si>
    <t>Decreto 442 de 2022</t>
  </si>
  <si>
    <t>Por el cual se modifica el Decreto 1082 de 2015, Único Reglamentario del Sector Administrativo de Planeación Nacional, con el fin de reglamentar el artículo 36 de la Ley 2069 de 2020 en lo relativo a la promoción de las compras públicas de tecnología e innovación</t>
  </si>
  <si>
    <t>GUÍAS Y MANUALES  (Colombia Compra Eficiente)</t>
  </si>
  <si>
    <t>Ruta</t>
  </si>
  <si>
    <t xml:space="preserve">Guía para Determinar y Verificar la Capacidad Residual del Proponente en los Procesos de Contratación de Obra Pública </t>
  </si>
  <si>
    <t>https://colombiacompra.gov.co/manuales-guias-y-pliegos-tipo/manuales-y-guias/guia-para-determinar-y-verificar-la-capacidad</t>
  </si>
  <si>
    <t>Guía para el manejo de ofertas artificialmente bajas en Procesos de Contratación</t>
  </si>
  <si>
    <t>https://colombiacompra.gov.co/manuales-guias-y-pliegos-tipo/manuales-y-guias/guia-para-el-manejo-de-ofertas-artificialmente-bajas</t>
  </si>
  <si>
    <t>Guía para la contratación con entidades privadas sin ánimo de lucro y de reconocida idoneidad</t>
  </si>
  <si>
    <t>https://colombiacompra.gov.co/sites/cce_public/files/cce_documents/cce_guia_esal.pdf</t>
  </si>
  <si>
    <t>Guía para la Elaboración de Estudios de Sector</t>
  </si>
  <si>
    <t>https://www.colombiacompra.gov.co/manuales-guias-y-pliegos-tipo/manuales-y-guias/guia-para-la-elaboracion-de-estudios-de-sector</t>
  </si>
  <si>
    <t>Manual para determinar y verificar los requisitos habilitantes en los Procesos de Contratación</t>
  </si>
  <si>
    <t>https://colombiacompra.gov.co/manuales-guias-y-pliegos-tipo/manuales-y-guias/manual-para-determinar-y-verificar-los-requisitos</t>
  </si>
  <si>
    <t>Para acceder a todos los manuales, guías y documentos tipo de Colombia Compra Eficiente, acceder a la ruta: https://colombiacompra.gov.co/manuales-guias-y-pliegos-tipo/manuales-y-guias</t>
  </si>
  <si>
    <t>CONCEPTOS</t>
  </si>
  <si>
    <t>Entidad</t>
  </si>
  <si>
    <t>Tema</t>
  </si>
  <si>
    <t>Colombia Compra Eficiente</t>
  </si>
  <si>
    <t>Trabajos materiales sobre bienes inmuebles (inmuebles por adhesión) como obra pública</t>
  </si>
  <si>
    <t>Consejo de Estado</t>
  </si>
  <si>
    <t>Los contratos de prestación de servicios de mantenimiento por arreglos locativos sobre bienes inmuebles son contratos de obra</t>
  </si>
  <si>
    <t>Contraloría general de Medellín</t>
  </si>
  <si>
    <t>Posición respecto el reconocimiento y pago de los recursos establecidos como imprevistos (I) y Administración (A)</t>
  </si>
  <si>
    <t>DIAN</t>
  </si>
  <si>
    <t>Obligación de expedir factura de venta en convenios</t>
  </si>
  <si>
    <t>DIRECTRICES INTERNAS</t>
  </si>
  <si>
    <t>Radicado</t>
  </si>
  <si>
    <t>Resolución 1202 - 16601</t>
  </si>
  <si>
    <t>Procedimiento interno para la conformación de los comités asesores y evaluadores</t>
  </si>
  <si>
    <t>MN-FAF-01</t>
  </si>
  <si>
    <t>V 17  - 09/2018</t>
  </si>
  <si>
    <t>Manual de contratación</t>
  </si>
  <si>
    <t>180-MEM1902-1392</t>
  </si>
  <si>
    <t>Lineamientos en materia de supervisión e interventoría de contratos tipo bolsa</t>
  </si>
  <si>
    <t>180-MEM1905-4400</t>
  </si>
  <si>
    <t>Obligaciones a tener en cuenta en los convenios suscritos por la corporación (apertura de cuenta de ahorros y reintegro de rendimientos financieros)</t>
  </si>
  <si>
    <t>180-MEM2102-888</t>
  </si>
  <si>
    <t>Conocimiento y aplicación de normas que modifican actuaciones en materia de contratación estatal</t>
  </si>
  <si>
    <t>180-MEM2104-2897</t>
  </si>
  <si>
    <t>Socialización concepto C-150 de 2021 - Contratación directa</t>
  </si>
  <si>
    <t>180-MEM2110-7038</t>
  </si>
  <si>
    <t>Reconocimiento de viáticos en los contratos de prestación de servicios con personas naturales</t>
  </si>
  <si>
    <t>Hoja "Información procesos de obra pública y capacidad residual (K)</t>
  </si>
  <si>
    <t>¿Qué son los contratos de obra?</t>
  </si>
  <si>
    <t>El artículo 32 de la Ley 80 de 1993, establece, "Son contratos estatales todos los actos jurídicos generadores de obligaciones que celebren las entidades a que se refiere el presente estatuto, previstos en el derecho privado o en disposiciones especiales, o derivados del ejercicio de la autonomía de la voluntad, así como los que, a título enunciativo, se definen a continuación:
1°. Contrato de Obra. Son contratos de obra los que celebren las entidades estatales para la construcción, mantenimiento, instalación y, en general, para la realización de cualquier otro trabajo material sobre bienes inmuebles, cualquiera que sea la modalidad de ejecución y apoyo. 
En los contratos de obra que hayan sido celebrados como resultado de un proceso de licitación o públicos, la interventoría deberá ser contratada con una persona independiente de la entidad contratante y del contratista, quien responderá por los hechos y omisiones que le fueren imputables en los términos previstos en el artículo 53 del presente estatuto".</t>
  </si>
  <si>
    <t>Fuente: Ley 80 de 1993</t>
  </si>
  <si>
    <t>¿Sobre qué tipos de bienes inmuebles aplican los contratos de obra pública?</t>
  </si>
  <si>
    <t>Los contratos de obra pública aplican sobre los siguientes tipos de bienes inmuebles,</t>
  </si>
  <si>
    <t xml:space="preserve">Inmuebles por naturaleza. Inmuebles o fincas o bienes raíces son las cosas que no pueden transportarse de un lugar a otro; como las tierras y minas, y las que adhieren permanentemente a ellas, como los edificios, los árboles, las casas y veredas se llaman predios o fundos.(Art. 656 Código civil)
</t>
  </si>
  <si>
    <t xml:space="preserve">Inmuebles por adhesión. Las plantas son inmuebles, mientras adhieren al suelo por sus raíces, a menos que estén en macetas o cajones que puedan transportarse de un lugar a otro. (Art. 657 Código civil)
</t>
  </si>
  <si>
    <t xml:space="preserve">Inmuebles por destinación. Se reputan inmuebles, aunque por su naturaleza no lo sean, las cosas que están permanentemente destinadas al uso, cultivo y beneficio de un inmueble, sin embargo, de que puedan separarse sin detrimento. Tales son, por ejemplo: Las losas de un pavimento, Los tubos de las cañerías, Los utensilios de labranza o minería, y los animales actualmente destinados al cultivo o beneficio de una finca, con tal que hayan sido puestos en ella por el dueño de la finca, Los abonos existentes en ella y destinados por el dueño de la finca a mejorarla, Las prensas, calderas, cubas, alambiques, toneles y máquinas que forman parte de un establecimiento industrial adherente al suelo y pertenecen al dueño de éste, Los animales que se guardan en conejeras, pajareras, estanques, colmenas y cualesquiera otros vivares, con tal que estos adhieran al suelo, o sean parte del suelo mismo o de un edificio. (Art. 658 Código civil)
</t>
  </si>
  <si>
    <t>¿La reforestación y el mantenimiento de plantaciones se consideran obra pública?</t>
  </si>
  <si>
    <t xml:space="preserve">El concepto de Colombia Compra Eficiente C-225 de 2020 con Radicado No: 2202013000002653, aclara en su parte motiva que la reforestación y el mantenimiento de plantaciones se consideran de obra pública por lo que una vez se siembran plantaciones, esto constituye un trabajo material sobre bien inmueble y una vez se tenga la siembra, adquiere la categoria de inmuebles por adhesion, esto según el artículo 656 y 657 del código civil. </t>
  </si>
  <si>
    <t xml:space="preserve">Fuente: 180-MEM2106-3887 </t>
  </si>
  <si>
    <t>¿Qué contribuciones especiales se dan en los contratos de obra pública?</t>
  </si>
  <si>
    <t>La contribución de los contratos de obra pública o concesión de obra pública y otras concesiones, regulada por el artículo 6° de la Ley 1106 de 2006.</t>
  </si>
  <si>
    <t>La estampilla Pro Universidad Nacional de Colombia y demás universidades estatales de Colombia, establecida en la Ley 1697 de 2013.</t>
  </si>
  <si>
    <t>¿En qué consiste la contribución de los contratos de obra pública o concesión de obra pública y otras concesiones?</t>
  </si>
  <si>
    <t>La Ley 1106 de 2006 en su artículo 6° postula, "Todas las personas naturales o jurídicas que suscriban contratos de obra pública, con entidades de derecho público o celebren contratos de adición al valor de los existentes deberán pagar a favor de la Nación, Departamento o Municipio, según el nivel al cual pertenezca la entidad pública contratante una contribución equivalente al cinco por ciento (5%) del valor total del correspondiente contrato o de la respectiva adición".</t>
  </si>
  <si>
    <t>¿En qué consiste la estampilla Pro Universidad Nacional de Colombia y demás universidades estatales de Colombia?</t>
  </si>
  <si>
    <t>La Ley 1697 de 2013 postula,
Artículo  5°. Hecho generador. Está constituido por todo contrato de obra que suscriban las entidades del orden nacional, definidas por el artículo 2° de la Ley 80 de 1993, en cualquier lugar del territorio en donde se ejecute la obra, sus adiciones en dinero y en cualquiera que sea la modalidad de pago del precio del contrato. En tal caso, el hecho generador se extiende a los contratos conexos al de obra, esto es: diseño, operación, mantenimiento o interventoría y demás definidos en la Ley 80 de 1993, artículo 32 numeral 2.</t>
  </si>
  <si>
    <t>Artículo 6°. Sujeto pasivo. El tributo estará a cargo de la persona natural, jurídica, consorcio o unión temporal que funja como contratista en los negocios jurídicos a que se refiere el artículo anterior.</t>
  </si>
  <si>
    <t>Artículo 8°. Base gravable y tarifa. El sujeto pasivo definido en el artículo 6° de la presente ley pagará por las suscripciones de los contratos de obra pública y sus conexos en función de las siguientes bases y tarifas: por los contratos cuyo valor esté entre 1 y 2.000 smmlv pagarán el 0.5%. Los contratos entre 2.001 y 6.000 smmlv pagarán el 1% y los contratos mayores a 6.001 smmlv pagarán el 2%.
Parágrafo. En cuanto no sea posible determinar el valor del hecho generador, definido en el artículo 5° de la presente ley, al momento de su respectiva suscripción, la base gravable se determinará como el valor correspondiente al momento del pago, por el término de duración del contrato respectivo.
Artículo 9°. Causación. Es obligación de las entidades contratantes retener de manera proporcional al pago o pagos realizados al contratista, el porcentaje correspondiente a la contribución de estampilla definido según el Artículo 8° de la presente ley.</t>
  </si>
  <si>
    <t>¿Qué es la capacidad residual (K) de contratación?</t>
  </si>
  <si>
    <t>La Capacidad Residual es la aptitud de un contratista para cumplir oportuna y cabalmente con el objeto de un contrato de obra, sin que sus otros compromisos contractuales afecten su habilidad de responder con el contrato objeto del Proceso de Contratación. En los Documentos del Proceso de un contrato de obra pública, la Entidad Estatal debe establecer un requisito adicional a los requisitos habilitantes que es la Capacidad Residual o K de Contratación el cual deben cumplir los interesados en participar en un Proceso de Contratación para la ejecución de una obra pública.</t>
  </si>
  <si>
    <t>Fuente: Guía para Determinar y Verificar la Capacidad Residual del Proponente en los Procesos de Contratación de Obra Pública. Colombia Compra eficiente</t>
  </si>
  <si>
    <t>¿Cómo se determina la capacidad residual (K) de contratación?</t>
  </si>
  <si>
    <t>El artículo 72 de la Ley 1682 de 2013 por la cual se adoptan medidas y disposiciones para los proyectos de infraestructura de transporte y se conceden facultades extraordinarias, estableció: “Artículo 72. Capacidad residual de contratación para contratos de obra pública. La capacidad residual de contratación cuando se realicen contratos de obra pública se obtendrá de sustraer de la capacidad de contratación, el saldo del valor de los contratos en ejecución.
La capacidad de contratación se deberá calcular mediante la evaluación de los siguientes factores: Experiencia (E), Capacidad Financiera (CF), Capacidad Técnica (CT), y Capacidad de Organización (CO).
Para los efectos de la evaluación de los factores mencionados en el inciso anterior, por ningún motivo, ni bajo ninguna circunstancia se podrán tener en cuenta la rentabilidad y las utilidades (...)”
Por tanto, Colombia Compra Eficiente debe definir la metodología para calcular la Capacidad Residual del proponente teniendo en cuenta los factores previstos en la Ley 1682 de 2013, sin que estos se consideren iguales o similares a los requisitos habilitantes establecidos en el artículo 10 del Decreto 1510 de 2013.</t>
  </si>
  <si>
    <t>Para determinar la capacidad residual (K) de contratación, para un proceso en especifíco, se recomienda:
1. Estudiar la guía de Colombia Compra Eficiente, dispuesta para ello, por medio de la ruta: https://colombiacompra.gov.co/manuales-guias-y-pliegos-tipo/manuales-y-guias/guia-para-determinar-y-verificar-la-capacidad
2. Utilizar el aplicativo para cálcular la  capacidad residual (K) de contratación de Colombia Compra Eficiente, dispuesto para ello, el cual, se obtiene en la ruta: https://colombiacompra.gov.co/manuales-guias-y-pliegos-tipo/manuales-y-guias/aplicacion-para-establecer-la-capacidad-residual</t>
  </si>
  <si>
    <t>Hoja "Impuestos y garantías"</t>
  </si>
  <si>
    <t xml:space="preserve"> IMPUESTOS</t>
  </si>
  <si>
    <t>A continuación, se encontrará una lista enunciativa de los impuestos en los que puede incurrir el ejecutor, los cuales dependen de la especificidad del proceso. Lista de carácter informativa en caso que se emitan consultas al respecto.</t>
  </si>
  <si>
    <t>Base para la aplicación de los impuestos</t>
  </si>
  <si>
    <t>Aplica (Si/No)</t>
  </si>
  <si>
    <t>IMPUESTOS EN CONTRATOS</t>
  </si>
  <si>
    <t>Impuesto sobre la Renta</t>
  </si>
  <si>
    <t>Aplica para contratos celebrados con contribuyentes del impuesto sobre la renta</t>
  </si>
  <si>
    <t>Impuesto de ICA y complementarios</t>
  </si>
  <si>
    <t>Aplica para contratos celebrados donde se materialice la realización de actividades industriales, de comercio y de servicio sometidos del impuesto de industria y comercio</t>
  </si>
  <si>
    <t>GMF 4x1000</t>
  </si>
  <si>
    <t>Aplica para contratos donde el GMF no se asuma con cargos a rendimientos financieros generados que pertenezcan a la entidad</t>
  </si>
  <si>
    <t>Contribución Especial de obra pública</t>
  </si>
  <si>
    <t>Aplica para contratos de obra pública celebrados directamente por la corporación y convenios con entidades públicas que deriven en un contrato de obra pública</t>
  </si>
  <si>
    <t>Estampilla Pro UNAL</t>
  </si>
  <si>
    <t>Aplica para contratos de obra pública y conexos celebrados directamente por la corporación y convenios con entidades públicas de orden nacional que deriven en un contrato de obra pública</t>
  </si>
  <si>
    <t>IMPUESTOS EN CONVENIOS CON ENTIDADES DE ORDEN NACIONAL</t>
  </si>
  <si>
    <t>GMF 4x1000 (contratista)</t>
  </si>
  <si>
    <t>Aplica para convenios con entidades de orden departamental cuya ejecución requiera la contratación de operador externo adelantada directamente por el conveniante</t>
  </si>
  <si>
    <t>Estampilla Politécnico JIC</t>
  </si>
  <si>
    <t>Aplica para contratos celebrados por la corporación con personas diferentes a las entidades oficiales, Juntas de Acción Comunal, etc</t>
  </si>
  <si>
    <t>IMPUESTOS EN CONVENIOS CON ENTIDADES DE ORDEN DEPARTAMENTAL</t>
  </si>
  <si>
    <t>Estampilla Bienestar del Adulto Mayor</t>
  </si>
  <si>
    <t>Aplica para convenios con entidades de orden departamental cuya ejecución requiera la contratación de operador externo adelantada directamente por la entidad territorial respectiva</t>
  </si>
  <si>
    <t>Estampilla Pro-Desarrollo</t>
  </si>
  <si>
    <t>Estampilla Pro-Hospitales Públicos</t>
  </si>
  <si>
    <t>Estampilla Pro-Institución UE</t>
  </si>
  <si>
    <t>Estampilla Pro-Deporte y Recreación</t>
  </si>
  <si>
    <t>IMPUESTOS EN CONVENIOS CON ENTIDADES DE ORDEN MUNICIPAL</t>
  </si>
  <si>
    <t>Estampilla Procultura</t>
  </si>
  <si>
    <t>Estampilla Pro-Universidad de Antioquia</t>
  </si>
  <si>
    <t xml:space="preserve">Estampilla Pro-hospital </t>
  </si>
  <si>
    <t>PÓLIZAS DE GARANTÍAS</t>
  </si>
  <si>
    <t>A continuación, se encontrará una lista enunciativa de las pólizas de garantías en las que puede incurrir el ejecutor, las cuales dependen de la especificidad del proceso. Lista de carácter informativa en caso que se emitan consultas al respecto.</t>
  </si>
  <si>
    <t>Seriedad de la oferta</t>
  </si>
  <si>
    <t>Desde la presentación de la oferta y hasta la aprobación de la garantía de cumplimiento.</t>
  </si>
  <si>
    <t>Cumplimiento</t>
  </si>
  <si>
    <t>Debe estar vigente como mínimo hasta la liquidación del contrato.</t>
  </si>
  <si>
    <t>Buen manejo y correcta inversión del anticipo</t>
  </si>
  <si>
    <t>Hasta la liquidación del contrato o hasta la amortización del anticipo, de acuerdo con lo que determine la Entidad Estatal.</t>
  </si>
  <si>
    <t>Pago anticipado</t>
  </si>
  <si>
    <t>Hasta la liquidación del contrato o hasta que la Entidad Estatal verifique el cumplimiento de todas las actividades o la entrega de todos los bienes o servicios asociados al pago anticipado.</t>
  </si>
  <si>
    <t>Pagos de salarios, prestaciones sociales legales e indemnizaciones laborales</t>
  </si>
  <si>
    <t>Debe estar vigente por el plazo del contrato y tres años más.</t>
  </si>
  <si>
    <t>Estabilidad y calidad de la obra</t>
  </si>
  <si>
    <t>Debe estar vigente por un término no inferior a cinco años contados a partir de la fecha en la cual la Entidad Estatal recibe a satisfacción la obra.</t>
  </si>
  <si>
    <t>Calidad del servicio</t>
  </si>
  <si>
    <t>La vigencia del amparo debe ser determinada por la Entidad Estatal de acuerdo con el objeto, el valor, la naturaleza y las obligaciones contenidas en el contrato.</t>
  </si>
  <si>
    <t>Calidad del servicio en contratos de interventoría</t>
  </si>
  <si>
    <t>La vigencia debe ser igual al plazo de la garantía de estabilidad y calidad de la obra del contrato principal.</t>
  </si>
  <si>
    <t>Calidad de bienes</t>
  </si>
  <si>
    <t>La vigencia del amparo debe ser determinada por la Entidad Estatal de acuerdo con el objeto, el valor, la naturaleza y las obligaciones contenidas en el contrato, la garantía mínima y los vicios ocultos.</t>
  </si>
  <si>
    <t>Responsabilidad civil extracontractual</t>
  </si>
  <si>
    <t>La vigencia de esta garantía deberá ser igual al período de ejecución del contrato.</t>
  </si>
  <si>
    <t>Hoja "Información anticipos y pagos anticipados"</t>
  </si>
  <si>
    <t>Consideración incial: La programación financiera debe ser coherente con la programación física, todo pago que no sea soportado en la ejecución física efectiva y certificada es un anticipo o pago anticipado.</t>
  </si>
  <si>
    <t xml:space="preserve">¿Cuál es la diferencia entre el anticipo y el pago anticipado? </t>
  </si>
  <si>
    <t>El anticipo es un adelanto o avance del precio del contrato destinado a apalancar el cumplimiento de su objeto, de modo que los recursos girados por dicho concepto solo se integran al patrimonio del contratista en la medida que se cause su amortización mediante la ejecución de actividades programadas del contrato. El pago anticipado es un pago efectivo del precio de forma que los recursos se integran al patrimonio del contratista desde su desembolso.</t>
  </si>
  <si>
    <t>Fuente: https://colombiacompra.gov.co/ciudadanos/preguntas-frecuentes/ejecucion</t>
  </si>
  <si>
    <t>¿Cuál es el manejo que se deben dar a los pagos anticipados y anticipos en la contratación estatal?</t>
  </si>
  <si>
    <t xml:space="preserve">Salvo casos excepcionales plenamente justificados y motivados, las entidades no pactarán pagos anticipados. Esta restricción no se aplicará al Sector de la Defensa Nacional. 
Para el caso de los anticipos se establece como criterio que la entrega de recursos se realice utilizando instrumentos financieros que aseguren el manejo transparente de los recursos y su destinación exclusiva al contrato. 
Deberá estipularse en los contratos estatales que la entidad pública contratante es la propietaria de los recursos entregados en calidad de anticipo y en consecuencia los rendimientos financieros que los mismos generen pertenecen al Tesoro. </t>
  </si>
  <si>
    <t>Fuente: Directiva presidencial 04 de 2003.</t>
  </si>
  <si>
    <t>¿Cuál es el monto máximo en que se puede pactar el pago anticipado y la entrega del anticipo?</t>
  </si>
  <si>
    <t>En los contratos que celebren las entidades estatales se podrá pactar el pago anticipado y la entrega de anticipos, pero su monto no podrá exceder del cincuenta por ciento (50%) del valor del respectivo contrato.
Los contratos no podrán adicionarse en más del cincuenta por ciento (50%) de su valor inicial, expresado este en salarios mínimos legales mensuales.</t>
  </si>
  <si>
    <t>Fuente: Parágrafo. Artículo 40°, Ley 80 de 1993.</t>
  </si>
  <si>
    <t>¿Hay estipulaciones especiales para la entrega de anticipos?</t>
  </si>
  <si>
    <t>En los contratos de obra, concesión, salud, o los que se realicen por licitación pública, el contratista deberá constituir una fiducia o un patrimonio autónomo irrevocable para el manejo de los recursos que reciba a título de anticipo, con el fin de garantizar que dichos recursos se apliquen exclusivamente a la ejecución del contrato correspondiente, salvo que el contrato sea de menor o mínima cuantía.
El costo de la comisión fiduciaria será cubierto directamente por el contratista.
PARÁGRAFO . La información financiera y contable de la fiducia podrá ser consultada por los Organismos de Vigilancia y Control Fiscal.</t>
  </si>
  <si>
    <t>Fuente: Artículo 91°, Ley 1474 de 2011.</t>
  </si>
  <si>
    <t>¿Qué manejo debe dar la Entidad Estatal al anticipo cuando no es obligatorio constituir un patrimonio autónomo?</t>
  </si>
  <si>
    <t>Para los contratos en que se pacta el anticipo pero no es obligatorio constituir un patrimonio autónomo para su manejo, la Entidad Estatal debe adoptar medidas necesarias y razonables de mitigación del Riesgo para asegurar el buen manejo y la correcta inversión del anticipo, entre las cuales puede solicitar la constitución de una garantía. En este caso, también es necesario contar con un plan de inversión o utilización de los recursos del anticipo, que permita a la Entidad Estatal identificar las actividades necesarias para la amortización del anticipo y las demás actividades que se remuneran con recursos adicionales.
En los casos previstos en el artículo 91 de la Ley 1474 de 2011, es decir los contratos que requieren patrimonio autónomo para el manejo del anticipo, debe existir un plan de utilización o de inversión del anticipo y los pagos deben corresponder a los rubros allí previstos.</t>
  </si>
  <si>
    <t>Memoria de cálculo opc 1</t>
  </si>
  <si>
    <t>Gastos de adm</t>
  </si>
  <si>
    <t>Hoja "Información IVA"</t>
  </si>
  <si>
    <t>Presupuesto contrato</t>
  </si>
  <si>
    <t>Memoria de cálculo opc 2</t>
  </si>
  <si>
    <t>Presupuesto convenio</t>
  </si>
  <si>
    <t>Memoria de cálculo opc 3</t>
  </si>
  <si>
    <t>¿Qué es el IVA?</t>
  </si>
  <si>
    <t>El impuesto sobre las ventas o Impuesto al Valor Agregado (IVA), es un impuesto de orden nacional, indirecto, de causación instantánea y de régimen general. Es un impuesto de orden nacional bajo el entendido que las reglas aplicables al impuesto se dan de forma similar en todo el territorio nacional. Es un impuesto indirecto, ya que no tiene en cuenta la capacidad económica de las personas, es decir, que no está relacionado con el poder adquisitivo de estas. El impuesto sobre las ventas es un impuesto de causación instantánea toda vez que este se genera en el momento en el que se cumple con el hecho generador; es decir, que la causación se da en el momento en que el que se realiza la operación. De manera general, grava la venta de bienes y la prestación de servicios.</t>
  </si>
  <si>
    <t>Fuente: Curso Fiscalización tributaria, aduanera, cambiaria e internacional - TACI, Universidad Sergio Arboleda - DIAN, 2021</t>
  </si>
  <si>
    <t>¿Quiénes son responsables del IVA?</t>
  </si>
  <si>
    <t>Por regla general toda persona natural o jurídica que venda productos gravados con el Iva o preste servicios gravados con el Iva, es responsable del impuesto a las ventas. Si el contribuyente, persona natural o jurídica, vende productos o presta servicios que no están gravados con Iva, no son responsables del Iva.
No obstante, hay excepciones estipuladas en el Art. 437 del Estatuto Tributario, el cual se cita en extenso,</t>
  </si>
  <si>
    <t>Art. 437. Los comerciantes y quienes realicen actos similares a los de ellos y los importadores son sujetos pasivos.
Son responsables del impuesto:
a. En las ventas, los comerciantes, cualquiera que sea la fase de los ciclos de producción y distribución en la que actúen y quienes sin poseer tal carácter, ejecuten habitualmente actos similares a los de aquellos.
b. En las ventas de aerodinos, tanto los comerciantes como los vendedores ocasionales de éstos.
c. Quienes presten servicios.
d. Los importadores.
e. Los contribuyentes pertenecientes al régimen común del impuesto sobre las ventas, cuando realicen compras o adquieran servicios gravados con personas pertenecientes al régimen simplificado, por el valor del impuesto retenido, sobre dichas transacciones.</t>
  </si>
  <si>
    <t>f. ** -Adicionado- Los contribuyentes pertenecientes al régimen común del Impuesto sobre las Ventas, por el impuesto causado en la compra o adquisición de los bienes y servicios gravados relacionados en el artículo 468-1, cuando estos sean enajenados o prestados por personas naturales no comerciantes que no se hayan inscrito en el régimen común del impuesto sobre las ventas.
El impuesto causado en estas operaciones será asumido por el comprador o adquirente del régimen común, y deberá ser declarado y consignado en el mes correspondiente a la fecha del pago o abono en cuenta. El impuesto retenido podrá ser tratado como descontable en la forma prevista por los artículos 485, 485-1, 488 y 490 de este Estatuto. Sobre las operaciones previstas en este literal, cualquiera sea su cuantía, el adquirente emitirá al vendedor el documento equivalente a la factura, en los términos que señale el reglamento.
Los consorcios y uniones temporales cuando en forma directa sean ellos quienes realicen actividades gravadas.
La responsabilidad se extiende también a la venta de bienes corporales muebles aunque no se enajenen dentro del giro ordinario del negocio, pero respecto de cuya adquisición o importación se hubiere generado derecho al descuento.</t>
  </si>
  <si>
    <t>PAR. A las personas que pertenezcan al régimen simplificado, que vendan bienes o presten servicios, les esta prohibido adicionar al precio suma alguna por concepto del impuesto sobre las ventas. Si lo hicieren, deberán cumplir íntegramente con las obligaciones predicables de quienes pertenecen al régimen común.</t>
  </si>
  <si>
    <t xml:space="preserve"> -Adionado- PARÁGRAFO 2. La Dirección de Impuestos y Aduanas Nacionales establecerá mediante resolución el procedimiento mediante el cual los prestadores de servicios desde el exterior cumplirán con sus obligaciones, entre ellas la de declarar y pagar, en su calidad de responsables cuando los servicios prestados se encuentren gravados.
La Obligación aqui prevista solamente se hará exigible a partir del 1 de julio de 2018, salvo en aquellos casos previstos en el numeral 3 del artículo 437-2 de este Estatuto.
Nota 1. Estas declaraciones podrán presentarse mediante un formulario, que permitirá liquidar la obligación tributaria en dólares convertida a pesos colombianos a latasa de cambio representativa de mercado –TRM del día de la declaración y pago. Las declaraciones presentadas sin pago total no producirán efecto, sin necesidad de acto administrativo que así lo declare.
Los prestadores de servicios desde el exterior, sin residencia fiscal en Colombia, no estarán obligados a expedir factura o documento equivalente por laprestación de los servicios electrónicos o digitales. Lo anterior sin perjuicio de las facultades de la Dirección de Impuestos y Aduanas Nacionales -DIAN para establecer la obligación de facturar electrónicamente o de soportar las operaciones en un documento electrónico.</t>
  </si>
  <si>
    <t xml:space="preserve">Nota 1. PARÁGRAFO 3. Deberán registrarse como responsables del IVA quienes realicen actividades gravadas con el impuesto, con excepción de las personas naturales comerciantes y los artesanos, que sean minoristas o detallistas, los pequeños agricultores y los ganaderos, así como quienes presten servicios, siempre y cuando cumplan la totalidad de las siguientes condiciones:
1. Que en el año anterior o en el año en curso hubieren obtenido ingresos brutostotales provenientes de la actividad, inferiores a 3.500 UVT.
2. Que no tengan más de un establecimiento de comercio, oficina, sede, local onegocio donde ejerzan su actividad.
3. Que en el establecimiento de comercio, oficina, sede, local o negocio no sedesarrollen actividades bajo franquicia, concesión, regalía, autorización ocualquier otro sistema que implique la explotación de intangibles.
4. Que no sean usuarios aduaneros.
5. Que no hayan celebrado en el año inmediatamente anterior ni en el año encurso contratos de venta de bienes y/o prestación de servicios gravados porvalor individual, igual o superior a 3.500 UVT.
6. Que el monto de sus consignaciones bancarias, depósitos o inversionesfinancieras durante el año anterior o durante el respectivo año, provenientes deactividades gravadas con el impuesto sobre las ventas – IVA, no supere la sumade 3.500 UVT.
</t>
  </si>
  <si>
    <t>Para la celebración de contratos de venta de bienes y/o de prestación deservicios gravados por cuantía individual y superior a 3.500 UVT, estas personas deberán inscribirse previamente como responsables del impuesto sobre lasventas –IVA, formalidad que deberá exigirse por el contratista para la procedencia de costos y deducciones. Lo anterior también será aplicable cuando un mismo contratista celebre varios contratos que superen la suma de 3.500 UVT.
Los responsables del impuesto sólo podrán solicitar su retiro del régimen cuando demuestren que en el año fiscal anterior se cumplieron, las condiciones establecidas en la presente disposición.
Cuando los no responsables realicen operaciones con los responsables del impuesto deberán registrar en el Registro Único Tributario -RUT su condición detales y entregar copia del mismo al adquirente de los bienes o servicios, en lostérminos señalados en el reglamento.
Autorícese a la Dirección de Impuestos y Aduanas Nacionales –DIAN para adoptar medidas tendientes al control de la evasión, para lo cual podrá imponer obligaciones formales a los sujetos no responsables a que alude la presente disposición. De conformidad con el artículo 869 y siguientes de este Estatuto, la Dirección de Impuestos y Aduanas Nacionales –DIAN tiene la facultad de desconocer toda operación o serie de operaciones cuyo propósito sea inaplicar la presente disposición, como: (i) la cancelación injustificada de establecimientos de comercio para abrir uno nuevo con el mismo objeto o actividad y (ii) el fraccionamiento de la actividad empresarial en varios miembros de una familia para evitar la inscripción del prestador de los bienes y servicios gravados en elrégimen de responsabilidad del impuesto sobre las ventas -IVA.
Para efectos de la inclusión de oficio como responsable del impuesto sobre las ventas -IVA, la Administración Tributaria también tendrá en cuenta los costos y gastos atribuibles a los bienes y servicios gravados, como arrendamientos, pagos por seguridad social y servicios públicos, y otra información que estádisponible en su sistema de información masiva y análisis de riesgo.</t>
  </si>
  <si>
    <t>Nota 1. Parágrafo 4. No serán responsables del impuesto sobre las ventas – IVA los contribuyentes del impuesto unificado bajo el Régimen Simple de Tributación -SIMPLE cuando únicamente desarrollen una o más actividades establecidas enel numeral 1 del artículo 908 del Estatuto Tributario.
***- Por el año 2022, tampoco serán responsables del impuesto sobre las ventas - IVA, los contribuyentes del impuesto unificado bajo el Régimen Simple de Tributación -SIMPLE cuando únicamente desarrollen actividades de expendio de comidas y bebidas de las que trata el numeral 4 del artículo 908 del Estatuto Tributario.
Nota 1. Parágrafo 5. Los límites de que trata el parágrafo 3 de este artículo serán 4.000 UVT para aquellos prestadores de servicios personas naturales que derivan susingresos de contratos con el Estado.</t>
  </si>
  <si>
    <t>¿Qué son los bienes gravados, exentos y excluidos ?</t>
  </si>
  <si>
    <t>Los bienes o servicios gravados son los que están sometidos a una determinada tarifa, ya sea la general (19%) o especial (5%).
Los bienes exentos son aquellos bienes que están gravados a una tarifa de 0% (cero).
Los bienes excluidos son aquellos que por expresa disposición legal no están gravados con el impuesto.
La principal diferencia consiste en que los bienes exentos dan derecho a descontar el impuesto que se pague por sus insumos, materias primas y demás costos directos e indirectos, en tanto que los bienes excluidos no lo pueden hacer, el Iva que paguen por cualquier concepto deben llevarlo como un mayor valor del gasto o costo.</t>
  </si>
  <si>
    <t>https://www.gerencie.com/impuesto-a-las-ventas.</t>
  </si>
  <si>
    <t xml:space="preserve">
Fuente: Curso Fiscalización tributaria, aduanera, cambiaria e internacional - TACI, Universidad Sergio Arboleda - DIAN, 2021</t>
  </si>
  <si>
    <t>¿Cuál es la base gravable sobre la cual recae el IVA ?</t>
  </si>
  <si>
    <t>El artículo 447 del ET señala lo siguiente: 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Es decir, que la base gravable está compuesta por la totalidad de los valores facturados y los servicios prestados que hacen parte integral de la operación, aún cuando las mismas normas indiquen que algunos de los bienes o servicios gravados se encuentran excluidos o exentos del impuesto sobre las ventas.
No obstante, la Ley también determina bases gravables especiales, resaltando las siguientes:</t>
  </si>
  <si>
    <t xml:space="preserve">Base gravable en los contratos de construcción de bien inmueble:  En los contratos de construcción de inmuebles, el impuesto sobre las ventas se genera sobre la parte de los ingresos correspondiente a los honorarios obtenidos por el constructor de acuerdo con el artículo 3 del Decreto 1372 de 1992. En el evento en que no se pacten honorarios el impuesto se causará sobre la remuneración del servicio que corresponda a la utilidad del constructor. Lo anterior se deberá señalar en el contrato, y deberá corresponder al valor comercial para contratos iguales o similares. 
</t>
  </si>
  <si>
    <t>Base gravable en las importaciones: Para el caso de las importaciones, la base gravable para liquidar el impuesto sobre las ventas es la misma sobre la cual se liquidaron los derechos de aduana, no obstante, se debe incrementar en dicho valor, según el artículo 459 del ET. Si se trata de mercancías que involucren servicio o intangibles, la base gravable se determinará aplicando las normas sobre valoración aduanera teniendo en cuenta lo establecido por el Acuerdo de Valoración de la Organización Mundial de Comercio - OMC</t>
  </si>
  <si>
    <t>Base gravable en servicios de clubes: Para los servicios en clubes sociales al impuesto sobre las ventas se causa sobre todo pago que reciba el club de sus asociados o de terceros, por cualquier concepto que constituya ingreso en razón de su actividad, de acuerdo con el artículo 460 del ET.</t>
  </si>
  <si>
    <t>Base gravable en servicio de transporte internacional de pasajeros: En el caso del servicio de transporte internacional de pasajeros, el impuesto se liquidará sobre el valor total del tiquete u orden de cambio cuando estos se expidan de una vía solamente y sobre 
el cincuenta por ciento (50%) de su valor cuando se expidan de ida y regreso, según el artículo 461 del ET. Cuando la base gravable sea en moneda extranjera se utilizará la tasa de cambio vigente en la fecha de emisión del tiquete.</t>
  </si>
  <si>
    <t>¿Hay consideraciones especiales del IVA respecto a los contratos de obra?</t>
  </si>
  <si>
    <t>Respecto a la aplicación del IVA en los contratos de obra, habrá que considerar:
- La base gravable del IVA en los contratos de obra si son de construcción son los honorarios, o en su defecto la utilidad del contratista (artículo 1.3.1.7.9 del decreto 1625 de 2016), por su parte, la base gravable del IVA en los contratos de obra si son de mantenimiento, son sobre el total de la operación
- Los contratos de Obras Públicas que celebren las personas naturales o jurídicas con las Entidades Territoriales y/o Entidades Descentralizadas del Orden Departamental y Municipal estarán excluidos del IVA (artículo 100 de la ley 21 de 1992)</t>
  </si>
  <si>
    <t>¿Qué es la exclusión del IVA por Adquisición de Elementos, Maquinaria y Equipos Requeridos para Sistemas de Control y Monitoreo Ambiental?</t>
  </si>
  <si>
    <t>Es el trámite para la obtención de la certificación ambiental de que tratan los artículos 424 numeral 7, 428 literales f) e i) del Estatuto Tributario y que tiene como propósito la obtención de la exclusión del impuesto sobre las ventas IVA establecida en los mismos para:
Articulo 424 numeral 7: Los equipos y elementos nacionales o importados que se destinen a la construcción, instalación, montaje y operación de sistemas de control y monitoreo, necesarios para el cumplimiento de las disposiciones, regulaciones y estándares ambientales vigentes, para lo cual deberá acreditarse tal condición ante el Ministerio de Ambiente y Desarrollo Sostenible.
Artículo 428 literal (f): La importación de maquinaria o equipo, siempre y cuando dicha maquinaria o equipo no se produzcan en el país, destinados a reciclar y procesar basuras o desperdicios (la maquinaria comprende lavado, separado, reciclado y extrusión), y los destinados a la depuración o tratamiento de aguas residuales, emisiones atmosféricas o residuos sólidos, para recuperación de los ríos o el saneamiento básico para lograr el mejoramiento del medio ambiente, siempre y cuando hagan parte de un programa que se apruebe por el Ministerio del Medio Ambiente. Cuando se trate de contratos ya celebrados, esta exención deberá reflejarse en un menor valor del contrato. Así mismo, los equipos para el control y monitoreo ambiental, incluidos aquellos para cumplir con los compromisos del protocolo de Montreal.</t>
  </si>
  <si>
    <t>Nota: La exclusión del IVA por Adquisición de Elementos, Maquinaria y Equipos Requeridos para Sistemas de Control y Monitoreo Ambiental solo se trámita ante el ANLA</t>
  </si>
  <si>
    <t>Fuente: http://portal.anla.gov.co/exclusion-del-iva-adquisicion-elementos-maquinaria-y-equipos-requeridos-sistemas-control-y-monitoreo</t>
  </si>
  <si>
    <t>¿Cuáles servicios están excluidos del impuesto sobre las ventas -IVA-?</t>
  </si>
  <si>
    <t>Estatuto tributario, Art. 476.</t>
  </si>
  <si>
    <t>Nota 1. Se exceptúan del impuesto los siguientes servicios y los bienes relacionados explícitamente a continuación:</t>
  </si>
  <si>
    <t>1. Los servicios médicos, odontológicos, hospitalarios, clínicos y de laboratorio, para la salud humana.</t>
  </si>
  <si>
    <t>2. Los servicios de administración de fondos del Estado y los servicios vinculados con la seguridad social de acuerdo con lo previsto en la Ley 100 de 1993.</t>
  </si>
  <si>
    <t>3. Los planes obligatorios de salud del sistema de seguridad social en salud expedidos por entidades autorizadas por la Superintendencia Nacional de Salud, los servicios prestados por las administradoras dentro del régimen de ahorro individual con solidaridad y de prima media con prestación definida, los servicios prestados por administradoras de riesgos laborales y los servicios de seguros y reaseguros para invalidez y sobrevivientes, contemplados dentro del régimen de ahorro individual con solidaridad a que se refiere el artículo 135 de la Ley 100 de 1993 o las disposiciones que la modifiquen o sustituyan.</t>
  </si>
  <si>
    <t>4. Las comisiones por intermediación por la colocación de los planes de salud del sistema general de seguridad social en salud expedidos por las entidades autorizadas legalmente por la Superintendencia Nacional de Salud, que no estén sometidos al impuesto sobre las ventas -IVA.</t>
  </si>
  <si>
    <t>5.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t>
  </si>
  <si>
    <t>6. Los servicios de educación virtual para el desarrollo de contenidos digitales, de acuerdo con la reglamentación expedida por el Ministerio de Tecnologías de la Información y las Comunicaciones, prestados en Colombia o en el exterior.</t>
  </si>
  <si>
    <t>7. Los servicios de conexión y acceso a internet de los usuarios residenciales del estrato 3.</t>
  </si>
  <si>
    <t>8. En el caso del servicio telefónico local, se excluyen del impuesto los primeros trescientos veinticinco (325) minutos mensuales del servicio telefónico local facturado a los usuarios de los estratos 1, 2 y 3 y el servicio telefónico prestado desde teléfonos públicos.</t>
  </si>
  <si>
    <t>9. El servicio de transporte público, terrestre, fluvial y marítimo de personas en el territorio nacional, y el de transporte público o privado nacional e internacional de carga marítimo, fluvial, terrestre y aéreo. Igualmente, se excluye el transporte de gas e hidrocarburos.</t>
  </si>
  <si>
    <t>10. El transporte aéreo nacional de pasajeros con destino o procedencia de rutas nacionales donde no exista transporte terrestre organizado. Esta exclusión también aplica para el transporte aéreo turístico con destino o procedencia al departamento de La Guajira y los municipios de Nuquí, en el Departamento de Chocó, Mompóx en el Departamento de Bolívar, Tolú, en el Departamento de Sucre, Miraflores en el Departamento del Guaviare y Puerto Carreño en el departamento del Vichada.</t>
  </si>
  <si>
    <t>11. Los servicios públicos de energía. La energía y los servicios públicos de energía a base de gas u otros insumos.</t>
  </si>
  <si>
    <t>12. El agua para la prestación del servicio público de acueducto y alcantarillado, los servicios públicos de acueducto y alcantarillado, los servicios de aseo público y los servicios públicos de recolección de basuras.</t>
  </si>
  <si>
    <t>13. El gas para la prestación del servicio público de gas domiciliario y el servicio de gas domiciliario, ya sea conducido por tubería o distribuido en cilindros.</t>
  </si>
  <si>
    <t>14. Los servicios de alimentación, contratados con recursos públicos, destinados al sistema penitenciario, de asistencia social, de escuelas de educación pública, a las Fuerzas Militares, Policía Nacional, Centro de Desarrollo Infantil, centros geriátricos públicos, hospitales públicos, comedores comunitarios.</t>
  </si>
  <si>
    <t>15. El servicio de arrendamiento de inmuebles para vivienda y el arrendamiento de espacios para exposiciones y muestras artesanales nacionales, incluidos los eventos artísticos y culturales.</t>
  </si>
  <si>
    <t>16. Los intereses y rendimientos financieros por operaciones de crédito, siempre que no formen parte de la base gravable señalada en el artículo 447, y el arrendamiento financiero (leasing).</t>
  </si>
  <si>
    <t>17. Los servicios de intermediación para el pago de incentivos o transferencias monetarias condicionadas en el marco de los programas sociales del Gobierno Nacional.</t>
  </si>
  <si>
    <t>18. Las boletas de entrada a cine, a los eventos deportivos, culturales, incluidos los musicales y de recreación familiar, y los espectáculos de toros, hípicos y caninos. También se encuentran excluidos los servicios de que trata el artículo 6 de la Ley 1493 de 2011.</t>
  </si>
  <si>
    <t>19. Los servicios funerarios, los de cremación, inhumación y exhumación de cadáveres, alquiler y mantenimiento de tumbas y mausoleos.</t>
  </si>
  <si>
    <t>20. Adquisición de licencias de software para el desarrollo comercial de contenidos digitales, de acuerdo con la reglamentación expedida por el Ministerio de Tecnologías de la Información y Comunicaciones.</t>
  </si>
  <si>
    <t>21. Suministro de páginas web, servidores (hosting), computación en la nube (cloud computing).</t>
  </si>
  <si>
    <t>22. Las comisiones pagadas por los servicios que se presten para el desarrollo de procesos de titularización de activos a través de universalidades y patrimonios autónomos cuyo pago se realice exclusivamente con cargo a los recursos de tales universalidades o patrimonios autónomos.</t>
  </si>
  <si>
    <t>23. Las comisiones percibidas por las sociedades fiduciarias, sociedades administradoras de inversión y comisionistas de bolsa por la administración de fondos de inversión colectiva. </t>
  </si>
  <si>
    <t>24. Los siguientes servicios, siempre que se destinen a la adecuación de tierras, a la producción agropecuaria y pesquera y a la comercialización de los respectivos productos: </t>
  </si>
  <si>
    <t>a) El riego de terrenos dedicados a la explotación agropecuaria; </t>
  </si>
  <si>
    <t>b) El diseño de sistemas de riego, su instalación, construcción, operación, administración y conservación; </t>
  </si>
  <si>
    <t>c) La construcción de reservorios para la actividad agropecuaria; </t>
  </si>
  <si>
    <t>d) La preparación y limpieza de terrenos de siembra; </t>
  </si>
  <si>
    <t>e) El control de plagas, enfermedades y malezas, incluida la fumigación aérea y terrestre de sembradíos; </t>
  </si>
  <si>
    <t>f) El corte y recolección manual y mecanizada de productos agropecuarios; </t>
  </si>
  <si>
    <t>g) Aplicación de fertilizantes y elementos de nutrición edáfica y foliar de los cultivos; </t>
  </si>
  <si>
    <t>h) Aplicación de sales mineralizadas; </t>
  </si>
  <si>
    <t>i) Aplicación de enmiendas agrícolas; </t>
  </si>
  <si>
    <t>j) Aplicación de insumos como vacunas y productos veterinarios; </t>
  </si>
  <si>
    <t>k) El pesaje y el alquiler de corrales en ferias de ganado mayor y menor; </t>
  </si>
  <si>
    <t>l) La siembra; </t>
  </si>
  <si>
    <t>m) La construcción de drenajes para la agricultura; </t>
  </si>
  <si>
    <t>n) La construcción de estanques para la piscicultura; </t>
  </si>
  <si>
    <t>o) Los programas de sanidad animal; </t>
  </si>
  <si>
    <t>p) La perforación de pozos profundos para la extracción de agua; </t>
  </si>
  <si>
    <t>q) El desmonte de algodón, la trilla y el secamiento de productos agrícolas; </t>
  </si>
  <si>
    <t>r) La selección, clasificación y el empaque de productos agropecuarios sin procesamiento industrial; </t>
  </si>
  <si>
    <t>s) La asistencia técnica en el sector agropecuario; </t>
  </si>
  <si>
    <t>t) La captura, procesamiento y comercialización de productos pesqueros; </t>
  </si>
  <si>
    <t>Los usuarios de los servicios excluidos por el presente numeral deberán expedir una certificación a quien preste el servicio, en donde conste la destinación, el valor y el nombre e identificación del mismo. Quien preste el servicio deberá conservar dicha certificación durante el plazo señalado en el artículo 632 del Estatuto Tributario, la cual servirá como soporte para la exclusión de los servicios. </t>
  </si>
  <si>
    <t>25. La comercialización de animales vivos y el servicio de faenamiento. </t>
  </si>
  <si>
    <t>26. Están excluidos de IVA los servicios de hotelería y turismo que sean prestados en los municipios que integran las siguientes zonas de régimen aduanero especial: a. Zona de régimen aduanero especial de Urabá, Tumaco y Guapi. b. Zona de régimen aduanero especial de Inírida, Puerto Carreño, La Primavera y Cumaribo. c. Zona de régimen aduanero especial de Maicao, Uribía y Manaure. </t>
  </si>
  <si>
    <t>27. Las operaciones cambiarias de compra y venta de divisas, así como las operaciones cambiarias sobre instrumentos derivados financieros. </t>
  </si>
  <si>
    <t>28. Las comisiones percibidas por la utilización de tarjetas crédito y débito. </t>
  </si>
  <si>
    <t>29. Los servicios de promoción y fomento deportivo prestados por los clubes deportivos definidos en el artículo 2 del Decreto Ley 1228 de 1995. </t>
  </si>
  <si>
    <t>30. Los servicios de reparación y mantenimiento de naves y artefactos navales tanto maritimos como fluviales de bandera colombiana, excepto los servicios que se encuentran en el literal P) del numeral 3 del artículo 477 de este Estatuto. </t>
  </si>
  <si>
    <t>31. Los servicios de publicidad en periódicos que registren ventas en publicidad a 31 de diciembre del año inmediatamente anterior inferiores a 180.000 UVT. </t>
  </si>
  <si>
    <t>La publicidad en las emisoras de radio cuyas ventas sean inferiores a 30.000 UVT al 31 de diciembre del año inmediatamente anterior y programadoras de canales regionales de televisión cuyas ventas sean inferiores a 60.000 UVT al 31 de diciembre del año inmediatamente anterior. Aquellas que superen este monto se regirán por la regla general. </t>
  </si>
  <si>
    <t>Las exclusiones previstas en este numeral no se aplicarán a las empresas que surjan como consecuencia de la escisión de sociedades que antes de la expedición de la presente Ley conformen una sola empresa ni a las nuevas empresas que se creen cuya matriz o empresa dominante se encuentre gravada con el IVA por este concepto. </t>
  </si>
  <si>
    <t>32. Los servicios de corretaje de contratos de reaseguros. </t>
  </si>
  <si>
    <t>PARÁGRAFO. En los casos de trabajos de fabricación, elaboración o construcción de bienes corporales muebles, realizados por encargo de terceros, incluidos los destinados a convertirse en inmuebles por accesión, con o sin aporte de materias primas, ya sea que supongan la obtención del producto final o constituyan una etapa de su fabricación, elaboración, construcción o puesta en condiciones de utilización, la tarifa aplicable es la que corresponda al bien que resulte de la prestación del servicio. </t>
  </si>
  <si>
    <t>Lo dispuesto en el presente parágrafo no aplica para las industrias de minería e hidrocarburos. </t>
  </si>
  <si>
    <t>Propuesta económica Opc 1</t>
  </si>
  <si>
    <t>Hoja "Notas propuesta económica"</t>
  </si>
  <si>
    <t>Propuesta económica Opc 2</t>
  </si>
  <si>
    <t>Propuesta económica Opc 3</t>
  </si>
  <si>
    <t>A continuación, se encontrará una lista enunciativa de notas que pueden ser incluidas en el formato de propuesta económica, de acuerdo, a la especificidad del proceso.
La elección de las notas es de responsabilidad del asesor(a) financiero(a), quien podrá contar con apoyo del asesor(a) técnico(a) y asesor(a) jurídico(a) del proceso, para llevar a cabo dicho cometido. 
En concordancia con las características del proceso, se podrán utilizar notas que no estén relacionadas en la siguiente lista enunciativa.</t>
  </si>
  <si>
    <t>Notas sobre diligenciamiento</t>
  </si>
  <si>
    <t>Nota: Este formato es inmodificable en cuanto a los ítems y las cantidades solicitadas.</t>
  </si>
  <si>
    <t>Nota: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a los Estudios previos del proceso.</t>
  </si>
  <si>
    <t>Nota: El proponente deberá establecer los valores unitarios, los valores totales (de conformidad con las cantidades solicitadas) y los subtotales para cada vigencia, al igual, que los valores que totalizan las vigencias (espacios subrayados en gris claro). Será causal de rechazo no diligenciar o modificar, uno o varios de los ítems solicitados. Los valores deben estar acorde a las especificaciones técnicas de acuerdo a los Estudios previos del proceso, y se deben expresar en números enteros o sin decimales.</t>
  </si>
  <si>
    <t>Nota: El presente formato también podrá ser diligenciado en formato Excel, en caso de presentarse la propuesta económica en ambos formatos sus cifras deberán ser coincidentes, so pena de rechazo.</t>
  </si>
  <si>
    <t xml:space="preserve">Nota: El formato 6 - PROPUESTA ECONÓMICA se debe presentar en archivo tipo Excel y pdf, si entre ellos existe alguna diferencia, primará el documento presentado en archivo pdf.  </t>
  </si>
  <si>
    <t>Nota: El oferente deberá diligenciar los Valores unitarios del oferente antes de AU e IVA, para cada uno de los ítems ajustados al peso (redondear), bien sea por exceso o por defecto. Propuesta que en su formato no relacione el precio de los Valores unitarios del oferente antes de AU e IVA, será rechazada.</t>
  </si>
  <si>
    <t>Nota: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No. 6 presentado por el proponente, se entenderá como no escrita, prevaleciendo la descripción y unidad descritas en el dicho formato.</t>
  </si>
  <si>
    <t>Nota: El formato denominado Anexo 6 - Documento Estandarizado Propuesta Económica,  es la tabla conformada por la oferta económica del proponente para xxxxxx y sus diferentes ítems, contemplados en el presupuesto oficial o Memoria de Cálculo del Formato FT-FAF-175, de la entidad para el presente proceso de contratación. Dichas actividades o ítems son las que han sido requeridas en el histórico de la entidad o en actividades previstas para la presente vigencia. La tabla esta compuesta por los siguientes capítulos, Subcapítulos y actividades:
Capítulo 1.  XXXXXXX (SUMA Subcapítulos A+B).
Capítulo 2.   - XXXXXXXX - A DEMANDA (precio no modificable por el oferente).
En el caso del Capítulo 2, las actividades hacen parte de la bolsa de recursos descrita en la nota X, la cual se ejecutará A DEMANDA y cuyo valor no puede ser modificado por el oferente. Sin embargo, el oferente deberá ofertar los precios unitarios de las actividades incluidas en el formato, es decir, los ítems XX a XX del Subcapítulo X. VARIOS; y XX a XX del subcapitulo D. XXXXXXXXXXXXXXX
La no presentación del valor unitario de una o varias de las actividades y costos consignados en este documento será causal de rechazo de la oferta. Igualmente cuando en la presentación de valores que, en caso de error del oferente, no se les pueda realizar una corrección aritmética sin afectar el valor de la oferta en contra de los demás oferentes. Asi mismo, será causal de rechazo cuando uno o varios de los valores unitarios ofertados de las tabla superen el X% de acuerdo con el precio establecido en el Formato FT-FAF-175,  Presupuesto oficial o Memoria de Cálculo.</t>
  </si>
  <si>
    <t>Notas sobre estipulación de valores y porcentajes</t>
  </si>
  <si>
    <t>Nota: Los valores que se asignen en valores unitarios deberán sostenerse y demostrar su cumplimiento durante la ejecución del contrato.</t>
  </si>
  <si>
    <t>Nota: Sobre los valores unitarios – precio base antes de IVA de cada ítem referenciados en la ficha técnica (formato FT-FAF-117), los oferentes podrán manejar un margen del x% como incremento en el precio unitario, sin embargo, la sumatoria del valor total de la lista de valores unitarios (antes de IVA) que se oferte como propuesta económica no podrá ser superior a la sumatoria del valor total de la lista de valores unitarios (antes de IVA) estimada por la Corporación (memoria del cálculo formato FT FAF-175).</t>
  </si>
  <si>
    <t>Nota: Para el grupo X: Sobre el valor unitario – precio base antes de IVA del ítem referenciado en la ficha técnica (formato FT-FAF-117) los oferentes podrán manejar un margen del x% como incremento en el precio unitario,  que corresponde a $x.</t>
  </si>
  <si>
    <t>Nota: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</si>
  <si>
    <t xml:space="preserve">Nota: La corporación hará podrá hacer uso del 100% del presupuesto, por tanto, el contrato se adjudicará por el valor del presupuesto oficial, y se consumirá en concordancia con la propuesta económica del oferente al que se le adjudique el contrato. </t>
  </si>
  <si>
    <t>Nota: Para determinar el menor valor de la propuesta se tomará la sumatoria de los valores totales (valor unitario por cantidad) ofertados por el proponente antes de IVA (Subtotal antes de IVA). Teniendo presente que en el presupuesto oficial se determino una bolsa para adquirir servicios a demandan, los ítems a adquirir por dicha bolsa, se consumirán acorde a la necesidad y se reconocerán de acuerdo con la oferta económica del oferente que resulte aceptada, hasta el presupuesto designado para ello.</t>
  </si>
  <si>
    <t>Nota: La Corporación estima para el presupuesto de este proceso un AU de máximo el X% el cual podrá ser modificado en un porcentaje inferior de acuerdo a las pretensiones del oferente.</t>
  </si>
  <si>
    <t>Nota: El proponente deberá establecer los precios unitarios de cada uno de los grupos  de la propuesta económica y el valor total, de conformidad con el monto establecido para cada grupo antes de IVA , diligenciando la totalidad de las celdas  contenidas en el presente formato.</t>
  </si>
  <si>
    <t>Nota: Para la evaluación de la mejor oferta se tendrá en cuenta el menor precio antes de IVA de cada uno de los grupos.</t>
  </si>
  <si>
    <t xml:space="preserve">Nota: El precio a evaluar del proponente comprende la sumatoria de los ítems discriminados, que sumados conformarán el precio total oferente antes de AU e IVA. </t>
  </si>
  <si>
    <t>Nota: En el presente proceso se debe considerar que se ejecutará la totalidad del presupuesto estimado para cada uno de los grupos de acuerdo a la necesidad de la Corporación.</t>
  </si>
  <si>
    <t>Nota: Los recursos asignados por valor de XXXX ($xx) IVA y AU incluidos como bolsa son para distribuir de acuerdo con la priorización que se realice durante la ejecución del contrato. Por lo anterior, el costo directo del proponente seleccionado resultará de la interacción que se realice con la información del %A del oferente seleccionado, de la %U del oferente seleccionado, del IVA sobre xxx del oferente seleccionado y valor del presupuesto oficial como costo total a destinar en el alcance del contrato. La Corporación se reserva el derecho de requerir una o varias unidades de los ítems listados, así como de NO solicitar alguno de estos, de acuerdo a la necesidad.</t>
  </si>
  <si>
    <t>Nota: El oferente deberá discriminar el porcentaje de la Administración y Utilidad (A.U.). El factor Administración (A) deberá comprender todos los costos necesarios de administración en que incurrirá el Contratista por la ejecución de los trabajos objeto de la Invitación, incluyendo entre ellos, los impuestos y contibuciones a los que haya objeto. Igualmente deberá indicar el porcentaje de la Utilidad (U) o beneficio económico que pretende percibir. La Corporación estima como porcentaje oficial de AU el x%, cuando el porcentaje del A.U. del proponente, supere el porcentaje del A.U. oficial será RECHAZADO.</t>
  </si>
  <si>
    <t xml:space="preserve">Nota: En todo caso, el contrato será adjudicado por el valor del presupuesto oficial, es decir, la suma de xxxx ($ xxxx) IVA y AU incluidos, teniendo en cuenta que, si se obtienen descuentos en los ítems ofertados en la propuesta económica, los mismos serán reinvertidos en el contrato, por lo cual, este se adjudicará por el valor total del presupuesto oficial. </t>
  </si>
  <si>
    <t>Nota (para Concursos Públicos de Méritos): Todo el personal a contratar para la ejecución del contrato, en la modalidad de prestación de servicios profesionales y de apoyo a la gestión, se deberá remunerar, como mínimo, con los honorarios establecidos en la tabla de honorarios corporativas prevista para la vigencia 2020. En caso de que las condiciones contractuales exijan la celebración de contratos de trabajo o el contratista así lo decida, la remuneración deberá corresponder como mínimo a los honorarios mencionados menos el factor prestacional reconocido por la Corporación.</t>
  </si>
  <si>
    <t>Nota (proceso de obra pública): El rango de los precios unitarios se establecerá en pesos colombianos. El valor de cada ítem no podrá ser superior al valor establecido dentro del presupuesto oficial. En caso contrario la oferta será RECHAZADA. Los precios unitarios que ofrezca el oferente, serán los que correspondan a la fecha de presentación del presente formato  y deberán cubrir todos los costos de mano de obra, materiales, herramientas, equipos y transporte, trabajos diurnos y nocturnos o en días feriados, prestaciones sociales, y todos los demás gastos inherentes al cumplimiento satisfactorio del contrato. Si en los análisis de precios unitarios se han omitido costos, se mantendrá el precio propuesto, sin lugar a reclamos o revisiones posteriores. Los precios unitarios y totales de la obra a ejecutar y los errores y omisiones en estos precios, serán de responsabilidad absoluta y exclusiva del oferente.</t>
  </si>
  <si>
    <t>Nota (proceso que tenga factores a evaluar): En caso que el porcentaje del criterio XXXX (XXXXXXX) ofrecido por la mejor propuesta sea igual a 0% (cero %), para efecto de aplicar la fórmula, se utilizará el menor porcentaje mayor a 0% (cero %). Nótese que dicho menor porcentaje que sea mayor a 0% (cero %), también obtendrá el mayor puntaje en este ítem.</t>
  </si>
  <si>
    <t>Nota (proceso que tenga factores a evaluar): En caso que el porcentaje del criterio XXXX (XXXXXXX) ofrecido por la mejor propuesta sea igual a $0 (cero pesos), para efecto de aplicar la fórmula, se utilizará el menor porcentaje mayor a $0 (cero pesos). Nótese que dicho menor porcentaje que sea mayor a $0 (cero pesos), también obtendrá el mayor puntaje en este ítem.</t>
  </si>
  <si>
    <t>Notas varias</t>
  </si>
  <si>
    <t>Nota: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del presupuesto oficial.</t>
  </si>
  <si>
    <t>Nota: Se habla de “AU” porque la Corporación no paga Imprevistos</t>
  </si>
  <si>
    <t>Hoja "Requisitos habilitantes capacidad financiera y organizacional"</t>
  </si>
  <si>
    <t>REQUISITOS GENERALES</t>
  </si>
  <si>
    <t>REQUISITOS DE CAPACIDAD FINANCIERA GENERALES</t>
  </si>
  <si>
    <t>NOMBRE DEL INDICADOR</t>
  </si>
  <si>
    <t>VALORES MÍNIMOS EXIGIDOS</t>
  </si>
  <si>
    <t>Liquidez</t>
  </si>
  <si>
    <t>Debe demostrarse una liquidez MAYOR A UNO (1), expresado máximo con dos decimales, o el equivalente expresado en otra unidad.</t>
  </si>
  <si>
    <t>Nivel de Endeudamiento</t>
  </si>
  <si>
    <t xml:space="preserve">Debe demostrarse un endeudamiento MENOR O IGUAL AL SETENTA POR CIENTO (70%) expresado con dos decimales, o el equivalente expresado en otra unidad. </t>
  </si>
  <si>
    <t>Razón de Cobertura de Intereses</t>
  </si>
  <si>
    <t>Se deberá acreditar una razón de cobertura de intereses POSITIVA MAYOR O IGUAL a DOS (2), expresado con dos decimales, o el equivalente expresado en otra unidad.
Nota: cuando el resultado en el RUP de indeterminado, el proponente cumple con el indicador.</t>
  </si>
  <si>
    <t>REQUISITOS DE CAPACIDAD ORGANIZACIONAL GENERALES</t>
  </si>
  <si>
    <t>Rentabilidad del Patrimonio</t>
  </si>
  <si>
    <t>Los proponentes deberán presentar una Rentabilidad del Patrimonio MAYOR AL UNO PORCIENTO (1%), expresado con dos decimales, o el equivalente expresado en otra unidad.</t>
  </si>
  <si>
    <t>Rentabilidad del Activo</t>
  </si>
  <si>
    <t>Los proponentes deberán presentar una Rentabilidad del Activo MAYOR AL UNO PORCIENTO (1%), expresado con dos decimales, o el equivalente expresado en otra unidad.</t>
  </si>
  <si>
    <t>REQUISITOS DIFERENCIALES</t>
  </si>
  <si>
    <t xml:space="preserve">En virtud del Decreto 1082 de 2015, artículos 2.2.1.2.4.2.15. y 2.2.1.2.4.2.18, donde se estipula, 
</t>
  </si>
  <si>
    <t xml:space="preserve">ARTÍCULO 2.2.1.2.4.2.15. Criterios diferenciales para emprendimientos y empresas de mujeres en el sistema de compras públicas. En los procesos de licitación pública, selección abreviada de menor cuantía y concurso de méritos, así como en los procesos competitivos que adelanten las Entidades Estatales no sometidas al Estatuto General de Contratación de la Administración Pública, las Entidades incluirán condiciones habilitantes para incentivar los emprendimientos y empresas de mujeres con domicilio en el territorio nacional. Para el efecto,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</si>
  <si>
    <t>Los requisitos mencionados deberán fijarse respetando las condiciones habilitantes requeridas para el cumplimiento adecuado del contrato, teniendo en cuenta el alcance de las obligaciones. En desarrollo de lo anterior, con la finalidad de beneficiar a las empresas y emprendimientos de mujeres, se establecerán condiciones más exigentes respecto a alguno o algunos de los criterios de participación antes enunciados frente a los demás proponentes que concurran al procedimiento de selección que no sean empresas o emprendimientos de mujeres.
De manera que no se ponga en riesgo el cumplimiento adecuado del objeto contractual, con excepción de los procedimientos donde el menor precio ofrecido sea el único factor de evaluación, las Entidades también otorgarán un puntaje adicional de hasta el cero punto veinticinco por ciento (0.25%) del valor total de los puntos establecidos en los pliegos de condiciones o documentos equivalentes, a los proponentes que acrediten alguno de los supuestos del artículo 2.2.1.2.4.2.14 del presente Decreto.
Las Entidades incluirán estos requisitos diferenciales y puntajes adicionales de acuerdo con los resultados del análisis del sector, desde la perspectiva del estudio de la oferta de las obras, bienes o servicios que requiere, sin perjuicio de los compromisos adquiridos por Colombia en los Acuerdos Comerciales vigentes.</t>
  </si>
  <si>
    <t>PARÁGRAFO 1.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
PARÁGRAFO 2. Los incentivos contractuales para las empresas y emprendimientos de mujeres no excluyen la aplicación de los criterios diferenciales para Mipyme en el sistema de compras públicas.
(Adicionado por el Art. 3 del Decreto 1860 de 2021)</t>
  </si>
  <si>
    <t xml:space="preserve">ARTÍCULO 2.2.1.2.4.2.18. Criterios diferenciales para Mipyme en el sistema de compras públicas. De acuerdo con el numeral 1 del artículo 12 de la Ley 590 de 2000, según los resultados del análisis del sector, las Entidades Estatales indistintamente de su régimen de contratación, los patrimonios autónomos constituidos por Entidades Estatales y los particulares que ejecuten recursos públicos establecerán condiciones habilitantes diferenciales que promuevan y faciliten la participación en los procedimientos de selección competitivos de las Mipyme domiciliadas en Colombia. Para el efecto, en función de los criterios de clasificación empresarial,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</si>
  <si>
    <t xml:space="preserve">Los requisitos mencionados deberán fijarse respetando las condiciones habilitantes requeridas para el cumplimiento adecuado del contrato, teniendo en cuenta el alcance de las obligaciones. En desarrollo de lo anterior, con la finalidad de beneficiar a las Mipyme, se establecerán condiciones más exigentes respecto a alguno o algunos de los criterios de participación antes enunciados frente a los demás proponentes que concurran al procedimiento de selección que no sean Mipyme.
Con excepción de los procedimientos de selección abreviada por subasta inversa y de mínima cuantía, las entidades sometidas al Estatuto General de Contratación de la Administración Pública, teniendo en cuenta los criterios de clasificación empresarial, podrán establecer puntajes adicionales para Mipyme. En ningún caso, estos podrán superar el cero punto veinticinco por ciento (0.25%) del total de los puntos establecidos en el pliego de condiciones.
</t>
  </si>
  <si>
    <t>PARÁGRAFO 1. Para los efectos de este artículo, los criterios de clasificación empresarial son los definidos en el artículo 2.2.1.13.2.2 del Decreto 1074 de 2015, Único Reglamentario del Sector Comercio, Industria y Turismo, o la norma que lo modifique, derogue o sustituya.
PARÁGRAFO 2. 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PARÁGRAFO 3. Lo previsto en esta norma aplica sin perjuicio de lo dispuesto en los Acuerdos Comerciales suscritos por el Estado colombiano, pero no rige en las convocatorias limitadas que se realicen conforme a los artículos 2.2.1.2.4.2.2 y 2.2.1.2.4.2.3 de este Decreto."
(Adicionado por el Art. 3 del Decreto 1860 de 2021)</t>
  </si>
  <si>
    <t xml:space="preserve">Se determinan los siguientes requisitos diferenciales, exclusivamente para las unidades económicas que cumplan con lo estipulado en los artículos 2.2.1.2.4.2.14 (Definición de emprendimientos y empresas de mujeres), 2.2.1.2.4.2.15 (Criterios diferenciales para emprendimientos y empresas de mujeres en el sistema de compras públicas) y  2.2.1.2.4.2.18 (Criterios diferenciales para Mipyme en el sistema de compras públicas) del Decreto 1082 de 2015, los demás proponentes deberán sujetarse a los requisitos generales de capacidad financiera y organizacional determinados para el proceso contractual. </t>
  </si>
  <si>
    <t>REQUISITOS DE CAPACIDAD FINANCIERA DIFERENCIALES</t>
  </si>
  <si>
    <t xml:space="preserve">Debe demostrarse un endeudamiento MENOR O IGUAL AL OCHENTA POR CIENTO (80%) expresado con dos decimales, o el equivalente expresado en otra unidad. </t>
  </si>
  <si>
    <t>Se deberá acreditar una razón de cobertura de intereses POSITIVA MAYOR O IGUAL a UNO PUNTO CINCO (1,50), expresado con dos decimales, o el equivalente expresado en otra unidad.
Nota: cuando el resultado en el RUP de indeterminado, el proponente cumple con el indicador.</t>
  </si>
  <si>
    <t>REQUISITOS DE CAPACIDAD ORGANIZACIONAL DIFERENCIALES</t>
  </si>
  <si>
    <t>Los proponentes deberán presentar una Rentabilidad del Patrimonio MAYOR O IGUAL AL CERO PUNTO CINCO PORCIENTO (0,50%), expresado con dos decimales, o el equivalente expresado en otra unidad.</t>
  </si>
  <si>
    <t>Los proponentes deberán presentar una Rentabilidad del Activo MAYOR O IGUAL AL CERO PUNTO CINCO PORCIENTO (0,50%), expresado con dos decimales, o el equivalente expresado en otra unidad.</t>
  </si>
  <si>
    <t>VERIFICACIÓN DE REQUISITOS HABILITANTES DE CAPACIDAD FINANCIERA Y ORGANIZACIONAL CONTENIDA EN EL RUP EN FIRME</t>
  </si>
  <si>
    <t xml:space="preserve">Para el presente proceso de contratación los indicadores financieros y organizacionales de los PROPONENTES PLURALES se calcularán de acuerdo a lo establecido en la Opción 2, Capítulo VII del manual Colombia Compra Eficiente.
La capacidad financiera y organizacional se tomará directamente del Registro Único de Proponentes – RUP.
A partir del 1 de junio de 2021, para efectos de la inscripción en el Registro Único de Proponentes, el interesado reportará la información contable de que tratan los numerales 1.3 y 2.3 del artículo 1° del Decreto 579 de 2021, correspondiente a los últimos tres (3) años fiscales anteriores al respectivo acto. En aquellos eventos en que el proponente no tenga la antigüedad suficiente para aportar la información financiera correspondiente a los tres (3) años descritos en el inciso anterior, podrá acreditar dicha información desde su primer cierre fiscal.
De conformidad con los parágrafos transitorios de los artículos 2.2.1.1.1.5.2. y 2.2.1.1.1.5.6., y en desarrollo del deber de análisis de las Entidades Estatales, de que trata el artículo 2.2.1.1.1.6.1. del Decreto 579 de 2021, a partir del 1 de julio de 2021 las Entidades Estatales establecerán y evaluarán los requisitos habilitantes de capacidad financiera y organizacional teniendo en cuenta la información que conste en el Registro Único de Proponentes. En todo caso, se establecerán indicadores proporcionales al procedimiento de contratación. Para ello, atendiendo a las condiciones aludidas, en relación con los indicadores de la capacidad financiera y organizacional, de los procesos de selección cuyo acto administrativo de apertura o invitación se publique a partir del 1 de julio de 2021, se tendrá en cuenta la información vigente y en firme en el RUP, por lo que las Entidades Estatales evaluarán estos indicadores, teniendo en cuenta el mejor año fiscal que se refleje en el registro de cada proponente.
</t>
  </si>
  <si>
    <t xml:space="preserve">El resultado de la verificación de los Indicadores de capacidad financiera y organizacional de los proponentes se expresará de acuerdo a lo siguiente:
CUMPLE: Si la totalidad de los indicadores presentados por el proponente en el RUP guardan correspondencia con los mínimos exigidos por la CORPORACIÓN.
NO CUMPLE: Cuando al menos uno de los indicadores presentados por el proponente en el RUP no guardan correspondencia con los mínimos exigidos por la CORPORACIÓN.
</t>
  </si>
  <si>
    <t>Hoja "Valores de honorarios (Prestadores de servicio)</t>
  </si>
  <si>
    <t>Esta hoja es informativo para que el Técnico y Supervisor conozca cual sería el valor base en caso que bajo cuenta y riesgo del contratista o conveniante decida cambiar la modalidad de contratación de prestación de servicios a laboral. Que para efectos metodologicos se calcula un factor prestacional que garantice que los recursos asignados contenga las prestaciones mínimas establecidas en el regímen salarial Colombiano y por tanto se genera una base sobre la cual sería el contrato laboral que haría el ejecutor del contrato. Sin que esto solidarice a la Corporación con el vinculo que se genera entre el Contratista que suscribe el contrato con Corantioquia y el contratista del contrato derivado.</t>
  </si>
  <si>
    <t>190-MEM2401-182</t>
  </si>
  <si>
    <t>Factor prestacional</t>
  </si>
  <si>
    <t xml:space="preserve">Bachiller </t>
  </si>
  <si>
    <t>Técnico (*)</t>
  </si>
  <si>
    <t xml:space="preserve">Tecnólogo con experiencia </t>
  </si>
  <si>
    <t xml:space="preserve">Profesional sin experiencia </t>
  </si>
  <si>
    <t xml:space="preserve">Profesional con experiencia </t>
  </si>
  <si>
    <t>Coordinador de proyecto</t>
  </si>
  <si>
    <t>Nota: El factor prestacional solo se establece con fines metodológicos para establecer un valor comparativo en caso que el ejecutor del proceso contractual no realice una contratación civil, sino una contratación laboral.</t>
  </si>
  <si>
    <t>DISCRIMINACIÓN DEL FACTOR PRESTACIONAL</t>
  </si>
  <si>
    <t>AÑO VIGENTE</t>
  </si>
  <si>
    <t>AUX TRANSPORTE MENSUAL</t>
  </si>
  <si>
    <t>ÍTEM</t>
  </si>
  <si>
    <t>ANÁLISIS  MÁS DE 2 SMMLV (%)</t>
  </si>
  <si>
    <t>FUNDAMENTOS LEGALES</t>
  </si>
  <si>
    <t>Ley 21 de 1982</t>
  </si>
  <si>
    <t>Ley 89 de 1988</t>
  </si>
  <si>
    <t>Ley 119 de 1994</t>
  </si>
  <si>
    <t>Artículo 249 y ss del CST</t>
  </si>
  <si>
    <t>Artículo 307 del CST</t>
  </si>
  <si>
    <t>Artículo 86 del CST</t>
  </si>
  <si>
    <t>Total Factor Prestacional</t>
  </si>
  <si>
    <t>Base SMMMLV</t>
  </si>
  <si>
    <t>Auxilio de transporte % Valor</t>
  </si>
  <si>
    <t>El auxilio de transporte y sus debidas prestaciones solo se reconocen a los trabajadores que devenguen hasta 2 SMMLVC</t>
  </si>
  <si>
    <t>2,5</t>
  </si>
  <si>
    <t>Dieciocho (18) puntos ecológicos vaciados en plástico reciclado entregados e instalados.</t>
  </si>
  <si>
    <t>110-COE2610-41260</t>
  </si>
  <si>
    <t>GERENTE PROGRAMA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</si>
</sst>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164" formatCode="_(* #,##0.00_);_(* \(#,##0.00\);_(* \-??_);_(@_)"/>
    <numFmt numFmtId="165" formatCode="#,##0.000"/>
    <numFmt numFmtId="166" formatCode="_(* #,##0_);_(* \(#,##0\);_(* \-_);_(@_)"/>
    <numFmt numFmtId="167" formatCode="_(&quot;$ &quot;* #,##0.00_);_(&quot;$ &quot;* \(#,##0.00\);_(&quot;$ &quot;* \-??_);_(@_)"/>
    <numFmt numFmtId="168" formatCode="_(\$* #,##0.00_);_(\$* \(#,##0.00\);_(\$* \-??_);_(@_)"/>
    <numFmt numFmtId="169" formatCode="_-\$* #,##0.00_-;&quot;-$&quot;* #,##0.00_-;_-\$* \-??_-;_-@_-"/>
    <numFmt numFmtId="170" formatCode="_(\$* #,##0_);_(\$* \(#,##0\);_(\$* \-_);_(@_)"/>
    <numFmt numFmtId="171" formatCode="_(&quot;$ &quot;* #,##0_);_(&quot;$ &quot;* \(#,##0\);_(&quot;$ &quot;* \-_);_(@_)"/>
    <numFmt numFmtId="172" formatCode="00"/>
    <numFmt numFmtId="173" formatCode="0.0%"/>
    <numFmt numFmtId="174" formatCode="_([$$-240A]\ * #,##0_);_([$$-240A]\ * \(#,##0\);_([$$-240A]\ * \-??_);_(@_)"/>
    <numFmt numFmtId="175" formatCode="_([$$-240A]\ * #,##0.00_);_([$$-240A]\ * \(#,##0.00\);_([$$-240A]\ * \-??_);_(@_)"/>
    <numFmt numFmtId="176" formatCode="_-&quot;$ &quot;* #,##0.00_-;&quot;-$ &quot;* #,##0.00_-;_-&quot;$ &quot;* \-??_-;_-@_-"/>
    <numFmt numFmtId="177" formatCode="_-[$$-240A]\ * #,##0.00_-;\-[$$-240A]\ * #,##0.00_-;_-[$$-240A]\ * \-??_-;_-@_-"/>
    <numFmt numFmtId="178" formatCode="_(&quot;$ &quot;* #,##0_);_(&quot;$ &quot;* \(#,##0\);_(&quot;$ &quot;* \-??_);_(@_)"/>
    <numFmt numFmtId="179" formatCode="0.00000000%"/>
    <numFmt numFmtId="180" formatCode="_-&quot;$ &quot;* #,##0_-;&quot;-$ &quot;* #,##0_-;_-&quot;$ &quot;* \-??_-;_-@_-"/>
    <numFmt numFmtId="181" formatCode="_-&quot;$ &quot;* #,##0_-;&quot;-$ &quot;* #,##0_-;_-&quot;$ &quot;* \-_-;_-@_-"/>
    <numFmt numFmtId="182" formatCode="&quot;$ &quot;#,##0"/>
    <numFmt numFmtId="183" formatCode="m/d/yyyy"/>
  </numFmts>
  <fonts count="28" x14ac:knownFonts="1">
    <font>
      <sz val="10"/>
      <name val="Times New Roman"/>
      <charset val="1"/>
    </font>
    <font>
      <sz val="11"/>
      <color rgb="FF000000"/>
      <name val="Calibri"/>
      <family val="2"/>
      <charset val="1"/>
    </font>
    <font>
      <sz val="11"/>
      <color theme="1"/>
      <name val="Calibri"/>
      <family val="2"/>
      <charset val="1"/>
    </font>
    <font>
      <sz val="10"/>
      <name val="Arial"/>
      <family val="2"/>
      <charset val="1"/>
    </font>
    <font>
      <sz val="10"/>
      <name val="Times New Roman"/>
      <family val="1"/>
      <charset val="1"/>
    </font>
    <font>
      <sz val="10"/>
      <color theme="1"/>
      <name val="Arial"/>
      <family val="2"/>
      <charset val="1"/>
    </font>
    <font>
      <sz val="9"/>
      <name val="Arial"/>
      <family val="2"/>
      <charset val="1"/>
    </font>
    <font>
      <sz val="9"/>
      <color theme="1"/>
      <name val="Arial"/>
      <family val="2"/>
      <charset val="1"/>
    </font>
    <font>
      <b/>
      <sz val="10"/>
      <name val="Arial"/>
      <family val="2"/>
      <charset val="1"/>
    </font>
    <font>
      <u/>
      <sz val="10"/>
      <color theme="10"/>
      <name val="Arial"/>
      <family val="2"/>
      <charset val="1"/>
    </font>
    <font>
      <sz val="10"/>
      <name val="Arial"/>
      <family val="2"/>
    </font>
    <font>
      <b/>
      <sz val="9"/>
      <name val="Arial"/>
      <family val="2"/>
      <charset val="1"/>
    </font>
    <font>
      <sz val="10"/>
      <color theme="1" tint="0.34968108157597583"/>
      <name val="Arial"/>
      <family val="2"/>
      <charset val="1"/>
    </font>
    <font>
      <sz val="8"/>
      <name val="Arial"/>
      <family val="2"/>
      <charset val="1"/>
    </font>
    <font>
      <u/>
      <sz val="10"/>
      <color theme="10"/>
      <name val="Times New Roman"/>
      <family val="1"/>
      <charset val="1"/>
    </font>
    <font>
      <b/>
      <sz val="10"/>
      <color rgb="FF000000"/>
      <name val="Arial"/>
      <family val="2"/>
      <charset val="1"/>
    </font>
    <font>
      <b/>
      <sz val="10"/>
      <color theme="1"/>
      <name val="Arial"/>
      <family val="2"/>
      <charset val="1"/>
    </font>
    <font>
      <sz val="10"/>
      <color rgb="FF000000"/>
      <name val="Arial"/>
      <family val="2"/>
      <charset val="1"/>
    </font>
    <font>
      <sz val="2"/>
      <name val="Arial"/>
      <family val="2"/>
      <charset val="1"/>
    </font>
    <font>
      <u/>
      <sz val="12"/>
      <color theme="10"/>
      <name val="Times New Roman"/>
      <family val="1"/>
      <charset val="1"/>
    </font>
    <font>
      <sz val="10"/>
      <color rgb="FF0000FF"/>
      <name val="Arial"/>
      <family val="2"/>
      <charset val="1"/>
    </font>
    <font>
      <b/>
      <sz val="8"/>
      <color theme="1"/>
      <name val="Arial"/>
      <family val="2"/>
      <charset val="1"/>
    </font>
    <font>
      <sz val="8"/>
      <color theme="1"/>
      <name val="Arial"/>
      <family val="2"/>
      <charset val="1"/>
    </font>
    <font>
      <b/>
      <sz val="10"/>
      <color theme="1" tint="0.14999847407452621"/>
      <name val="Arial"/>
      <family val="2"/>
      <charset val="1"/>
    </font>
    <font>
      <sz val="10"/>
      <color theme="1" tint="0.14999847407452621"/>
      <name val="Arial"/>
      <family val="2"/>
      <charset val="1"/>
    </font>
    <font>
      <b/>
      <sz val="12"/>
      <color theme="1"/>
      <name val="Times New Roman"/>
      <family val="1"/>
      <charset val="1"/>
    </font>
    <font>
      <sz val="10"/>
      <color theme="1"/>
      <name val="Times New Roman"/>
      <family val="1"/>
      <charset val="1"/>
    </font>
    <font>
      <b/>
      <sz val="10"/>
      <color theme="1"/>
      <name val="Times New Roman"/>
      <family val="1"/>
      <charset val="1"/>
    </font>
  </fonts>
  <fills count="21">
    <fill>
      <patternFill patternType="none"/>
    </fill>
    <fill>
      <patternFill patternType="gray125"/>
    </fill>
    <fill>
      <patternFill patternType="solid">
        <fgColor theme="0"/>
        <bgColor rgb="FFF2F2F2"/>
      </patternFill>
    </fill>
    <fill>
      <patternFill patternType="solid">
        <fgColor theme="0" tint="-4.9989318521683403E-2"/>
        <bgColor rgb="FFEBF1DE"/>
      </patternFill>
    </fill>
    <fill>
      <patternFill patternType="solid">
        <fgColor theme="0" tint="-0.249977111117893"/>
        <bgColor rgb="FFCCC1DA"/>
      </patternFill>
    </fill>
    <fill>
      <patternFill patternType="solid">
        <fgColor theme="8" tint="0.39967040009765925"/>
        <bgColor rgb="FF95B3D7"/>
      </patternFill>
    </fill>
    <fill>
      <patternFill patternType="solid">
        <fgColor theme="5" tint="0.59968871120334488"/>
        <bgColor rgb="FFCCC1DA"/>
      </patternFill>
    </fill>
    <fill>
      <patternFill patternType="solid">
        <fgColor theme="7" tint="0.59968871120334488"/>
        <bgColor rgb="FFBFBFBF"/>
      </patternFill>
    </fill>
    <fill>
      <patternFill patternType="solid">
        <fgColor theme="5" tint="0.39967040009765925"/>
        <bgColor rgb="FFB3A2C7"/>
      </patternFill>
    </fill>
    <fill>
      <patternFill patternType="solid">
        <fgColor theme="5" tint="0.79979857783745845"/>
        <bgColor rgb="FFFDEADA"/>
      </patternFill>
    </fill>
    <fill>
      <patternFill patternType="solid">
        <fgColor theme="7" tint="0.39967040009765925"/>
        <bgColor rgb="FFA6A6A6"/>
      </patternFill>
    </fill>
    <fill>
      <patternFill patternType="solid">
        <fgColor theme="0" tint="-0.14999847407452621"/>
        <bgColor rgb="FFDCE6F2"/>
      </patternFill>
    </fill>
    <fill>
      <patternFill patternType="solid">
        <fgColor rgb="FFFFFF00"/>
        <bgColor rgb="FFFFFF00"/>
      </patternFill>
    </fill>
    <fill>
      <patternFill patternType="solid">
        <fgColor theme="0" tint="-0.34998626667073579"/>
        <bgColor rgb="FFB3A2C7"/>
      </patternFill>
    </fill>
    <fill>
      <patternFill patternType="solid">
        <fgColor theme="6" tint="0.79979857783745845"/>
        <bgColor rgb="FFF2F2F2"/>
      </patternFill>
    </fill>
    <fill>
      <patternFill patternType="solid">
        <fgColor theme="8" tint="0.59968871120334488"/>
        <bgColor rgb="FFD9D9D9"/>
      </patternFill>
    </fill>
    <fill>
      <patternFill patternType="solid">
        <fgColor theme="4" tint="0.79979857783745845"/>
        <bgColor rgb="FFDBEEF4"/>
      </patternFill>
    </fill>
    <fill>
      <patternFill patternType="solid">
        <fgColor theme="4" tint="0.39967040009765925"/>
        <bgColor rgb="FF93CDDD"/>
      </patternFill>
    </fill>
    <fill>
      <patternFill patternType="solid">
        <fgColor theme="8" tint="0.79979857783745845"/>
        <bgColor rgb="FFDCE6F2"/>
      </patternFill>
    </fill>
    <fill>
      <patternFill patternType="solid">
        <fgColor theme="9" tint="0.79979857783745845"/>
        <bgColor rgb="FFEBF1DE"/>
      </patternFill>
    </fill>
    <fill>
      <patternFill patternType="solid">
        <fgColor rgb="FFFFFF00"/>
        <bgColor indexed="64"/>
      </patternFill>
    </fill>
  </fills>
  <borders count="52">
    <border>
      <left/>
      <right/>
      <top/>
      <bottom/>
      <diagonal/>
    </border>
    <border>
      <left style="medium">
        <color rgb="FF0070C0"/>
      </left>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thin">
        <color auto="1"/>
      </right>
      <top/>
      <bottom style="thin">
        <color auto="1"/>
      </bottom>
      <diagonal/>
    </border>
    <border>
      <left style="medium">
        <color auto="1"/>
      </left>
      <right/>
      <top/>
      <bottom/>
      <diagonal/>
    </border>
    <border>
      <left style="medium">
        <color auto="1"/>
      </left>
      <right style="medium">
        <color auto="1"/>
      </right>
      <top/>
      <bottom style="medium">
        <color auto="1"/>
      </bottom>
      <diagonal/>
    </border>
    <border>
      <left style="medium">
        <color auto="1"/>
      </left>
      <right style="thin">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thin">
        <color auto="1"/>
      </bottom>
      <diagonal/>
    </border>
    <border>
      <left/>
      <right/>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diagonal/>
    </border>
    <border>
      <left/>
      <right style="medium">
        <color auto="1"/>
      </right>
      <top style="medium">
        <color auto="1"/>
      </top>
      <bottom style="medium">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style="thin">
        <color auto="1"/>
      </left>
      <right/>
      <top/>
      <bottom/>
      <diagonal/>
    </border>
    <border>
      <left/>
      <right style="medium">
        <color auto="1"/>
      </right>
      <top/>
      <bottom/>
      <diagonal/>
    </border>
    <border>
      <left style="thin">
        <color auto="1"/>
      </left>
      <right style="thin">
        <color auto="1"/>
      </right>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s>
  <cellStyleXfs count="57">
    <xf numFmtId="0" fontId="0" fillId="0" borderId="0"/>
    <xf numFmtId="164" fontId="1" fillId="0" borderId="0"/>
    <xf numFmtId="164" fontId="1" fillId="0" borderId="0"/>
    <xf numFmtId="164" fontId="2" fillId="0" borderId="0"/>
    <xf numFmtId="164" fontId="3" fillId="0" borderId="0"/>
    <xf numFmtId="164" fontId="1" fillId="0" borderId="0"/>
    <xf numFmtId="164" fontId="1" fillId="0" borderId="0"/>
    <xf numFmtId="164" fontId="4" fillId="0" borderId="0"/>
    <xf numFmtId="165" fontId="3" fillId="0" borderId="0"/>
    <xf numFmtId="164" fontId="5" fillId="0" borderId="0"/>
    <xf numFmtId="166" fontId="4" fillId="0" borderId="0"/>
    <xf numFmtId="166" fontId="2" fillId="0" borderId="0"/>
    <xf numFmtId="167" fontId="4" fillId="0" borderId="0"/>
    <xf numFmtId="168" fontId="2" fillId="0" borderId="0"/>
    <xf numFmtId="168" fontId="2" fillId="0" borderId="0"/>
    <xf numFmtId="168" fontId="2" fillId="0" borderId="0"/>
    <xf numFmtId="167" fontId="4" fillId="0" borderId="0"/>
    <xf numFmtId="169" fontId="2" fillId="0" borderId="0"/>
    <xf numFmtId="170" fontId="2" fillId="0" borderId="0"/>
    <xf numFmtId="170" fontId="2" fillId="0" borderId="0"/>
    <xf numFmtId="170" fontId="2" fillId="0" borderId="0"/>
    <xf numFmtId="171" fontId="4" fillId="0" borderId="0"/>
    <xf numFmtId="170" fontId="4" fillId="0" borderId="0"/>
    <xf numFmtId="171" fontId="2" fillId="0" borderId="0"/>
    <xf numFmtId="170" fontId="2" fillId="0" borderId="0"/>
    <xf numFmtId="0" fontId="2" fillId="0" borderId="0"/>
    <xf numFmtId="0" fontId="3"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4" fillId="0" borderId="0"/>
    <xf numFmtId="0" fontId="3" fillId="0" borderId="0"/>
    <xf numFmtId="0" fontId="3" fillId="0" borderId="0"/>
    <xf numFmtId="0" fontId="4" fillId="0" borderId="0"/>
    <xf numFmtId="0" fontId="4" fillId="0" borderId="0"/>
    <xf numFmtId="0" fontId="3" fillId="0" borderId="0"/>
    <xf numFmtId="0" fontId="2" fillId="0" borderId="0"/>
    <xf numFmtId="0" fontId="2" fillId="0" borderId="0"/>
    <xf numFmtId="0" fontId="4" fillId="0" borderId="0"/>
    <xf numFmtId="0" fontId="2" fillId="0" borderId="0"/>
    <xf numFmtId="0" fontId="3" fillId="0" borderId="0"/>
    <xf numFmtId="0" fontId="2" fillId="0" borderId="0"/>
    <xf numFmtId="0" fontId="2" fillId="0" borderId="0"/>
    <xf numFmtId="0" fontId="2" fillId="0" borderId="0"/>
    <xf numFmtId="0" fontId="3" fillId="0" borderId="0"/>
    <xf numFmtId="9" fontId="4" fillId="0" borderId="0"/>
    <xf numFmtId="9" fontId="3" fillId="0" borderId="0"/>
    <xf numFmtId="9" fontId="2" fillId="0" borderId="0"/>
    <xf numFmtId="9" fontId="2" fillId="0" borderId="0"/>
    <xf numFmtId="9" fontId="2" fillId="0" borderId="0"/>
    <xf numFmtId="9" fontId="2" fillId="0" borderId="0"/>
    <xf numFmtId="9" fontId="5" fillId="0" borderId="0"/>
    <xf numFmtId="9" fontId="2" fillId="0" borderId="0"/>
  </cellStyleXfs>
  <cellXfs count="780">
    <xf numFmtId="0" fontId="0" fillId="0" borderId="0" xfId="0"/>
    <xf numFmtId="0" fontId="3" fillId="0" borderId="0" xfId="0" applyFont="1" applyProtection="1">
      <protection locked="0"/>
    </xf>
    <xf numFmtId="0" fontId="8" fillId="3" borderId="2" xfId="0" applyFont="1" applyFill="1" applyBorder="1" applyAlignment="1" applyProtection="1">
      <alignment horizontal="center" vertical="center" wrapText="1"/>
      <protection locked="0"/>
    </xf>
    <xf numFmtId="0" fontId="8" fillId="3" borderId="3" xfId="0" applyFont="1" applyFill="1" applyBorder="1" applyAlignment="1" applyProtection="1">
      <alignment horizontal="center" vertical="center" wrapText="1"/>
      <protection locked="0"/>
    </xf>
    <xf numFmtId="0" fontId="3" fillId="0" borderId="4" xfId="0" applyFont="1" applyBorder="1" applyAlignment="1" applyProtection="1">
      <alignment vertical="center"/>
      <protection locked="0"/>
    </xf>
    <xf numFmtId="0" fontId="3" fillId="4" borderId="5" xfId="0" applyFont="1" applyFill="1" applyBorder="1" applyAlignment="1" applyProtection="1">
      <alignment vertical="center"/>
      <protection locked="0"/>
    </xf>
    <xf numFmtId="0" fontId="3" fillId="0" borderId="6" xfId="0" applyFont="1" applyBorder="1" applyAlignment="1" applyProtection="1">
      <alignment vertical="center"/>
      <protection locked="0"/>
    </xf>
    <xf numFmtId="0" fontId="3" fillId="5" borderId="7" xfId="0" applyFont="1" applyFill="1" applyBorder="1" applyAlignment="1" applyProtection="1">
      <alignment vertical="center"/>
      <protection locked="0"/>
    </xf>
    <xf numFmtId="0" fontId="3" fillId="0" borderId="8" xfId="0" applyFont="1" applyBorder="1" applyAlignment="1" applyProtection="1">
      <alignment vertical="center"/>
      <protection locked="0"/>
    </xf>
    <xf numFmtId="0" fontId="3" fillId="6" borderId="9" xfId="0" applyFont="1" applyFill="1" applyBorder="1" applyAlignment="1" applyProtection="1">
      <alignment vertical="center"/>
      <protection locked="0"/>
    </xf>
    <xf numFmtId="0" fontId="3" fillId="0" borderId="10" xfId="0" applyFont="1" applyBorder="1" applyAlignment="1" applyProtection="1">
      <alignment vertical="center"/>
      <protection locked="0"/>
    </xf>
    <xf numFmtId="0" fontId="3" fillId="7" borderId="11" xfId="0" applyFont="1" applyFill="1" applyBorder="1" applyAlignment="1" applyProtection="1">
      <alignment vertical="center"/>
      <protection locked="0"/>
    </xf>
    <xf numFmtId="0" fontId="3" fillId="0" borderId="16" xfId="0" applyFont="1" applyBorder="1" applyAlignment="1" applyProtection="1">
      <alignment horizontal="justify" vertical="center" wrapText="1"/>
      <protection locked="0"/>
    </xf>
    <xf numFmtId="0" fontId="8" fillId="8" borderId="17" xfId="0" applyFont="1" applyFill="1" applyBorder="1" applyAlignment="1" applyProtection="1">
      <alignment horizontal="center" vertical="center" wrapText="1"/>
      <protection locked="0"/>
    </xf>
    <xf numFmtId="0" fontId="8" fillId="8" borderId="11" xfId="0" applyFont="1" applyFill="1" applyBorder="1" applyAlignment="1" applyProtection="1">
      <alignment horizontal="center" vertical="center" wrapText="1"/>
      <protection locked="0"/>
    </xf>
    <xf numFmtId="0" fontId="3" fillId="0" borderId="16"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3" fillId="0" borderId="0" xfId="0" applyFont="1" applyAlignment="1" applyProtection="1">
      <alignment horizontal="left"/>
      <protection locked="0"/>
    </xf>
    <xf numFmtId="0" fontId="3" fillId="0" borderId="17"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3" fillId="0" borderId="0" xfId="0" applyFont="1" applyAlignment="1" applyProtection="1">
      <alignment wrapText="1"/>
      <protection locked="0"/>
    </xf>
    <xf numFmtId="0" fontId="3" fillId="0" borderId="0" xfId="0" applyFont="1" applyAlignment="1">
      <alignment vertical="center"/>
    </xf>
    <xf numFmtId="173" fontId="3" fillId="0" borderId="0" xfId="0" applyNumberFormat="1" applyFont="1" applyAlignment="1">
      <alignment vertical="center"/>
    </xf>
    <xf numFmtId="0" fontId="3" fillId="0" borderId="23" xfId="0" applyFont="1" applyBorder="1" applyAlignment="1">
      <alignment vertical="top" wrapText="1"/>
    </xf>
    <xf numFmtId="0" fontId="3" fillId="0" borderId="0" xfId="0" applyFont="1" applyAlignment="1">
      <alignment vertical="top" wrapText="1"/>
    </xf>
    <xf numFmtId="173" fontId="3" fillId="0" borderId="0" xfId="0" applyNumberFormat="1" applyFont="1" applyAlignment="1">
      <alignment vertical="top" wrapText="1"/>
    </xf>
    <xf numFmtId="0" fontId="12" fillId="0" borderId="0" xfId="0" applyFont="1" applyAlignment="1">
      <alignment vertical="center" wrapText="1"/>
    </xf>
    <xf numFmtId="0" fontId="3" fillId="0" borderId="0" xfId="0" applyFont="1" applyAlignment="1">
      <alignment horizontal="center" vertical="center"/>
    </xf>
    <xf numFmtId="173" fontId="3" fillId="0" borderId="0" xfId="0" applyNumberFormat="1"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xf numFmtId="173" fontId="3" fillId="0" borderId="0" xfId="0" applyNumberFormat="1" applyFont="1"/>
    <xf numFmtId="0" fontId="8" fillId="0" borderId="23" xfId="0" applyFont="1" applyBorder="1" applyAlignment="1">
      <alignment horizontal="center" vertical="center" wrapText="1"/>
    </xf>
    <xf numFmtId="0" fontId="8" fillId="0" borderId="0" xfId="0" applyFont="1" applyAlignment="1">
      <alignment horizontal="center" vertical="center" wrapText="1"/>
    </xf>
    <xf numFmtId="173" fontId="8" fillId="0" borderId="0" xfId="0" applyNumberFormat="1" applyFont="1" applyAlignment="1">
      <alignment horizontal="center" vertical="center" wrapText="1"/>
    </xf>
    <xf numFmtId="0" fontId="8" fillId="0" borderId="0" xfId="0" applyFont="1" applyAlignment="1">
      <alignment horizontal="center" vertical="center"/>
    </xf>
    <xf numFmtId="0" fontId="8" fillId="11" borderId="16"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8" fillId="0" borderId="8" xfId="0" applyFont="1" applyBorder="1" applyAlignment="1">
      <alignment horizontal="center" vertical="center" wrapText="1"/>
    </xf>
    <xf numFmtId="0" fontId="3" fillId="0" borderId="16" xfId="0" applyFont="1" applyBorder="1" applyAlignment="1" applyProtection="1">
      <alignment horizontal="center" vertical="center" wrapText="1"/>
      <protection locked="0"/>
    </xf>
    <xf numFmtId="9" fontId="3" fillId="0" borderId="16" xfId="0" applyNumberFormat="1" applyFont="1" applyBorder="1" applyAlignment="1" applyProtection="1">
      <alignment horizontal="center" vertical="center"/>
      <protection locked="0"/>
    </xf>
    <xf numFmtId="173" fontId="3" fillId="0" borderId="16" xfId="0" applyNumberFormat="1" applyFont="1" applyBorder="1" applyAlignment="1" applyProtection="1">
      <alignment horizontal="center" vertical="center"/>
      <protection locked="0"/>
    </xf>
    <xf numFmtId="1" fontId="8" fillId="0" borderId="16" xfId="0" applyNumberFormat="1" applyFont="1" applyBorder="1" applyAlignment="1" applyProtection="1">
      <alignment horizontal="center" vertical="center" wrapText="1"/>
      <protection locked="0"/>
    </xf>
    <xf numFmtId="1" fontId="8" fillId="0" borderId="9" xfId="0" applyNumberFormat="1" applyFont="1" applyBorder="1" applyAlignment="1" applyProtection="1">
      <alignment horizontal="center" vertical="center" wrapText="1"/>
      <protection locked="0"/>
    </xf>
    <xf numFmtId="1" fontId="13" fillId="0" borderId="0" xfId="0" applyNumberFormat="1" applyFont="1" applyAlignment="1">
      <alignment horizontal="left" vertical="center"/>
    </xf>
    <xf numFmtId="0" fontId="8" fillId="0" borderId="0" xfId="0" applyFont="1" applyAlignment="1">
      <alignment vertical="center"/>
    </xf>
    <xf numFmtId="0" fontId="8" fillId="4" borderId="8" xfId="0" applyFont="1" applyFill="1" applyBorder="1" applyAlignment="1">
      <alignment vertical="center" wrapText="1"/>
    </xf>
    <xf numFmtId="0" fontId="3" fillId="4" borderId="16" xfId="0" applyFont="1" applyFill="1" applyBorder="1" applyAlignment="1" applyProtection="1">
      <alignment horizontal="justify" vertical="center" wrapText="1"/>
      <protection locked="0"/>
    </xf>
    <xf numFmtId="9" fontId="3" fillId="4" borderId="16" xfId="0" applyNumberFormat="1" applyFont="1" applyFill="1" applyBorder="1" applyAlignment="1" applyProtection="1">
      <alignment horizontal="center" vertical="center"/>
      <protection locked="0"/>
    </xf>
    <xf numFmtId="173" fontId="3" fillId="4" borderId="16" xfId="0" applyNumberFormat="1" applyFont="1" applyFill="1" applyBorder="1" applyAlignment="1" applyProtection="1">
      <alignment horizontal="center" vertical="center"/>
      <protection locked="0"/>
    </xf>
    <xf numFmtId="0" fontId="3" fillId="4" borderId="16" xfId="0" applyFont="1" applyFill="1" applyBorder="1" applyAlignment="1" applyProtection="1">
      <alignment horizontal="center" vertical="center" wrapText="1"/>
      <protection locked="0"/>
    </xf>
    <xf numFmtId="1" fontId="3" fillId="4" borderId="16" xfId="0" applyNumberFormat="1" applyFont="1" applyFill="1" applyBorder="1" applyAlignment="1" applyProtection="1">
      <alignment horizontal="center" vertical="center"/>
      <protection locked="0"/>
    </xf>
    <xf numFmtId="1" fontId="3" fillId="4" borderId="9" xfId="0" applyNumberFormat="1" applyFont="1" applyFill="1" applyBorder="1" applyAlignment="1" applyProtection="1">
      <alignment horizontal="center" vertical="center"/>
      <protection locked="0"/>
    </xf>
    <xf numFmtId="0" fontId="8" fillId="11" borderId="8" xfId="0" applyFont="1" applyFill="1" applyBorder="1" applyAlignment="1">
      <alignment vertical="center" wrapText="1"/>
    </xf>
    <xf numFmtId="9" fontId="3" fillId="11" borderId="16" xfId="0" applyNumberFormat="1" applyFont="1" applyFill="1" applyBorder="1" applyAlignment="1" applyProtection="1">
      <alignment horizontal="center" vertical="center"/>
      <protection locked="0"/>
    </xf>
    <xf numFmtId="173" fontId="3" fillId="11" borderId="16" xfId="0" applyNumberFormat="1" applyFont="1" applyFill="1" applyBorder="1" applyAlignment="1" applyProtection="1">
      <alignment horizontal="center" vertical="center"/>
      <protection locked="0"/>
    </xf>
    <xf numFmtId="0" fontId="3" fillId="11" borderId="16" xfId="0" applyFont="1" applyFill="1" applyBorder="1" applyAlignment="1" applyProtection="1">
      <alignment horizontal="center" vertical="center" wrapText="1"/>
      <protection locked="0"/>
    </xf>
    <xf numFmtId="1" fontId="3" fillId="11" borderId="16" xfId="0" applyNumberFormat="1" applyFont="1" applyFill="1" applyBorder="1" applyAlignment="1" applyProtection="1">
      <alignment horizontal="center" vertical="center"/>
      <protection locked="0"/>
    </xf>
    <xf numFmtId="1" fontId="3" fillId="11" borderId="9" xfId="0" applyNumberFormat="1" applyFont="1" applyFill="1" applyBorder="1" applyAlignment="1" applyProtection="1">
      <alignment horizontal="center" vertical="center"/>
      <protection locked="0"/>
    </xf>
    <xf numFmtId="0" fontId="0" fillId="0" borderId="0" xfId="0" applyAlignment="1">
      <alignment horizontal="left"/>
    </xf>
    <xf numFmtId="0" fontId="8" fillId="0" borderId="8" xfId="0" applyFont="1" applyBorder="1" applyAlignment="1">
      <alignment vertical="center" wrapText="1"/>
    </xf>
    <xf numFmtId="1" fontId="3" fillId="0" borderId="16" xfId="0" applyNumberFormat="1" applyFont="1" applyBorder="1" applyAlignment="1" applyProtection="1">
      <alignment horizontal="center" vertical="center"/>
      <protection locked="0"/>
    </xf>
    <xf numFmtId="1" fontId="3" fillId="0" borderId="9" xfId="0" applyNumberFormat="1" applyFont="1" applyBorder="1" applyAlignment="1" applyProtection="1">
      <alignment horizontal="center" vertical="center"/>
      <protection locked="0"/>
    </xf>
    <xf numFmtId="1" fontId="3" fillId="12" borderId="16" xfId="0" applyNumberFormat="1" applyFont="1" applyFill="1" applyBorder="1" applyAlignment="1" applyProtection="1">
      <alignment horizontal="center" vertical="center"/>
      <protection locked="0"/>
    </xf>
    <xf numFmtId="1" fontId="3" fillId="12" borderId="9" xfId="0" applyNumberFormat="1" applyFont="1" applyFill="1" applyBorder="1" applyAlignment="1" applyProtection="1">
      <alignment horizontal="center" vertical="center"/>
      <protection locked="0"/>
    </xf>
    <xf numFmtId="173" fontId="8" fillId="4" borderId="16" xfId="0" applyNumberFormat="1" applyFont="1" applyFill="1" applyBorder="1" applyAlignment="1">
      <alignment horizontal="center" vertical="center" wrapText="1"/>
    </xf>
    <xf numFmtId="173" fontId="8" fillId="4" borderId="9" xfId="0" applyNumberFormat="1" applyFont="1" applyFill="1" applyBorder="1" applyAlignment="1">
      <alignment horizontal="center" vertical="center" wrapText="1"/>
    </xf>
    <xf numFmtId="10" fontId="8" fillId="3" borderId="17" xfId="0" applyNumberFormat="1" applyFont="1" applyFill="1" applyBorder="1" applyAlignment="1">
      <alignment vertical="center" wrapText="1"/>
    </xf>
    <xf numFmtId="10" fontId="8" fillId="3" borderId="11" xfId="0" applyNumberFormat="1" applyFont="1" applyFill="1" applyBorder="1" applyAlignment="1">
      <alignment vertical="center" wrapText="1"/>
    </xf>
    <xf numFmtId="167" fontId="8" fillId="0" borderId="0" xfId="53" applyNumberFormat="1" applyFont="1" applyAlignment="1">
      <alignment vertical="center" wrapText="1"/>
    </xf>
    <xf numFmtId="0" fontId="3" fillId="0" borderId="23" xfId="0" applyFont="1" applyBorder="1" applyAlignment="1">
      <alignment vertical="center"/>
    </xf>
    <xf numFmtId="9" fontId="3" fillId="0" borderId="0" xfId="0" applyNumberFormat="1" applyFont="1" applyAlignment="1">
      <alignment vertical="center"/>
    </xf>
    <xf numFmtId="174" fontId="3" fillId="0" borderId="16" xfId="0" applyNumberFormat="1" applyFont="1" applyBorder="1" applyAlignment="1" applyProtection="1">
      <alignment vertical="center"/>
      <protection locked="0"/>
    </xf>
    <xf numFmtId="175" fontId="3" fillId="0" borderId="16" xfId="0" applyNumberFormat="1" applyFont="1" applyBorder="1" applyAlignment="1">
      <alignment vertical="center"/>
    </xf>
    <xf numFmtId="175" fontId="3" fillId="0" borderId="9" xfId="0" applyNumberFormat="1" applyFont="1" applyBorder="1" applyAlignment="1">
      <alignment vertical="center"/>
    </xf>
    <xf numFmtId="1" fontId="3" fillId="0" borderId="0" xfId="0" applyNumberFormat="1" applyFont="1" applyAlignment="1">
      <alignment vertical="center"/>
    </xf>
    <xf numFmtId="0" fontId="3" fillId="3" borderId="8" xfId="0" applyFont="1" applyFill="1" applyBorder="1" applyAlignment="1">
      <alignment horizontal="right" vertical="center"/>
    </xf>
    <xf numFmtId="0" fontId="3" fillId="3" borderId="16" xfId="0" applyFont="1" applyFill="1" applyBorder="1" applyAlignment="1">
      <alignment horizontal="right" vertical="center"/>
    </xf>
    <xf numFmtId="10" fontId="3" fillId="0" borderId="16" xfId="0" applyNumberFormat="1" applyFont="1" applyBorder="1" applyAlignment="1">
      <alignment vertical="center"/>
    </xf>
    <xf numFmtId="10" fontId="3" fillId="0" borderId="9" xfId="0" applyNumberFormat="1" applyFont="1" applyBorder="1" applyAlignment="1">
      <alignment vertical="center"/>
    </xf>
    <xf numFmtId="0" fontId="3" fillId="3" borderId="8" xfId="0" applyFont="1" applyFill="1" applyBorder="1" applyAlignment="1">
      <alignment horizontal="right" vertical="center" wrapText="1"/>
    </xf>
    <xf numFmtId="0" fontId="8" fillId="4" borderId="8" xfId="0" applyFont="1" applyFill="1" applyBorder="1" applyAlignment="1">
      <alignment horizontal="right" vertical="center" wrapText="1"/>
    </xf>
    <xf numFmtId="0" fontId="8" fillId="4" borderId="16" xfId="0" applyFont="1" applyFill="1" applyBorder="1" applyAlignment="1">
      <alignment horizontal="right" vertical="center" wrapText="1"/>
    </xf>
    <xf numFmtId="175" fontId="3" fillId="0" borderId="16" xfId="53" applyNumberFormat="1" applyFont="1" applyBorder="1" applyAlignment="1" applyProtection="1">
      <alignment vertical="center"/>
      <protection locked="0"/>
    </xf>
    <xf numFmtId="175" fontId="3" fillId="0" borderId="9" xfId="53" applyNumberFormat="1" applyFont="1" applyBorder="1" applyAlignment="1" applyProtection="1">
      <alignment vertical="center"/>
      <protection locked="0"/>
    </xf>
    <xf numFmtId="0" fontId="3" fillId="4" borderId="8" xfId="0" applyFont="1" applyFill="1" applyBorder="1" applyAlignment="1">
      <alignment horizontal="right" vertical="center"/>
    </xf>
    <xf numFmtId="0" fontId="3" fillId="4" borderId="16" xfId="0" applyFont="1" applyFill="1" applyBorder="1" applyAlignment="1">
      <alignment horizontal="right" vertical="center"/>
    </xf>
    <xf numFmtId="0" fontId="3" fillId="4" borderId="10" xfId="0" applyFont="1" applyFill="1" applyBorder="1" applyAlignment="1">
      <alignment horizontal="right" vertical="center" wrapText="1"/>
    </xf>
    <xf numFmtId="0" fontId="3" fillId="4" borderId="17" xfId="0" applyFont="1" applyFill="1" applyBorder="1" applyAlignment="1">
      <alignment horizontal="right" vertical="center" wrapText="1"/>
    </xf>
    <xf numFmtId="175" fontId="3" fillId="0" borderId="17" xfId="0" applyNumberFormat="1" applyFont="1" applyBorder="1" applyAlignment="1">
      <alignment vertical="center"/>
    </xf>
    <xf numFmtId="175" fontId="3" fillId="0" borderId="11" xfId="0" applyNumberFormat="1" applyFont="1" applyBorder="1" applyAlignment="1">
      <alignment vertical="center"/>
    </xf>
    <xf numFmtId="0" fontId="3" fillId="11" borderId="16" xfId="0" applyFont="1" applyFill="1" applyBorder="1" applyAlignment="1">
      <alignment vertical="center"/>
    </xf>
    <xf numFmtId="0" fontId="8" fillId="0" borderId="16" xfId="0" applyFont="1" applyBorder="1" applyAlignment="1">
      <alignment vertical="center" wrapText="1"/>
    </xf>
    <xf numFmtId="167" fontId="3" fillId="0" borderId="16" xfId="53" applyNumberFormat="1" applyFont="1" applyBorder="1" applyAlignment="1">
      <alignment horizontal="center" vertical="center" wrapText="1"/>
    </xf>
    <xf numFmtId="167" fontId="8" fillId="11" borderId="9" xfId="0" applyNumberFormat="1" applyFont="1" applyFill="1" applyBorder="1" applyAlignment="1">
      <alignment horizontal="center" vertical="center" wrapText="1"/>
    </xf>
    <xf numFmtId="0" fontId="3" fillId="3" borderId="16" xfId="0" applyFont="1" applyFill="1" applyBorder="1" applyAlignment="1">
      <alignment vertical="center"/>
    </xf>
    <xf numFmtId="173" fontId="3" fillId="3" borderId="16" xfId="0" applyNumberFormat="1" applyFont="1" applyFill="1" applyBorder="1" applyAlignment="1">
      <alignment vertical="center"/>
    </xf>
    <xf numFmtId="0" fontId="3" fillId="0" borderId="9" xfId="0" applyFont="1" applyBorder="1" applyAlignment="1" applyProtection="1">
      <alignment vertical="center"/>
      <protection locked="0"/>
    </xf>
    <xf numFmtId="0" fontId="3" fillId="3" borderId="16" xfId="0" applyFont="1" applyFill="1" applyBorder="1" applyAlignment="1">
      <alignment vertical="center" wrapText="1"/>
    </xf>
    <xf numFmtId="9" fontId="3" fillId="3" borderId="16" xfId="0" applyNumberFormat="1" applyFont="1" applyFill="1" applyBorder="1" applyAlignment="1">
      <alignment vertical="center"/>
    </xf>
    <xf numFmtId="167" fontId="3" fillId="0" borderId="16" xfId="53" applyNumberFormat="1" applyFont="1" applyBorder="1" applyAlignment="1" applyProtection="1">
      <alignment vertical="center"/>
      <protection locked="0"/>
    </xf>
    <xf numFmtId="9" fontId="3" fillId="3" borderId="17" xfId="0" applyNumberFormat="1" applyFont="1" applyFill="1" applyBorder="1" applyAlignment="1">
      <alignment vertical="center"/>
    </xf>
    <xf numFmtId="9" fontId="8" fillId="11" borderId="11" xfId="55" applyFont="1" applyFill="1" applyBorder="1" applyAlignment="1">
      <alignment vertical="center"/>
    </xf>
    <xf numFmtId="0" fontId="3" fillId="0" borderId="0" xfId="0" applyFont="1" applyAlignment="1" applyProtection="1">
      <alignment vertical="center"/>
      <protection locked="0"/>
    </xf>
    <xf numFmtId="176" fontId="13" fillId="0" borderId="0" xfId="0" applyNumberFormat="1" applyFont="1" applyAlignment="1">
      <alignment vertical="center"/>
    </xf>
    <xf numFmtId="177" fontId="13" fillId="0" borderId="0" xfId="0" applyNumberFormat="1" applyFont="1" applyAlignment="1">
      <alignment vertical="center"/>
    </xf>
    <xf numFmtId="9" fontId="3" fillId="0" borderId="0" xfId="0" applyNumberFormat="1" applyFont="1" applyAlignment="1" applyProtection="1">
      <alignment vertical="center"/>
      <protection locked="0"/>
    </xf>
    <xf numFmtId="0" fontId="3" fillId="0" borderId="28" xfId="0" applyFont="1" applyBorder="1" applyAlignment="1" applyProtection="1">
      <alignment vertical="center"/>
      <protection locked="0"/>
    </xf>
    <xf numFmtId="0" fontId="8" fillId="0" borderId="29" xfId="0" applyFont="1" applyBorder="1" applyAlignment="1" applyProtection="1">
      <alignment horizontal="center" vertical="center" wrapText="1"/>
      <protection locked="0"/>
    </xf>
    <xf numFmtId="0" fontId="0" fillId="0" borderId="29" xfId="0" applyBorder="1" applyProtection="1">
      <protection locked="0"/>
    </xf>
    <xf numFmtId="0" fontId="8" fillId="0" borderId="0" xfId="0" applyFont="1" applyAlignment="1">
      <alignment vertical="center" wrapText="1"/>
    </xf>
    <xf numFmtId="0" fontId="3" fillId="0" borderId="29" xfId="0" applyFont="1" applyBorder="1" applyAlignment="1" applyProtection="1">
      <alignment horizontal="center" vertical="center" wrapText="1"/>
      <protection locked="0"/>
    </xf>
    <xf numFmtId="3" fontId="3" fillId="0" borderId="0" xfId="0" applyNumberFormat="1" applyFont="1" applyAlignment="1">
      <alignment vertical="center" wrapText="1"/>
    </xf>
    <xf numFmtId="3" fontId="8" fillId="0" borderId="0" xfId="0" applyNumberFormat="1" applyFont="1" applyAlignment="1">
      <alignment horizontal="right" vertical="center" wrapText="1"/>
    </xf>
    <xf numFmtId="173" fontId="3" fillId="0" borderId="0" xfId="0" applyNumberFormat="1" applyFont="1" applyAlignment="1">
      <alignment horizontal="center" vertical="center" wrapText="1"/>
    </xf>
    <xf numFmtId="3" fontId="3" fillId="0" borderId="0" xfId="0" applyNumberFormat="1" applyFont="1" applyAlignment="1">
      <alignment horizontal="center" vertical="center"/>
    </xf>
    <xf numFmtId="3" fontId="3" fillId="0" borderId="0" xfId="0" applyNumberFormat="1" applyFont="1" applyAlignment="1">
      <alignment horizontal="center" vertical="center" wrapText="1"/>
    </xf>
    <xf numFmtId="0" fontId="14" fillId="0" borderId="0" xfId="56" applyNumberFormat="1" applyFont="1" applyAlignment="1" applyProtection="1">
      <alignment vertical="center"/>
      <protection locked="0"/>
    </xf>
    <xf numFmtId="0" fontId="8" fillId="0" borderId="0" xfId="0" applyFont="1" applyAlignment="1" applyProtection="1">
      <alignment horizontal="center" vertical="top" wrapText="1"/>
      <protection locked="0"/>
    </xf>
    <xf numFmtId="0" fontId="16" fillId="11" borderId="16" xfId="0" applyFont="1" applyFill="1" applyBorder="1" applyAlignment="1" applyProtection="1">
      <alignment horizontal="center" vertical="center" wrapText="1"/>
      <protection locked="0"/>
    </xf>
    <xf numFmtId="0" fontId="8" fillId="11" borderId="16" xfId="0" applyFont="1" applyFill="1" applyBorder="1" applyAlignment="1" applyProtection="1">
      <alignment horizontal="center" vertical="center"/>
      <protection locked="0"/>
    </xf>
    <xf numFmtId="0" fontId="8" fillId="11" borderId="9" xfId="0" applyFont="1" applyFill="1" applyBorder="1" applyAlignment="1" applyProtection="1">
      <alignment horizontal="center" vertical="center"/>
      <protection locked="0"/>
    </xf>
    <xf numFmtId="0" fontId="8" fillId="11" borderId="8" xfId="0" applyFont="1" applyFill="1" applyBorder="1" applyAlignment="1" applyProtection="1">
      <alignment horizontal="center" vertical="center"/>
      <protection locked="0"/>
    </xf>
    <xf numFmtId="0" fontId="3" fillId="0" borderId="16" xfId="0" applyFont="1" applyBorder="1" applyAlignment="1" applyProtection="1">
      <alignment vertical="center"/>
      <protection locked="0"/>
    </xf>
    <xf numFmtId="0" fontId="17" fillId="0" borderId="16" xfId="0" applyFont="1" applyBorder="1" applyAlignment="1" applyProtection="1">
      <alignment horizontal="left" vertical="center" wrapText="1"/>
      <protection locked="0"/>
    </xf>
    <xf numFmtId="0" fontId="17" fillId="0" borderId="16" xfId="0" applyFont="1" applyBorder="1" applyAlignment="1" applyProtection="1">
      <alignment horizontal="center" vertical="center" wrapText="1"/>
      <protection locked="0"/>
    </xf>
    <xf numFmtId="178" fontId="17" fillId="0" borderId="16" xfId="53" applyNumberFormat="1" applyFont="1" applyBorder="1" applyAlignment="1" applyProtection="1">
      <alignment horizontal="center" vertical="center" wrapText="1"/>
      <protection locked="0"/>
    </xf>
    <xf numFmtId="174" fontId="17" fillId="0" borderId="16" xfId="0" applyNumberFormat="1" applyFont="1" applyBorder="1" applyAlignment="1" applyProtection="1">
      <alignment horizontal="right" vertical="center" wrapText="1"/>
      <protection locked="0"/>
    </xf>
    <xf numFmtId="178" fontId="3" fillId="0" borderId="16" xfId="53" applyNumberFormat="1" applyFont="1" applyBorder="1" applyAlignment="1" applyProtection="1">
      <alignment vertical="center"/>
      <protection locked="0"/>
    </xf>
    <xf numFmtId="178" fontId="3" fillId="0" borderId="9" xfId="53" applyNumberFormat="1" applyFont="1" applyBorder="1" applyAlignment="1" applyProtection="1">
      <alignment vertical="center"/>
      <protection locked="0"/>
    </xf>
    <xf numFmtId="174" fontId="13" fillId="0" borderId="0" xfId="0" applyNumberFormat="1" applyFont="1" applyAlignment="1" applyProtection="1">
      <alignment vertical="center"/>
      <protection locked="0"/>
    </xf>
    <xf numFmtId="178" fontId="3" fillId="0" borderId="8" xfId="53" applyNumberFormat="1" applyFont="1" applyBorder="1" applyAlignment="1" applyProtection="1">
      <alignment vertical="center"/>
      <protection locked="0"/>
    </xf>
    <xf numFmtId="178" fontId="3" fillId="11" borderId="17" xfId="53" applyNumberFormat="1" applyFont="1" applyFill="1" applyBorder="1" applyAlignment="1" applyProtection="1">
      <alignment vertical="center"/>
      <protection locked="0"/>
    </xf>
    <xf numFmtId="178" fontId="3" fillId="11" borderId="11" xfId="53" applyNumberFormat="1" applyFont="1" applyFill="1" applyBorder="1" applyAlignment="1" applyProtection="1">
      <alignment vertical="center"/>
      <protection locked="0"/>
    </xf>
    <xf numFmtId="0" fontId="15" fillId="0" borderId="0" xfId="0" applyFont="1" applyAlignment="1" applyProtection="1">
      <alignment horizontal="right" vertical="center"/>
      <protection locked="0"/>
    </xf>
    <xf numFmtId="0" fontId="3" fillId="0" borderId="0" xfId="0" applyFont="1" applyAlignment="1" applyProtection="1">
      <alignment horizontal="right" vertical="center"/>
      <protection locked="0"/>
    </xf>
    <xf numFmtId="3" fontId="15" fillId="0" borderId="0" xfId="0" applyNumberFormat="1" applyFont="1" applyAlignment="1" applyProtection="1">
      <alignment horizontal="center" vertical="center" wrapText="1"/>
      <protection locked="0"/>
    </xf>
    <xf numFmtId="178" fontId="3" fillId="0" borderId="0" xfId="0" applyNumberFormat="1" applyFont="1" applyAlignment="1" applyProtection="1">
      <alignment vertical="center"/>
      <protection locked="0"/>
    </xf>
    <xf numFmtId="0" fontId="15" fillId="11" borderId="8" xfId="0" applyFont="1" applyFill="1" applyBorder="1" applyAlignment="1" applyProtection="1">
      <alignment horizontal="center" vertical="center" wrapText="1"/>
      <protection locked="0"/>
    </xf>
    <xf numFmtId="0" fontId="15" fillId="11" borderId="16" xfId="0" applyFont="1" applyFill="1" applyBorder="1" applyAlignment="1" applyProtection="1">
      <alignment horizontal="center" vertical="center" wrapText="1"/>
      <protection locked="0"/>
    </xf>
    <xf numFmtId="178" fontId="8" fillId="11" borderId="16" xfId="0" applyNumberFormat="1" applyFont="1" applyFill="1" applyBorder="1" applyAlignment="1" applyProtection="1">
      <alignment horizontal="center" vertical="center"/>
      <protection locked="0"/>
    </xf>
    <xf numFmtId="178" fontId="8" fillId="11" borderId="9" xfId="0" applyNumberFormat="1" applyFont="1" applyFill="1" applyBorder="1" applyAlignment="1" applyProtection="1">
      <alignment horizontal="center" vertical="center"/>
      <protection locked="0"/>
    </xf>
    <xf numFmtId="0" fontId="17" fillId="0" borderId="31" xfId="0" applyFont="1" applyBorder="1" applyAlignment="1" applyProtection="1">
      <alignment horizontal="center" vertical="center" wrapText="1"/>
      <protection locked="0"/>
    </xf>
    <xf numFmtId="178" fontId="17" fillId="0" borderId="31" xfId="53" applyNumberFormat="1" applyFont="1" applyBorder="1" applyAlignment="1" applyProtection="1">
      <alignment horizontal="center" vertical="center" wrapText="1"/>
      <protection locked="0"/>
    </xf>
    <xf numFmtId="173" fontId="3" fillId="0" borderId="31" xfId="55" applyNumberFormat="1" applyFont="1" applyBorder="1" applyAlignment="1" applyProtection="1">
      <alignment vertical="center"/>
      <protection locked="0"/>
    </xf>
    <xf numFmtId="3" fontId="17" fillId="0" borderId="16" xfId="0" applyNumberFormat="1" applyFont="1" applyBorder="1" applyAlignment="1" applyProtection="1">
      <alignment horizontal="center" vertical="center" wrapText="1"/>
      <protection locked="0"/>
    </xf>
    <xf numFmtId="178" fontId="15" fillId="11" borderId="17" xfId="53" applyNumberFormat="1" applyFont="1" applyFill="1" applyBorder="1" applyAlignment="1" applyProtection="1">
      <alignment horizontal="right" vertical="center" wrapText="1"/>
      <protection locked="0"/>
    </xf>
    <xf numFmtId="173" fontId="8" fillId="11" borderId="33" xfId="0" applyNumberFormat="1" applyFont="1" applyFill="1" applyBorder="1" applyAlignment="1" applyProtection="1">
      <alignment vertical="center"/>
      <protection locked="0"/>
    </xf>
    <xf numFmtId="178" fontId="3" fillId="0" borderId="10" xfId="53" applyNumberFormat="1" applyFont="1" applyBorder="1" applyAlignment="1" applyProtection="1">
      <alignment vertical="center"/>
      <protection locked="0"/>
    </xf>
    <xf numFmtId="178" fontId="3" fillId="0" borderId="17" xfId="53" applyNumberFormat="1" applyFont="1" applyBorder="1" applyAlignment="1" applyProtection="1">
      <alignment vertical="center"/>
      <protection locked="0"/>
    </xf>
    <xf numFmtId="178" fontId="3" fillId="0" borderId="11" xfId="53" applyNumberFormat="1" applyFont="1" applyBorder="1" applyAlignment="1" applyProtection="1">
      <alignment vertical="center"/>
      <protection locked="0"/>
    </xf>
    <xf numFmtId="178" fontId="15" fillId="0" borderId="0" xfId="53" applyNumberFormat="1" applyFont="1" applyAlignment="1" applyProtection="1">
      <alignment horizontal="right" vertical="center" wrapText="1"/>
      <protection locked="0"/>
    </xf>
    <xf numFmtId="173" fontId="8" fillId="0" borderId="0" xfId="0" applyNumberFormat="1" applyFont="1" applyAlignment="1">
      <alignment vertical="center"/>
    </xf>
    <xf numFmtId="178" fontId="3" fillId="0" borderId="0" xfId="53" applyNumberFormat="1" applyFont="1" applyAlignment="1" applyProtection="1">
      <alignment vertical="center"/>
      <protection locked="0"/>
    </xf>
    <xf numFmtId="173" fontId="8" fillId="0" borderId="0" xfId="0" applyNumberFormat="1" applyFont="1" applyAlignment="1" applyProtection="1">
      <alignment vertical="center"/>
      <protection locked="0"/>
    </xf>
    <xf numFmtId="0" fontId="18" fillId="0" borderId="0" xfId="0" applyFont="1" applyAlignment="1" applyProtection="1">
      <alignment horizontal="left" vertical="center"/>
      <protection locked="0"/>
    </xf>
    <xf numFmtId="178" fontId="8" fillId="11" borderId="8" xfId="0" applyNumberFormat="1" applyFont="1" applyFill="1" applyBorder="1" applyAlignment="1" applyProtection="1">
      <alignment horizontal="center" vertical="center"/>
      <protection locked="0"/>
    </xf>
    <xf numFmtId="0" fontId="15" fillId="0" borderId="0" xfId="0" applyFont="1" applyAlignment="1">
      <alignment horizontal="left" vertical="center"/>
    </xf>
    <xf numFmtId="178" fontId="3" fillId="3" borderId="8" xfId="0" applyNumberFormat="1" applyFont="1" applyFill="1" applyBorder="1" applyAlignment="1" applyProtection="1">
      <alignment vertical="center"/>
      <protection locked="0"/>
    </xf>
    <xf numFmtId="178" fontId="3" fillId="3" borderId="16" xfId="0" applyNumberFormat="1" applyFont="1" applyFill="1" applyBorder="1" applyAlignment="1" applyProtection="1">
      <alignment vertical="center"/>
      <protection locked="0"/>
    </xf>
    <xf numFmtId="174" fontId="15" fillId="0" borderId="9" xfId="0" applyNumberFormat="1" applyFont="1" applyBorder="1" applyAlignment="1" applyProtection="1">
      <alignment horizontal="right" vertical="center" wrapText="1"/>
      <protection locked="0"/>
    </xf>
    <xf numFmtId="178" fontId="3" fillId="0" borderId="8" xfId="0" applyNumberFormat="1" applyFont="1" applyBorder="1" applyAlignment="1" applyProtection="1">
      <alignment vertical="center"/>
      <protection locked="0"/>
    </xf>
    <xf numFmtId="178" fontId="3" fillId="0" borderId="16" xfId="0" applyNumberFormat="1" applyFont="1" applyBorder="1" applyAlignment="1" applyProtection="1">
      <alignment vertical="center"/>
      <protection locked="0"/>
    </xf>
    <xf numFmtId="9" fontId="15" fillId="0" borderId="16" xfId="0" applyNumberFormat="1" applyFont="1" applyBorder="1" applyAlignment="1" applyProtection="1">
      <alignment horizontal="right" vertical="center" wrapText="1"/>
      <protection locked="0"/>
    </xf>
    <xf numFmtId="178" fontId="17" fillId="0" borderId="9" xfId="0" applyNumberFormat="1" applyFont="1" applyBorder="1" applyAlignment="1" applyProtection="1">
      <alignment horizontal="right" vertical="center" wrapText="1"/>
      <protection locked="0"/>
    </xf>
    <xf numFmtId="174" fontId="3" fillId="0" borderId="0" xfId="0" applyNumberFormat="1" applyFont="1" applyAlignment="1" applyProtection="1">
      <alignment vertical="center"/>
      <protection locked="0"/>
    </xf>
    <xf numFmtId="174" fontId="15" fillId="0" borderId="0" xfId="0" applyNumberFormat="1" applyFont="1" applyAlignment="1" applyProtection="1">
      <alignment horizontal="right" vertical="center" wrapText="1"/>
      <protection locked="0"/>
    </xf>
    <xf numFmtId="0" fontId="3" fillId="0" borderId="35" xfId="0" applyFont="1" applyBorder="1" applyAlignment="1" applyProtection="1">
      <alignment horizontal="left" vertical="center"/>
      <protection locked="0"/>
    </xf>
    <xf numFmtId="174" fontId="3" fillId="0" borderId="0" xfId="0" applyNumberFormat="1" applyFont="1" applyAlignment="1" applyProtection="1">
      <alignment horizontal="left" vertical="center"/>
      <protection locked="0"/>
    </xf>
    <xf numFmtId="0" fontId="3" fillId="0" borderId="0" xfId="0" applyFont="1" applyAlignment="1" applyProtection="1">
      <alignment horizontal="left" vertical="center"/>
      <protection locked="0"/>
    </xf>
    <xf numFmtId="0" fontId="3" fillId="0" borderId="36" xfId="0" applyFont="1" applyBorder="1" applyAlignment="1" applyProtection="1">
      <alignment horizontal="left" vertical="center"/>
      <protection locked="0"/>
    </xf>
    <xf numFmtId="0" fontId="15" fillId="3" borderId="16" xfId="0" applyFont="1" applyFill="1" applyBorder="1" applyAlignment="1" applyProtection="1">
      <alignment horizontal="center" vertical="center" wrapText="1"/>
      <protection locked="0"/>
    </xf>
    <xf numFmtId="0" fontId="15" fillId="5" borderId="16" xfId="0" applyFont="1" applyFill="1" applyBorder="1" applyAlignment="1">
      <alignment horizontal="center" vertical="center" wrapText="1"/>
    </xf>
    <xf numFmtId="0" fontId="15" fillId="5" borderId="9" xfId="0" applyFont="1" applyFill="1" applyBorder="1" applyAlignment="1">
      <alignment horizontal="center" vertical="center" wrapText="1"/>
    </xf>
    <xf numFmtId="173" fontId="3" fillId="0" borderId="16" xfId="0" applyNumberFormat="1" applyFont="1" applyBorder="1" applyAlignment="1">
      <alignment vertical="center"/>
    </xf>
    <xf numFmtId="173" fontId="3" fillId="0" borderId="9" xfId="0" applyNumberFormat="1" applyFont="1" applyBorder="1" applyAlignment="1">
      <alignment vertical="center"/>
    </xf>
    <xf numFmtId="0" fontId="15" fillId="0" borderId="0" xfId="0" applyFont="1" applyAlignment="1" applyProtection="1">
      <alignment horizontal="left" vertical="center"/>
      <protection locked="0"/>
    </xf>
    <xf numFmtId="174" fontId="17" fillId="0" borderId="17" xfId="0" applyNumberFormat="1" applyFont="1" applyBorder="1" applyAlignment="1" applyProtection="1">
      <alignment horizontal="center" vertical="center" wrapText="1"/>
      <protection locked="0"/>
    </xf>
    <xf numFmtId="173" fontId="3" fillId="0" borderId="17" xfId="0" applyNumberFormat="1" applyFont="1" applyBorder="1" applyAlignment="1">
      <alignment vertical="center"/>
    </xf>
    <xf numFmtId="173" fontId="3" fillId="0" borderId="11" xfId="0" applyNumberFormat="1" applyFont="1" applyBorder="1" applyAlignment="1">
      <alignment vertical="center"/>
    </xf>
    <xf numFmtId="173" fontId="3" fillId="0" borderId="0" xfId="0" applyNumberFormat="1" applyFont="1" applyAlignment="1" applyProtection="1">
      <alignment vertical="center"/>
      <protection locked="0"/>
    </xf>
    <xf numFmtId="0" fontId="3" fillId="0" borderId="0" xfId="0" applyFont="1" applyAlignment="1" applyProtection="1">
      <alignment horizontal="left" vertical="center" wrapText="1"/>
      <protection locked="0"/>
    </xf>
    <xf numFmtId="0" fontId="14" fillId="3" borderId="12" xfId="56" applyNumberFormat="1" applyFont="1" applyFill="1" applyBorder="1" applyAlignment="1" applyProtection="1">
      <alignment vertical="center"/>
      <protection locked="0"/>
    </xf>
    <xf numFmtId="0" fontId="15" fillId="3" borderId="13" xfId="0" applyFont="1" applyFill="1" applyBorder="1" applyAlignment="1" applyProtection="1">
      <alignment horizontal="center" vertical="center" wrapText="1"/>
      <protection locked="0"/>
    </xf>
    <xf numFmtId="0" fontId="15" fillId="3" borderId="18" xfId="0" applyFont="1" applyFill="1" applyBorder="1" applyAlignment="1" applyProtection="1">
      <alignment horizontal="center" vertical="center" wrapText="1"/>
      <protection locked="0"/>
    </xf>
    <xf numFmtId="0" fontId="15" fillId="5" borderId="34" xfId="0" applyFont="1" applyFill="1" applyBorder="1" applyAlignment="1" applyProtection="1">
      <alignment horizontal="center" vertical="center" wrapText="1"/>
      <protection hidden="1"/>
    </xf>
    <xf numFmtId="9" fontId="3" fillId="0" borderId="9" xfId="55" applyFont="1" applyBorder="1" applyAlignment="1" applyProtection="1">
      <alignment vertical="center"/>
      <protection hidden="1"/>
    </xf>
    <xf numFmtId="178" fontId="13" fillId="0" borderId="0" xfId="53" applyNumberFormat="1" applyFont="1" applyAlignment="1" applyProtection="1">
      <alignment vertical="center"/>
      <protection locked="0"/>
    </xf>
    <xf numFmtId="2" fontId="13" fillId="0" borderId="0" xfId="0" applyNumberFormat="1" applyFont="1" applyAlignment="1" applyProtection="1">
      <alignment vertical="center"/>
      <protection locked="0"/>
    </xf>
    <xf numFmtId="173" fontId="13" fillId="0" borderId="0" xfId="0" applyNumberFormat="1" applyFont="1" applyAlignment="1" applyProtection="1">
      <alignment vertical="center"/>
      <protection hidden="1"/>
    </xf>
    <xf numFmtId="178" fontId="13" fillId="0" borderId="0" xfId="0" applyNumberFormat="1" applyFont="1" applyAlignment="1" applyProtection="1">
      <alignment vertical="center"/>
      <protection locked="0"/>
    </xf>
    <xf numFmtId="0" fontId="13" fillId="0" borderId="0" xfId="0" applyFont="1" applyAlignment="1" applyProtection="1">
      <alignment vertical="center"/>
      <protection locked="0"/>
    </xf>
    <xf numFmtId="179" fontId="0" fillId="0" borderId="0" xfId="0" applyNumberFormat="1"/>
    <xf numFmtId="0" fontId="3" fillId="0" borderId="0" xfId="0" applyFont="1" applyAlignment="1" applyProtection="1">
      <alignment horizontal="left" vertical="top" wrapText="1"/>
      <protection locked="0"/>
    </xf>
    <xf numFmtId="167" fontId="3" fillId="0" borderId="0" xfId="53" applyNumberFormat="1" applyFont="1" applyAlignment="1" applyProtection="1">
      <alignment horizontal="left" vertical="top" wrapText="1"/>
      <protection locked="0"/>
    </xf>
    <xf numFmtId="167" fontId="3" fillId="0" borderId="0" xfId="53" applyNumberFormat="1" applyFont="1" applyAlignment="1" applyProtection="1">
      <alignment horizontal="right" vertical="top" wrapText="1"/>
      <protection locked="0"/>
    </xf>
    <xf numFmtId="167" fontId="3" fillId="0" borderId="0" xfId="53" applyNumberFormat="1" applyFont="1" applyAlignment="1" applyProtection="1">
      <alignment vertical="center"/>
      <protection locked="0"/>
    </xf>
    <xf numFmtId="172" fontId="11" fillId="2" borderId="0" xfId="0" applyNumberFormat="1" applyFont="1" applyFill="1" applyAlignment="1" applyProtection="1">
      <alignment vertical="center"/>
      <protection locked="0"/>
    </xf>
    <xf numFmtId="172" fontId="6" fillId="2" borderId="0" xfId="0" applyNumberFormat="1" applyFont="1" applyFill="1" applyAlignment="1" applyProtection="1">
      <alignment vertical="center"/>
      <protection locked="0"/>
    </xf>
    <xf numFmtId="0" fontId="3" fillId="0" borderId="0" xfId="0" applyFont="1" applyAlignment="1" applyProtection="1">
      <alignment horizontal="center"/>
      <protection locked="0"/>
    </xf>
    <xf numFmtId="0" fontId="3" fillId="0" borderId="0" xfId="0" applyFont="1" applyAlignment="1" applyProtection="1">
      <alignment horizontal="center" vertical="center"/>
      <protection locked="0"/>
    </xf>
    <xf numFmtId="0" fontId="8" fillId="0" borderId="0" xfId="0" applyFont="1" applyAlignment="1" applyProtection="1">
      <alignment horizontal="right" vertical="center" wrapText="1"/>
      <protection locked="0"/>
    </xf>
    <xf numFmtId="167" fontId="8" fillId="0" borderId="0" xfId="53" applyNumberFormat="1" applyFont="1" applyAlignment="1" applyProtection="1">
      <alignment horizontal="center" vertical="top" wrapText="1"/>
      <protection locked="0"/>
    </xf>
    <xf numFmtId="167" fontId="8" fillId="11" borderId="16" xfId="53" applyNumberFormat="1" applyFont="1" applyFill="1" applyBorder="1" applyAlignment="1" applyProtection="1">
      <alignment horizontal="center" vertical="center"/>
      <protection locked="0"/>
    </xf>
    <xf numFmtId="167" fontId="16" fillId="11" borderId="16" xfId="53" applyNumberFormat="1" applyFont="1" applyFill="1" applyBorder="1" applyAlignment="1" applyProtection="1">
      <alignment horizontal="center" vertical="center" wrapText="1"/>
      <protection locked="0"/>
    </xf>
    <xf numFmtId="0" fontId="8" fillId="11" borderId="16" xfId="0" applyFont="1" applyFill="1" applyBorder="1" applyAlignment="1" applyProtection="1">
      <alignment horizontal="center" vertical="center" wrapText="1"/>
      <protection locked="0"/>
    </xf>
    <xf numFmtId="0" fontId="3" fillId="0" borderId="16" xfId="0" applyFont="1" applyBorder="1" applyAlignment="1" applyProtection="1">
      <alignment horizontal="left" vertical="center" wrapText="1"/>
      <protection locked="0"/>
    </xf>
    <xf numFmtId="9" fontId="3" fillId="0" borderId="16" xfId="55" applyFont="1" applyBorder="1" applyAlignment="1" applyProtection="1">
      <alignment horizontal="left" vertical="center" wrapText="1"/>
      <protection locked="0"/>
    </xf>
    <xf numFmtId="178" fontId="3" fillId="0" borderId="16" xfId="53" applyNumberFormat="1" applyFont="1" applyBorder="1" applyAlignment="1" applyProtection="1">
      <alignment horizontal="left" vertical="center" wrapText="1"/>
      <protection locked="0"/>
    </xf>
    <xf numFmtId="178" fontId="8" fillId="3" borderId="16" xfId="53" applyNumberFormat="1" applyFont="1" applyFill="1" applyBorder="1" applyAlignment="1" applyProtection="1">
      <alignment horizontal="center" vertical="center" wrapText="1"/>
      <protection locked="0"/>
    </xf>
    <xf numFmtId="178" fontId="3" fillId="0" borderId="16" xfId="53" applyNumberFormat="1" applyFont="1" applyBorder="1" applyAlignment="1" applyProtection="1">
      <alignment vertical="center" wrapText="1"/>
      <protection locked="0"/>
    </xf>
    <xf numFmtId="167" fontId="3" fillId="0" borderId="16" xfId="53" applyNumberFormat="1" applyFont="1" applyBorder="1" applyAlignment="1" applyProtection="1">
      <alignment horizontal="left" vertical="center" wrapText="1"/>
      <protection locked="0"/>
    </xf>
    <xf numFmtId="178" fontId="8" fillId="3" borderId="16" xfId="53" applyNumberFormat="1" applyFont="1" applyFill="1" applyBorder="1" applyAlignment="1" applyProtection="1">
      <alignment vertical="center" wrapText="1"/>
      <protection locked="0"/>
    </xf>
    <xf numFmtId="0" fontId="14" fillId="0" borderId="0" xfId="56" applyNumberFormat="1" applyFont="1" applyProtection="1">
      <protection locked="0"/>
    </xf>
    <xf numFmtId="0" fontId="15" fillId="0" borderId="26" xfId="0" applyFont="1" applyBorder="1" applyAlignment="1" applyProtection="1">
      <alignment horizontal="left" vertical="center"/>
      <protection locked="0"/>
    </xf>
    <xf numFmtId="178" fontId="8" fillId="11" borderId="18" xfId="53" applyNumberFormat="1" applyFont="1" applyFill="1" applyBorder="1" applyAlignment="1" applyProtection="1">
      <alignment horizontal="center" vertical="center" wrapText="1"/>
      <protection locked="0"/>
    </xf>
    <xf numFmtId="178" fontId="8" fillId="11" borderId="34" xfId="53" applyNumberFormat="1" applyFont="1" applyFill="1" applyBorder="1" applyAlignment="1" applyProtection="1">
      <alignment horizontal="center" vertical="center" wrapText="1"/>
      <protection locked="0"/>
    </xf>
    <xf numFmtId="9" fontId="3" fillId="0" borderId="16" xfId="55" applyFont="1" applyBorder="1" applyAlignment="1" applyProtection="1">
      <alignment horizontal="right" vertical="center" wrapText="1"/>
      <protection locked="0"/>
    </xf>
    <xf numFmtId="167" fontId="3" fillId="0" borderId="9" xfId="53" applyNumberFormat="1" applyFont="1" applyBorder="1" applyAlignment="1" applyProtection="1">
      <alignment horizontal="left" vertical="center" wrapText="1"/>
      <protection locked="0"/>
    </xf>
    <xf numFmtId="178" fontId="8" fillId="13" borderId="15" xfId="53" applyNumberFormat="1" applyFont="1" applyFill="1" applyBorder="1" applyAlignment="1" applyProtection="1">
      <alignment horizontal="center" vertical="center" wrapText="1"/>
      <protection locked="0"/>
    </xf>
    <xf numFmtId="167" fontId="8" fillId="13" borderId="15" xfId="53" applyNumberFormat="1" applyFont="1" applyFill="1" applyBorder="1" applyAlignment="1" applyProtection="1">
      <alignment horizontal="center" vertical="center" wrapText="1"/>
      <protection locked="0"/>
    </xf>
    <xf numFmtId="167" fontId="8" fillId="13" borderId="21" xfId="53" applyNumberFormat="1" applyFont="1" applyFill="1" applyBorder="1" applyAlignment="1" applyProtection="1">
      <alignment horizontal="center" vertical="center" wrapText="1"/>
      <protection locked="0"/>
    </xf>
    <xf numFmtId="0" fontId="8" fillId="13" borderId="8" xfId="0" applyFont="1" applyFill="1" applyBorder="1" applyAlignment="1" applyProtection="1">
      <alignment horizontal="left" vertical="center" wrapText="1"/>
      <protection locked="0"/>
    </xf>
    <xf numFmtId="0" fontId="8" fillId="0" borderId="16" xfId="0" applyFont="1" applyBorder="1" applyAlignment="1" applyProtection="1">
      <alignment horizontal="center" vertical="center" wrapText="1"/>
      <protection locked="0"/>
    </xf>
    <xf numFmtId="0" fontId="8" fillId="13" borderId="16" xfId="0" applyFont="1" applyFill="1" applyBorder="1" applyAlignment="1" applyProtection="1">
      <alignment horizontal="left" vertical="center" wrapText="1"/>
      <protection locked="0"/>
    </xf>
    <xf numFmtId="178" fontId="8" fillId="0" borderId="16" xfId="0" applyNumberFormat="1" applyFont="1" applyBorder="1" applyAlignment="1" applyProtection="1">
      <alignment horizontal="center" vertical="center"/>
      <protection locked="0"/>
    </xf>
    <xf numFmtId="0" fontId="8" fillId="13" borderId="10" xfId="0" applyFont="1" applyFill="1" applyBorder="1" applyAlignment="1" applyProtection="1">
      <alignment horizontal="left" vertical="center" wrapText="1"/>
      <protection locked="0"/>
    </xf>
    <xf numFmtId="0" fontId="8" fillId="0" borderId="17" xfId="0" applyFont="1" applyBorder="1" applyAlignment="1" applyProtection="1">
      <alignment horizontal="center" vertical="center" wrapText="1"/>
      <protection locked="0"/>
    </xf>
    <xf numFmtId="0" fontId="8" fillId="13" borderId="17" xfId="0" applyFont="1" applyFill="1" applyBorder="1" applyAlignment="1" applyProtection="1">
      <alignment horizontal="left" vertical="center" wrapText="1"/>
      <protection locked="0"/>
    </xf>
    <xf numFmtId="178" fontId="8" fillId="0" borderId="17" xfId="0" applyNumberFormat="1" applyFont="1" applyBorder="1" applyAlignment="1" applyProtection="1">
      <alignment horizontal="center" vertical="center"/>
      <protection locked="0"/>
    </xf>
    <xf numFmtId="0" fontId="8" fillId="13" borderId="4" xfId="0" applyFont="1" applyFill="1" applyBorder="1" applyAlignment="1" applyProtection="1">
      <alignment horizontal="left" vertical="center" wrapText="1"/>
      <protection locked="0"/>
    </xf>
    <xf numFmtId="0" fontId="8" fillId="0" borderId="22" xfId="0" applyFont="1" applyBorder="1" applyAlignment="1" applyProtection="1">
      <alignment horizontal="center" vertical="center" wrapText="1"/>
      <protection locked="0"/>
    </xf>
    <xf numFmtId="0" fontId="8" fillId="13" borderId="22" xfId="0" applyFont="1" applyFill="1" applyBorder="1" applyAlignment="1" applyProtection="1">
      <alignment horizontal="left" vertical="center" wrapText="1"/>
      <protection locked="0"/>
    </xf>
    <xf numFmtId="178" fontId="8" fillId="0" borderId="22" xfId="0" applyNumberFormat="1" applyFont="1" applyBorder="1" applyAlignment="1" applyProtection="1">
      <alignment horizontal="center" vertical="center"/>
      <protection locked="0"/>
    </xf>
    <xf numFmtId="0" fontId="3" fillId="0" borderId="16" xfId="0" applyFont="1" applyBorder="1" applyAlignment="1">
      <alignment horizontal="left" vertical="center" wrapText="1"/>
    </xf>
    <xf numFmtId="178" fontId="3" fillId="0" borderId="16" xfId="0" applyNumberFormat="1" applyFont="1" applyBorder="1" applyAlignment="1">
      <alignment horizontal="left" vertical="center" wrapText="1"/>
    </xf>
    <xf numFmtId="0" fontId="0" fillId="0" borderId="0" xfId="53" applyNumberFormat="1" applyFont="1" applyProtection="1">
      <protection locked="0"/>
    </xf>
    <xf numFmtId="0" fontId="0" fillId="0" borderId="16" xfId="53" applyNumberFormat="1" applyFont="1" applyBorder="1" applyProtection="1">
      <protection locked="0"/>
    </xf>
    <xf numFmtId="178" fontId="8" fillId="3" borderId="16" xfId="0" applyNumberFormat="1" applyFont="1" applyFill="1" applyBorder="1" applyAlignment="1">
      <alignment vertical="center" wrapText="1"/>
    </xf>
    <xf numFmtId="0" fontId="15" fillId="0" borderId="26" xfId="53" applyNumberFormat="1" applyFont="1" applyBorder="1" applyAlignment="1" applyProtection="1">
      <alignment horizontal="left" vertical="center"/>
      <protection locked="0"/>
    </xf>
    <xf numFmtId="0" fontId="0" fillId="0" borderId="0" xfId="56" applyNumberFormat="1" applyFont="1" applyProtection="1">
      <protection locked="0"/>
    </xf>
    <xf numFmtId="0" fontId="14" fillId="0" borderId="0" xfId="0" applyFont="1"/>
    <xf numFmtId="9" fontId="3" fillId="0" borderId="16" xfId="0" applyNumberFormat="1" applyFont="1" applyBorder="1" applyAlignment="1">
      <alignment horizontal="right" vertical="center" wrapText="1"/>
    </xf>
    <xf numFmtId="0" fontId="14" fillId="0" borderId="0" xfId="0" applyFont="1" applyAlignment="1">
      <alignment vertical="center"/>
    </xf>
    <xf numFmtId="178" fontId="8" fillId="13" borderId="15" xfId="0" applyNumberFormat="1" applyFont="1" applyFill="1" applyBorder="1" applyAlignment="1" applyProtection="1">
      <alignment horizontal="center" vertical="center" wrapText="1"/>
      <protection locked="0"/>
    </xf>
    <xf numFmtId="167" fontId="8" fillId="13" borderId="15" xfId="0" applyNumberFormat="1" applyFont="1" applyFill="1" applyBorder="1" applyAlignment="1">
      <alignment horizontal="center" vertical="center" wrapText="1"/>
    </xf>
    <xf numFmtId="167" fontId="8" fillId="13" borderId="21" xfId="0" applyNumberFormat="1" applyFont="1" applyFill="1" applyBorder="1" applyAlignment="1">
      <alignment horizontal="center" vertical="center" wrapText="1"/>
    </xf>
    <xf numFmtId="0" fontId="8" fillId="0" borderId="17" xfId="0" applyFont="1" applyBorder="1" applyAlignment="1">
      <alignment horizontal="center" vertical="center" wrapText="1"/>
    </xf>
    <xf numFmtId="0" fontId="8" fillId="13" borderId="17" xfId="0" applyFont="1" applyFill="1" applyBorder="1" applyAlignment="1">
      <alignment horizontal="left" vertical="center" wrapText="1"/>
    </xf>
    <xf numFmtId="178" fontId="8" fillId="0" borderId="17" xfId="0" applyNumberFormat="1" applyFont="1" applyBorder="1" applyAlignment="1">
      <alignment horizontal="center" vertical="center"/>
    </xf>
    <xf numFmtId="0" fontId="8" fillId="13" borderId="10" xfId="0" applyFont="1" applyFill="1" applyBorder="1" applyAlignment="1">
      <alignment horizontal="left" vertical="center" wrapText="1"/>
    </xf>
    <xf numFmtId="0" fontId="20" fillId="0" borderId="0" xfId="0" applyFont="1" applyProtection="1">
      <protection locked="0"/>
    </xf>
    <xf numFmtId="0" fontId="8" fillId="0" borderId="16" xfId="0" applyFont="1" applyBorder="1" applyAlignment="1" applyProtection="1">
      <alignment horizontal="center" wrapText="1"/>
      <protection locked="0"/>
    </xf>
    <xf numFmtId="0" fontId="8" fillId="0" borderId="16" xfId="0" applyFont="1" applyBorder="1" applyAlignment="1">
      <alignment horizontal="center" wrapText="1"/>
    </xf>
    <xf numFmtId="0" fontId="3" fillId="0" borderId="0" xfId="0" applyFont="1" applyAlignment="1" applyProtection="1">
      <alignment vertical="top" wrapText="1"/>
      <protection locked="0"/>
    </xf>
    <xf numFmtId="0" fontId="3" fillId="0" borderId="30" xfId="0" applyFont="1" applyBorder="1" applyAlignment="1" applyProtection="1">
      <alignment horizontal="center" wrapText="1"/>
      <protection locked="0"/>
    </xf>
    <xf numFmtId="0" fontId="3" fillId="0" borderId="16" xfId="0" applyFont="1" applyBorder="1" applyAlignment="1" applyProtection="1">
      <alignment horizontal="center" wrapText="1"/>
      <protection locked="0"/>
    </xf>
    <xf numFmtId="0" fontId="3" fillId="0" borderId="16" xfId="0" applyFont="1" applyBorder="1" applyAlignment="1">
      <alignment horizontal="center" wrapText="1"/>
    </xf>
    <xf numFmtId="0" fontId="3" fillId="0" borderId="42" xfId="0" applyFont="1" applyBorder="1" applyAlignment="1" applyProtection="1">
      <alignment horizontal="center" wrapText="1"/>
      <protection locked="0"/>
    </xf>
    <xf numFmtId="0" fontId="3" fillId="0" borderId="15" xfId="0" applyFont="1" applyBorder="1" applyAlignment="1" applyProtection="1">
      <alignment horizontal="center" wrapText="1"/>
      <protection locked="0"/>
    </xf>
    <xf numFmtId="0" fontId="3" fillId="0" borderId="15" xfId="0" applyFont="1" applyBorder="1" applyAlignment="1">
      <alignment horizontal="center" wrapText="1"/>
    </xf>
    <xf numFmtId="0" fontId="8" fillId="11" borderId="22" xfId="0" applyFont="1" applyFill="1" applyBorder="1" applyAlignment="1" applyProtection="1">
      <alignment horizontal="center" vertical="center" wrapText="1"/>
      <protection locked="0"/>
    </xf>
    <xf numFmtId="0" fontId="8" fillId="5" borderId="16" xfId="0" applyFont="1" applyFill="1" applyBorder="1" applyAlignment="1">
      <alignment horizontal="center" vertical="center" wrapText="1"/>
    </xf>
    <xf numFmtId="178" fontId="3" fillId="0" borderId="31" xfId="0" applyNumberFormat="1" applyFont="1" applyBorder="1" applyAlignment="1">
      <alignment horizontal="left" vertical="center" wrapText="1"/>
    </xf>
    <xf numFmtId="0" fontId="3" fillId="0" borderId="16" xfId="0" applyFont="1" applyBorder="1" applyProtection="1">
      <protection locked="0"/>
    </xf>
    <xf numFmtId="0" fontId="3" fillId="0" borderId="16" xfId="0" applyFont="1" applyBorder="1"/>
    <xf numFmtId="178" fontId="3" fillId="0" borderId="30" xfId="53" applyNumberFormat="1" applyFont="1" applyBorder="1" applyAlignment="1" applyProtection="1">
      <alignment horizontal="left" vertical="center" wrapText="1"/>
      <protection locked="0"/>
    </xf>
    <xf numFmtId="178" fontId="3" fillId="0" borderId="16" xfId="53" applyNumberFormat="1" applyFont="1" applyBorder="1" applyAlignment="1" applyProtection="1">
      <alignment horizontal="left" vertical="center" wrapText="1"/>
      <protection hidden="1"/>
    </xf>
    <xf numFmtId="178" fontId="3" fillId="0" borderId="30" xfId="0" applyNumberFormat="1" applyFont="1" applyBorder="1" applyAlignment="1">
      <alignment horizontal="left" vertical="center" wrapText="1"/>
    </xf>
    <xf numFmtId="178" fontId="3" fillId="12" borderId="31" xfId="0" applyNumberFormat="1" applyFont="1" applyFill="1" applyBorder="1" applyAlignment="1">
      <alignment horizontal="left" vertical="center" wrapText="1"/>
    </xf>
    <xf numFmtId="0" fontId="5" fillId="2" borderId="0" xfId="0" applyFont="1" applyFill="1" applyAlignment="1" applyProtection="1">
      <alignment vertical="center"/>
      <protection locked="0"/>
    </xf>
    <xf numFmtId="167" fontId="5" fillId="2" borderId="0" xfId="53" applyNumberFormat="1" applyFont="1" applyFill="1" applyAlignment="1" applyProtection="1">
      <alignment vertical="center"/>
      <protection locked="0"/>
    </xf>
    <xf numFmtId="0" fontId="5" fillId="0" borderId="0" xfId="0" applyFont="1" applyAlignment="1" applyProtection="1">
      <alignment vertical="center"/>
      <protection locked="0"/>
    </xf>
    <xf numFmtId="0" fontId="14" fillId="0" borderId="0" xfId="56" applyNumberFormat="1" applyFont="1" applyAlignment="1" applyProtection="1">
      <alignment horizontal="left" vertical="center"/>
      <protection locked="0"/>
    </xf>
    <xf numFmtId="172" fontId="7" fillId="2" borderId="0" xfId="0" applyNumberFormat="1" applyFont="1" applyFill="1" applyAlignment="1" applyProtection="1">
      <alignment vertical="center"/>
      <protection locked="0"/>
    </xf>
    <xf numFmtId="0" fontId="8" fillId="11" borderId="23" xfId="0" applyFont="1" applyFill="1" applyBorder="1" applyAlignment="1" applyProtection="1">
      <alignment vertical="center" wrapText="1"/>
      <protection locked="0"/>
    </xf>
    <xf numFmtId="0" fontId="3" fillId="0" borderId="0" xfId="0" applyFont="1" applyAlignment="1" applyProtection="1">
      <alignment vertical="center" wrapText="1"/>
      <protection locked="0" hidden="1"/>
    </xf>
    <xf numFmtId="0" fontId="16" fillId="3" borderId="2" xfId="0" applyFont="1" applyFill="1" applyBorder="1" applyAlignment="1" applyProtection="1">
      <alignment vertical="center" wrapText="1"/>
      <protection locked="0"/>
    </xf>
    <xf numFmtId="180" fontId="5" fillId="0" borderId="3" xfId="0" applyNumberFormat="1" applyFont="1" applyBorder="1" applyAlignment="1" applyProtection="1">
      <alignment vertical="center"/>
      <protection locked="0"/>
    </xf>
    <xf numFmtId="0" fontId="16" fillId="3" borderId="2" xfId="0" applyFont="1" applyFill="1" applyBorder="1" applyAlignment="1" applyProtection="1">
      <alignment vertical="center"/>
      <protection locked="0"/>
    </xf>
    <xf numFmtId="0" fontId="16" fillId="0" borderId="0" xfId="0" applyFont="1" applyAlignment="1" applyProtection="1">
      <alignment vertical="center"/>
      <protection locked="0"/>
    </xf>
    <xf numFmtId="167" fontId="5" fillId="0" borderId="0" xfId="53" applyNumberFormat="1" applyFont="1" applyAlignment="1" applyProtection="1">
      <alignment vertical="center"/>
      <protection locked="0"/>
    </xf>
    <xf numFmtId="167" fontId="15" fillId="11" borderId="16" xfId="53" applyNumberFormat="1" applyFont="1" applyFill="1" applyBorder="1" applyAlignment="1" applyProtection="1">
      <alignment horizontal="center" vertical="center" wrapText="1"/>
      <protection locked="0"/>
    </xf>
    <xf numFmtId="0" fontId="16" fillId="5" borderId="9" xfId="0" applyFont="1" applyFill="1" applyBorder="1" applyAlignment="1">
      <alignment horizontal="center" vertical="center" wrapText="1"/>
    </xf>
    <xf numFmtId="0" fontId="16" fillId="0" borderId="0" xfId="0" applyFont="1" applyAlignment="1" applyProtection="1">
      <alignment horizontal="center" vertical="center" wrapText="1"/>
      <protection locked="0"/>
    </xf>
    <xf numFmtId="0" fontId="17" fillId="0" borderId="41" xfId="0" applyFont="1" applyBorder="1" applyAlignment="1" applyProtection="1">
      <alignment vertical="center" wrapText="1"/>
      <protection locked="0"/>
    </xf>
    <xf numFmtId="0" fontId="17" fillId="0" borderId="31" xfId="0" applyFont="1" applyBorder="1" applyAlignment="1" applyProtection="1">
      <alignment vertical="center" wrapText="1"/>
      <protection locked="0"/>
    </xf>
    <xf numFmtId="1" fontId="17" fillId="0" borderId="16" xfId="0" applyNumberFormat="1" applyFont="1" applyBorder="1" applyAlignment="1" applyProtection="1">
      <alignment vertical="center" wrapText="1"/>
      <protection locked="0"/>
    </xf>
    <xf numFmtId="178" fontId="17" fillId="0" borderId="16" xfId="53" applyNumberFormat="1" applyFont="1" applyBorder="1" applyAlignment="1" applyProtection="1">
      <alignment vertical="center" wrapText="1"/>
      <protection locked="0"/>
    </xf>
    <xf numFmtId="10" fontId="5" fillId="0" borderId="9" xfId="0" applyNumberFormat="1" applyFont="1" applyBorder="1" applyAlignment="1" applyProtection="1">
      <alignment vertical="center"/>
      <protection hidden="1"/>
    </xf>
    <xf numFmtId="10" fontId="5" fillId="0" borderId="0" xfId="0" applyNumberFormat="1" applyFont="1" applyAlignment="1" applyProtection="1">
      <alignment vertical="center"/>
      <protection locked="0"/>
    </xf>
    <xf numFmtId="0" fontId="17" fillId="2" borderId="41" xfId="0" applyFont="1" applyFill="1" applyBorder="1" applyAlignment="1" applyProtection="1">
      <alignment vertical="center" wrapText="1"/>
      <protection locked="0"/>
    </xf>
    <xf numFmtId="0" fontId="17" fillId="2" borderId="31" xfId="0" applyFont="1" applyFill="1" applyBorder="1" applyAlignment="1" applyProtection="1">
      <alignment vertical="center" wrapText="1"/>
      <protection locked="0"/>
    </xf>
    <xf numFmtId="178" fontId="17" fillId="2" borderId="16" xfId="53" applyNumberFormat="1" applyFont="1" applyFill="1" applyBorder="1" applyAlignment="1" applyProtection="1">
      <alignment vertical="center" wrapText="1"/>
      <protection locked="0"/>
    </xf>
    <xf numFmtId="10" fontId="15" fillId="11" borderId="11" xfId="55" applyNumberFormat="1" applyFont="1" applyFill="1" applyBorder="1" applyAlignment="1" applyProtection="1">
      <alignment horizontal="right" vertical="center" wrapText="1"/>
      <protection hidden="1"/>
    </xf>
    <xf numFmtId="10" fontId="15" fillId="0" borderId="0" xfId="55" applyNumberFormat="1" applyFont="1" applyAlignment="1" applyProtection="1">
      <alignment horizontal="right" vertical="center" wrapText="1"/>
      <protection locked="0"/>
    </xf>
    <xf numFmtId="10" fontId="15" fillId="0" borderId="0" xfId="55" applyNumberFormat="1" applyFont="1" applyAlignment="1">
      <alignment horizontal="right" vertical="center" wrapText="1"/>
    </xf>
    <xf numFmtId="174" fontId="15" fillId="14" borderId="5" xfId="0" applyNumberFormat="1" applyFont="1" applyFill="1" applyBorder="1" applyAlignment="1" applyProtection="1">
      <alignment horizontal="right" vertical="center" wrapText="1"/>
      <protection locked="0"/>
    </xf>
    <xf numFmtId="174" fontId="17" fillId="14" borderId="9" xfId="0" applyNumberFormat="1" applyFont="1" applyFill="1" applyBorder="1" applyAlignment="1" applyProtection="1">
      <alignment horizontal="right" vertical="center" wrapText="1"/>
      <protection locked="0"/>
    </xf>
    <xf numFmtId="9" fontId="15" fillId="3" borderId="16" xfId="0" applyNumberFormat="1" applyFont="1" applyFill="1" applyBorder="1" applyAlignment="1" applyProtection="1">
      <alignment horizontal="right" vertical="center" wrapText="1"/>
      <protection locked="0"/>
    </xf>
    <xf numFmtId="174" fontId="15" fillId="14" borderId="11" xfId="0" applyNumberFormat="1" applyFont="1" applyFill="1" applyBorder="1" applyAlignment="1" applyProtection="1">
      <alignment horizontal="right" vertical="center" wrapText="1"/>
      <protection locked="0"/>
    </xf>
    <xf numFmtId="178" fontId="16" fillId="3" borderId="12" xfId="53" applyNumberFormat="1" applyFont="1" applyFill="1" applyBorder="1" applyAlignment="1" applyProtection="1">
      <alignment vertical="center"/>
      <protection locked="0"/>
    </xf>
    <xf numFmtId="10" fontId="16" fillId="3" borderId="43" xfId="55" applyNumberFormat="1" applyFont="1" applyFill="1" applyBorder="1" applyAlignment="1" applyProtection="1">
      <alignment vertical="center"/>
      <protection locked="0"/>
    </xf>
    <xf numFmtId="0" fontId="5" fillId="2" borderId="0" xfId="0" applyFont="1" applyFill="1" applyProtection="1">
      <protection locked="0"/>
    </xf>
    <xf numFmtId="0" fontId="5" fillId="0" borderId="0" xfId="0" applyFont="1" applyAlignment="1" applyProtection="1">
      <alignment horizontal="center" vertical="center"/>
      <protection locked="0"/>
    </xf>
    <xf numFmtId="0" fontId="16" fillId="11" borderId="16" xfId="0" applyFont="1" applyFill="1" applyBorder="1" applyAlignment="1" applyProtection="1">
      <alignment vertical="center"/>
      <protection locked="0"/>
    </xf>
    <xf numFmtId="0" fontId="21" fillId="3" borderId="16" xfId="0" applyFont="1" applyFill="1" applyBorder="1" applyAlignment="1">
      <alignment horizontal="center" vertical="center" wrapText="1"/>
    </xf>
    <xf numFmtId="0" fontId="5" fillId="2" borderId="16" xfId="0" applyFont="1" applyFill="1" applyBorder="1" applyAlignment="1">
      <alignment vertical="center"/>
    </xf>
    <xf numFmtId="178" fontId="5" fillId="2" borderId="16" xfId="0" applyNumberFormat="1" applyFont="1" applyFill="1" applyBorder="1" applyAlignment="1" applyProtection="1">
      <alignment vertical="center"/>
      <protection locked="0"/>
    </xf>
    <xf numFmtId="178" fontId="5" fillId="2" borderId="16" xfId="0" applyNumberFormat="1" applyFont="1" applyFill="1" applyBorder="1" applyAlignment="1" applyProtection="1">
      <alignment horizontal="right" vertical="center"/>
      <protection locked="0"/>
    </xf>
    <xf numFmtId="0" fontId="5" fillId="2" borderId="0" xfId="0" applyFont="1" applyFill="1" applyAlignment="1">
      <alignment vertical="center"/>
    </xf>
    <xf numFmtId="178" fontId="5" fillId="2" borderId="0" xfId="0" applyNumberFormat="1" applyFont="1" applyFill="1" applyAlignment="1">
      <alignment vertical="center"/>
    </xf>
    <xf numFmtId="0" fontId="7" fillId="2" borderId="16" xfId="0" applyFont="1" applyFill="1" applyBorder="1" applyAlignment="1">
      <alignment vertical="center"/>
    </xf>
    <xf numFmtId="178" fontId="7" fillId="2" borderId="16" xfId="0" applyNumberFormat="1" applyFont="1" applyFill="1" applyBorder="1" applyAlignment="1" applyProtection="1">
      <alignment vertical="center"/>
      <protection locked="0"/>
    </xf>
    <xf numFmtId="178" fontId="7" fillId="2" borderId="16" xfId="0" applyNumberFormat="1" applyFont="1" applyFill="1" applyBorder="1" applyAlignment="1" applyProtection="1">
      <alignment horizontal="right" vertical="center"/>
      <protection locked="0"/>
    </xf>
    <xf numFmtId="0" fontId="5" fillId="2" borderId="0" xfId="0" applyFont="1" applyFill="1"/>
    <xf numFmtId="0" fontId="5" fillId="0" borderId="0" xfId="0" applyFont="1"/>
    <xf numFmtId="0" fontId="16" fillId="2" borderId="0" xfId="0" applyFont="1" applyFill="1" applyAlignment="1">
      <alignment vertical="center" wrapText="1"/>
    </xf>
    <xf numFmtId="0" fontId="5" fillId="0" borderId="0" xfId="0" applyFont="1" applyProtection="1">
      <protection locked="0"/>
    </xf>
    <xf numFmtId="181" fontId="5" fillId="2" borderId="16" xfId="0" applyNumberFormat="1" applyFont="1" applyFill="1" applyBorder="1" applyProtection="1">
      <protection locked="0"/>
    </xf>
    <xf numFmtId="181" fontId="5" fillId="0" borderId="16" xfId="0" applyNumberFormat="1" applyFont="1" applyBorder="1" applyProtection="1">
      <protection locked="0"/>
    </xf>
    <xf numFmtId="0" fontId="13" fillId="0" borderId="0" xfId="0" applyFont="1" applyAlignment="1">
      <alignment wrapText="1"/>
    </xf>
    <xf numFmtId="0" fontId="22" fillId="0" borderId="0" xfId="0" applyFont="1" applyAlignment="1">
      <alignment wrapText="1"/>
    </xf>
    <xf numFmtId="0" fontId="16" fillId="11" borderId="0" xfId="0" applyFont="1" applyFill="1" applyAlignment="1">
      <alignment vertical="center"/>
    </xf>
    <xf numFmtId="0" fontId="16" fillId="0" borderId="0" xfId="0" applyFont="1" applyAlignment="1" applyProtection="1">
      <alignment horizontal="left" vertical="center"/>
      <protection locked="0"/>
    </xf>
    <xf numFmtId="0" fontId="8" fillId="5" borderId="13" xfId="0" applyFont="1" applyFill="1" applyBorder="1" applyAlignment="1">
      <alignment horizontal="center" vertical="center" wrapText="1"/>
    </xf>
    <xf numFmtId="0" fontId="3" fillId="0" borderId="8" xfId="0" applyFont="1" applyBorder="1" applyAlignment="1" applyProtection="1">
      <alignment vertical="center" wrapText="1"/>
      <protection locked="0"/>
    </xf>
    <xf numFmtId="167" fontId="3" fillId="0" borderId="0" xfId="0" applyNumberFormat="1" applyFont="1" applyProtection="1">
      <protection locked="0"/>
    </xf>
    <xf numFmtId="2" fontId="3" fillId="0" borderId="0" xfId="0" applyNumberFormat="1" applyFont="1" applyProtection="1">
      <protection locked="0"/>
    </xf>
    <xf numFmtId="178" fontId="3" fillId="0" borderId="0" xfId="0" applyNumberFormat="1" applyFont="1" applyProtection="1">
      <protection locked="0"/>
    </xf>
    <xf numFmtId="167" fontId="3" fillId="0" borderId="0" xfId="53" applyNumberFormat="1" applyFont="1" applyProtection="1">
      <protection locked="0"/>
    </xf>
    <xf numFmtId="10" fontId="3" fillId="0" borderId="0" xfId="55" applyNumberFormat="1" applyFont="1" applyProtection="1">
      <protection locked="0"/>
    </xf>
    <xf numFmtId="0" fontId="3" fillId="0" borderId="10" xfId="0" applyFont="1" applyBorder="1" applyAlignment="1" applyProtection="1">
      <alignment vertical="center" wrapText="1"/>
      <protection locked="0"/>
    </xf>
    <xf numFmtId="0" fontId="3" fillId="0" borderId="0" xfId="0" applyFont="1" applyAlignment="1" applyProtection="1">
      <alignment vertical="center" wrapText="1"/>
      <protection hidden="1"/>
    </xf>
    <xf numFmtId="182" fontId="3" fillId="0" borderId="0" xfId="0" applyNumberFormat="1" applyFont="1" applyAlignment="1">
      <alignment horizontal="right" vertical="center"/>
    </xf>
    <xf numFmtId="0" fontId="16" fillId="0" borderId="0" xfId="0" applyFont="1"/>
    <xf numFmtId="180" fontId="5" fillId="2" borderId="0" xfId="0" applyNumberFormat="1" applyFont="1" applyFill="1" applyProtection="1">
      <protection locked="0"/>
    </xf>
    <xf numFmtId="0" fontId="5" fillId="0" borderId="0" xfId="0" applyFont="1" applyAlignment="1">
      <alignment vertical="center" wrapText="1"/>
    </xf>
    <xf numFmtId="0" fontId="16" fillId="0" borderId="0" xfId="0" applyFont="1" applyAlignment="1">
      <alignment horizontal="left" vertical="center"/>
    </xf>
    <xf numFmtId="178" fontId="16" fillId="0" borderId="0" xfId="53" applyNumberFormat="1" applyFont="1" applyAlignment="1">
      <alignment horizontal="left" vertical="center"/>
    </xf>
    <xf numFmtId="0" fontId="16" fillId="16" borderId="22" xfId="53" applyNumberFormat="1" applyFont="1" applyFill="1" applyBorder="1" applyAlignment="1" applyProtection="1">
      <alignment horizontal="right"/>
      <protection hidden="1"/>
    </xf>
    <xf numFmtId="0" fontId="16" fillId="17" borderId="22" xfId="53" applyNumberFormat="1" applyFont="1" applyFill="1" applyBorder="1" applyAlignment="1" applyProtection="1">
      <alignment horizontal="right"/>
      <protection hidden="1"/>
    </xf>
    <xf numFmtId="0" fontId="16" fillId="17" borderId="5" xfId="53" applyNumberFormat="1" applyFont="1" applyFill="1" applyBorder="1" applyAlignment="1" applyProtection="1">
      <alignment horizontal="right"/>
      <protection hidden="1"/>
    </xf>
    <xf numFmtId="178" fontId="5" fillId="16" borderId="16" xfId="53" applyNumberFormat="1" applyFont="1" applyFill="1" applyBorder="1" applyAlignment="1" applyProtection="1">
      <alignment horizontal="right"/>
      <protection locked="0" hidden="1"/>
    </xf>
    <xf numFmtId="178" fontId="5" fillId="17" borderId="16" xfId="53" applyNumberFormat="1" applyFont="1" applyFill="1" applyBorder="1" applyAlignment="1" applyProtection="1">
      <alignment horizontal="right"/>
      <protection locked="0" hidden="1"/>
    </xf>
    <xf numFmtId="178" fontId="5" fillId="17" borderId="9" xfId="53" applyNumberFormat="1" applyFont="1" applyFill="1" applyBorder="1" applyAlignment="1" applyProtection="1">
      <alignment horizontal="right"/>
      <protection locked="0" hidden="1"/>
    </xf>
    <xf numFmtId="180" fontId="16" fillId="16" borderId="16" xfId="53" applyNumberFormat="1" applyFont="1" applyFill="1" applyBorder="1" applyProtection="1">
      <protection locked="0" hidden="1"/>
    </xf>
    <xf numFmtId="180" fontId="16" fillId="17" borderId="16" xfId="53" applyNumberFormat="1" applyFont="1" applyFill="1" applyBorder="1" applyProtection="1">
      <protection locked="0" hidden="1"/>
    </xf>
    <xf numFmtId="180" fontId="16" fillId="17" borderId="9" xfId="53" applyNumberFormat="1" applyFont="1" applyFill="1" applyBorder="1" applyProtection="1">
      <protection locked="0" hidden="1"/>
    </xf>
    <xf numFmtId="0" fontId="16" fillId="3" borderId="8" xfId="0" applyFont="1" applyFill="1" applyBorder="1" applyAlignment="1">
      <alignment horizontal="center"/>
    </xf>
    <xf numFmtId="0" fontId="16" fillId="3" borderId="16" xfId="0" applyFont="1" applyFill="1" applyBorder="1" applyAlignment="1">
      <alignment horizontal="center"/>
    </xf>
    <xf numFmtId="180" fontId="16" fillId="3" borderId="16" xfId="53" applyNumberFormat="1" applyFont="1" applyFill="1" applyBorder="1" applyAlignment="1" applyProtection="1">
      <alignment horizontal="center"/>
      <protection hidden="1"/>
    </xf>
    <xf numFmtId="180" fontId="16" fillId="3" borderId="9" xfId="53" applyNumberFormat="1" applyFont="1" applyFill="1" applyBorder="1" applyAlignment="1" applyProtection="1">
      <alignment horizontal="center"/>
      <protection hidden="1"/>
    </xf>
    <xf numFmtId="0" fontId="16" fillId="3" borderId="16" xfId="0" applyFont="1" applyFill="1" applyBorder="1" applyProtection="1">
      <protection hidden="1"/>
    </xf>
    <xf numFmtId="0" fontId="16" fillId="3" borderId="9" xfId="0" applyFont="1" applyFill="1" applyBorder="1" applyProtection="1">
      <protection hidden="1"/>
    </xf>
    <xf numFmtId="0" fontId="5" fillId="0" borderId="8" xfId="0" applyFont="1" applyBorder="1" applyProtection="1">
      <protection hidden="1"/>
    </xf>
    <xf numFmtId="10" fontId="5" fillId="0" borderId="16" xfId="0" applyNumberFormat="1" applyFont="1" applyBorder="1" applyProtection="1">
      <protection locked="0" hidden="1"/>
    </xf>
    <xf numFmtId="180" fontId="5" fillId="0" borderId="16" xfId="53" applyNumberFormat="1" applyFont="1" applyBorder="1" applyProtection="1">
      <protection locked="0" hidden="1"/>
    </xf>
    <xf numFmtId="180" fontId="5" fillId="0" borderId="9" xfId="53" applyNumberFormat="1" applyFont="1" applyBorder="1" applyProtection="1">
      <protection locked="0" hidden="1"/>
    </xf>
    <xf numFmtId="10" fontId="5" fillId="0" borderId="16" xfId="55" applyNumberFormat="1" applyBorder="1" applyProtection="1">
      <protection locked="0" hidden="1"/>
    </xf>
    <xf numFmtId="180" fontId="5" fillId="3" borderId="16" xfId="53" applyNumberFormat="1" applyFont="1" applyFill="1" applyBorder="1" applyProtection="1">
      <protection hidden="1"/>
    </xf>
    <xf numFmtId="180" fontId="5" fillId="3" borderId="9" xfId="53" applyNumberFormat="1" applyFont="1" applyFill="1" applyBorder="1" applyProtection="1">
      <protection hidden="1"/>
    </xf>
    <xf numFmtId="0" fontId="5" fillId="16" borderId="8" xfId="0" applyFont="1" applyFill="1" applyBorder="1" applyProtection="1">
      <protection hidden="1"/>
    </xf>
    <xf numFmtId="10" fontId="5" fillId="16" borderId="16" xfId="55" applyNumberFormat="1" applyFill="1" applyBorder="1" applyProtection="1">
      <protection locked="0" hidden="1"/>
    </xf>
    <xf numFmtId="180" fontId="16" fillId="3" borderId="16" xfId="53" applyNumberFormat="1" applyFont="1" applyFill="1" applyBorder="1" applyProtection="1">
      <protection locked="0" hidden="1"/>
    </xf>
    <xf numFmtId="180" fontId="16" fillId="3" borderId="9" xfId="53" applyNumberFormat="1" applyFont="1" applyFill="1" applyBorder="1" applyProtection="1">
      <protection locked="0" hidden="1"/>
    </xf>
    <xf numFmtId="180" fontId="16" fillId="3" borderId="17" xfId="53" applyNumberFormat="1" applyFont="1" applyFill="1" applyBorder="1" applyProtection="1">
      <protection locked="0" hidden="1"/>
    </xf>
    <xf numFmtId="180" fontId="16" fillId="3" borderId="11" xfId="53" applyNumberFormat="1" applyFont="1" applyFill="1" applyBorder="1" applyProtection="1">
      <protection locked="0" hidden="1"/>
    </xf>
    <xf numFmtId="0" fontId="16" fillId="0" borderId="0" xfId="0" applyFont="1" applyAlignment="1">
      <alignment horizontal="left"/>
    </xf>
    <xf numFmtId="180" fontId="16" fillId="0" borderId="0" xfId="53" applyNumberFormat="1" applyFont="1"/>
    <xf numFmtId="9" fontId="16" fillId="0" borderId="0" xfId="55" applyFont="1"/>
    <xf numFmtId="2" fontId="5" fillId="0" borderId="16" xfId="55" applyNumberFormat="1" applyBorder="1" applyProtection="1">
      <protection locked="0" hidden="1"/>
    </xf>
    <xf numFmtId="2" fontId="5" fillId="0" borderId="9" xfId="55" applyNumberFormat="1" applyBorder="1" applyProtection="1">
      <protection locked="0" hidden="1"/>
    </xf>
    <xf numFmtId="180" fontId="5" fillId="3" borderId="16" xfId="0" applyNumberFormat="1" applyFont="1" applyFill="1" applyBorder="1" applyProtection="1">
      <protection locked="0" hidden="1"/>
    </xf>
    <xf numFmtId="180" fontId="5" fillId="3" borderId="9" xfId="0" applyNumberFormat="1" applyFont="1" applyFill="1" applyBorder="1" applyProtection="1">
      <protection locked="0" hidden="1"/>
    </xf>
    <xf numFmtId="180" fontId="5" fillId="0" borderId="17" xfId="0" applyNumberFormat="1" applyFont="1" applyBorder="1" applyProtection="1">
      <protection locked="0" hidden="1"/>
    </xf>
    <xf numFmtId="180" fontId="5" fillId="0" borderId="11" xfId="0" applyNumberFormat="1" applyFont="1" applyBorder="1" applyProtection="1">
      <protection locked="0" hidden="1"/>
    </xf>
    <xf numFmtId="10" fontId="5" fillId="0" borderId="0" xfId="0" applyNumberFormat="1" applyFont="1"/>
    <xf numFmtId="180" fontId="5" fillId="0" borderId="0" xfId="0" applyNumberFormat="1" applyFont="1"/>
    <xf numFmtId="0" fontId="5" fillId="0" borderId="4" xfId="0" applyFont="1" applyBorder="1" applyProtection="1">
      <protection hidden="1"/>
    </xf>
    <xf numFmtId="10" fontId="5" fillId="0" borderId="22" xfId="0" applyNumberFormat="1" applyFont="1" applyBorder="1" applyProtection="1">
      <protection locked="0" hidden="1"/>
    </xf>
    <xf numFmtId="180" fontId="5" fillId="0" borderId="22" xfId="0" applyNumberFormat="1" applyFont="1" applyBorder="1" applyProtection="1">
      <protection locked="0" hidden="1"/>
    </xf>
    <xf numFmtId="180" fontId="5" fillId="0" borderId="5" xfId="0" applyNumberFormat="1" applyFont="1" applyBorder="1" applyProtection="1">
      <protection locked="0" hidden="1"/>
    </xf>
    <xf numFmtId="9" fontId="5" fillId="0" borderId="16" xfId="0" applyNumberFormat="1" applyFont="1" applyBorder="1" applyProtection="1">
      <protection locked="0" hidden="1"/>
    </xf>
    <xf numFmtId="180" fontId="5" fillId="0" borderId="16" xfId="0" applyNumberFormat="1" applyFont="1" applyBorder="1" applyProtection="1">
      <protection locked="0" hidden="1"/>
    </xf>
    <xf numFmtId="180" fontId="5" fillId="0" borderId="9" xfId="0" applyNumberFormat="1" applyFont="1" applyBorder="1" applyProtection="1">
      <protection locked="0" hidden="1"/>
    </xf>
    <xf numFmtId="180" fontId="16" fillId="3" borderId="17" xfId="0" applyNumberFormat="1" applyFont="1" applyFill="1" applyBorder="1" applyProtection="1">
      <protection locked="0" hidden="1"/>
    </xf>
    <xf numFmtId="180" fontId="16" fillId="3" borderId="11" xfId="0" applyNumberFormat="1" applyFont="1" applyFill="1" applyBorder="1" applyProtection="1">
      <protection locked="0" hidden="1"/>
    </xf>
    <xf numFmtId="0" fontId="5" fillId="0" borderId="0" xfId="0" applyFont="1" applyAlignment="1">
      <alignment vertical="top" wrapText="1"/>
    </xf>
    <xf numFmtId="180" fontId="5" fillId="0" borderId="0" xfId="0" applyNumberFormat="1" applyFont="1" applyProtection="1">
      <protection locked="0"/>
    </xf>
    <xf numFmtId="0" fontId="16" fillId="11" borderId="0" xfId="0" applyFont="1" applyFill="1" applyAlignment="1" applyProtection="1">
      <alignment vertical="center"/>
      <protection locked="0"/>
    </xf>
    <xf numFmtId="0" fontId="16" fillId="11" borderId="0" xfId="0" applyFont="1" applyFill="1" applyAlignment="1" applyProtection="1">
      <alignment vertical="center" wrapText="1"/>
      <protection locked="0"/>
    </xf>
    <xf numFmtId="0" fontId="23" fillId="11" borderId="4" xfId="0" applyFont="1" applyFill="1" applyBorder="1" applyAlignment="1">
      <alignment horizontal="center" vertical="center"/>
    </xf>
    <xf numFmtId="0" fontId="23" fillId="5" borderId="22"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4" fillId="0" borderId="8" xfId="0" applyFont="1" applyBorder="1" applyAlignment="1">
      <alignment horizontal="left" vertical="center" wrapText="1"/>
    </xf>
    <xf numFmtId="181" fontId="24" fillId="18" borderId="16" xfId="0" applyNumberFormat="1" applyFont="1" applyFill="1" applyBorder="1" applyAlignment="1" applyProtection="1">
      <alignment horizontal="center" vertical="center" wrapText="1"/>
      <protection hidden="1"/>
    </xf>
    <xf numFmtId="181" fontId="24" fillId="0" borderId="16" xfId="0" applyNumberFormat="1" applyFont="1" applyBorder="1" applyAlignment="1" applyProtection="1">
      <alignment horizontal="center" vertical="center" wrapText="1"/>
      <protection hidden="1"/>
    </xf>
    <xf numFmtId="181" fontId="24" fillId="0" borderId="16" xfId="0" applyNumberFormat="1" applyFont="1" applyBorder="1" applyAlignment="1" applyProtection="1">
      <alignment horizontal="center" vertical="center"/>
      <protection hidden="1"/>
    </xf>
    <xf numFmtId="181" fontId="24" fillId="0" borderId="9" xfId="0" applyNumberFormat="1" applyFont="1" applyBorder="1" applyAlignment="1" applyProtection="1">
      <alignment horizontal="center" vertical="center"/>
      <protection hidden="1"/>
    </xf>
    <xf numFmtId="0" fontId="24" fillId="0" borderId="14" xfId="0" applyFont="1" applyBorder="1" applyAlignment="1">
      <alignment horizontal="left" vertical="center" wrapText="1"/>
    </xf>
    <xf numFmtId="181" fontId="24" fillId="18" borderId="15" xfId="0" applyNumberFormat="1" applyFont="1" applyFill="1" applyBorder="1" applyAlignment="1" applyProtection="1">
      <alignment horizontal="center" vertical="center" wrapText="1"/>
      <protection hidden="1"/>
    </xf>
    <xf numFmtId="181" fontId="24" fillId="0" borderId="15" xfId="0" applyNumberFormat="1" applyFont="1" applyBorder="1" applyAlignment="1" applyProtection="1">
      <alignment horizontal="center" vertical="center" wrapText="1"/>
      <protection hidden="1"/>
    </xf>
    <xf numFmtId="181" fontId="24" fillId="0" borderId="15" xfId="0" applyNumberFormat="1" applyFont="1" applyBorder="1" applyAlignment="1" applyProtection="1">
      <alignment horizontal="center" vertical="center"/>
      <protection hidden="1"/>
    </xf>
    <xf numFmtId="181" fontId="24" fillId="0" borderId="21" xfId="0" applyNumberFormat="1" applyFont="1" applyBorder="1" applyAlignment="1" applyProtection="1">
      <alignment horizontal="center" vertical="center"/>
      <protection hidden="1"/>
    </xf>
    <xf numFmtId="0" fontId="24" fillId="0" borderId="13" xfId="0" applyFont="1" applyBorder="1" applyAlignment="1">
      <alignment horizontal="left" vertical="center"/>
    </xf>
    <xf numFmtId="181" fontId="24" fillId="18" borderId="18" xfId="0" applyNumberFormat="1" applyFont="1" applyFill="1" applyBorder="1" applyAlignment="1" applyProtection="1">
      <alignment horizontal="center" vertical="center"/>
      <protection hidden="1"/>
    </xf>
    <xf numFmtId="181" fontId="24" fillId="0" borderId="18" xfId="0" applyNumberFormat="1" applyFont="1" applyBorder="1" applyAlignment="1" applyProtection="1">
      <alignment horizontal="center" vertical="center" wrapText="1"/>
      <protection hidden="1"/>
    </xf>
    <xf numFmtId="181" fontId="24" fillId="0" borderId="18" xfId="0" applyNumberFormat="1" applyFont="1" applyBorder="1" applyAlignment="1" applyProtection="1">
      <alignment horizontal="center" vertical="center"/>
      <protection hidden="1"/>
    </xf>
    <xf numFmtId="181" fontId="24" fillId="0" borderId="34" xfId="0" applyNumberFormat="1" applyFont="1" applyBorder="1" applyAlignment="1" applyProtection="1">
      <alignment horizontal="center" vertical="center"/>
      <protection hidden="1"/>
    </xf>
    <xf numFmtId="0" fontId="24" fillId="0" borderId="8" xfId="0" applyFont="1" applyBorder="1" applyAlignment="1">
      <alignment horizontal="left" vertical="center"/>
    </xf>
    <xf numFmtId="181" fontId="24" fillId="18" borderId="16" xfId="0" applyNumberFormat="1" applyFont="1" applyFill="1" applyBorder="1" applyAlignment="1" applyProtection="1">
      <alignment horizontal="center" vertical="center"/>
      <protection hidden="1"/>
    </xf>
    <xf numFmtId="0" fontId="24" fillId="0" borderId="10" xfId="0" applyFont="1" applyBorder="1" applyAlignment="1">
      <alignment horizontal="left" vertical="center"/>
    </xf>
    <xf numFmtId="181" fontId="24" fillId="18" borderId="17" xfId="0" applyNumberFormat="1" applyFont="1" applyFill="1" applyBorder="1" applyAlignment="1" applyProtection="1">
      <alignment horizontal="center" vertical="center"/>
      <protection hidden="1"/>
    </xf>
    <xf numFmtId="181" fontId="24" fillId="0" borderId="17" xfId="0" applyNumberFormat="1" applyFont="1" applyBorder="1" applyAlignment="1" applyProtection="1">
      <alignment horizontal="center" vertical="center" wrapText="1"/>
      <protection hidden="1"/>
    </xf>
    <xf numFmtId="181" fontId="24" fillId="0" borderId="17" xfId="0" applyNumberFormat="1" applyFont="1" applyBorder="1" applyAlignment="1" applyProtection="1">
      <alignment horizontal="center" vertical="center"/>
      <protection hidden="1"/>
    </xf>
    <xf numFmtId="181" fontId="24" fillId="0" borderId="11" xfId="0" applyNumberFormat="1" applyFont="1" applyBorder="1" applyAlignment="1" applyProtection="1">
      <alignment horizontal="center" vertical="center"/>
      <protection hidden="1"/>
    </xf>
    <xf numFmtId="0" fontId="24" fillId="0" borderId="4" xfId="0" applyFont="1" applyBorder="1" applyAlignment="1">
      <alignment horizontal="left" vertical="center"/>
    </xf>
    <xf numFmtId="181" fontId="24" fillId="18" borderId="22" xfId="0" applyNumberFormat="1" applyFont="1" applyFill="1" applyBorder="1" applyAlignment="1" applyProtection="1">
      <alignment horizontal="center" vertical="center"/>
      <protection hidden="1"/>
    </xf>
    <xf numFmtId="181" fontId="24" fillId="0" borderId="22" xfId="0" applyNumberFormat="1" applyFont="1" applyBorder="1" applyAlignment="1" applyProtection="1">
      <alignment horizontal="center" vertical="center" wrapText="1"/>
      <protection hidden="1"/>
    </xf>
    <xf numFmtId="181" fontId="24" fillId="0" borderId="22" xfId="0" applyNumberFormat="1" applyFont="1" applyBorder="1" applyAlignment="1" applyProtection="1">
      <alignment horizontal="center" vertical="center"/>
      <protection hidden="1"/>
    </xf>
    <xf numFmtId="181" fontId="24" fillId="0" borderId="5" xfId="0" applyNumberFormat="1" applyFont="1" applyBorder="1" applyAlignment="1" applyProtection="1">
      <alignment horizontal="center" vertical="center"/>
      <protection hidden="1"/>
    </xf>
    <xf numFmtId="0" fontId="24" fillId="0" borderId="16" xfId="0" applyFont="1" applyBorder="1" applyAlignment="1">
      <alignment horizontal="left" vertical="center"/>
    </xf>
    <xf numFmtId="0" fontId="16" fillId="0" borderId="16" xfId="0" applyFont="1" applyBorder="1" applyAlignment="1" applyProtection="1">
      <alignment vertical="center"/>
      <protection locked="0"/>
    </xf>
    <xf numFmtId="0" fontId="16" fillId="0" borderId="0" xfId="0" applyFont="1" applyAlignment="1" applyProtection="1">
      <alignment horizontal="left" vertical="center" wrapText="1"/>
      <protection locked="0"/>
    </xf>
    <xf numFmtId="0" fontId="16" fillId="2" borderId="0" xfId="0" applyFont="1" applyFill="1" applyAlignment="1" applyProtection="1">
      <alignment horizontal="left" vertical="center"/>
      <protection locked="0"/>
    </xf>
    <xf numFmtId="0" fontId="5" fillId="2" borderId="13" xfId="0" applyFont="1" applyFill="1" applyBorder="1" applyAlignment="1" applyProtection="1">
      <alignment vertical="center" wrapText="1"/>
      <protection locked="0"/>
    </xf>
    <xf numFmtId="0" fontId="5" fillId="2" borderId="18" xfId="0" applyFont="1" applyFill="1" applyBorder="1" applyAlignment="1" applyProtection="1">
      <alignment horizontal="center" vertical="center"/>
      <protection locked="0"/>
    </xf>
    <xf numFmtId="0" fontId="5" fillId="2" borderId="34" xfId="0" applyFont="1" applyFill="1" applyBorder="1" applyAlignment="1" applyProtection="1">
      <alignment horizontal="center" vertical="center"/>
      <protection locked="0"/>
    </xf>
    <xf numFmtId="0" fontId="5" fillId="2" borderId="8" xfId="0" applyFont="1" applyFill="1" applyBorder="1" applyAlignment="1" applyProtection="1">
      <alignment vertical="center" wrapText="1"/>
      <protection locked="0"/>
    </xf>
    <xf numFmtId="0" fontId="5" fillId="2" borderId="16" xfId="0" applyFont="1" applyFill="1" applyBorder="1" applyAlignment="1" applyProtection="1">
      <alignment horizontal="center" vertical="center"/>
      <protection locked="0"/>
    </xf>
    <xf numFmtId="0" fontId="5" fillId="2" borderId="10" xfId="0" applyFont="1" applyFill="1" applyBorder="1" applyAlignment="1" applyProtection="1">
      <alignment vertical="center" wrapText="1"/>
      <protection locked="0"/>
    </xf>
    <xf numFmtId="0" fontId="3" fillId="0" borderId="13" xfId="0" applyFont="1" applyBorder="1"/>
    <xf numFmtId="0" fontId="3" fillId="0" borderId="8" xfId="0" applyFont="1" applyBorder="1"/>
    <xf numFmtId="0" fontId="3" fillId="0" borderId="8" xfId="0" applyFont="1" applyBorder="1" applyAlignment="1">
      <alignment wrapText="1"/>
    </xf>
    <xf numFmtId="0" fontId="3" fillId="0" borderId="10" xfId="0" applyFont="1" applyBorder="1"/>
    <xf numFmtId="0" fontId="3" fillId="0" borderId="13" xfId="0" applyFont="1" applyBorder="1" applyAlignment="1">
      <alignment wrapText="1"/>
    </xf>
    <xf numFmtId="0" fontId="3" fillId="0" borderId="14" xfId="0" applyFont="1" applyBorder="1"/>
    <xf numFmtId="0" fontId="5" fillId="2" borderId="35"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protection locked="0"/>
    </xf>
    <xf numFmtId="0" fontId="3" fillId="0" borderId="10" xfId="0" applyFont="1" applyBorder="1" applyAlignment="1">
      <alignment wrapText="1"/>
    </xf>
    <xf numFmtId="0" fontId="5" fillId="2" borderId="9" xfId="0" applyFont="1" applyFill="1" applyBorder="1" applyAlignment="1" applyProtection="1">
      <alignment horizontal="center" vertical="center"/>
      <protection locked="0"/>
    </xf>
    <xf numFmtId="0" fontId="3" fillId="0" borderId="10" xfId="0" applyFont="1" applyBorder="1" applyAlignment="1">
      <alignment vertical="center" wrapText="1"/>
    </xf>
    <xf numFmtId="0" fontId="5" fillId="2" borderId="17" xfId="0" applyFont="1" applyFill="1" applyBorder="1" applyAlignment="1" applyProtection="1">
      <alignment horizontal="center" vertical="center"/>
      <protection locked="0"/>
    </xf>
    <xf numFmtId="0" fontId="3" fillId="0" borderId="11" xfId="0" applyFont="1" applyBorder="1" applyAlignment="1">
      <alignment horizontal="center" vertical="center" wrapText="1"/>
    </xf>
    <xf numFmtId="0" fontId="3" fillId="0" borderId="0" xfId="0" applyFont="1" applyAlignment="1" applyProtection="1">
      <alignment vertical="center" wrapText="1"/>
      <protection locked="0"/>
    </xf>
    <xf numFmtId="0" fontId="16" fillId="0" borderId="16" xfId="0" applyFont="1" applyBorder="1" applyAlignment="1" applyProtection="1">
      <alignment vertical="center" wrapText="1"/>
      <protection locked="0"/>
    </xf>
    <xf numFmtId="0" fontId="16" fillId="0" borderId="0" xfId="0" applyFont="1" applyAlignment="1" applyProtection="1">
      <alignment vertical="center" wrapText="1"/>
      <protection locked="0"/>
    </xf>
    <xf numFmtId="0" fontId="16" fillId="0" borderId="0" xfId="0" applyFont="1" applyAlignment="1" applyProtection="1">
      <alignment horizontal="center" vertical="center"/>
      <protection locked="0"/>
    </xf>
    <xf numFmtId="0" fontId="9" fillId="0" borderId="0" xfId="56" applyNumberFormat="1" applyFont="1" applyAlignment="1" applyProtection="1">
      <alignment vertical="center"/>
      <protection locked="0"/>
    </xf>
    <xf numFmtId="0" fontId="16" fillId="11" borderId="12" xfId="0" applyFont="1" applyFill="1" applyBorder="1" applyAlignment="1" applyProtection="1">
      <alignment vertical="center"/>
      <protection locked="0"/>
    </xf>
    <xf numFmtId="0" fontId="16" fillId="11" borderId="24" xfId="0" applyFont="1" applyFill="1" applyBorder="1" applyAlignment="1" applyProtection="1">
      <alignment vertical="center"/>
      <protection locked="0"/>
    </xf>
    <xf numFmtId="0" fontId="16" fillId="3" borderId="4" xfId="0" applyFont="1" applyFill="1" applyBorder="1" applyAlignment="1" applyProtection="1">
      <alignment horizontal="center" vertical="center"/>
      <protection locked="0"/>
    </xf>
    <xf numFmtId="0" fontId="16" fillId="3" borderId="22" xfId="0" applyFont="1" applyFill="1" applyBorder="1" applyAlignment="1" applyProtection="1">
      <alignment horizontal="center" vertical="center"/>
      <protection locked="0"/>
    </xf>
    <xf numFmtId="0" fontId="5" fillId="0" borderId="16" xfId="0" applyFont="1" applyBorder="1" applyAlignment="1" applyProtection="1">
      <alignment vertical="center"/>
      <protection locked="0"/>
    </xf>
    <xf numFmtId="178" fontId="5" fillId="12" borderId="16" xfId="53" applyNumberFormat="1" applyFont="1" applyFill="1" applyBorder="1" applyAlignment="1" applyProtection="1">
      <alignment vertical="center"/>
      <protection locked="0"/>
    </xf>
    <xf numFmtId="0" fontId="5" fillId="0" borderId="16" xfId="0" applyFont="1" applyBorder="1" applyAlignment="1" applyProtection="1">
      <alignment horizontal="justify" vertical="center"/>
      <protection locked="0"/>
    </xf>
    <xf numFmtId="178" fontId="5" fillId="12" borderId="16" xfId="53" applyNumberFormat="1" applyFont="1" applyFill="1" applyBorder="1" applyAlignment="1" applyProtection="1">
      <alignment horizontal="right" vertical="center"/>
      <protection locked="0"/>
    </xf>
    <xf numFmtId="172" fontId="11" fillId="2" borderId="0" xfId="0" applyNumberFormat="1" applyFont="1" applyFill="1" applyAlignment="1" applyProtection="1">
      <alignment vertical="center" wrapText="1"/>
      <protection locked="0"/>
    </xf>
    <xf numFmtId="172" fontId="6" fillId="2" borderId="0" xfId="0" applyNumberFormat="1" applyFont="1" applyFill="1" applyAlignment="1" applyProtection="1">
      <alignment vertical="center" wrapText="1"/>
      <protection locked="0"/>
    </xf>
    <xf numFmtId="0" fontId="16" fillId="3" borderId="5" xfId="0" applyFont="1" applyFill="1" applyBorder="1" applyAlignment="1" applyProtection="1">
      <alignment horizontal="center" vertical="center"/>
      <protection locked="0"/>
    </xf>
    <xf numFmtId="0" fontId="5" fillId="0" borderId="8" xfId="0" applyFont="1" applyBorder="1" applyAlignment="1" applyProtection="1">
      <alignment horizontal="justify" vertical="center"/>
      <protection locked="0"/>
    </xf>
    <xf numFmtId="183" fontId="5" fillId="0" borderId="16" xfId="0" applyNumberFormat="1" applyFont="1" applyBorder="1" applyAlignment="1" applyProtection="1">
      <alignment horizontal="right" vertical="center"/>
      <protection locked="0"/>
    </xf>
    <xf numFmtId="0" fontId="5" fillId="0" borderId="9" xfId="0" applyFont="1" applyBorder="1" applyAlignment="1" applyProtection="1">
      <alignment horizontal="justify" vertical="center"/>
      <protection locked="0"/>
    </xf>
    <xf numFmtId="0" fontId="5" fillId="0" borderId="9" xfId="0" applyFont="1" applyBorder="1" applyAlignment="1" applyProtection="1">
      <alignment horizontal="justify" vertical="center" wrapText="1"/>
      <protection locked="0"/>
    </xf>
    <xf numFmtId="0" fontId="5" fillId="0" borderId="10" xfId="0" applyFont="1" applyBorder="1" applyAlignment="1" applyProtection="1">
      <alignment horizontal="justify" vertical="center"/>
      <protection locked="0"/>
    </xf>
    <xf numFmtId="183" fontId="5" fillId="0" borderId="17" xfId="0" applyNumberFormat="1" applyFont="1" applyBorder="1" applyAlignment="1" applyProtection="1">
      <alignment horizontal="right" vertical="center"/>
      <protection locked="0"/>
    </xf>
    <xf numFmtId="0" fontId="5" fillId="0" borderId="11" xfId="0" applyFont="1" applyBorder="1" applyAlignment="1" applyProtection="1">
      <alignment horizontal="justify" vertical="center" wrapText="1"/>
      <protection locked="0"/>
    </xf>
    <xf numFmtId="0" fontId="9" fillId="0" borderId="9" xfId="56" applyNumberFormat="1" applyFont="1" applyBorder="1" applyAlignment="1" applyProtection="1">
      <alignment vertical="center"/>
      <protection locked="0"/>
    </xf>
    <xf numFmtId="0" fontId="9" fillId="0" borderId="11" xfId="56" applyNumberFormat="1" applyFont="1" applyBorder="1" applyAlignment="1" applyProtection="1">
      <alignment vertical="center"/>
      <protection locked="0"/>
    </xf>
    <xf numFmtId="0" fontId="5" fillId="0" borderId="8" xfId="0" applyFont="1" applyBorder="1" applyAlignment="1" applyProtection="1">
      <alignment vertical="center" wrapText="1"/>
      <protection locked="0"/>
    </xf>
    <xf numFmtId="183" fontId="5" fillId="0" borderId="16" xfId="0" applyNumberFormat="1" applyFont="1" applyBorder="1" applyAlignment="1" applyProtection="1">
      <alignment vertical="center"/>
      <protection locked="0"/>
    </xf>
    <xf numFmtId="0" fontId="5" fillId="0" borderId="10" xfId="0" applyFont="1" applyBorder="1" applyAlignment="1" applyProtection="1">
      <alignment vertical="center"/>
      <protection locked="0"/>
    </xf>
    <xf numFmtId="183" fontId="5" fillId="0" borderId="17" xfId="0" applyNumberFormat="1" applyFont="1" applyBorder="1" applyAlignment="1" applyProtection="1">
      <alignment vertical="center"/>
      <protection locked="0"/>
    </xf>
    <xf numFmtId="0" fontId="5" fillId="0" borderId="17" xfId="0" applyFont="1" applyBorder="1" applyAlignment="1" applyProtection="1">
      <alignment vertical="center"/>
      <protection locked="0"/>
    </xf>
    <xf numFmtId="0" fontId="5" fillId="0" borderId="8" xfId="0" applyFont="1" applyBorder="1" applyAlignment="1" applyProtection="1">
      <alignment vertical="center"/>
      <protection locked="0"/>
    </xf>
    <xf numFmtId="0" fontId="5" fillId="0" borderId="9" xfId="0" applyFont="1" applyBorder="1" applyAlignment="1" applyProtection="1">
      <alignment vertical="center"/>
      <protection locked="0"/>
    </xf>
    <xf numFmtId="0" fontId="5" fillId="0" borderId="16" xfId="0" applyFont="1" applyBorder="1" applyAlignment="1" applyProtection="1">
      <alignment horizontal="right" vertical="center"/>
      <protection locked="0"/>
    </xf>
    <xf numFmtId="0" fontId="5" fillId="0" borderId="11" xfId="0" applyFont="1" applyBorder="1" applyAlignment="1" applyProtection="1">
      <alignment vertical="center"/>
      <protection locked="0"/>
    </xf>
    <xf numFmtId="0" fontId="5" fillId="0" borderId="0" xfId="0" applyFont="1" applyAlignment="1" applyProtection="1">
      <alignment horizontal="justify" vertical="center" wrapText="1"/>
      <protection locked="0"/>
    </xf>
    <xf numFmtId="0" fontId="5" fillId="0" borderId="0" xfId="0" applyFont="1" applyAlignment="1" applyProtection="1">
      <alignment horizontal="justify" vertical="center"/>
      <protection locked="0"/>
    </xf>
    <xf numFmtId="180" fontId="16" fillId="0" borderId="12" xfId="0" applyNumberFormat="1" applyFont="1" applyBorder="1" applyAlignment="1" applyProtection="1">
      <alignment vertical="center"/>
      <protection locked="0"/>
    </xf>
    <xf numFmtId="0" fontId="15" fillId="5" borderId="5" xfId="0" applyFont="1" applyFill="1" applyBorder="1" applyAlignment="1" applyProtection="1">
      <alignment horizontal="center" vertical="center" wrapText="1"/>
      <protection locked="0"/>
    </xf>
    <xf numFmtId="0" fontId="17" fillId="2" borderId="8" xfId="0" applyFont="1" applyFill="1" applyBorder="1" applyAlignment="1" applyProtection="1">
      <alignment horizontal="left" vertical="center" wrapText="1"/>
      <protection locked="0"/>
    </xf>
    <xf numFmtId="0" fontId="5" fillId="2" borderId="16" xfId="0" applyFont="1" applyFill="1" applyBorder="1" applyAlignment="1" applyProtection="1">
      <alignment horizontal="justify" vertical="center" wrapText="1"/>
      <protection locked="0"/>
    </xf>
    <xf numFmtId="10" fontId="17" fillId="2" borderId="16" xfId="0" applyNumberFormat="1" applyFont="1" applyFill="1" applyBorder="1" applyAlignment="1" applyProtection="1">
      <alignment horizontal="left" vertical="center"/>
      <protection locked="0"/>
    </xf>
    <xf numFmtId="0" fontId="17" fillId="0" borderId="16" xfId="0" applyFont="1" applyBorder="1" applyAlignment="1" applyProtection="1">
      <alignment horizontal="left" vertical="center"/>
      <protection locked="0"/>
    </xf>
    <xf numFmtId="167" fontId="17" fillId="0" borderId="9" xfId="53" applyNumberFormat="1" applyFont="1" applyBorder="1" applyAlignment="1" applyProtection="1">
      <alignment horizontal="left" vertical="center"/>
      <protection hidden="1"/>
    </xf>
    <xf numFmtId="10" fontId="17" fillId="0" borderId="16" xfId="0" applyNumberFormat="1" applyFont="1" applyBorder="1" applyAlignment="1" applyProtection="1">
      <alignment horizontal="left" vertical="center"/>
      <protection locked="0"/>
    </xf>
    <xf numFmtId="174" fontId="15" fillId="3" borderId="9" xfId="0" applyNumberFormat="1" applyFont="1" applyFill="1" applyBorder="1" applyAlignment="1" applyProtection="1">
      <alignment horizontal="center" vertical="center" wrapText="1"/>
      <protection hidden="1"/>
    </xf>
    <xf numFmtId="0" fontId="17" fillId="2" borderId="8" xfId="0" applyFont="1" applyFill="1" applyBorder="1" applyAlignment="1" applyProtection="1">
      <alignment horizontal="left" vertical="center"/>
      <protection locked="0"/>
    </xf>
    <xf numFmtId="174" fontId="15" fillId="3" borderId="11" xfId="0" applyNumberFormat="1" applyFont="1" applyFill="1" applyBorder="1" applyAlignment="1" applyProtection="1">
      <alignment horizontal="center" vertical="center" wrapText="1"/>
      <protection hidden="1"/>
    </xf>
    <xf numFmtId="0" fontId="3" fillId="0" borderId="23" xfId="0" applyFont="1" applyBorder="1" applyAlignment="1">
      <alignment horizontal="justify" vertical="top" wrapText="1"/>
    </xf>
    <xf numFmtId="167" fontId="5" fillId="0" borderId="47" xfId="53" applyNumberFormat="1" applyFont="1" applyBorder="1" applyAlignment="1" applyProtection="1">
      <alignment horizontal="justify" vertical="center" wrapText="1"/>
      <protection locked="0"/>
    </xf>
    <xf numFmtId="0" fontId="9" fillId="0" borderId="0" xfId="56" applyNumberFormat="1" applyFont="1" applyAlignment="1" applyProtection="1">
      <alignment horizontal="center" vertical="center"/>
      <protection locked="0"/>
    </xf>
    <xf numFmtId="0" fontId="9" fillId="0" borderId="0" xfId="56" applyNumberFormat="1" applyFont="1" applyAlignment="1">
      <alignment horizontal="center" vertical="center"/>
    </xf>
    <xf numFmtId="0" fontId="8" fillId="0" borderId="0" xfId="0" applyFont="1" applyAlignment="1">
      <alignment horizontal="left"/>
    </xf>
    <xf numFmtId="0" fontId="8" fillId="3" borderId="16" xfId="0" applyFont="1" applyFill="1" applyBorder="1" applyAlignment="1">
      <alignment horizontal="center" vertical="center" wrapText="1" readingOrder="1"/>
    </xf>
    <xf numFmtId="0" fontId="8" fillId="3" borderId="16" xfId="0" applyFont="1" applyFill="1" applyBorder="1" applyAlignment="1">
      <alignment horizontal="justify" vertical="center" wrapText="1" readingOrder="1"/>
    </xf>
    <xf numFmtId="0" fontId="5" fillId="0" borderId="0" xfId="0" applyFont="1" applyAlignment="1" applyProtection="1">
      <alignment horizontal="center" vertical="center" wrapText="1"/>
      <protection locked="0"/>
    </xf>
    <xf numFmtId="0" fontId="8" fillId="5" borderId="25" xfId="0" applyFont="1" applyFill="1" applyBorder="1" applyAlignment="1">
      <alignment horizontal="center" vertical="center" wrapText="1"/>
    </xf>
    <xf numFmtId="0" fontId="8" fillId="5" borderId="49" xfId="0" applyFont="1" applyFill="1" applyBorder="1" applyAlignment="1">
      <alignment horizontal="center" vertical="center" wrapText="1"/>
    </xf>
    <xf numFmtId="0" fontId="8" fillId="5" borderId="50" xfId="0" applyFont="1" applyFill="1" applyBorder="1" applyAlignment="1">
      <alignment horizontal="center" vertical="center" wrapText="1"/>
    </xf>
    <xf numFmtId="178" fontId="3" fillId="0" borderId="16" xfId="0" applyNumberFormat="1" applyFont="1" applyBorder="1" applyAlignment="1">
      <alignment horizontal="center"/>
    </xf>
    <xf numFmtId="2" fontId="3" fillId="0" borderId="16" xfId="0" applyNumberFormat="1" applyFont="1" applyBorder="1" applyAlignment="1">
      <alignment horizontal="center"/>
    </xf>
    <xf numFmtId="178" fontId="3" fillId="0" borderId="9" xfId="0" applyNumberFormat="1" applyFont="1" applyBorder="1" applyAlignment="1">
      <alignment horizontal="center"/>
    </xf>
    <xf numFmtId="178" fontId="3" fillId="0" borderId="17" xfId="0" applyNumberFormat="1" applyFont="1" applyBorder="1" applyAlignment="1">
      <alignment horizontal="center"/>
    </xf>
    <xf numFmtId="2" fontId="3" fillId="0" borderId="17" xfId="0" applyNumberFormat="1" applyFont="1" applyBorder="1" applyAlignment="1">
      <alignment horizontal="center"/>
    </xf>
    <xf numFmtId="178" fontId="3" fillId="0" borderId="11" xfId="0" applyNumberFormat="1" applyFont="1" applyBorder="1" applyAlignment="1">
      <alignment horizontal="center"/>
    </xf>
    <xf numFmtId="0" fontId="16" fillId="5" borderId="0" xfId="0" applyFont="1" applyFill="1" applyAlignment="1" applyProtection="1">
      <alignment vertical="center"/>
      <protection locked="0"/>
    </xf>
    <xf numFmtId="0" fontId="16" fillId="16" borderId="13" xfId="0" applyFont="1" applyFill="1" applyBorder="1" applyAlignment="1">
      <alignment horizontal="center" vertical="center"/>
    </xf>
    <xf numFmtId="0" fontId="16" fillId="16" borderId="18" xfId="0" applyFont="1" applyFill="1" applyBorder="1" applyAlignment="1">
      <alignment horizontal="center" vertical="center" wrapText="1"/>
    </xf>
    <xf numFmtId="0" fontId="16" fillId="3" borderId="8" xfId="0" applyFont="1" applyFill="1" applyBorder="1"/>
    <xf numFmtId="0" fontId="16" fillId="3" borderId="16" xfId="0" applyFont="1" applyFill="1" applyBorder="1"/>
    <xf numFmtId="0" fontId="5" fillId="2" borderId="8" xfId="0" applyFont="1" applyFill="1" applyBorder="1"/>
    <xf numFmtId="10" fontId="5" fillId="2" borderId="16" xfId="0" applyNumberFormat="1" applyFont="1" applyFill="1" applyBorder="1"/>
    <xf numFmtId="0" fontId="16" fillId="0" borderId="10" xfId="0" applyFont="1" applyBorder="1"/>
    <xf numFmtId="10" fontId="16" fillId="16" borderId="17" xfId="0" applyNumberFormat="1" applyFont="1" applyFill="1" applyBorder="1"/>
    <xf numFmtId="0" fontId="25" fillId="16" borderId="45" xfId="0" applyFont="1" applyFill="1" applyBorder="1"/>
    <xf numFmtId="0" fontId="25" fillId="16" borderId="51" xfId="0" applyFont="1" applyFill="1" applyBorder="1" applyAlignment="1">
      <alignment horizontal="center"/>
    </xf>
    <xf numFmtId="0" fontId="25" fillId="16" borderId="3" xfId="0" applyFont="1" applyFill="1" applyBorder="1" applyAlignment="1">
      <alignment horizontal="center"/>
    </xf>
    <xf numFmtId="0" fontId="4" fillId="0" borderId="22" xfId="0" applyFont="1" applyBorder="1" applyProtection="1">
      <protection locked="0"/>
    </xf>
    <xf numFmtId="0" fontId="26" fillId="0" borderId="5" xfId="0" applyFont="1" applyBorder="1"/>
    <xf numFmtId="0" fontId="26" fillId="2" borderId="41" xfId="0" applyFont="1" applyFill="1" applyBorder="1" applyProtection="1">
      <protection locked="0"/>
    </xf>
    <xf numFmtId="10" fontId="4" fillId="0" borderId="16" xfId="0" applyNumberFormat="1" applyFont="1" applyBorder="1" applyProtection="1">
      <protection locked="0"/>
    </xf>
    <xf numFmtId="10" fontId="4" fillId="0" borderId="9" xfId="0" applyNumberFormat="1" applyFont="1" applyBorder="1" applyProtection="1">
      <protection locked="0"/>
    </xf>
    <xf numFmtId="0" fontId="26" fillId="2" borderId="32" xfId="0" applyFont="1" applyFill="1" applyBorder="1" applyProtection="1">
      <protection locked="0"/>
    </xf>
    <xf numFmtId="10" fontId="27" fillId="16" borderId="17" xfId="0" applyNumberFormat="1" applyFont="1" applyFill="1" applyBorder="1" applyProtection="1">
      <protection locked="0"/>
    </xf>
    <xf numFmtId="10" fontId="27" fillId="16" borderId="11" xfId="0" applyNumberFormat="1" applyFont="1" applyFill="1" applyBorder="1" applyProtection="1">
      <protection locked="0"/>
    </xf>
    <xf numFmtId="174" fontId="3" fillId="20" borderId="8" xfId="0" applyNumberFormat="1" applyFont="1" applyFill="1" applyBorder="1" applyAlignment="1" applyProtection="1">
      <alignment vertical="center"/>
      <protection locked="0"/>
    </xf>
    <xf numFmtId="174" fontId="15" fillId="20" borderId="11" xfId="0" applyNumberFormat="1" applyFont="1" applyFill="1" applyBorder="1" applyAlignment="1" applyProtection="1">
      <alignment horizontal="right" vertical="center" wrapText="1"/>
      <protection locked="0"/>
    </xf>
    <xf numFmtId="174" fontId="15" fillId="20" borderId="34" xfId="0" applyNumberFormat="1" applyFont="1" applyFill="1" applyBorder="1" applyAlignment="1" applyProtection="1">
      <alignment horizontal="right" vertical="center" wrapText="1"/>
      <protection locked="0"/>
    </xf>
    <xf numFmtId="178" fontId="17" fillId="20" borderId="31" xfId="53" applyNumberFormat="1" applyFont="1" applyFill="1" applyBorder="1" applyAlignment="1" applyProtection="1">
      <alignment horizontal="center" vertical="center" wrapText="1"/>
      <protection locked="0"/>
    </xf>
    <xf numFmtId="178" fontId="17" fillId="20" borderId="16" xfId="53" applyNumberFormat="1" applyFont="1" applyFill="1" applyBorder="1" applyAlignment="1" applyProtection="1">
      <alignment horizontal="center" vertical="center" wrapText="1"/>
      <protection locked="0"/>
    </xf>
    <xf numFmtId="178" fontId="3" fillId="20" borderId="16" xfId="53" applyNumberFormat="1" applyFont="1" applyFill="1" applyBorder="1" applyAlignment="1" applyProtection="1">
      <alignment vertical="center"/>
      <protection locked="0"/>
    </xf>
    <xf numFmtId="178" fontId="3" fillId="20" borderId="16" xfId="53" applyNumberFormat="1" applyFont="1" applyFill="1" applyBorder="1" applyAlignment="1" applyProtection="1">
      <alignment horizontal="left" vertical="center" wrapText="1"/>
      <protection locked="0"/>
    </xf>
    <xf numFmtId="178" fontId="3" fillId="20" borderId="16" xfId="53" applyNumberFormat="1" applyFont="1" applyFill="1" applyBorder="1" applyAlignment="1" applyProtection="1">
      <alignment vertical="center" wrapText="1"/>
      <protection locked="0"/>
    </xf>
    <xf numFmtId="167" fontId="3" fillId="20" borderId="16" xfId="53" applyNumberFormat="1" applyFont="1" applyFill="1" applyBorder="1" applyAlignment="1" applyProtection="1">
      <alignment vertical="center"/>
      <protection locked="0"/>
    </xf>
    <xf numFmtId="178" fontId="3" fillId="20" borderId="30" xfId="0" applyNumberFormat="1" applyFont="1" applyFill="1" applyBorder="1" applyAlignment="1">
      <alignment horizontal="left" vertical="center" wrapText="1"/>
    </xf>
    <xf numFmtId="0" fontId="3" fillId="20" borderId="16" xfId="0" applyFont="1" applyFill="1" applyBorder="1" applyAlignment="1">
      <alignment horizontal="justify" vertical="center" wrapText="1"/>
    </xf>
    <xf numFmtId="1" fontId="17" fillId="0" borderId="16" xfId="0" applyNumberFormat="1" applyFont="1" applyBorder="1" applyAlignment="1" applyProtection="1">
      <alignment horizontal="center" vertical="center" wrapText="1"/>
      <protection locked="0"/>
    </xf>
    <xf numFmtId="9" fontId="17" fillId="0" borderId="16" xfId="55" applyFont="1" applyBorder="1" applyAlignment="1" applyProtection="1">
      <alignment horizontal="center" vertical="center" wrapText="1"/>
      <protection locked="0"/>
    </xf>
    <xf numFmtId="2" fontId="17" fillId="0" borderId="16" xfId="0" applyNumberFormat="1" applyFont="1" applyBorder="1" applyAlignment="1" applyProtection="1">
      <alignment horizontal="center" vertical="center"/>
      <protection locked="0"/>
    </xf>
    <xf numFmtId="173" fontId="3" fillId="0" borderId="16" xfId="55" applyNumberFormat="1" applyFont="1" applyBorder="1" applyAlignment="1">
      <alignment vertical="center"/>
    </xf>
    <xf numFmtId="178" fontId="3" fillId="0" borderId="30" xfId="53" applyNumberFormat="1" applyFont="1" applyBorder="1" applyAlignment="1" applyProtection="1">
      <alignment vertical="center"/>
      <protection locked="0"/>
    </xf>
    <xf numFmtId="2" fontId="17" fillId="0" borderId="16" xfId="0" applyNumberFormat="1" applyFont="1" applyBorder="1" applyAlignment="1" applyProtection="1">
      <alignment horizontal="center" vertical="center" wrapText="1"/>
      <protection locked="0"/>
    </xf>
    <xf numFmtId="174" fontId="15" fillId="0" borderId="16" xfId="0" applyNumberFormat="1" applyFont="1" applyBorder="1" applyAlignment="1" applyProtection="1">
      <alignment horizontal="right" vertical="center" wrapText="1"/>
      <protection locked="0"/>
    </xf>
    <xf numFmtId="173" fontId="8" fillId="0" borderId="16" xfId="0" applyNumberFormat="1" applyFont="1" applyBorder="1" applyAlignment="1">
      <alignment vertical="center"/>
    </xf>
    <xf numFmtId="174" fontId="15" fillId="0" borderId="17" xfId="0" applyNumberFormat="1" applyFont="1" applyBorder="1" applyAlignment="1" applyProtection="1">
      <alignment horizontal="right" vertical="center" wrapText="1"/>
      <protection locked="0"/>
    </xf>
    <xf numFmtId="173" fontId="8" fillId="0" borderId="17" xfId="0" applyNumberFormat="1" applyFont="1" applyBorder="1" applyAlignment="1">
      <alignment vertical="center"/>
    </xf>
    <xf numFmtId="178" fontId="3" fillId="0" borderId="9" xfId="0" applyNumberFormat="1" applyFont="1" applyBorder="1" applyAlignment="1" applyProtection="1">
      <alignment vertical="center"/>
      <protection locked="0"/>
    </xf>
    <xf numFmtId="0" fontId="3" fillId="20" borderId="16" xfId="0" applyFont="1" applyFill="1" applyBorder="1" applyAlignment="1">
      <alignment horizontal="center" wrapText="1"/>
    </xf>
    <xf numFmtId="0" fontId="5" fillId="0" borderId="3" xfId="0" applyFont="1" applyBorder="1" applyAlignment="1" applyProtection="1">
      <alignment vertical="center"/>
      <protection locked="0"/>
    </xf>
    <xf numFmtId="172" fontId="6" fillId="2" borderId="1" xfId="0" applyNumberFormat="1" applyFont="1" applyFill="1" applyBorder="1" applyAlignment="1" applyProtection="1">
      <alignment horizontal="left" vertical="center" wrapText="1"/>
      <protection locked="0"/>
    </xf>
    <xf numFmtId="172" fontId="7" fillId="2" borderId="1" xfId="0" applyNumberFormat="1" applyFont="1" applyFill="1" applyBorder="1" applyAlignment="1" applyProtection="1">
      <alignment horizontal="left" vertical="center" wrapText="1"/>
      <protection locked="0"/>
    </xf>
    <xf numFmtId="0" fontId="3" fillId="3" borderId="12" xfId="0" applyFont="1" applyFill="1" applyBorder="1" applyAlignment="1" applyProtection="1">
      <alignment horizontal="justify" vertical="center" wrapText="1"/>
      <protection locked="0"/>
    </xf>
    <xf numFmtId="0" fontId="8" fillId="4" borderId="13" xfId="0" applyFont="1" applyFill="1" applyBorder="1" applyAlignment="1" applyProtection="1">
      <alignment horizontal="center" vertical="center"/>
      <protection locked="0"/>
    </xf>
    <xf numFmtId="0" fontId="8" fillId="4" borderId="14" xfId="0" applyFont="1" applyFill="1" applyBorder="1" applyAlignment="1" applyProtection="1">
      <alignment horizontal="center" vertical="center"/>
      <protection locked="0"/>
    </xf>
    <xf numFmtId="0" fontId="8" fillId="4" borderId="15" xfId="0" applyFont="1" applyFill="1" applyBorder="1" applyAlignment="1" applyProtection="1">
      <alignment horizontal="center" vertical="center"/>
      <protection locked="0"/>
    </xf>
    <xf numFmtId="0" fontId="9" fillId="0" borderId="8" xfId="56" applyNumberFormat="1" applyFont="1" applyBorder="1" applyAlignment="1" applyProtection="1">
      <alignment horizontal="justify" vertical="center"/>
      <protection locked="0"/>
    </xf>
    <xf numFmtId="0" fontId="3" fillId="0" borderId="16" xfId="0" applyFont="1" applyBorder="1" applyAlignment="1" applyProtection="1">
      <alignment horizontal="justify" vertical="center" wrapText="1"/>
      <protection locked="0"/>
    </xf>
    <xf numFmtId="0" fontId="9" fillId="0" borderId="8" xfId="56" applyNumberFormat="1" applyFont="1" applyBorder="1" applyAlignment="1" applyProtection="1">
      <alignment horizontal="justify" vertical="center" wrapText="1"/>
      <protection locked="0"/>
    </xf>
    <xf numFmtId="0" fontId="9" fillId="0" borderId="10" xfId="56" applyNumberFormat="1" applyFont="1" applyBorder="1" applyAlignment="1" applyProtection="1">
      <alignment horizontal="justify" vertical="center" wrapText="1"/>
      <protection locked="0"/>
    </xf>
    <xf numFmtId="0" fontId="3" fillId="0" borderId="17" xfId="0" applyFont="1" applyBorder="1" applyAlignment="1" applyProtection="1">
      <alignment horizontal="justify" vertical="center" wrapText="1"/>
      <protection locked="0"/>
    </xf>
    <xf numFmtId="0" fontId="8" fillId="8" borderId="13" xfId="0" applyFont="1" applyFill="1" applyBorder="1" applyAlignment="1" applyProtection="1">
      <alignment horizontal="center" vertical="center"/>
      <protection locked="0"/>
    </xf>
    <xf numFmtId="0" fontId="8" fillId="8" borderId="18" xfId="0" applyFont="1" applyFill="1" applyBorder="1" applyAlignment="1" applyProtection="1">
      <alignment horizontal="center" vertical="center"/>
      <protection locked="0"/>
    </xf>
    <xf numFmtId="0" fontId="8" fillId="8" borderId="10" xfId="0" applyFont="1" applyFill="1" applyBorder="1" applyAlignment="1" applyProtection="1">
      <alignment horizontal="center" vertical="center"/>
      <protection locked="0"/>
    </xf>
    <xf numFmtId="0" fontId="8" fillId="8" borderId="17" xfId="0" applyFont="1" applyFill="1" applyBorder="1" applyAlignment="1" applyProtection="1">
      <alignment horizontal="center" vertical="center"/>
      <protection locked="0"/>
    </xf>
    <xf numFmtId="0" fontId="8" fillId="9" borderId="19" xfId="0" applyFont="1" applyFill="1" applyBorder="1" applyAlignment="1" applyProtection="1">
      <alignment horizontal="left" vertical="center"/>
      <protection locked="0"/>
    </xf>
    <xf numFmtId="0" fontId="3" fillId="3" borderId="20" xfId="0" applyFont="1" applyFill="1" applyBorder="1" applyAlignment="1" applyProtection="1">
      <alignment horizontal="justify" vertical="center" wrapText="1"/>
      <protection locked="0"/>
    </xf>
    <xf numFmtId="0" fontId="9" fillId="0" borderId="8" xfId="56" applyNumberFormat="1" applyFont="1" applyBorder="1" applyAlignment="1" applyProtection="1">
      <alignment horizontal="left" vertical="center" wrapText="1"/>
      <protection locked="0"/>
    </xf>
    <xf numFmtId="0" fontId="9" fillId="0" borderId="16" xfId="56" applyNumberFormat="1" applyFont="1" applyBorder="1" applyAlignment="1" applyProtection="1">
      <alignment horizontal="justify" vertical="center" wrapText="1"/>
      <protection locked="0"/>
    </xf>
    <xf numFmtId="0" fontId="3" fillId="0" borderId="21" xfId="0" applyFont="1" applyBorder="1" applyAlignment="1" applyProtection="1">
      <alignment vertical="center" wrapText="1"/>
      <protection locked="0"/>
    </xf>
    <xf numFmtId="0" fontId="8" fillId="9" borderId="20" xfId="0" applyFont="1" applyFill="1" applyBorder="1" applyAlignment="1" applyProtection="1">
      <alignment horizontal="left" vertical="center"/>
      <protection locked="0"/>
    </xf>
    <xf numFmtId="0" fontId="9" fillId="0" borderId="10" xfId="56" applyNumberFormat="1" applyFont="1" applyBorder="1" applyAlignment="1" applyProtection="1">
      <alignment horizontal="left" vertical="center" wrapText="1"/>
      <protection locked="0"/>
    </xf>
    <xf numFmtId="0" fontId="8" fillId="10" borderId="13" xfId="0" applyFont="1" applyFill="1" applyBorder="1" applyAlignment="1" applyProtection="1">
      <alignment horizontal="center" vertical="center"/>
      <protection locked="0"/>
    </xf>
    <xf numFmtId="0" fontId="8" fillId="10" borderId="10" xfId="0" applyFont="1" applyFill="1" applyBorder="1" applyAlignment="1" applyProtection="1">
      <alignment horizontal="center" vertical="center"/>
      <protection locked="0"/>
    </xf>
    <xf numFmtId="0" fontId="8" fillId="10" borderId="17" xfId="0" applyFont="1" applyFill="1" applyBorder="1" applyAlignment="1" applyProtection="1">
      <alignment horizontal="center" vertical="center"/>
      <protection locked="0"/>
    </xf>
    <xf numFmtId="0" fontId="9" fillId="0" borderId="4" xfId="56" applyNumberFormat="1" applyFont="1" applyBorder="1" applyAlignment="1" applyProtection="1">
      <alignment horizontal="left" vertical="center" wrapText="1"/>
      <protection locked="0"/>
    </xf>
    <xf numFmtId="0" fontId="3" fillId="0" borderId="22" xfId="0" applyFont="1" applyBorder="1" applyAlignment="1" applyProtection="1">
      <alignment horizontal="justify" vertical="center" wrapText="1"/>
      <protection locked="0"/>
    </xf>
    <xf numFmtId="0" fontId="3" fillId="3" borderId="2" xfId="0" applyFont="1" applyFill="1" applyBorder="1" applyAlignment="1" applyProtection="1">
      <alignment horizontal="justify" vertical="center" wrapText="1"/>
      <protection locked="0"/>
    </xf>
    <xf numFmtId="172" fontId="11" fillId="2" borderId="1" xfId="0" applyNumberFormat="1" applyFont="1" applyFill="1" applyBorder="1" applyAlignment="1">
      <alignment horizontal="left" vertical="center" wrapText="1"/>
    </xf>
    <xf numFmtId="0" fontId="8" fillId="11" borderId="12" xfId="0" applyFont="1" applyFill="1" applyBorder="1" applyAlignment="1">
      <alignment horizontal="left" vertical="center" wrapText="1"/>
    </xf>
    <xf numFmtId="0" fontId="3" fillId="0" borderId="12" xfId="0" applyFont="1" applyBorder="1" applyAlignment="1" applyProtection="1">
      <alignment horizontal="left" vertical="center" wrapText="1"/>
      <protection locked="0"/>
    </xf>
    <xf numFmtId="0" fontId="8" fillId="11" borderId="12" xfId="0" applyFont="1" applyFill="1" applyBorder="1" applyAlignment="1">
      <alignment horizontal="left" vertical="center"/>
    </xf>
    <xf numFmtId="0" fontId="3" fillId="12" borderId="12" xfId="0" applyFont="1" applyFill="1" applyBorder="1" applyAlignment="1" applyProtection="1">
      <alignment horizontal="left" vertical="center" wrapText="1"/>
      <protection locked="0"/>
    </xf>
    <xf numFmtId="0" fontId="8" fillId="11" borderId="24" xfId="0" applyFont="1" applyFill="1" applyBorder="1" applyAlignment="1">
      <alignment horizontal="left" vertical="center" wrapText="1"/>
    </xf>
    <xf numFmtId="0" fontId="3" fillId="12" borderId="12" xfId="0" applyFont="1" applyFill="1" applyBorder="1" applyAlignment="1" applyProtection="1">
      <alignment horizontal="left" vertical="center"/>
      <protection locked="0"/>
    </xf>
    <xf numFmtId="0" fontId="8" fillId="11" borderId="25" xfId="0" applyFont="1" applyFill="1" applyBorder="1" applyAlignment="1">
      <alignment horizontal="center" vertical="center"/>
    </xf>
    <xf numFmtId="0" fontId="8" fillId="11" borderId="8" xfId="0" applyFont="1" applyFill="1" applyBorder="1" applyAlignment="1">
      <alignment horizontal="center" vertical="center"/>
    </xf>
    <xf numFmtId="0" fontId="8" fillId="11" borderId="16" xfId="0" applyFont="1" applyFill="1" applyBorder="1" applyAlignment="1">
      <alignment horizontal="center" vertical="center"/>
    </xf>
    <xf numFmtId="0" fontId="8" fillId="11" borderId="16" xfId="0" applyFont="1" applyFill="1" applyBorder="1" applyAlignment="1">
      <alignment horizontal="center" vertical="center" wrapText="1"/>
    </xf>
    <xf numFmtId="173" fontId="8" fillId="5" borderId="16" xfId="0" applyNumberFormat="1" applyFont="1" applyFill="1" applyBorder="1" applyAlignment="1">
      <alignment horizontal="center" vertical="center" wrapText="1"/>
    </xf>
    <xf numFmtId="0" fontId="8" fillId="5" borderId="8" xfId="0" applyFont="1" applyFill="1" applyBorder="1" applyAlignment="1">
      <alignment horizontal="right" vertical="center" wrapText="1"/>
    </xf>
    <xf numFmtId="0" fontId="8" fillId="3" borderId="10" xfId="0" applyFont="1" applyFill="1" applyBorder="1" applyAlignment="1">
      <alignment horizontal="right" vertical="center" wrapText="1"/>
    </xf>
    <xf numFmtId="0" fontId="8" fillId="0" borderId="0" xfId="0" applyFont="1" applyAlignment="1">
      <alignment horizontal="center" vertical="center" wrapText="1"/>
    </xf>
    <xf numFmtId="0" fontId="3" fillId="3" borderId="26"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8" fillId="11" borderId="8" xfId="0" applyFont="1" applyFill="1" applyBorder="1" applyAlignment="1">
      <alignment horizontal="center" vertical="center" wrapText="1"/>
    </xf>
    <xf numFmtId="0" fontId="6" fillId="0" borderId="12" xfId="0" applyFont="1" applyBorder="1" applyAlignment="1">
      <alignment horizontal="center" vertical="center" wrapText="1"/>
    </xf>
    <xf numFmtId="0" fontId="8" fillId="11" borderId="27" xfId="0" applyFont="1" applyFill="1" applyBorder="1" applyAlignment="1">
      <alignment horizontal="center" vertical="center" wrapText="1"/>
    </xf>
    <xf numFmtId="0" fontId="8" fillId="3" borderId="10" xfId="0" applyFont="1" applyFill="1" applyBorder="1" applyAlignment="1">
      <alignment horizontal="right" vertical="center"/>
    </xf>
    <xf numFmtId="0" fontId="3" fillId="0" borderId="0" xfId="0" applyFont="1" applyAlignment="1">
      <alignment vertical="center" wrapText="1"/>
    </xf>
    <xf numFmtId="0" fontId="11" fillId="11" borderId="8" xfId="0" applyFont="1" applyFill="1" applyBorder="1" applyAlignment="1">
      <alignment horizontal="center" vertical="center" wrapText="1"/>
    </xf>
    <xf numFmtId="173" fontId="11" fillId="11" borderId="16" xfId="0" applyNumberFormat="1" applyFont="1" applyFill="1" applyBorder="1" applyAlignment="1">
      <alignment horizontal="center" vertical="center" wrapText="1"/>
    </xf>
    <xf numFmtId="0" fontId="11" fillId="11" borderId="16" xfId="0" applyFont="1" applyFill="1" applyBorder="1" applyAlignment="1">
      <alignment horizontal="center" vertical="center" wrapText="1"/>
    </xf>
    <xf numFmtId="0" fontId="8" fillId="11" borderId="9" xfId="0" applyFont="1" applyFill="1" applyBorder="1" applyAlignment="1">
      <alignment horizontal="center" vertical="center" wrapText="1"/>
    </xf>
    <xf numFmtId="174" fontId="3" fillId="0" borderId="8" xfId="0" applyNumberFormat="1" applyFont="1" applyBorder="1" applyAlignment="1">
      <alignment horizontal="center" vertical="center"/>
    </xf>
    <xf numFmtId="174" fontId="3" fillId="0" borderId="16" xfId="0" applyNumberFormat="1" applyFont="1" applyBorder="1" applyAlignment="1">
      <alignment horizontal="center" vertical="center"/>
    </xf>
    <xf numFmtId="0" fontId="8" fillId="11" borderId="0" xfId="0" applyFont="1" applyFill="1" applyAlignment="1" applyProtection="1">
      <alignment horizontal="left" vertical="center" wrapText="1"/>
      <protection locked="0"/>
    </xf>
    <xf numFmtId="0" fontId="3" fillId="5" borderId="12" xfId="0" applyFont="1" applyFill="1" applyBorder="1" applyAlignment="1" applyProtection="1">
      <alignment horizontal="left" vertical="center" wrapText="1"/>
      <protection hidden="1"/>
    </xf>
    <xf numFmtId="0" fontId="15" fillId="11" borderId="13" xfId="0" applyFont="1" applyFill="1" applyBorder="1" applyAlignment="1" applyProtection="1">
      <alignment horizontal="left" vertical="center"/>
      <protection locked="0"/>
    </xf>
    <xf numFmtId="0" fontId="8" fillId="11" borderId="18" xfId="0" applyFont="1" applyFill="1" applyBorder="1" applyAlignment="1" applyProtection="1">
      <alignment horizontal="center" vertical="center"/>
      <protection locked="0"/>
    </xf>
    <xf numFmtId="0" fontId="8" fillId="11" borderId="13" xfId="0" applyFont="1" applyFill="1" applyBorder="1" applyAlignment="1" applyProtection="1">
      <alignment horizontal="center" vertical="center" wrapText="1"/>
      <protection locked="0"/>
    </xf>
    <xf numFmtId="0" fontId="16" fillId="11" borderId="8" xfId="0" applyFont="1" applyFill="1" applyBorder="1" applyAlignment="1" applyProtection="1">
      <alignment horizontal="center" vertical="center" wrapText="1"/>
      <protection locked="0"/>
    </xf>
    <xf numFmtId="0" fontId="16" fillId="11" borderId="16" xfId="0" applyFont="1" applyFill="1" applyBorder="1" applyAlignment="1" applyProtection="1">
      <alignment horizontal="center" vertical="center" wrapText="1"/>
      <protection locked="0"/>
    </xf>
    <xf numFmtId="0" fontId="16" fillId="5" borderId="16" xfId="0" applyFont="1" applyFill="1" applyBorder="1" applyAlignment="1" applyProtection="1">
      <alignment horizontal="center" vertical="center" wrapText="1"/>
      <protection locked="0"/>
    </xf>
    <xf numFmtId="0" fontId="8" fillId="11" borderId="16" xfId="0" applyFont="1" applyFill="1" applyBorder="1" applyAlignment="1" applyProtection="1">
      <alignment horizontal="center" vertical="center"/>
      <protection locked="0"/>
    </xf>
    <xf numFmtId="0" fontId="15" fillId="3" borderId="20" xfId="0" applyFont="1" applyFill="1" applyBorder="1" applyAlignment="1" applyProtection="1">
      <alignment horizontal="left" vertical="center"/>
      <protection locked="0"/>
    </xf>
    <xf numFmtId="0" fontId="15" fillId="0" borderId="8" xfId="0" applyFont="1" applyBorder="1" applyAlignment="1" applyProtection="1">
      <alignment horizontal="right" vertical="center"/>
      <protection locked="0"/>
    </xf>
    <xf numFmtId="0" fontId="15" fillId="0" borderId="10" xfId="0" applyFont="1" applyBorder="1" applyAlignment="1" applyProtection="1">
      <alignment horizontal="right" vertical="center"/>
      <protection locked="0"/>
    </xf>
    <xf numFmtId="178" fontId="8" fillId="11" borderId="18" xfId="0" applyNumberFormat="1" applyFont="1" applyFill="1" applyBorder="1" applyAlignment="1" applyProtection="1">
      <alignment horizontal="center" vertical="center"/>
      <protection locked="0"/>
    </xf>
    <xf numFmtId="0" fontId="16" fillId="5" borderId="16" xfId="0" applyFont="1" applyFill="1" applyBorder="1" applyAlignment="1">
      <alignment horizontal="center" vertical="center" wrapText="1"/>
    </xf>
    <xf numFmtId="178" fontId="8" fillId="11" borderId="16" xfId="0" applyNumberFormat="1" applyFont="1" applyFill="1" applyBorder="1" applyAlignment="1" applyProtection="1">
      <alignment horizontal="center" vertical="center"/>
      <protection locked="0"/>
    </xf>
    <xf numFmtId="0" fontId="17" fillId="0" borderId="8" xfId="0" applyFont="1" applyBorder="1" applyAlignment="1" applyProtection="1">
      <alignment horizontal="left" vertical="center" wrapText="1"/>
      <protection locked="0"/>
    </xf>
    <xf numFmtId="0" fontId="15" fillId="11" borderId="8" xfId="0" applyFont="1" applyFill="1" applyBorder="1" applyAlignment="1" applyProtection="1">
      <alignment horizontal="center" vertical="center" wrapText="1"/>
      <protection locked="0"/>
    </xf>
    <xf numFmtId="0" fontId="15" fillId="11" borderId="16" xfId="0" applyFont="1" applyFill="1" applyBorder="1" applyAlignment="1" applyProtection="1">
      <alignment horizontal="center" vertical="center" wrapText="1"/>
      <protection locked="0"/>
    </xf>
    <xf numFmtId="0" fontId="15" fillId="11" borderId="31" xfId="0" applyFont="1" applyFill="1" applyBorder="1" applyAlignment="1" applyProtection="1">
      <alignment horizontal="center" vertical="center" wrapText="1"/>
      <protection locked="0"/>
    </xf>
    <xf numFmtId="0" fontId="15" fillId="11" borderId="32" xfId="0" applyFont="1" applyFill="1" applyBorder="1" applyAlignment="1" applyProtection="1">
      <alignment horizontal="right" vertical="center"/>
      <protection locked="0"/>
    </xf>
    <xf numFmtId="178" fontId="8" fillId="11" borderId="13" xfId="0" applyNumberFormat="1" applyFont="1" applyFill="1" applyBorder="1" applyAlignment="1" applyProtection="1">
      <alignment horizontal="center" vertical="center"/>
      <protection locked="0"/>
    </xf>
    <xf numFmtId="178" fontId="8" fillId="11" borderId="8" xfId="0" applyNumberFormat="1" applyFont="1" applyFill="1" applyBorder="1" applyAlignment="1" applyProtection="1">
      <alignment horizontal="center" vertical="center"/>
      <protection locked="0"/>
    </xf>
    <xf numFmtId="174" fontId="15" fillId="0" borderId="0" xfId="0" applyNumberFormat="1" applyFont="1" applyAlignment="1">
      <alignment horizontal="right" vertical="center"/>
    </xf>
    <xf numFmtId="0" fontId="15" fillId="11" borderId="13" xfId="0" applyFont="1" applyFill="1" applyBorder="1" applyAlignment="1">
      <alignment horizontal="right" vertical="center" wrapText="1"/>
    </xf>
    <xf numFmtId="0" fontId="15" fillId="11" borderId="8" xfId="0" applyFont="1" applyFill="1" applyBorder="1" applyAlignment="1">
      <alignment horizontal="right" vertical="center" wrapText="1"/>
    </xf>
    <xf numFmtId="0" fontId="15" fillId="11" borderId="10" xfId="0" applyFont="1" applyFill="1" applyBorder="1" applyAlignment="1">
      <alignment horizontal="right" vertical="center" wrapText="1"/>
    </xf>
    <xf numFmtId="178" fontId="3" fillId="3" borderId="4" xfId="0" applyNumberFormat="1" applyFont="1" applyFill="1" applyBorder="1" applyAlignment="1" applyProtection="1">
      <alignment horizontal="center" vertical="center"/>
      <protection locked="0"/>
    </xf>
    <xf numFmtId="178" fontId="3" fillId="0" borderId="22" xfId="0" applyNumberFormat="1" applyFont="1" applyBorder="1" applyAlignment="1" applyProtection="1">
      <alignment horizontal="center" vertical="center"/>
      <protection locked="0"/>
    </xf>
    <xf numFmtId="9" fontId="3" fillId="0" borderId="10" xfId="55" applyFont="1" applyBorder="1" applyAlignment="1" applyProtection="1">
      <alignment horizontal="right" vertical="center"/>
      <protection locked="0"/>
    </xf>
    <xf numFmtId="9" fontId="3" fillId="0" borderId="11" xfId="55" applyFont="1" applyBorder="1" applyAlignment="1" applyProtection="1">
      <alignment horizontal="right" vertical="center"/>
      <protection locked="0"/>
    </xf>
    <xf numFmtId="0" fontId="15" fillId="11" borderId="2" xfId="0" applyFont="1" applyFill="1" applyBorder="1" applyAlignment="1" applyProtection="1">
      <alignment horizontal="center" vertical="center"/>
      <protection locked="0"/>
    </xf>
    <xf numFmtId="0" fontId="19" fillId="3" borderId="12" xfId="56" applyNumberFormat="1" applyFont="1" applyFill="1" applyBorder="1" applyAlignment="1" applyProtection="1">
      <alignment horizontal="center" vertical="center"/>
      <protection locked="0"/>
    </xf>
    <xf numFmtId="0" fontId="15" fillId="11" borderId="12"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wrapText="1"/>
      <protection locked="0"/>
    </xf>
    <xf numFmtId="0" fontId="17" fillId="5" borderId="8" xfId="0" applyFont="1" applyFill="1" applyBorder="1" applyAlignment="1">
      <alignment horizontal="left" vertical="center" wrapText="1"/>
    </xf>
    <xf numFmtId="0" fontId="17" fillId="5" borderId="8" xfId="0" applyFont="1" applyFill="1" applyBorder="1" applyAlignment="1">
      <alignment horizontal="left" vertical="center"/>
    </xf>
    <xf numFmtId="0" fontId="17" fillId="5" borderId="10" xfId="0" applyFont="1" applyFill="1" applyBorder="1" applyAlignment="1">
      <alignment horizontal="left" vertical="center"/>
    </xf>
    <xf numFmtId="0" fontId="3" fillId="3" borderId="2" xfId="0" applyFont="1" applyFill="1" applyBorder="1" applyAlignment="1" applyProtection="1">
      <alignment horizontal="left" vertical="center" wrapText="1"/>
      <protection locked="0"/>
    </xf>
    <xf numFmtId="0" fontId="8" fillId="11" borderId="37" xfId="0" applyFont="1" applyFill="1" applyBorder="1" applyAlignment="1" applyProtection="1">
      <alignment horizontal="left" vertical="center" wrapText="1"/>
      <protection locked="0"/>
    </xf>
    <xf numFmtId="0" fontId="3" fillId="5" borderId="12" xfId="0" applyFont="1" applyFill="1" applyBorder="1" applyAlignment="1" applyProtection="1">
      <alignment horizontal="justify" vertical="center" wrapText="1"/>
      <protection hidden="1"/>
    </xf>
    <xf numFmtId="0" fontId="8" fillId="11" borderId="16" xfId="0" applyFont="1" applyFill="1" applyBorder="1" applyAlignment="1" applyProtection="1">
      <alignment horizontal="left" vertical="center" wrapText="1"/>
      <protection locked="0"/>
    </xf>
    <xf numFmtId="167" fontId="8" fillId="11" borderId="16" xfId="53" applyNumberFormat="1" applyFont="1" applyFill="1" applyBorder="1" applyAlignment="1" applyProtection="1">
      <alignment horizontal="center" vertical="center"/>
      <protection locked="0"/>
    </xf>
    <xf numFmtId="0" fontId="8" fillId="3" borderId="16" xfId="0" applyFont="1" applyFill="1" applyBorder="1" applyAlignment="1" applyProtection="1">
      <alignment horizontal="left" vertical="center" wrapText="1"/>
      <protection locked="0"/>
    </xf>
    <xf numFmtId="0" fontId="8" fillId="3" borderId="16" xfId="0" applyFont="1" applyFill="1" applyBorder="1" applyAlignment="1" applyProtection="1">
      <alignment horizontal="right" vertical="center" wrapText="1"/>
      <protection locked="0"/>
    </xf>
    <xf numFmtId="0" fontId="3" fillId="0" borderId="16" xfId="0" applyFont="1" applyBorder="1" applyAlignment="1" applyProtection="1">
      <alignment horizontal="left" vertical="center" wrapText="1"/>
      <protection locked="0"/>
    </xf>
    <xf numFmtId="0" fontId="8" fillId="13" borderId="41" xfId="0" applyFont="1" applyFill="1" applyBorder="1" applyAlignment="1" applyProtection="1">
      <alignment horizontal="right" vertical="center" wrapText="1"/>
      <protection locked="0"/>
    </xf>
    <xf numFmtId="0" fontId="8" fillId="0" borderId="16" xfId="0" applyFont="1" applyBorder="1" applyAlignment="1" applyProtection="1">
      <alignment horizontal="justify" vertical="top" wrapText="1"/>
      <protection locked="0"/>
    </xf>
    <xf numFmtId="0" fontId="8" fillId="13" borderId="12" xfId="0" applyFont="1" applyFill="1" applyBorder="1" applyAlignment="1" applyProtection="1">
      <alignment horizontal="center" vertical="center" wrapText="1"/>
      <protection locked="0"/>
    </xf>
    <xf numFmtId="0" fontId="8" fillId="0" borderId="22" xfId="0" applyFont="1" applyBorder="1" applyAlignment="1" applyProtection="1">
      <alignment horizontal="justify" vertical="top" wrapText="1"/>
      <protection locked="0"/>
    </xf>
    <xf numFmtId="0" fontId="8" fillId="0" borderId="23" xfId="0" applyFont="1" applyBorder="1" applyAlignment="1" applyProtection="1">
      <alignment horizontal="center" vertical="center" wrapText="1"/>
      <protection locked="0"/>
    </xf>
    <xf numFmtId="174" fontId="15" fillId="11" borderId="38" xfId="0" applyNumberFormat="1" applyFont="1" applyFill="1" applyBorder="1" applyAlignment="1" applyProtection="1">
      <alignment horizontal="right" vertical="center"/>
      <protection locked="0"/>
    </xf>
    <xf numFmtId="167" fontId="8" fillId="0" borderId="39" xfId="53" applyNumberFormat="1" applyFont="1" applyBorder="1" applyAlignment="1" applyProtection="1">
      <alignment horizontal="center" vertical="center" wrapText="1"/>
      <protection locked="0"/>
    </xf>
    <xf numFmtId="0" fontId="8" fillId="5" borderId="40" xfId="0" applyFont="1" applyFill="1" applyBorder="1" applyAlignment="1">
      <alignment horizontal="right" vertical="center" wrapText="1"/>
    </xf>
    <xf numFmtId="174" fontId="15" fillId="11" borderId="38" xfId="0" applyNumberFormat="1" applyFont="1" applyFill="1" applyBorder="1" applyAlignment="1">
      <alignment horizontal="right" vertical="center"/>
    </xf>
    <xf numFmtId="0" fontId="8" fillId="0" borderId="16" xfId="0" applyFont="1" applyBorder="1" applyAlignment="1">
      <alignment horizontal="justify" vertical="top" wrapText="1"/>
    </xf>
    <xf numFmtId="0" fontId="8" fillId="0" borderId="22" xfId="0" applyFont="1" applyBorder="1" applyAlignment="1">
      <alignment horizontal="justify" vertical="top" wrapText="1"/>
    </xf>
    <xf numFmtId="0" fontId="8" fillId="5" borderId="8" xfId="0" applyFont="1" applyFill="1" applyBorder="1" applyAlignment="1" applyProtection="1">
      <alignment horizontal="right" vertical="center" wrapText="1"/>
      <protection locked="0"/>
    </xf>
    <xf numFmtId="0" fontId="8" fillId="11" borderId="16" xfId="0" applyFont="1" applyFill="1" applyBorder="1" applyAlignment="1" applyProtection="1">
      <alignment horizontal="left" vertical="center"/>
      <protection locked="0"/>
    </xf>
    <xf numFmtId="0" fontId="8" fillId="11" borderId="16" xfId="0" applyFont="1" applyFill="1" applyBorder="1" applyAlignment="1">
      <alignment horizontal="left" vertical="center" wrapText="1"/>
    </xf>
    <xf numFmtId="172" fontId="7" fillId="2" borderId="1" xfId="0" applyNumberFormat="1" applyFont="1" applyFill="1" applyBorder="1" applyAlignment="1" applyProtection="1">
      <alignment horizontal="left" vertical="center"/>
      <protection locked="0"/>
    </xf>
    <xf numFmtId="0" fontId="16" fillId="11" borderId="12" xfId="0" applyFont="1" applyFill="1" applyBorder="1" applyAlignment="1" applyProtection="1">
      <alignment horizontal="justify" vertical="top" wrapText="1"/>
      <protection locked="0"/>
    </xf>
    <xf numFmtId="0" fontId="15" fillId="11" borderId="10" xfId="0" applyFont="1" applyFill="1" applyBorder="1" applyAlignment="1" applyProtection="1">
      <alignment horizontal="right" vertical="center"/>
      <protection locked="0"/>
    </xf>
    <xf numFmtId="0" fontId="15" fillId="3" borderId="12" xfId="0" applyFont="1" applyFill="1" applyBorder="1" applyAlignment="1" applyProtection="1">
      <alignment horizontal="left" vertical="center"/>
      <protection locked="0"/>
    </xf>
    <xf numFmtId="0" fontId="15" fillId="11" borderId="4" xfId="0" applyFont="1" applyFill="1" applyBorder="1" applyAlignment="1">
      <alignment horizontal="right" vertical="center" wrapText="1"/>
    </xf>
    <xf numFmtId="172" fontId="11" fillId="2" borderId="1" xfId="0" applyNumberFormat="1" applyFont="1" applyFill="1" applyBorder="1" applyAlignment="1" applyProtection="1">
      <alignment horizontal="left" vertical="center" wrapText="1"/>
      <protection locked="0"/>
    </xf>
    <xf numFmtId="0" fontId="5" fillId="3" borderId="16" xfId="0" applyFont="1" applyFill="1" applyBorder="1" applyAlignment="1" applyProtection="1">
      <alignment horizontal="left" vertical="center"/>
      <protection locked="0"/>
    </xf>
    <xf numFmtId="0" fontId="16" fillId="3" borderId="16" xfId="0" applyFont="1" applyFill="1" applyBorder="1" applyAlignment="1">
      <alignment horizontal="center" vertical="center" wrapText="1"/>
    </xf>
    <xf numFmtId="0" fontId="13" fillId="15" borderId="22" xfId="0" applyFont="1" applyFill="1" applyBorder="1" applyAlignment="1" applyProtection="1">
      <alignment horizontal="justify" vertical="center" wrapText="1"/>
      <protection locked="0"/>
    </xf>
    <xf numFmtId="0" fontId="22" fillId="15" borderId="16" xfId="0" applyFont="1" applyFill="1" applyBorder="1" applyAlignment="1" applyProtection="1">
      <alignment horizontal="justify" vertical="center" wrapText="1"/>
      <protection locked="0"/>
    </xf>
    <xf numFmtId="0" fontId="22" fillId="15" borderId="16" xfId="0" applyFont="1" applyFill="1" applyBorder="1" applyAlignment="1" applyProtection="1">
      <alignment horizontal="justify" wrapText="1"/>
      <protection locked="0"/>
    </xf>
    <xf numFmtId="0" fontId="22" fillId="15" borderId="16" xfId="0" applyFont="1" applyFill="1" applyBorder="1" applyAlignment="1" applyProtection="1">
      <alignment horizontal="left" vertical="center" wrapText="1"/>
      <protection locked="0"/>
    </xf>
    <xf numFmtId="0" fontId="13" fillId="15" borderId="16" xfId="0" applyFont="1" applyFill="1" applyBorder="1" applyAlignment="1" applyProtection="1">
      <alignment horizontal="justify" wrapText="1"/>
      <protection locked="0"/>
    </xf>
    <xf numFmtId="0" fontId="5" fillId="0" borderId="0" xfId="0" applyFont="1" applyAlignment="1" applyProtection="1">
      <alignment horizontal="center" vertical="center" wrapText="1"/>
      <protection locked="0"/>
    </xf>
    <xf numFmtId="0" fontId="5" fillId="3" borderId="12" xfId="0" applyFont="1" applyFill="1" applyBorder="1" applyAlignment="1" applyProtection="1">
      <alignment horizontal="left" vertical="center"/>
      <protection locked="0"/>
    </xf>
    <xf numFmtId="182" fontId="3" fillId="0" borderId="9" xfId="0" applyNumberFormat="1" applyFont="1" applyBorder="1" applyAlignment="1" applyProtection="1">
      <alignment horizontal="right" vertical="center"/>
      <protection locked="0"/>
    </xf>
    <xf numFmtId="182" fontId="3" fillId="0" borderId="11" xfId="0" applyNumberFormat="1" applyFont="1" applyBorder="1" applyAlignment="1" applyProtection="1">
      <alignment horizontal="right" vertical="center"/>
      <protection locked="0"/>
    </xf>
    <xf numFmtId="0" fontId="5" fillId="0" borderId="12" xfId="0" applyFont="1" applyBorder="1" applyAlignment="1" applyProtection="1">
      <alignment horizontal="justify" vertical="center" wrapText="1"/>
      <protection locked="0"/>
    </xf>
    <xf numFmtId="0" fontId="8" fillId="5" borderId="34" xfId="0" applyFont="1" applyFill="1" applyBorder="1" applyAlignment="1">
      <alignment horizontal="center" vertical="center" wrapText="1"/>
    </xf>
    <xf numFmtId="0" fontId="16" fillId="11" borderId="16" xfId="0" applyFont="1" applyFill="1" applyBorder="1" applyAlignment="1">
      <alignment horizontal="left" vertical="center"/>
    </xf>
    <xf numFmtId="0" fontId="5" fillId="3" borderId="16" xfId="0" applyFont="1" applyFill="1" applyBorder="1" applyAlignment="1" applyProtection="1">
      <alignment horizontal="right" vertical="center"/>
      <protection locked="0"/>
    </xf>
    <xf numFmtId="0" fontId="16" fillId="5" borderId="16" xfId="0" applyFont="1" applyFill="1" applyBorder="1" applyAlignment="1">
      <alignment horizontal="left" vertical="center"/>
    </xf>
    <xf numFmtId="178" fontId="5" fillId="3" borderId="16" xfId="53" applyNumberFormat="1" applyFont="1" applyFill="1" applyBorder="1" applyAlignment="1" applyProtection="1">
      <alignment horizontal="right" vertical="center"/>
      <protection locked="0"/>
    </xf>
    <xf numFmtId="0" fontId="16" fillId="5" borderId="12" xfId="0" applyFont="1" applyFill="1" applyBorder="1" applyAlignment="1">
      <alignment horizontal="center" vertical="center"/>
    </xf>
    <xf numFmtId="0" fontId="16" fillId="11" borderId="4" xfId="0" applyFont="1" applyFill="1" applyBorder="1" applyAlignment="1">
      <alignment horizontal="left"/>
    </xf>
    <xf numFmtId="0" fontId="16" fillId="11" borderId="8" xfId="0" applyFont="1" applyFill="1" applyBorder="1" applyAlignment="1">
      <alignment horizontal="left"/>
    </xf>
    <xf numFmtId="0" fontId="16" fillId="3" borderId="8" xfId="0" applyFont="1" applyFill="1" applyBorder="1" applyAlignment="1">
      <alignment horizontal="left"/>
    </xf>
    <xf numFmtId="0" fontId="16" fillId="3" borderId="8" xfId="0" applyFont="1" applyFill="1" applyBorder="1" applyAlignment="1" applyProtection="1">
      <alignment horizontal="left"/>
      <protection hidden="1"/>
    </xf>
    <xf numFmtId="0" fontId="16" fillId="3" borderId="10" xfId="0" applyFont="1" applyFill="1" applyBorder="1" applyAlignment="1">
      <alignment horizontal="left"/>
    </xf>
    <xf numFmtId="0" fontId="16" fillId="5" borderId="13" xfId="0" applyFont="1" applyFill="1" applyBorder="1" applyAlignment="1">
      <alignment horizontal="center" vertical="center"/>
    </xf>
    <xf numFmtId="0" fontId="16" fillId="5" borderId="2" xfId="0" applyFont="1" applyFill="1" applyBorder="1" applyAlignment="1">
      <alignment horizontal="center" vertical="center"/>
    </xf>
    <xf numFmtId="0" fontId="16" fillId="3" borderId="10" xfId="0" applyFont="1" applyFill="1" applyBorder="1" applyAlignment="1" applyProtection="1">
      <alignment horizontal="right"/>
      <protection hidden="1"/>
    </xf>
    <xf numFmtId="0" fontId="16" fillId="0" borderId="26" xfId="0" applyFont="1" applyBorder="1" applyAlignment="1">
      <alignment horizontal="left"/>
    </xf>
    <xf numFmtId="0" fontId="5" fillId="0" borderId="37" xfId="0" applyFont="1" applyBorder="1" applyAlignment="1">
      <alignment horizontal="left" vertical="top" wrapText="1"/>
    </xf>
    <xf numFmtId="0" fontId="5" fillId="0" borderId="24" xfId="0" applyFont="1" applyBorder="1" applyAlignment="1">
      <alignment horizontal="left" vertical="top" wrapText="1"/>
    </xf>
    <xf numFmtId="0" fontId="16" fillId="11" borderId="2" xfId="0" applyFont="1" applyFill="1" applyBorder="1" applyAlignment="1">
      <alignment horizontal="center" vertical="center"/>
    </xf>
    <xf numFmtId="0" fontId="16" fillId="3" borderId="12" xfId="0" applyFont="1" applyFill="1" applyBorder="1" applyAlignment="1" applyProtection="1">
      <alignment horizontal="left" vertical="center"/>
      <protection locked="0"/>
    </xf>
    <xf numFmtId="0" fontId="14" fillId="3" borderId="12" xfId="56" applyNumberFormat="1" applyFont="1" applyFill="1" applyBorder="1" applyAlignment="1" applyProtection="1">
      <alignment horizontal="left" vertical="center"/>
      <protection locked="0"/>
    </xf>
    <xf numFmtId="0" fontId="5" fillId="3" borderId="12" xfId="0" applyFont="1" applyFill="1" applyBorder="1" applyAlignment="1" applyProtection="1">
      <alignment horizontal="justify"/>
      <protection locked="0"/>
    </xf>
    <xf numFmtId="0" fontId="3" fillId="2" borderId="0" xfId="0" applyFont="1" applyFill="1" applyAlignment="1" applyProtection="1">
      <alignment horizontal="center"/>
      <protection locked="0"/>
    </xf>
    <xf numFmtId="0" fontId="3" fillId="2" borderId="0" xfId="0" applyFont="1" applyFill="1" applyAlignment="1" applyProtection="1">
      <alignment horizontal="center" vertical="center"/>
      <protection locked="0"/>
    </xf>
    <xf numFmtId="0" fontId="3" fillId="0" borderId="0" xfId="0" applyFont="1" applyAlignment="1" applyProtection="1">
      <alignment horizontal="center" vertical="center"/>
      <protection locked="0"/>
    </xf>
    <xf numFmtId="0" fontId="5" fillId="2" borderId="0" xfId="0" applyFont="1" applyFill="1" applyAlignment="1" applyProtection="1">
      <alignment horizontal="center" vertical="center" wrapText="1"/>
      <protection locked="0"/>
    </xf>
    <xf numFmtId="0" fontId="5" fillId="0" borderId="16" xfId="0" applyFont="1" applyBorder="1" applyAlignment="1" applyProtection="1">
      <alignment horizontal="left" vertical="center"/>
      <protection locked="0"/>
    </xf>
    <xf numFmtId="0" fontId="5" fillId="0" borderId="16" xfId="0" applyFont="1" applyBorder="1" applyAlignment="1" applyProtection="1">
      <alignment horizontal="left" vertical="center" wrapText="1"/>
      <protection locked="0"/>
    </xf>
    <xf numFmtId="0" fontId="5" fillId="2" borderId="16" xfId="0" applyFont="1" applyFill="1" applyBorder="1" applyAlignment="1" applyProtection="1">
      <alignment horizontal="center"/>
      <protection locked="0"/>
    </xf>
    <xf numFmtId="0" fontId="5" fillId="2" borderId="9" xfId="0" applyFont="1" applyFill="1" applyBorder="1" applyAlignment="1" applyProtection="1">
      <alignment horizontal="center" vertical="center" wrapText="1"/>
      <protection locked="0"/>
    </xf>
    <xf numFmtId="0" fontId="5" fillId="2" borderId="16" xfId="0" applyFont="1" applyFill="1" applyBorder="1" applyAlignment="1" applyProtection="1">
      <alignment horizontal="center" vertical="center"/>
      <protection locked="0"/>
    </xf>
    <xf numFmtId="0" fontId="5" fillId="2" borderId="4" xfId="0" applyFont="1" applyFill="1" applyBorder="1" applyAlignment="1" applyProtection="1">
      <alignment horizontal="center"/>
      <protection locked="0"/>
    </xf>
    <xf numFmtId="0" fontId="5" fillId="2" borderId="16" xfId="0" applyFont="1" applyFill="1" applyBorder="1" applyAlignment="1" applyProtection="1">
      <alignment horizontal="center" vertical="center" wrapText="1"/>
      <protection locked="0"/>
    </xf>
    <xf numFmtId="0" fontId="5" fillId="2" borderId="16" xfId="0" applyFont="1" applyFill="1" applyBorder="1" applyAlignment="1" applyProtection="1">
      <alignment horizontal="center" wrapText="1"/>
      <protection locked="0"/>
    </xf>
    <xf numFmtId="0" fontId="5" fillId="2" borderId="44" xfId="0" applyFont="1" applyFill="1" applyBorder="1" applyAlignment="1" applyProtection="1">
      <alignment horizontal="center" vertical="center" wrapText="1"/>
      <protection locked="0"/>
    </xf>
    <xf numFmtId="0" fontId="5" fillId="0" borderId="16" xfId="0" applyFont="1" applyBorder="1" applyAlignment="1" applyProtection="1">
      <alignment vertical="center" wrapText="1"/>
      <protection locked="0"/>
    </xf>
    <xf numFmtId="178" fontId="16" fillId="3" borderId="12" xfId="53" applyNumberFormat="1" applyFont="1" applyFill="1" applyBorder="1" applyAlignment="1" applyProtection="1">
      <alignment horizontal="left" vertical="center"/>
      <protection hidden="1"/>
    </xf>
    <xf numFmtId="0" fontId="16" fillId="3" borderId="24" xfId="0" applyFont="1" applyFill="1" applyBorder="1" applyAlignment="1" applyProtection="1">
      <alignment horizontal="left" vertical="center"/>
      <protection locked="0"/>
    </xf>
    <xf numFmtId="0" fontId="16" fillId="3" borderId="4" xfId="0" applyFont="1" applyFill="1" applyBorder="1" applyAlignment="1" applyProtection="1">
      <alignment horizontal="center" vertical="center"/>
      <protection locked="0"/>
    </xf>
    <xf numFmtId="0" fontId="5" fillId="9" borderId="12" xfId="0" applyFont="1" applyFill="1" applyBorder="1" applyAlignment="1" applyProtection="1">
      <alignment horizontal="left" vertical="center" wrapText="1"/>
      <protection locked="0"/>
    </xf>
    <xf numFmtId="0" fontId="15" fillId="11" borderId="45" xfId="0" applyFont="1" applyFill="1" applyBorder="1" applyAlignment="1" applyProtection="1">
      <alignment horizontal="center" vertical="center"/>
      <protection locked="0"/>
    </xf>
    <xf numFmtId="0" fontId="5" fillId="0" borderId="8" xfId="0" applyFont="1" applyBorder="1" applyAlignment="1" applyProtection="1">
      <alignment horizontal="justify" vertical="center" wrapText="1"/>
      <protection locked="0"/>
    </xf>
    <xf numFmtId="0" fontId="5" fillId="0" borderId="8" xfId="0" applyFont="1" applyBorder="1" applyAlignment="1" applyProtection="1">
      <alignment horizontal="justify" vertical="center"/>
      <protection locked="0"/>
    </xf>
    <xf numFmtId="0" fontId="5" fillId="0" borderId="10" xfId="0" applyFont="1" applyBorder="1" applyAlignment="1" applyProtection="1">
      <alignment horizontal="justify" vertical="center" wrapText="1"/>
      <protection locked="0"/>
    </xf>
    <xf numFmtId="0" fontId="16" fillId="0" borderId="26" xfId="0" applyFont="1" applyBorder="1" applyAlignment="1" applyProtection="1">
      <alignment horizontal="justify" vertical="center"/>
      <protection locked="0"/>
    </xf>
    <xf numFmtId="0" fontId="5" fillId="0" borderId="37" xfId="0" applyFont="1" applyBorder="1" applyAlignment="1" applyProtection="1">
      <alignment horizontal="justify" vertical="center" wrapText="1"/>
      <protection locked="0"/>
    </xf>
    <xf numFmtId="0" fontId="5" fillId="0" borderId="24" xfId="0" applyFont="1" applyBorder="1" applyAlignment="1" applyProtection="1">
      <alignment horizontal="justify" vertical="center" wrapText="1"/>
      <protection locked="0"/>
    </xf>
    <xf numFmtId="0" fontId="5" fillId="0" borderId="37" xfId="0" applyFont="1" applyBorder="1" applyAlignment="1" applyProtection="1">
      <alignment horizontal="justify" vertical="top" wrapText="1"/>
      <protection locked="0"/>
    </xf>
    <xf numFmtId="0" fontId="5" fillId="0" borderId="24" xfId="0" applyFont="1" applyBorder="1" applyAlignment="1" applyProtection="1">
      <alignment horizontal="justify" vertical="top" wrapText="1"/>
      <protection locked="0"/>
    </xf>
    <xf numFmtId="0" fontId="5" fillId="0" borderId="0" xfId="0" applyFont="1" applyAlignment="1" applyProtection="1">
      <alignment horizontal="justify" vertical="center"/>
      <protection locked="0"/>
    </xf>
    <xf numFmtId="0" fontId="5" fillId="0" borderId="24" xfId="0" applyFont="1" applyBorder="1" applyAlignment="1" applyProtection="1">
      <alignment horizontal="left" vertical="center" wrapText="1"/>
      <protection locked="0"/>
    </xf>
    <xf numFmtId="0" fontId="5" fillId="0" borderId="0" xfId="0" applyFont="1" applyAlignment="1" applyProtection="1">
      <alignment horizontal="justify" vertical="center" wrapText="1"/>
      <protection locked="0"/>
    </xf>
    <xf numFmtId="0" fontId="3" fillId="0" borderId="4" xfId="0" applyFont="1" applyBorder="1" applyAlignment="1" applyProtection="1">
      <alignment horizontal="justify" vertical="center" wrapText="1"/>
      <protection locked="0"/>
    </xf>
    <xf numFmtId="0" fontId="15" fillId="3" borderId="8" xfId="0" applyFont="1" applyFill="1" applyBorder="1" applyAlignment="1" applyProtection="1">
      <alignment horizontal="right" vertical="center"/>
      <protection locked="0"/>
    </xf>
    <xf numFmtId="0" fontId="15" fillId="3" borderId="8" xfId="0" applyFont="1" applyFill="1" applyBorder="1" applyAlignment="1" applyProtection="1">
      <alignment horizontal="left" vertical="center"/>
      <protection locked="0"/>
    </xf>
    <xf numFmtId="0" fontId="15" fillId="3" borderId="10" xfId="0" applyFont="1" applyFill="1" applyBorder="1" applyAlignment="1" applyProtection="1">
      <alignment horizontal="right" vertical="center"/>
      <protection locked="0"/>
    </xf>
    <xf numFmtId="0" fontId="15" fillId="0" borderId="46" xfId="0" applyFont="1" applyBorder="1" applyAlignment="1" applyProtection="1">
      <alignment horizontal="center" vertical="center"/>
      <protection locked="0"/>
    </xf>
    <xf numFmtId="0" fontId="17" fillId="0" borderId="4" xfId="0" applyFont="1" applyBorder="1" applyAlignment="1" applyProtection="1">
      <alignment horizontal="justify" vertical="center" wrapText="1"/>
      <protection locked="0"/>
    </xf>
    <xf numFmtId="0" fontId="17" fillId="2" borderId="8" xfId="0" applyFont="1" applyFill="1" applyBorder="1" applyAlignment="1" applyProtection="1">
      <alignment vertical="center"/>
      <protection locked="0"/>
    </xf>
    <xf numFmtId="0" fontId="17" fillId="0" borderId="16" xfId="0" applyFont="1" applyBorder="1" applyAlignment="1" applyProtection="1">
      <alignment horizontal="justify" vertical="center"/>
      <protection locked="0"/>
    </xf>
    <xf numFmtId="0" fontId="17" fillId="2" borderId="8" xfId="0" applyFont="1" applyFill="1" applyBorder="1" applyAlignment="1" applyProtection="1">
      <alignment vertical="center" wrapText="1"/>
      <protection locked="0"/>
    </xf>
    <xf numFmtId="0" fontId="17" fillId="2" borderId="10" xfId="0" applyFont="1" applyFill="1" applyBorder="1" applyAlignment="1" applyProtection="1">
      <alignment vertical="center" wrapText="1"/>
      <protection locked="0"/>
    </xf>
    <xf numFmtId="0" fontId="17" fillId="0" borderId="17" xfId="0" applyFont="1" applyBorder="1" applyAlignment="1" applyProtection="1">
      <alignment horizontal="justify" vertical="center"/>
      <protection locked="0"/>
    </xf>
    <xf numFmtId="0" fontId="5" fillId="0" borderId="24" xfId="0" applyFont="1" applyBorder="1" applyAlignment="1" applyProtection="1">
      <alignment horizontal="justify" vertical="center"/>
      <protection locked="0"/>
    </xf>
    <xf numFmtId="0" fontId="16" fillId="0" borderId="26" xfId="0" applyFont="1" applyBorder="1" applyAlignment="1" applyProtection="1">
      <alignment horizontal="left" vertical="center"/>
      <protection locked="0"/>
    </xf>
    <xf numFmtId="0" fontId="5" fillId="0" borderId="24" xfId="0" applyFont="1" applyBorder="1" applyAlignment="1" applyProtection="1">
      <alignment horizontal="left" vertical="center"/>
      <protection locked="0"/>
    </xf>
    <xf numFmtId="0" fontId="5" fillId="0" borderId="0" xfId="0" applyFont="1" applyAlignment="1" applyProtection="1">
      <alignment horizontal="center" vertical="center"/>
      <protection locked="0"/>
    </xf>
    <xf numFmtId="0" fontId="5" fillId="0" borderId="37" xfId="0" applyFont="1" applyBorder="1" applyAlignment="1" applyProtection="1">
      <alignment horizontal="left" vertical="center"/>
      <protection locked="0"/>
    </xf>
    <xf numFmtId="0" fontId="5" fillId="0" borderId="24" xfId="0" applyFont="1" applyBorder="1" applyAlignment="1" applyProtection="1">
      <alignment horizontal="left" wrapText="1"/>
      <protection locked="0"/>
    </xf>
    <xf numFmtId="0" fontId="5" fillId="0" borderId="0" xfId="0" applyFont="1" applyAlignment="1" applyProtection="1">
      <alignment horizontal="left" vertical="center"/>
      <protection locked="0"/>
    </xf>
    <xf numFmtId="0" fontId="16" fillId="0" borderId="26" xfId="0" applyFont="1" applyBorder="1" applyAlignment="1" applyProtection="1">
      <alignment horizontal="left" vertical="center" wrapText="1"/>
      <protection locked="0"/>
    </xf>
    <xf numFmtId="0" fontId="3" fillId="0" borderId="16" xfId="0" applyFont="1" applyBorder="1" applyAlignment="1">
      <alignment horizontal="justify" vertical="center" wrapText="1"/>
    </xf>
    <xf numFmtId="0" fontId="8" fillId="11" borderId="16" xfId="0" applyFont="1" applyFill="1" applyBorder="1" applyAlignment="1">
      <alignment horizontal="left"/>
    </xf>
    <xf numFmtId="0" fontId="3" fillId="0" borderId="16" xfId="0" applyFont="1" applyBorder="1" applyAlignment="1">
      <alignment horizontal="justify" vertical="top"/>
    </xf>
    <xf numFmtId="0" fontId="3" fillId="0" borderId="16" xfId="0" applyFont="1" applyBorder="1" applyAlignment="1">
      <alignment horizontal="justify" vertical="top" wrapText="1"/>
    </xf>
    <xf numFmtId="0" fontId="16" fillId="11" borderId="16" xfId="0" applyFont="1" applyFill="1" applyBorder="1" applyAlignment="1" applyProtection="1">
      <alignment horizontal="center" vertical="center"/>
      <protection locked="0"/>
    </xf>
    <xf numFmtId="0" fontId="8" fillId="3" borderId="16" xfId="0" applyFont="1" applyFill="1" applyBorder="1" applyAlignment="1">
      <alignment horizontal="center" vertical="center" wrapText="1" readingOrder="1"/>
    </xf>
    <xf numFmtId="0" fontId="3" fillId="0" borderId="16" xfId="0" applyFont="1" applyBorder="1" applyAlignment="1">
      <alignment horizontal="justify" vertical="center" wrapText="1" readingOrder="1"/>
    </xf>
    <xf numFmtId="0" fontId="16" fillId="11" borderId="15" xfId="0" applyFont="1" applyFill="1" applyBorder="1" applyAlignment="1" applyProtection="1">
      <alignment horizontal="center" vertical="center"/>
      <protection locked="0"/>
    </xf>
    <xf numFmtId="0" fontId="5" fillId="2" borderId="15" xfId="0" applyFont="1" applyFill="1" applyBorder="1" applyAlignment="1" applyProtection="1">
      <alignment horizontal="justify" vertical="top" wrapText="1"/>
      <protection locked="0"/>
    </xf>
    <xf numFmtId="0" fontId="5" fillId="2" borderId="48" xfId="0" applyFont="1" applyFill="1" applyBorder="1" applyAlignment="1" applyProtection="1">
      <alignment horizontal="justify" vertical="top" wrapText="1"/>
      <protection locked="0"/>
    </xf>
    <xf numFmtId="0" fontId="5" fillId="2" borderId="22" xfId="0" applyFont="1" applyFill="1" applyBorder="1" applyAlignment="1" applyProtection="1">
      <alignment horizontal="justify" vertical="center" wrapText="1"/>
      <protection locked="0"/>
    </xf>
    <xf numFmtId="0" fontId="5" fillId="2" borderId="15" xfId="0" applyFont="1" applyFill="1" applyBorder="1" applyAlignment="1" applyProtection="1">
      <alignment horizontal="justify" wrapText="1"/>
      <protection locked="0"/>
    </xf>
    <xf numFmtId="0" fontId="5" fillId="2" borderId="22" xfId="0" applyFont="1" applyFill="1" applyBorder="1" applyAlignment="1" applyProtection="1">
      <alignment horizontal="justify" wrapText="1"/>
      <protection locked="0"/>
    </xf>
    <xf numFmtId="0" fontId="16" fillId="19" borderId="0" xfId="0" applyFont="1" applyFill="1" applyAlignment="1" applyProtection="1">
      <alignment horizontal="left" vertical="top" wrapText="1"/>
      <protection locked="0"/>
    </xf>
    <xf numFmtId="0" fontId="5" fillId="0" borderId="12" xfId="0" applyFont="1" applyBorder="1" applyAlignment="1" applyProtection="1">
      <alignment horizontal="justify" vertical="top" wrapText="1"/>
      <protection locked="0"/>
    </xf>
    <xf numFmtId="0" fontId="16" fillId="11" borderId="12" xfId="0" applyFont="1" applyFill="1" applyBorder="1" applyAlignment="1" applyProtection="1">
      <alignment horizontal="center"/>
      <protection locked="0"/>
    </xf>
    <xf numFmtId="178" fontId="16" fillId="3" borderId="12" xfId="0" applyNumberFormat="1" applyFont="1" applyFill="1" applyBorder="1" applyAlignment="1">
      <alignment horizontal="left" vertical="center"/>
    </xf>
    <xf numFmtId="0" fontId="16" fillId="16" borderId="18" xfId="0" applyFont="1" applyFill="1" applyBorder="1" applyAlignment="1" applyProtection="1">
      <alignment horizontal="center" vertical="center" wrapText="1"/>
      <protection locked="0"/>
    </xf>
    <xf numFmtId="0" fontId="5" fillId="3" borderId="16" xfId="0" applyFont="1" applyFill="1" applyBorder="1" applyAlignment="1" applyProtection="1">
      <alignment horizontal="center"/>
      <protection locked="0"/>
    </xf>
    <xf numFmtId="0" fontId="5" fillId="2" borderId="16" xfId="0" applyFont="1" applyFill="1" applyBorder="1" applyAlignment="1" applyProtection="1">
      <alignment horizontal="left"/>
      <protection locked="0"/>
    </xf>
    <xf numFmtId="0" fontId="26" fillId="0" borderId="12" xfId="0" applyFont="1" applyBorder="1" applyAlignment="1">
      <alignment horizontal="left" wrapText="1"/>
    </xf>
    <xf numFmtId="0" fontId="5" fillId="2" borderId="9" xfId="0" applyFont="1" applyFill="1" applyBorder="1" applyAlignment="1" applyProtection="1">
      <alignment horizontal="left"/>
      <protection locked="0"/>
    </xf>
    <xf numFmtId="0" fontId="5" fillId="3" borderId="17" xfId="0" applyFont="1" applyFill="1" applyBorder="1" applyAlignment="1" applyProtection="1">
      <alignment horizontal="center"/>
      <protection locked="0"/>
    </xf>
  </cellXfs>
  <cellStyles count="57">
    <cellStyle name="Millares [0] 2" xfId="10" xr:uid="{00000000-0005-0000-0000-00000F000000}"/>
    <cellStyle name="Millares [0] 3" xfId="11" xr:uid="{00000000-0005-0000-0000-000010000000}"/>
    <cellStyle name="Millares 2" xfId="1" xr:uid="{00000000-0005-0000-0000-000006000000}"/>
    <cellStyle name="Millares 2 2" xfId="2" xr:uid="{00000000-0005-0000-0000-000007000000}"/>
    <cellStyle name="Millares 2 3" xfId="3" xr:uid="{00000000-0005-0000-0000-000008000000}"/>
    <cellStyle name="Millares 2 5 2" xfId="4" xr:uid="{00000000-0005-0000-0000-000009000000}"/>
    <cellStyle name="Millares 3" xfId="5" xr:uid="{00000000-0005-0000-0000-00000A000000}"/>
    <cellStyle name="Millares 3 2" xfId="6" xr:uid="{00000000-0005-0000-0000-00000B000000}"/>
    <cellStyle name="Millares 4" xfId="7" xr:uid="{00000000-0005-0000-0000-00000C000000}"/>
    <cellStyle name="Millares 4 2" xfId="8" xr:uid="{00000000-0005-0000-0000-00000D000000}"/>
    <cellStyle name="Millares 5" xfId="9" xr:uid="{00000000-0005-0000-0000-00000E000000}"/>
    <cellStyle name="Moneda [0] 2" xfId="18" xr:uid="{00000000-0005-0000-0000-000017000000}"/>
    <cellStyle name="Moneda [0] 3" xfId="19" xr:uid="{00000000-0005-0000-0000-000018000000}"/>
    <cellStyle name="Moneda [0] 3 2" xfId="20" xr:uid="{00000000-0005-0000-0000-000019000000}"/>
    <cellStyle name="Moneda [0] 4" xfId="21" xr:uid="{00000000-0005-0000-0000-00001A000000}"/>
    <cellStyle name="Moneda [0] 5" xfId="22" xr:uid="{00000000-0005-0000-0000-00001B000000}"/>
    <cellStyle name="Moneda [0] 6" xfId="23" xr:uid="{00000000-0005-0000-0000-00001C000000}"/>
    <cellStyle name="Moneda [0] 7" xfId="24" xr:uid="{00000000-0005-0000-0000-00001D000000}"/>
    <cellStyle name="Moneda 2" xfId="12" xr:uid="{00000000-0005-0000-0000-000011000000}"/>
    <cellStyle name="Moneda 3" xfId="13" xr:uid="{00000000-0005-0000-0000-000012000000}"/>
    <cellStyle name="Moneda 4" xfId="14" xr:uid="{00000000-0005-0000-0000-000013000000}"/>
    <cellStyle name="Moneda 5" xfId="15" xr:uid="{00000000-0005-0000-0000-000014000000}"/>
    <cellStyle name="Moneda 6" xfId="16" xr:uid="{00000000-0005-0000-0000-000015000000}"/>
    <cellStyle name="Moneda 7" xfId="17" xr:uid="{00000000-0005-0000-0000-000016000000}"/>
    <cellStyle name="Normal" xfId="0" builtinId="0"/>
    <cellStyle name="Normal 10" xfId="25" xr:uid="{00000000-0005-0000-0000-00001E000000}"/>
    <cellStyle name="Normal 10 2 2" xfId="26" xr:uid="{00000000-0005-0000-0000-00001F000000}"/>
    <cellStyle name="Normal 11" xfId="27" xr:uid="{00000000-0005-0000-0000-000020000000}"/>
    <cellStyle name="Normal 11 2" xfId="28" xr:uid="{00000000-0005-0000-0000-000021000000}"/>
    <cellStyle name="Normal 11 3" xfId="29" xr:uid="{00000000-0005-0000-0000-000022000000}"/>
    <cellStyle name="Normal 12" xfId="30" xr:uid="{00000000-0005-0000-0000-000023000000}"/>
    <cellStyle name="Normal 13" xfId="31" xr:uid="{00000000-0005-0000-0000-000024000000}"/>
    <cellStyle name="Normal 14" xfId="32" xr:uid="{00000000-0005-0000-0000-000025000000}"/>
    <cellStyle name="Normal 15" xfId="33" xr:uid="{00000000-0005-0000-0000-000026000000}"/>
    <cellStyle name="Normal 2" xfId="34" xr:uid="{00000000-0005-0000-0000-000027000000}"/>
    <cellStyle name="Normal 2 2" xfId="35" xr:uid="{00000000-0005-0000-0000-000028000000}"/>
    <cellStyle name="Normal 2 3" xfId="36" xr:uid="{00000000-0005-0000-0000-000029000000}"/>
    <cellStyle name="Normal 3" xfId="37" xr:uid="{00000000-0005-0000-0000-00002A000000}"/>
    <cellStyle name="Normal 4" xfId="38" xr:uid="{00000000-0005-0000-0000-00002B000000}"/>
    <cellStyle name="Normal 4 2" xfId="39" xr:uid="{00000000-0005-0000-0000-00002C000000}"/>
    <cellStyle name="Normal 5" xfId="40" xr:uid="{00000000-0005-0000-0000-00002D000000}"/>
    <cellStyle name="Normal 5 2" xfId="41" xr:uid="{00000000-0005-0000-0000-00002E000000}"/>
    <cellStyle name="Normal 5 3" xfId="42" xr:uid="{00000000-0005-0000-0000-00002F000000}"/>
    <cellStyle name="Normal 6" xfId="43" xr:uid="{00000000-0005-0000-0000-000030000000}"/>
    <cellStyle name="Normal 7" xfId="44" xr:uid="{00000000-0005-0000-0000-000031000000}"/>
    <cellStyle name="Normal 8" xfId="45" xr:uid="{00000000-0005-0000-0000-000032000000}"/>
    <cellStyle name="Normal 8 2" xfId="46" xr:uid="{00000000-0005-0000-0000-000033000000}"/>
    <cellStyle name="Normal 8 3" xfId="47" xr:uid="{00000000-0005-0000-0000-000034000000}"/>
    <cellStyle name="Normal 9" xfId="48" xr:uid="{00000000-0005-0000-0000-000035000000}"/>
    <cellStyle name="Porcentaje 2" xfId="49" xr:uid="{00000000-0005-0000-0000-000036000000}"/>
    <cellStyle name="Porcentaje 2 3" xfId="50" xr:uid="{00000000-0005-0000-0000-000037000000}"/>
    <cellStyle name="Porcentaje 3" xfId="51" xr:uid="{00000000-0005-0000-0000-000038000000}"/>
    <cellStyle name="Porcentaje 4" xfId="52" xr:uid="{00000000-0005-0000-0000-000039000000}"/>
    <cellStyle name="Porcentaje 4 2" xfId="53" xr:uid="{00000000-0005-0000-0000-00003A000000}"/>
    <cellStyle name="Porcentaje 4 3" xfId="54" xr:uid="{00000000-0005-0000-0000-00003B000000}"/>
    <cellStyle name="Porcentaje 5" xfId="55" xr:uid="{00000000-0005-0000-0000-00003C000000}"/>
    <cellStyle name="Porcentaje 6" xfId="56" xr:uid="{00000000-0005-0000-0000-00003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F7F7F"/>
      <rgbColor rgb="FF95B3D7"/>
      <rgbColor rgb="FF993366"/>
      <rgbColor rgb="FFEBF1DE"/>
      <rgbColor rgb="FFDBEEF4"/>
      <rgbColor rgb="FF660066"/>
      <rgbColor rgb="FFD99694"/>
      <rgbColor rgb="FF0070C0"/>
      <rgbColor rgb="FFCCC1DA"/>
      <rgbColor rgb="FF000080"/>
      <rgbColor rgb="FFFF00FF"/>
      <rgbColor rgb="FFFFFF00"/>
      <rgbColor rgb="FF00FFFF"/>
      <rgbColor rgb="FF800080"/>
      <rgbColor rgb="FF800000"/>
      <rgbColor rgb="FF008080"/>
      <rgbColor rgb="FF0000FF"/>
      <rgbColor rgb="FF00CCFF"/>
      <rgbColor rgb="FFDCE6F2"/>
      <rgbColor rgb="FFF2F2F2"/>
      <rgbColor rgb="FFFDEADA"/>
      <rgbColor rgb="FF93CDDD"/>
      <rgbColor rgb="FFF2DCDB"/>
      <rgbColor rgb="FFB3A2C7"/>
      <rgbColor rgb="FFE6B9B8"/>
      <rgbColor rgb="FF3366FF"/>
      <rgbColor rgb="FFB7DEE8"/>
      <rgbColor rgb="FF99CC00"/>
      <rgbColor rgb="FFD9D9D9"/>
      <rgbColor rgb="FFFF9900"/>
      <rgbColor rgb="FFFF6600"/>
      <rgbColor rgb="FF595959"/>
      <rgbColor rgb="FFA6A6A6"/>
      <rgbColor rgb="FF003366"/>
      <rgbColor rgb="FF339966"/>
      <rgbColor rgb="FF003300"/>
      <rgbColor rgb="FF333300"/>
      <rgbColor rgb="FF993300"/>
      <rgbColor rgb="FF993366"/>
      <rgbColor rgb="FF333399"/>
      <rgbColor rgb="FF26262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1137475</xdr:colOff>
      <xdr:row>76</xdr:row>
      <xdr:rowOff>215349</xdr:rowOff>
    </xdr:from>
    <xdr:to>
      <xdr:col>1</xdr:col>
      <xdr:colOff>1975040</xdr:colOff>
      <xdr:row>79</xdr:row>
      <xdr:rowOff>115737</xdr:rowOff>
    </xdr:to>
    <xdr:pic>
      <xdr:nvPicPr>
        <xdr:cNvPr id="2" name="Imagen 1">
          <a:extLst>
            <a:ext uri="{FF2B5EF4-FFF2-40B4-BE49-F238E27FC236}">
              <a16:creationId xmlns:a16="http://schemas.microsoft.com/office/drawing/2014/main" id="{A0DA3931-425F-C397-9C3A-BEA32F077B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47997" y="27746740"/>
          <a:ext cx="837565" cy="447040"/>
        </a:xfrm>
        <a:prstGeom prst="rect">
          <a:avLst/>
        </a:prstGeom>
      </xdr:spPr>
    </xdr:pic>
    <xdr:clientData/>
  </xdr:twoCellAnchor>
  <xdr:twoCellAnchor editAs="oneCell">
    <xdr:from>
      <xdr:col>7</xdr:col>
      <xdr:colOff>320261</xdr:colOff>
      <xdr:row>76</xdr:row>
      <xdr:rowOff>165652</xdr:rowOff>
    </xdr:from>
    <xdr:to>
      <xdr:col>7</xdr:col>
      <xdr:colOff>883479</xdr:colOff>
      <xdr:row>79</xdr:row>
      <xdr:rowOff>149334</xdr:rowOff>
    </xdr:to>
    <xdr:pic>
      <xdr:nvPicPr>
        <xdr:cNvPr id="3" name="Image 24">
          <a:extLst>
            <a:ext uri="{FF2B5EF4-FFF2-40B4-BE49-F238E27FC236}">
              <a16:creationId xmlns:a16="http://schemas.microsoft.com/office/drawing/2014/main" id="{2DFC383D-FF2A-B5C3-EDA4-E02F85929F7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96870" y="27697043"/>
          <a:ext cx="563218" cy="5303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21</xdr:row>
      <xdr:rowOff>116280</xdr:rowOff>
    </xdr:from>
    <xdr:to>
      <xdr:col>1</xdr:col>
      <xdr:colOff>2093040</xdr:colOff>
      <xdr:row>21</xdr:row>
      <xdr:rowOff>4132080</xdr:rowOff>
    </xdr:to>
    <xdr:pic>
      <xdr:nvPicPr>
        <xdr:cNvPr id="2" name="Imagen 2" descr="Mapa conceptual.&#10;Gravados: Causan IVA, son responsables de IVA, el IVA pagado es descontable&#10;Extentos: Causan IVA, tarifa 0%&#10;Excluidos: No causan IVA, no existe tarifa">
          <a:extLst>
            <a:ext uri="{FF2B5EF4-FFF2-40B4-BE49-F238E27FC236}">
              <a16:creationId xmlns:a16="http://schemas.microsoft.com/office/drawing/2014/main" id="{00000000-0008-0000-1300-000002000000}"/>
            </a:ext>
          </a:extLst>
        </xdr:cNvPr>
        <xdr:cNvPicPr/>
      </xdr:nvPicPr>
      <xdr:blipFill>
        <a:blip xmlns:r="http://schemas.openxmlformats.org/officeDocument/2006/relationships" r:embed="rId1"/>
        <a:srcRect l="35100" t="29338" r="35806" b="18573"/>
        <a:stretch/>
      </xdr:blipFill>
      <xdr:spPr>
        <a:xfrm>
          <a:off x="0" y="22318920"/>
          <a:ext cx="4198680" cy="4015800"/>
        </a:xfrm>
        <a:prstGeom prst="rect">
          <a:avLst/>
        </a:prstGeom>
        <a:ln w="0">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2" displayName="Tabla2" ref="A11:F120" totalsRowShown="0">
  <autoFilter ref="A11:F120" xr:uid="{00000000-0009-0000-0100-000001000000}"/>
  <tableColumns count="6">
    <tableColumn id="1" xr3:uid="{00000000-0010-0000-0000-000001000000}" name="Cargo "/>
    <tableColumn id="2" xr3:uid="{00000000-0010-0000-0000-000002000000}" name="Salario mensual 2025"/>
    <tableColumn id="3" xr3:uid="{00000000-0010-0000-0000-000003000000}" name="Proyección Salario mensual 2026"/>
    <tableColumn id="4" xr3:uid="{00000000-0010-0000-0000-000004000000}" name="Salario mensual con factor prestacional"/>
    <tableColumn id="5" xr3:uid="{00000000-0010-0000-0000-000005000000}" name="Salario diario con factor prestacional"/>
    <tableColumn id="6" xr3:uid="{00000000-0010-0000-0000-000006000000}" name="Salario por hora con factor prestacional"/>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tint val="100000"/>
                <a:shade val="100000"/>
              </a:schemeClr>
            </a:gs>
            <a:gs pos="100000">
              <a:schemeClr val="phClr">
                <a:tint val="50000"/>
                <a:shade val="100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2.vml"/><Relationship Id="rId1" Type="http://schemas.openxmlformats.org/officeDocument/2006/relationships/hyperlink" Target="https://www.funcionpublica.gov.co/eva/gestornormativo/norma.php?i=260036" TargetMode="External"/><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3" Type="http://schemas.openxmlformats.org/officeDocument/2006/relationships/hyperlink" Target="https://colombiacompra.gov.co/sites/cce_public/files/cce_documents/cce_guia_esal.pdf" TargetMode="External"/><Relationship Id="rId2" Type="http://schemas.openxmlformats.org/officeDocument/2006/relationships/hyperlink" Target="https://colombiacompra.gov.co/manuales-guias-y-pliegos-tipo/manuales-y-guias/guia-para-el-manejo-de-ofertas-artificialmente-bajas" TargetMode="External"/><Relationship Id="rId1" Type="http://schemas.openxmlformats.org/officeDocument/2006/relationships/hyperlink" Target="https://colombiacompra.gov.co/manuales-guias-y-pliegos-tipo/manuales-y-guias/guia-para-determinar-y-verificar-la-capacidad" TargetMode="External"/><Relationship Id="rId5" Type="http://schemas.openxmlformats.org/officeDocument/2006/relationships/hyperlink" Target="https://colombiacompra.gov.co/manuales-guias-y-pliegos-tipo/manuales-y-guias/manual-para-determinar-y-verificar-los-requisitos" TargetMode="External"/><Relationship Id="rId4" Type="http://schemas.openxmlformats.org/officeDocument/2006/relationships/hyperlink" Target="https://colombiacompra.gov.co/sites/cce_public/files/cce_documents/cce_guia_elaboracion_estudios.pdf" TargetMode="External"/></Relationships>
</file>

<file path=xl/worksheets/_rels/sheet18.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www.gerencie.com/impuesto-a-las-venta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FBFBF"/>
    <pageSetUpPr fitToPage="1"/>
  </sheetPr>
  <dimension ref="A1:L75"/>
  <sheetViews>
    <sheetView showGridLines="0" topLeftCell="A14" zoomScaleNormal="100" workbookViewId="0">
      <selection activeCell="A31" sqref="A31:C31"/>
    </sheetView>
  </sheetViews>
  <sheetFormatPr baseColWidth="10" defaultColWidth="18.796875" defaultRowHeight="12.5" x14ac:dyDescent="0.25"/>
  <cols>
    <col min="1" max="1" width="13.69921875" style="1" customWidth="1"/>
    <col min="2" max="2" width="17.69921875" style="1" customWidth="1"/>
    <col min="3" max="3" width="14" style="1" customWidth="1"/>
    <col min="4" max="8" width="18.796875" style="1"/>
    <col min="9" max="11" width="16.796875" style="1" customWidth="1"/>
    <col min="12" max="12" width="38.796875" style="1" customWidth="1"/>
    <col min="13" max="16384" width="18.796875" style="1"/>
  </cols>
  <sheetData>
    <row r="1" spans="1:11" ht="39" customHeight="1" x14ac:dyDescent="0.25">
      <c r="F1" s="554" t="s">
        <v>0</v>
      </c>
      <c r="G1" s="554"/>
      <c r="H1" s="554"/>
      <c r="I1" s="554"/>
      <c r="J1" s="554"/>
      <c r="K1" s="554"/>
    </row>
    <row r="2" spans="1:11" ht="18" customHeight="1" x14ac:dyDescent="0.25">
      <c r="F2" s="555" t="s">
        <v>1</v>
      </c>
      <c r="G2" s="555"/>
      <c r="H2" s="555"/>
      <c r="I2" s="555"/>
      <c r="J2" s="555"/>
      <c r="K2" s="555"/>
    </row>
    <row r="3" spans="1:11" ht="6" customHeight="1" x14ac:dyDescent="0.25"/>
    <row r="5" spans="1:11" ht="18" customHeight="1" x14ac:dyDescent="0.25">
      <c r="A5" s="2" t="s">
        <v>2</v>
      </c>
      <c r="B5" s="3" t="s">
        <v>3</v>
      </c>
      <c r="D5" s="2" t="s">
        <v>2</v>
      </c>
      <c r="E5" s="3" t="s">
        <v>4</v>
      </c>
    </row>
    <row r="6" spans="1:11" ht="18" customHeight="1" x14ac:dyDescent="0.25">
      <c r="A6" s="4" t="s">
        <v>5</v>
      </c>
      <c r="B6" s="5" t="s">
        <v>6</v>
      </c>
      <c r="D6" s="6" t="s">
        <v>7</v>
      </c>
      <c r="E6" s="7" t="s">
        <v>8</v>
      </c>
    </row>
    <row r="7" spans="1:11" ht="18" customHeight="1" x14ac:dyDescent="0.25">
      <c r="A7" s="8" t="s">
        <v>9</v>
      </c>
      <c r="B7" s="9" t="s">
        <v>10</v>
      </c>
    </row>
    <row r="8" spans="1:11" ht="18" customHeight="1" x14ac:dyDescent="0.25">
      <c r="A8" s="10" t="s">
        <v>11</v>
      </c>
      <c r="B8" s="11" t="s">
        <v>12</v>
      </c>
    </row>
    <row r="10" spans="1:11" ht="67.5" customHeight="1" x14ac:dyDescent="0.25">
      <c r="A10" s="556" t="s">
        <v>13</v>
      </c>
      <c r="B10" s="556"/>
      <c r="C10" s="556"/>
      <c r="D10" s="556"/>
      <c r="E10" s="556"/>
      <c r="F10" s="556"/>
      <c r="G10" s="556"/>
      <c r="H10" s="556"/>
      <c r="I10" s="556"/>
      <c r="J10" s="556"/>
      <c r="K10" s="556"/>
    </row>
    <row r="12" spans="1:11" ht="19.5" customHeight="1" x14ac:dyDescent="0.25">
      <c r="A12" s="557" t="s">
        <v>14</v>
      </c>
      <c r="B12" s="557"/>
      <c r="C12" s="557"/>
      <c r="D12" s="557"/>
      <c r="E12" s="557"/>
      <c r="F12" s="557"/>
      <c r="G12" s="557"/>
      <c r="H12" s="557"/>
    </row>
    <row r="13" spans="1:11" ht="19.5" customHeight="1" x14ac:dyDescent="0.25">
      <c r="A13" s="558" t="s">
        <v>15</v>
      </c>
      <c r="B13" s="558"/>
      <c r="C13" s="558"/>
      <c r="D13" s="559" t="s">
        <v>16</v>
      </c>
      <c r="E13" s="559"/>
      <c r="F13" s="559"/>
      <c r="G13" s="559"/>
      <c r="H13" s="559"/>
    </row>
    <row r="14" spans="1:11" ht="45.75" customHeight="1" x14ac:dyDescent="0.25">
      <c r="A14" s="560" t="s">
        <v>17</v>
      </c>
      <c r="B14" s="560"/>
      <c r="C14" s="560"/>
      <c r="D14" s="561" t="s">
        <v>18</v>
      </c>
      <c r="E14" s="561"/>
      <c r="F14" s="561"/>
      <c r="G14" s="561"/>
      <c r="H14" s="561"/>
    </row>
    <row r="15" spans="1:11" ht="93" customHeight="1" x14ac:dyDescent="0.25">
      <c r="A15" s="560" t="s">
        <v>19</v>
      </c>
      <c r="B15" s="560"/>
      <c r="C15" s="560"/>
      <c r="D15" s="561" t="s">
        <v>20</v>
      </c>
      <c r="E15" s="561"/>
      <c r="F15" s="561"/>
      <c r="G15" s="561"/>
      <c r="H15" s="561"/>
    </row>
    <row r="16" spans="1:11" ht="44.25" customHeight="1" x14ac:dyDescent="0.25">
      <c r="A16" s="560" t="s">
        <v>21</v>
      </c>
      <c r="B16" s="560"/>
      <c r="C16" s="560"/>
      <c r="D16" s="561" t="s">
        <v>22</v>
      </c>
      <c r="E16" s="561"/>
      <c r="F16" s="561"/>
      <c r="G16" s="561"/>
      <c r="H16" s="561"/>
    </row>
    <row r="17" spans="1:12" ht="54" customHeight="1" x14ac:dyDescent="0.25">
      <c r="A17" s="560" t="s">
        <v>23</v>
      </c>
      <c r="B17" s="560"/>
      <c r="C17" s="560"/>
      <c r="D17" s="561" t="s">
        <v>24</v>
      </c>
      <c r="E17" s="561"/>
      <c r="F17" s="561"/>
      <c r="G17" s="561"/>
      <c r="H17" s="561"/>
    </row>
    <row r="18" spans="1:12" ht="54" customHeight="1" x14ac:dyDescent="0.25">
      <c r="A18" s="562" t="s">
        <v>25</v>
      </c>
      <c r="B18" s="562"/>
      <c r="C18" s="562"/>
      <c r="D18" s="561" t="s">
        <v>26</v>
      </c>
      <c r="E18" s="561"/>
      <c r="F18" s="561"/>
      <c r="G18" s="561"/>
      <c r="H18" s="561"/>
    </row>
    <row r="19" spans="1:12" ht="32.25" customHeight="1" x14ac:dyDescent="0.25">
      <c r="A19" s="560" t="s">
        <v>27</v>
      </c>
      <c r="B19" s="560"/>
      <c r="C19" s="560"/>
      <c r="D19" s="561" t="s">
        <v>28</v>
      </c>
      <c r="E19" s="561"/>
      <c r="F19" s="561"/>
      <c r="G19" s="561"/>
      <c r="H19" s="561"/>
    </row>
    <row r="20" spans="1:12" ht="54.75" customHeight="1" x14ac:dyDescent="0.25">
      <c r="A20" s="560" t="s">
        <v>29</v>
      </c>
      <c r="B20" s="560"/>
      <c r="C20" s="560"/>
      <c r="D20" s="561" t="s">
        <v>30</v>
      </c>
      <c r="E20" s="561"/>
      <c r="F20" s="561"/>
      <c r="G20" s="561"/>
      <c r="H20" s="561"/>
    </row>
    <row r="21" spans="1:12" ht="36" customHeight="1" x14ac:dyDescent="0.25">
      <c r="A21" s="563" t="s">
        <v>31</v>
      </c>
      <c r="B21" s="563"/>
      <c r="C21" s="563"/>
      <c r="D21" s="564" t="s">
        <v>32</v>
      </c>
      <c r="E21" s="564"/>
      <c r="F21" s="564"/>
      <c r="G21" s="564"/>
      <c r="H21" s="564"/>
    </row>
    <row r="23" spans="1:12" ht="19.5" customHeight="1" x14ac:dyDescent="0.25">
      <c r="A23" s="565" t="s">
        <v>33</v>
      </c>
      <c r="B23" s="565"/>
      <c r="C23" s="565"/>
      <c r="D23" s="565"/>
      <c r="E23" s="565"/>
      <c r="F23" s="565"/>
      <c r="G23" s="565"/>
      <c r="H23" s="565"/>
      <c r="I23" s="566" t="s">
        <v>34</v>
      </c>
      <c r="J23" s="566"/>
      <c r="K23" s="566"/>
    </row>
    <row r="24" spans="1:12" ht="38.25" customHeight="1" x14ac:dyDescent="0.25">
      <c r="A24" s="567" t="s">
        <v>15</v>
      </c>
      <c r="B24" s="567"/>
      <c r="C24" s="567"/>
      <c r="D24" s="568" t="s">
        <v>16</v>
      </c>
      <c r="E24" s="568"/>
      <c r="F24" s="568"/>
      <c r="G24" s="568"/>
      <c r="H24" s="568"/>
      <c r="I24" s="13" t="s">
        <v>35</v>
      </c>
      <c r="J24" s="13" t="s">
        <v>36</v>
      </c>
      <c r="K24" s="14" t="s">
        <v>37</v>
      </c>
    </row>
    <row r="25" spans="1:12" ht="19.5" customHeight="1" x14ac:dyDescent="0.25">
      <c r="A25" s="569" t="s">
        <v>38</v>
      </c>
      <c r="B25" s="569"/>
      <c r="C25" s="569"/>
      <c r="D25" s="569"/>
      <c r="E25" s="569"/>
      <c r="F25" s="569"/>
      <c r="G25" s="569"/>
      <c r="H25" s="569"/>
      <c r="I25" s="569"/>
      <c r="J25" s="569"/>
      <c r="K25" s="569"/>
    </row>
    <row r="26" spans="1:12" ht="78" customHeight="1" x14ac:dyDescent="0.25">
      <c r="A26" s="570" t="s">
        <v>39</v>
      </c>
      <c r="B26" s="570"/>
      <c r="C26" s="570"/>
      <c r="D26" s="570"/>
      <c r="E26" s="570"/>
      <c r="F26" s="570"/>
      <c r="G26" s="570"/>
      <c r="H26" s="570"/>
      <c r="I26" s="570"/>
      <c r="J26" s="570"/>
      <c r="K26" s="570"/>
    </row>
    <row r="27" spans="1:12" ht="42.75" customHeight="1" x14ac:dyDescent="0.25">
      <c r="A27" s="571" t="s">
        <v>40</v>
      </c>
      <c r="B27" s="571"/>
      <c r="C27" s="571"/>
      <c r="D27" s="561" t="s">
        <v>41</v>
      </c>
      <c r="E27" s="561"/>
      <c r="F27" s="561"/>
      <c r="G27" s="561"/>
      <c r="H27" s="561"/>
      <c r="I27" s="15" t="s">
        <v>42</v>
      </c>
      <c r="J27" s="15" t="s">
        <v>42</v>
      </c>
      <c r="K27" s="16" t="s">
        <v>42</v>
      </c>
    </row>
    <row r="28" spans="1:12" ht="66" customHeight="1" x14ac:dyDescent="0.25">
      <c r="A28" s="572" t="s">
        <v>43</v>
      </c>
      <c r="B28" s="572"/>
      <c r="C28" s="572"/>
      <c r="D28" s="561" t="s">
        <v>44</v>
      </c>
      <c r="E28" s="561"/>
      <c r="F28" s="561"/>
      <c r="G28" s="561"/>
      <c r="H28" s="561"/>
      <c r="I28" s="15" t="s">
        <v>42</v>
      </c>
      <c r="J28" s="15"/>
      <c r="K28" s="16"/>
      <c r="L28" s="17"/>
    </row>
    <row r="29" spans="1:12" ht="45" customHeight="1" x14ac:dyDescent="0.25">
      <c r="A29" s="571" t="s">
        <v>45</v>
      </c>
      <c r="B29" s="571"/>
      <c r="C29" s="571"/>
      <c r="D29" s="561" t="s">
        <v>46</v>
      </c>
      <c r="E29" s="561"/>
      <c r="F29" s="561"/>
      <c r="G29" s="561"/>
      <c r="H29" s="561"/>
      <c r="I29" s="15" t="s">
        <v>42</v>
      </c>
      <c r="J29" s="15" t="s">
        <v>42</v>
      </c>
      <c r="K29" s="16"/>
    </row>
    <row r="30" spans="1:12" ht="55.5" customHeight="1" x14ac:dyDescent="0.25">
      <c r="A30" s="572" t="s">
        <v>47</v>
      </c>
      <c r="B30" s="572"/>
      <c r="C30" s="572"/>
      <c r="D30" s="561" t="s">
        <v>48</v>
      </c>
      <c r="E30" s="561"/>
      <c r="F30" s="561"/>
      <c r="G30" s="561"/>
      <c r="H30" s="561"/>
      <c r="I30" s="15" t="s">
        <v>42</v>
      </c>
      <c r="J30" s="15"/>
      <c r="K30" s="16"/>
      <c r="L30" s="17"/>
    </row>
    <row r="31" spans="1:12" ht="42" customHeight="1" x14ac:dyDescent="0.25">
      <c r="A31" s="571" t="s">
        <v>49</v>
      </c>
      <c r="B31" s="571"/>
      <c r="C31" s="571"/>
      <c r="D31" s="561" t="s">
        <v>50</v>
      </c>
      <c r="E31" s="561"/>
      <c r="F31" s="561"/>
      <c r="G31" s="561"/>
      <c r="H31" s="561"/>
      <c r="I31" s="15"/>
      <c r="J31" s="15"/>
      <c r="K31" s="16" t="s">
        <v>42</v>
      </c>
    </row>
    <row r="32" spans="1:12" ht="173.25" customHeight="1" x14ac:dyDescent="0.25">
      <c r="A32" s="571" t="s">
        <v>51</v>
      </c>
      <c r="B32" s="571"/>
      <c r="C32" s="571"/>
      <c r="D32" s="561" t="s">
        <v>52</v>
      </c>
      <c r="E32" s="561"/>
      <c r="F32" s="561"/>
      <c r="G32" s="561"/>
      <c r="H32" s="561"/>
      <c r="I32" s="573" t="s">
        <v>53</v>
      </c>
      <c r="J32" s="573"/>
      <c r="K32" s="573"/>
    </row>
    <row r="33" spans="1:11" ht="144.75" customHeight="1" x14ac:dyDescent="0.25">
      <c r="A33" s="571" t="s">
        <v>54</v>
      </c>
      <c r="B33" s="571"/>
      <c r="C33" s="571"/>
      <c r="D33" s="561" t="s">
        <v>55</v>
      </c>
      <c r="E33" s="561"/>
      <c r="F33" s="561"/>
      <c r="G33" s="561"/>
      <c r="H33" s="561"/>
      <c r="I33" s="573" t="s">
        <v>53</v>
      </c>
      <c r="J33" s="573"/>
      <c r="K33" s="573"/>
    </row>
    <row r="34" spans="1:11" ht="162.75" customHeight="1" x14ac:dyDescent="0.25">
      <c r="A34" s="571" t="s">
        <v>56</v>
      </c>
      <c r="B34" s="571"/>
      <c r="C34" s="571"/>
      <c r="D34" s="561" t="s">
        <v>57</v>
      </c>
      <c r="E34" s="561"/>
      <c r="F34" s="561"/>
      <c r="G34" s="561"/>
      <c r="H34" s="561"/>
      <c r="I34" s="573" t="s">
        <v>53</v>
      </c>
      <c r="J34" s="573"/>
      <c r="K34" s="573"/>
    </row>
    <row r="35" spans="1:11" ht="225.75" customHeight="1" x14ac:dyDescent="0.25">
      <c r="A35" s="571" t="s">
        <v>58</v>
      </c>
      <c r="B35" s="571"/>
      <c r="C35" s="571"/>
      <c r="D35" s="561" t="s">
        <v>59</v>
      </c>
      <c r="E35" s="561"/>
      <c r="F35" s="561"/>
      <c r="G35" s="561"/>
      <c r="H35" s="561"/>
      <c r="I35" s="15" t="s">
        <v>42</v>
      </c>
      <c r="J35" s="15" t="s">
        <v>42</v>
      </c>
      <c r="K35" s="16" t="s">
        <v>42</v>
      </c>
    </row>
    <row r="36" spans="1:11" ht="42" customHeight="1" x14ac:dyDescent="0.25">
      <c r="A36" s="571" t="s">
        <v>60</v>
      </c>
      <c r="B36" s="571"/>
      <c r="C36" s="571"/>
      <c r="D36" s="561" t="s">
        <v>61</v>
      </c>
      <c r="E36" s="561"/>
      <c r="F36" s="561"/>
      <c r="G36" s="561"/>
      <c r="H36" s="561"/>
      <c r="I36" s="15" t="s">
        <v>42</v>
      </c>
      <c r="J36" s="15" t="s">
        <v>42</v>
      </c>
      <c r="K36" s="16" t="s">
        <v>42</v>
      </c>
    </row>
    <row r="37" spans="1:11" ht="18" customHeight="1" x14ac:dyDescent="0.25">
      <c r="A37" s="571" t="s">
        <v>62</v>
      </c>
      <c r="B37" s="571"/>
      <c r="C37" s="571"/>
      <c r="D37" s="561" t="s">
        <v>63</v>
      </c>
      <c r="E37" s="561"/>
      <c r="F37" s="561"/>
      <c r="G37" s="561"/>
      <c r="H37" s="561"/>
      <c r="I37" s="15"/>
      <c r="J37" s="15" t="s">
        <v>42</v>
      </c>
      <c r="K37" s="16"/>
    </row>
    <row r="38" spans="1:11" ht="19.5" customHeight="1" x14ac:dyDescent="0.25">
      <c r="A38" s="574" t="s">
        <v>64</v>
      </c>
      <c r="B38" s="574"/>
      <c r="C38" s="574"/>
      <c r="D38" s="574"/>
      <c r="E38" s="574"/>
      <c r="F38" s="574"/>
      <c r="G38" s="574"/>
      <c r="H38" s="574"/>
      <c r="I38" s="574"/>
      <c r="J38" s="574"/>
      <c r="K38" s="574"/>
    </row>
    <row r="39" spans="1:11" ht="45" customHeight="1" x14ac:dyDescent="0.25">
      <c r="A39" s="571" t="s">
        <v>65</v>
      </c>
      <c r="B39" s="571"/>
      <c r="C39" s="571"/>
      <c r="D39" s="561" t="s">
        <v>66</v>
      </c>
      <c r="E39" s="561"/>
      <c r="F39" s="561"/>
      <c r="G39" s="561"/>
      <c r="H39" s="561"/>
      <c r="I39" s="15"/>
      <c r="J39" s="15" t="s">
        <v>42</v>
      </c>
      <c r="K39" s="16"/>
    </row>
    <row r="40" spans="1:11" ht="45" customHeight="1" x14ac:dyDescent="0.25">
      <c r="A40" s="571" t="s">
        <v>67</v>
      </c>
      <c r="B40" s="571"/>
      <c r="C40" s="571"/>
      <c r="D40" s="561" t="s">
        <v>68</v>
      </c>
      <c r="E40" s="561"/>
      <c r="F40" s="561"/>
      <c r="G40" s="561"/>
      <c r="H40" s="561"/>
      <c r="I40" s="15"/>
      <c r="J40" s="15" t="s">
        <v>42</v>
      </c>
      <c r="K40" s="16"/>
    </row>
    <row r="41" spans="1:11" ht="42.75" customHeight="1" x14ac:dyDescent="0.25">
      <c r="A41" s="571" t="s">
        <v>69</v>
      </c>
      <c r="B41" s="571"/>
      <c r="C41" s="571"/>
      <c r="D41" s="561" t="s">
        <v>70</v>
      </c>
      <c r="E41" s="561"/>
      <c r="F41" s="561"/>
      <c r="G41" s="561"/>
      <c r="H41" s="561"/>
      <c r="I41" s="15"/>
      <c r="J41" s="15" t="s">
        <v>42</v>
      </c>
      <c r="K41" s="16"/>
    </row>
    <row r="42" spans="1:11" ht="30" customHeight="1" x14ac:dyDescent="0.25">
      <c r="A42" s="571" t="s">
        <v>71</v>
      </c>
      <c r="B42" s="571"/>
      <c r="C42" s="571"/>
      <c r="D42" s="561" t="s">
        <v>72</v>
      </c>
      <c r="E42" s="561"/>
      <c r="F42" s="561"/>
      <c r="G42" s="561"/>
      <c r="H42" s="561"/>
      <c r="I42" s="15"/>
      <c r="J42" s="15" t="s">
        <v>42</v>
      </c>
      <c r="K42" s="16"/>
    </row>
    <row r="43" spans="1:11" ht="19.5" customHeight="1" x14ac:dyDescent="0.25">
      <c r="A43" s="574" t="s">
        <v>73</v>
      </c>
      <c r="B43" s="574"/>
      <c r="C43" s="574"/>
      <c r="D43" s="574"/>
      <c r="E43" s="574"/>
      <c r="F43" s="574"/>
      <c r="G43" s="574"/>
      <c r="H43" s="574"/>
      <c r="I43" s="574"/>
      <c r="J43" s="574"/>
      <c r="K43" s="574"/>
    </row>
    <row r="44" spans="1:11" ht="45.75" customHeight="1" x14ac:dyDescent="0.25">
      <c r="A44" s="571" t="s">
        <v>74</v>
      </c>
      <c r="B44" s="571"/>
      <c r="C44" s="571"/>
      <c r="D44" s="561" t="s">
        <v>75</v>
      </c>
      <c r="E44" s="561"/>
      <c r="F44" s="561"/>
      <c r="G44" s="561"/>
      <c r="H44" s="561"/>
      <c r="I44" s="15"/>
      <c r="J44" s="15" t="s">
        <v>42</v>
      </c>
      <c r="K44" s="16"/>
    </row>
    <row r="45" spans="1:11" ht="42" customHeight="1" x14ac:dyDescent="0.25">
      <c r="A45" s="571" t="s">
        <v>76</v>
      </c>
      <c r="B45" s="571"/>
      <c r="C45" s="571"/>
      <c r="D45" s="561" t="s">
        <v>77</v>
      </c>
      <c r="E45" s="561"/>
      <c r="F45" s="561"/>
      <c r="G45" s="561"/>
      <c r="H45" s="561"/>
      <c r="I45" s="15"/>
      <c r="J45" s="15" t="s">
        <v>42</v>
      </c>
      <c r="K45" s="16"/>
    </row>
    <row r="46" spans="1:11" ht="19.5" customHeight="1" x14ac:dyDescent="0.25">
      <c r="A46" s="574" t="s">
        <v>78</v>
      </c>
      <c r="B46" s="574"/>
      <c r="C46" s="574"/>
      <c r="D46" s="574"/>
      <c r="E46" s="574"/>
      <c r="F46" s="574"/>
      <c r="G46" s="574"/>
      <c r="H46" s="574"/>
      <c r="I46" s="574"/>
      <c r="J46" s="574"/>
      <c r="K46" s="574"/>
    </row>
    <row r="47" spans="1:11" ht="21" customHeight="1" x14ac:dyDescent="0.25">
      <c r="A47" s="571" t="s">
        <v>79</v>
      </c>
      <c r="B47" s="571"/>
      <c r="C47" s="571"/>
      <c r="D47" s="561" t="s">
        <v>80</v>
      </c>
      <c r="E47" s="561"/>
      <c r="F47" s="561"/>
      <c r="G47" s="561"/>
      <c r="H47" s="561"/>
      <c r="I47" s="15"/>
      <c r="J47" s="15" t="s">
        <v>42</v>
      </c>
      <c r="K47" s="16"/>
    </row>
    <row r="48" spans="1:11" ht="20.25" customHeight="1" x14ac:dyDescent="0.25">
      <c r="A48" s="571" t="s">
        <v>81</v>
      </c>
      <c r="B48" s="571"/>
      <c r="C48" s="571"/>
      <c r="D48" s="561" t="s">
        <v>82</v>
      </c>
      <c r="E48" s="561"/>
      <c r="F48" s="561"/>
      <c r="G48" s="561"/>
      <c r="H48" s="561"/>
      <c r="I48" s="15"/>
      <c r="J48" s="15" t="s">
        <v>42</v>
      </c>
      <c r="K48" s="16"/>
    </row>
    <row r="49" spans="1:12" ht="32.25" customHeight="1" x14ac:dyDescent="0.25">
      <c r="A49" s="571" t="s">
        <v>83</v>
      </c>
      <c r="B49" s="571"/>
      <c r="C49" s="571"/>
      <c r="D49" s="561" t="s">
        <v>84</v>
      </c>
      <c r="E49" s="561"/>
      <c r="F49" s="561"/>
      <c r="G49" s="561"/>
      <c r="H49" s="561"/>
      <c r="I49" s="15"/>
      <c r="J49" s="15" t="s">
        <v>42</v>
      </c>
      <c r="K49" s="16"/>
    </row>
    <row r="50" spans="1:12" ht="32.25" customHeight="1" x14ac:dyDescent="0.25">
      <c r="A50" s="575" t="s">
        <v>85</v>
      </c>
      <c r="B50" s="575"/>
      <c r="C50" s="575"/>
      <c r="D50" s="564" t="s">
        <v>84</v>
      </c>
      <c r="E50" s="564"/>
      <c r="F50" s="564"/>
      <c r="G50" s="564"/>
      <c r="H50" s="564"/>
      <c r="I50" s="18"/>
      <c r="J50" s="18" t="s">
        <v>42</v>
      </c>
      <c r="K50" s="19"/>
    </row>
    <row r="51" spans="1:12" ht="18" customHeight="1" x14ac:dyDescent="0.25">
      <c r="A51" s="20"/>
      <c r="B51" s="20"/>
      <c r="C51" s="20"/>
    </row>
    <row r="52" spans="1:12" ht="19.5" customHeight="1" x14ac:dyDescent="0.25">
      <c r="A52" s="576" t="s">
        <v>86</v>
      </c>
      <c r="B52" s="576"/>
      <c r="C52" s="576"/>
      <c r="D52" s="576"/>
      <c r="E52" s="576"/>
      <c r="F52" s="576"/>
      <c r="G52" s="576"/>
      <c r="H52" s="576"/>
    </row>
    <row r="53" spans="1:12" ht="19.5" customHeight="1" x14ac:dyDescent="0.25">
      <c r="A53" s="577" t="s">
        <v>15</v>
      </c>
      <c r="B53" s="577"/>
      <c r="C53" s="577"/>
      <c r="D53" s="578" t="s">
        <v>16</v>
      </c>
      <c r="E53" s="578"/>
      <c r="F53" s="578"/>
      <c r="G53" s="578"/>
      <c r="H53" s="578"/>
    </row>
    <row r="54" spans="1:12" ht="41.25" customHeight="1" x14ac:dyDescent="0.25">
      <c r="A54" s="579" t="s">
        <v>87</v>
      </c>
      <c r="B54" s="579"/>
      <c r="C54" s="579"/>
      <c r="D54" s="580" t="s">
        <v>88</v>
      </c>
      <c r="E54" s="580"/>
      <c r="F54" s="580"/>
      <c r="G54" s="580"/>
      <c r="H54" s="580"/>
    </row>
    <row r="55" spans="1:12" ht="33" customHeight="1" x14ac:dyDescent="0.25">
      <c r="A55" s="571" t="s">
        <v>89</v>
      </c>
      <c r="B55" s="571"/>
      <c r="C55" s="571"/>
      <c r="D55" s="561" t="s">
        <v>90</v>
      </c>
      <c r="E55" s="561"/>
      <c r="F55" s="561"/>
      <c r="G55" s="561"/>
      <c r="H55" s="561"/>
    </row>
    <row r="56" spans="1:12" ht="29.25" customHeight="1" x14ac:dyDescent="0.25">
      <c r="A56" s="571" t="s">
        <v>91</v>
      </c>
      <c r="B56" s="571"/>
      <c r="C56" s="571"/>
      <c r="D56" s="561" t="s">
        <v>92</v>
      </c>
      <c r="E56" s="561"/>
      <c r="F56" s="561"/>
      <c r="G56" s="561"/>
      <c r="H56" s="561"/>
    </row>
    <row r="57" spans="1:12" ht="44.25" customHeight="1" x14ac:dyDescent="0.25">
      <c r="A57" s="571" t="s">
        <v>93</v>
      </c>
      <c r="B57" s="571"/>
      <c r="C57" s="571"/>
      <c r="D57" s="561" t="s">
        <v>94</v>
      </c>
      <c r="E57" s="561"/>
      <c r="F57" s="561"/>
      <c r="G57" s="561"/>
      <c r="H57" s="561"/>
    </row>
    <row r="58" spans="1:12" ht="32.25" customHeight="1" x14ac:dyDescent="0.25">
      <c r="A58" s="571" t="s">
        <v>95</v>
      </c>
      <c r="B58" s="571"/>
      <c r="C58" s="571"/>
      <c r="D58" s="561" t="s">
        <v>96</v>
      </c>
      <c r="E58" s="561"/>
      <c r="F58" s="561"/>
      <c r="G58" s="561"/>
      <c r="H58" s="561"/>
    </row>
    <row r="59" spans="1:12" ht="33" customHeight="1" x14ac:dyDescent="0.25">
      <c r="A59" s="575" t="s">
        <v>97</v>
      </c>
      <c r="B59" s="575"/>
      <c r="C59" s="575"/>
      <c r="D59" s="564" t="s">
        <v>98</v>
      </c>
      <c r="E59" s="564"/>
      <c r="F59" s="564"/>
      <c r="G59" s="564"/>
      <c r="H59" s="564"/>
    </row>
    <row r="60" spans="1:12" ht="18" customHeight="1" x14ac:dyDescent="0.25">
      <c r="A60" s="17"/>
      <c r="B60" s="17"/>
      <c r="C60" s="17"/>
      <c r="D60" s="17"/>
      <c r="E60" s="17"/>
      <c r="F60" s="17"/>
      <c r="G60" s="17"/>
      <c r="H60" s="17"/>
    </row>
    <row r="61" spans="1:12" ht="67.5" customHeight="1" x14ac:dyDescent="0.25">
      <c r="A61" s="581" t="s">
        <v>99</v>
      </c>
      <c r="B61" s="581"/>
      <c r="C61" s="581"/>
      <c r="D61" s="581"/>
      <c r="E61" s="581"/>
      <c r="F61" s="581"/>
      <c r="G61" s="581"/>
      <c r="H61" s="581"/>
      <c r="I61" s="581"/>
      <c r="J61" s="581"/>
      <c r="K61" s="581"/>
    </row>
    <row r="62" spans="1:12" ht="126" customHeight="1" x14ac:dyDescent="0.25">
      <c r="A62" s="581" t="s">
        <v>100</v>
      </c>
      <c r="B62" s="581"/>
      <c r="C62" s="581"/>
      <c r="D62" s="581"/>
      <c r="E62" s="581"/>
      <c r="F62" s="581"/>
      <c r="G62" s="581"/>
      <c r="H62" s="581"/>
      <c r="I62" s="581"/>
      <c r="J62" s="581"/>
      <c r="K62" s="581"/>
      <c r="L62" s="20"/>
    </row>
    <row r="63" spans="1:12" ht="76.5" customHeight="1" x14ac:dyDescent="0.25">
      <c r="A63" s="581" t="s">
        <v>101</v>
      </c>
      <c r="B63" s="581"/>
      <c r="C63" s="581"/>
      <c r="D63" s="581"/>
      <c r="E63" s="581"/>
      <c r="F63" s="581"/>
      <c r="G63" s="581"/>
      <c r="H63" s="581"/>
      <c r="I63" s="581"/>
      <c r="J63" s="581"/>
      <c r="K63" s="581"/>
    </row>
    <row r="64" spans="1:12" ht="18" customHeight="1" x14ac:dyDescent="0.25">
      <c r="B64" s="17"/>
      <c r="C64" s="17"/>
      <c r="D64" s="17"/>
      <c r="E64" s="17"/>
      <c r="F64" s="17"/>
      <c r="G64" s="17"/>
      <c r="H64" s="17"/>
    </row>
    <row r="65" spans="1:8" ht="18" customHeight="1" x14ac:dyDescent="0.25">
      <c r="A65" s="17"/>
      <c r="B65" s="17"/>
      <c r="C65" s="17"/>
      <c r="D65" s="17"/>
      <c r="E65" s="17"/>
      <c r="F65" s="17"/>
      <c r="G65" s="17"/>
      <c r="H65" s="17"/>
    </row>
    <row r="66" spans="1:8" ht="18" customHeight="1" x14ac:dyDescent="0.25">
      <c r="A66" s="17"/>
      <c r="B66" s="17"/>
      <c r="C66" s="17"/>
      <c r="D66" s="17"/>
      <c r="E66" s="17"/>
      <c r="F66" s="17"/>
      <c r="G66" s="17"/>
      <c r="H66" s="17"/>
    </row>
    <row r="67" spans="1:8" ht="18" customHeight="1" x14ac:dyDescent="0.25">
      <c r="A67" s="17"/>
      <c r="B67" s="17"/>
      <c r="C67" s="17"/>
      <c r="D67" s="17"/>
      <c r="E67" s="17"/>
      <c r="F67" s="17"/>
      <c r="G67" s="17"/>
      <c r="H67" s="17"/>
    </row>
    <row r="68" spans="1:8" ht="18" customHeight="1" x14ac:dyDescent="0.25">
      <c r="A68" s="17"/>
      <c r="B68" s="17"/>
      <c r="C68" s="17"/>
      <c r="D68" s="17"/>
      <c r="E68" s="17"/>
      <c r="F68" s="17"/>
      <c r="G68" s="17"/>
      <c r="H68" s="17"/>
    </row>
    <row r="69" spans="1:8" ht="18" customHeight="1" x14ac:dyDescent="0.25">
      <c r="A69" s="17"/>
      <c r="B69" s="17"/>
      <c r="C69" s="17"/>
      <c r="D69" s="17"/>
      <c r="E69" s="17"/>
      <c r="F69" s="17"/>
      <c r="G69" s="17"/>
      <c r="H69" s="17"/>
    </row>
    <row r="70" spans="1:8" ht="18" customHeight="1" x14ac:dyDescent="0.25">
      <c r="A70" s="17"/>
      <c r="B70" s="17"/>
      <c r="C70" s="17"/>
      <c r="D70" s="17"/>
      <c r="E70" s="17"/>
      <c r="F70" s="17"/>
      <c r="G70" s="17"/>
      <c r="H70" s="17"/>
    </row>
    <row r="71" spans="1:8" ht="18" customHeight="1" x14ac:dyDescent="0.25">
      <c r="A71" s="17"/>
      <c r="B71" s="17"/>
      <c r="C71" s="17"/>
      <c r="D71" s="17"/>
      <c r="E71" s="17"/>
      <c r="F71" s="17"/>
      <c r="G71" s="17"/>
      <c r="H71" s="17"/>
    </row>
    <row r="72" spans="1:8" ht="18" customHeight="1" x14ac:dyDescent="0.25">
      <c r="A72" s="17"/>
      <c r="B72" s="17"/>
      <c r="C72" s="17"/>
      <c r="D72" s="17"/>
      <c r="E72" s="17"/>
      <c r="F72" s="17"/>
      <c r="G72" s="17"/>
      <c r="H72" s="17"/>
    </row>
    <row r="73" spans="1:8" ht="18" customHeight="1" x14ac:dyDescent="0.25">
      <c r="A73" s="17"/>
      <c r="B73" s="17"/>
      <c r="C73" s="17"/>
      <c r="D73" s="17"/>
      <c r="E73" s="17"/>
      <c r="F73" s="17"/>
      <c r="G73" s="17"/>
      <c r="H73" s="17"/>
    </row>
    <row r="74" spans="1:8" ht="18" customHeight="1" x14ac:dyDescent="0.25">
      <c r="A74" s="17"/>
      <c r="B74" s="17"/>
      <c r="C74" s="17"/>
      <c r="D74" s="17"/>
      <c r="E74" s="17"/>
      <c r="F74" s="17"/>
      <c r="G74" s="17"/>
      <c r="H74" s="17"/>
    </row>
    <row r="75" spans="1:8" ht="18" customHeight="1" x14ac:dyDescent="0.25">
      <c r="A75" s="17"/>
      <c r="B75" s="17"/>
      <c r="C75" s="17"/>
      <c r="D75" s="17"/>
      <c r="E75" s="17"/>
      <c r="F75" s="17"/>
      <c r="G75" s="17"/>
      <c r="H75" s="17"/>
    </row>
  </sheetData>
  <mergeCells count="94">
    <mergeCell ref="A61:K61"/>
    <mergeCell ref="A62:K62"/>
    <mergeCell ref="A63:K63"/>
    <mergeCell ref="A57:C57"/>
    <mergeCell ref="D57:H57"/>
    <mergeCell ref="A58:C58"/>
    <mergeCell ref="D58:H58"/>
    <mergeCell ref="A59:C59"/>
    <mergeCell ref="D59:H59"/>
    <mergeCell ref="A54:C54"/>
    <mergeCell ref="D54:H54"/>
    <mergeCell ref="A55:C55"/>
    <mergeCell ref="D55:H55"/>
    <mergeCell ref="A56:C56"/>
    <mergeCell ref="D56:H56"/>
    <mergeCell ref="A50:C50"/>
    <mergeCell ref="D50:H50"/>
    <mergeCell ref="A52:H52"/>
    <mergeCell ref="A53:C53"/>
    <mergeCell ref="D53:H53"/>
    <mergeCell ref="A47:C47"/>
    <mergeCell ref="D47:H47"/>
    <mergeCell ref="A48:C48"/>
    <mergeCell ref="D48:H48"/>
    <mergeCell ref="A49:C49"/>
    <mergeCell ref="D49:H49"/>
    <mergeCell ref="A44:C44"/>
    <mergeCell ref="D44:H44"/>
    <mergeCell ref="A45:C45"/>
    <mergeCell ref="D45:H45"/>
    <mergeCell ref="A46:K46"/>
    <mergeCell ref="A41:C41"/>
    <mergeCell ref="D41:H41"/>
    <mergeCell ref="A42:C42"/>
    <mergeCell ref="D42:H42"/>
    <mergeCell ref="A43:K43"/>
    <mergeCell ref="A38:K38"/>
    <mergeCell ref="A39:C39"/>
    <mergeCell ref="D39:H39"/>
    <mergeCell ref="A40:C40"/>
    <mergeCell ref="D40:H40"/>
    <mergeCell ref="A35:C35"/>
    <mergeCell ref="D35:H35"/>
    <mergeCell ref="A36:C36"/>
    <mergeCell ref="D36:H36"/>
    <mergeCell ref="A37:C37"/>
    <mergeCell ref="D37:H37"/>
    <mergeCell ref="I32:K32"/>
    <mergeCell ref="A33:C33"/>
    <mergeCell ref="D33:H33"/>
    <mergeCell ref="I33:K33"/>
    <mergeCell ref="A34:C34"/>
    <mergeCell ref="D34:H34"/>
    <mergeCell ref="I34:K34"/>
    <mergeCell ref="A30:C30"/>
    <mergeCell ref="D30:H30"/>
    <mergeCell ref="A31:C31"/>
    <mergeCell ref="D31:H31"/>
    <mergeCell ref="A32:C32"/>
    <mergeCell ref="D32:H32"/>
    <mergeCell ref="A27:C27"/>
    <mergeCell ref="D27:H27"/>
    <mergeCell ref="A28:C28"/>
    <mergeCell ref="D28:H28"/>
    <mergeCell ref="A29:C29"/>
    <mergeCell ref="D29:H29"/>
    <mergeCell ref="I23:K23"/>
    <mergeCell ref="A24:C24"/>
    <mergeCell ref="D24:H24"/>
    <mergeCell ref="A25:K25"/>
    <mergeCell ref="A26:K26"/>
    <mergeCell ref="A20:C20"/>
    <mergeCell ref="D20:H20"/>
    <mergeCell ref="A21:C21"/>
    <mergeCell ref="D21:H21"/>
    <mergeCell ref="A23:H23"/>
    <mergeCell ref="A17:C17"/>
    <mergeCell ref="D17:H17"/>
    <mergeCell ref="A18:C18"/>
    <mergeCell ref="D18:H18"/>
    <mergeCell ref="A19:C19"/>
    <mergeCell ref="D19:H19"/>
    <mergeCell ref="A14:C14"/>
    <mergeCell ref="D14:H14"/>
    <mergeCell ref="A15:C15"/>
    <mergeCell ref="D15:H15"/>
    <mergeCell ref="A16:C16"/>
    <mergeCell ref="D16:H16"/>
    <mergeCell ref="F1:K1"/>
    <mergeCell ref="F2:K2"/>
    <mergeCell ref="A10:K10"/>
    <mergeCell ref="A12:H12"/>
    <mergeCell ref="A13:C13"/>
    <mergeCell ref="D13:H13"/>
  </mergeCells>
  <hyperlinks>
    <hyperlink ref="A14" location="CUANTIAS" display="Cuantías de contratación (por pluralidad de oferentes)" xr:uid="{00000000-0004-0000-0000-000000000000}"/>
    <hyperlink ref="A15" location="'Apoyo'!A1" display="Documentos de apoyo" xr:uid="{00000000-0004-0000-0000-000001000000}"/>
    <hyperlink ref="A16" location="impg" display="Impuestos y garantías" xr:uid="{00000000-0004-0000-0000-000002000000}"/>
    <hyperlink ref="A17" location="ANTI" display="Información anticipos y pagos anticipados" xr:uid="{00000000-0004-0000-0000-000003000000}"/>
    <hyperlink ref="A18" location="CRK" display="Información procesos de obra pública y capacidad residual (K)" xr:uid="{00000000-0004-0000-0000-000004000000}"/>
    <hyperlink ref="A19" location="IVA!A1" display="Información IVA" xr:uid="{00000000-0004-0000-0000-000005000000}"/>
    <hyperlink ref="A20" location="NPE" display="Notas propuesta económica" xr:uid="{00000000-0004-0000-0000-000006000000}"/>
    <hyperlink ref="A21" location="RFO" display="Requisitos habilitantes capacidad financiera y organizacional" xr:uid="{00000000-0004-0000-0000-000007000000}"/>
    <hyperlink ref="A27" location="PEFI" display="Plan de ejecución física y de inversiones" xr:uid="{00000000-0004-0000-0000-000008000000}"/>
    <hyperlink ref="A28" location="PEPSP1" display="Plan de ejecución física y de inversiones - Prestación de Servicios Personales" xr:uid="{00000000-0004-0000-0000-000009000000}"/>
    <hyperlink ref="A29" location="PC" display="Presupuesto - Modalidad contrato" xr:uid="{00000000-0004-0000-0000-00000A000000}"/>
    <hyperlink ref="A30" location="PPTOPSP" display="Presupuesto - Modalidad contrato - Prestación de Servicios Personales" xr:uid="{00000000-0004-0000-0000-00000B000000}"/>
    <hyperlink ref="A31" location="PCV" display="Presupuesto - Modalidad convenio" xr:uid="{00000000-0004-0000-0000-00000C000000}"/>
    <hyperlink ref="A32" location="MCOP1" display="Memoria de cálculo - Opción 1" xr:uid="{00000000-0004-0000-0000-00000D000000}"/>
    <hyperlink ref="A33" location="MCCOP2" display="Memoria de cálculo - Opción 2" xr:uid="{00000000-0004-0000-0000-00000E000000}"/>
    <hyperlink ref="A34" location="MCCOP3" display="Memoria de cálculo - Opción 3" xr:uid="{00000000-0004-0000-0000-00000F000000}"/>
    <hyperlink ref="A35" location="estmercado" display="Estudio de mercado" xr:uid="{00000000-0004-0000-0000-000010000000}"/>
    <hyperlink ref="A36" location="gtosadm" display="Determinación de gastos de administración" xr:uid="{00000000-0004-0000-0000-000011000000}"/>
    <hyperlink ref="A37" location="rele" display="Identificación de bienes nacionales relevantes" xr:uid="{00000000-0004-0000-0000-000012000000}"/>
    <hyperlink ref="A39" location="ppta" display="Propuesta económica - Opción 1" xr:uid="{00000000-0004-0000-0000-000013000000}"/>
    <hyperlink ref="A40" location="PPTA2" display="Propuesta económica - Opción 2" xr:uid="{00000000-0004-0000-0000-000014000000}"/>
    <hyperlink ref="A41" location="ppta3" display="Propuesta económica - Opción 3" xr:uid="{00000000-0004-0000-0000-000015000000}"/>
    <hyperlink ref="A42" location="PABCA" display="Estimación PAB comparación absoluta" xr:uid="{00000000-0004-0000-0000-000016000000}"/>
    <hyperlink ref="A44" location="evafin" display="Verificación de requisitos habilitantes de los proponentes sobre capacidad financiera y organizacional" xr:uid="{00000000-0004-0000-0000-000017000000}"/>
    <hyperlink ref="A45" location="PABCR" display="Estimación PAB comparación relativa" xr:uid="{00000000-0004-0000-0000-000018000000}"/>
    <hyperlink ref="A47" location="subasta2" display="Subasta inversa - Análisis de habilitados" xr:uid="{00000000-0004-0000-0000-000019000000}"/>
    <hyperlink ref="A48" location="subasta1" display="Subasta inversa presencial - Análisis de lances" xr:uid="{00000000-0004-0000-0000-00001A000000}"/>
    <hyperlink ref="A49" location="subasta3" display="Subasta inversa presencial - Lances de precios" xr:uid="{00000000-0004-0000-0000-00001B000000}"/>
    <hyperlink ref="A50" location="subasta4" display="Subasta inversa presencial - Declinación de lances" xr:uid="{00000000-0004-0000-0000-00001C000000}"/>
    <hyperlink ref="A54" location="gdym" display="Valores de gastos de desplazamiento y manutención" xr:uid="{00000000-0004-0000-0000-00001D000000}"/>
    <hyperlink ref="A55" location="'Honorarios'!A1" display="Valores de honorarios (prestadores de servicios)" xr:uid="{00000000-0004-0000-0000-00001E000000}"/>
    <hyperlink ref="A56" location="'Jornal'!A1" display="Valores de jornales" xr:uid="{00000000-0004-0000-0000-00001F000000}"/>
    <hyperlink ref="A57" location="'Salarios'!A1" display="Valores de salarios" xr:uid="{00000000-0004-0000-0000-000020000000}"/>
    <hyperlink ref="A58" location="'Alimentación'!A1" display="Valores de alimentación" xr:uid="{00000000-0004-0000-0000-000021000000}"/>
    <hyperlink ref="A59" location="'Distintivos'!A1" display="Valores de distintivos corporativos" xr:uid="{00000000-0004-0000-0000-000022000000}"/>
  </hyperlinks>
  <printOptions horizontalCentered="1"/>
  <pageMargins left="0" right="0" top="0" bottom="0" header="0.511811023622047" footer="0.511811023622047"/>
  <pageSetup fitToHeight="0"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99694"/>
    <pageSetUpPr fitToPage="1"/>
  </sheetPr>
  <dimension ref="A1:V85"/>
  <sheetViews>
    <sheetView showGridLines="0" topLeftCell="A73" zoomScale="115" zoomScaleNormal="115" workbookViewId="0">
      <selection activeCell="G84" sqref="G84"/>
    </sheetView>
  </sheetViews>
  <sheetFormatPr baseColWidth="10" defaultColWidth="12" defaultRowHeight="12.5" x14ac:dyDescent="0.3"/>
  <cols>
    <col min="1" max="1" width="30.09765625" style="21" customWidth="1"/>
    <col min="2" max="2" width="36" style="21" customWidth="1"/>
    <col min="3" max="3" width="20.296875" style="21" customWidth="1"/>
    <col min="4" max="4" width="19.69921875" style="22" customWidth="1"/>
    <col min="5" max="9" width="22.796875" style="21" customWidth="1"/>
    <col min="10" max="10" width="38.69921875" style="21" customWidth="1"/>
    <col min="11" max="11" width="15.296875" style="21" customWidth="1"/>
    <col min="12" max="247" width="12" style="21"/>
    <col min="248" max="248" width="16.296875" style="21" customWidth="1"/>
    <col min="249" max="249" width="30.796875" style="21" customWidth="1"/>
    <col min="250" max="250" width="15.09765625" style="21" customWidth="1"/>
    <col min="251" max="251" width="17" style="21" customWidth="1"/>
    <col min="252" max="252" width="16.296875" style="21" customWidth="1"/>
    <col min="253" max="264" width="13" style="21" customWidth="1"/>
    <col min="265" max="265" width="17.296875" style="21" customWidth="1"/>
    <col min="266" max="503" width="12" style="21"/>
    <col min="504" max="504" width="16.296875" style="21" customWidth="1"/>
    <col min="505" max="505" width="30.796875" style="21" customWidth="1"/>
    <col min="506" max="506" width="15.09765625" style="21" customWidth="1"/>
    <col min="507" max="507" width="17" style="21" customWidth="1"/>
    <col min="508" max="508" width="16.296875" style="21" customWidth="1"/>
    <col min="509" max="520" width="13" style="21" customWidth="1"/>
    <col min="521" max="521" width="17.296875" style="21" customWidth="1"/>
    <col min="522" max="759" width="12" style="21"/>
    <col min="760" max="760" width="16.296875" style="21" customWidth="1"/>
    <col min="761" max="761" width="30.796875" style="21" customWidth="1"/>
    <col min="762" max="762" width="15.09765625" style="21" customWidth="1"/>
    <col min="763" max="763" width="17" style="21" customWidth="1"/>
    <col min="764" max="764" width="16.296875" style="21" customWidth="1"/>
    <col min="765" max="776" width="13" style="21" customWidth="1"/>
    <col min="777" max="777" width="17.296875" style="21" customWidth="1"/>
    <col min="778" max="1015" width="12" style="21"/>
    <col min="1016" max="1016" width="16.296875" style="21" customWidth="1"/>
    <col min="1017" max="1017" width="30.796875" style="21" customWidth="1"/>
    <col min="1018" max="1018" width="15.09765625" style="21" customWidth="1"/>
    <col min="1019" max="1019" width="17" style="21" customWidth="1"/>
    <col min="1020" max="1020" width="16.296875" style="21" customWidth="1"/>
    <col min="1021" max="1032" width="13" style="21" customWidth="1"/>
    <col min="1033" max="1033" width="17.296875" style="21" customWidth="1"/>
    <col min="1034" max="1271" width="12" style="21"/>
    <col min="1272" max="1272" width="16.296875" style="21" customWidth="1"/>
    <col min="1273" max="1273" width="30.796875" style="21" customWidth="1"/>
    <col min="1274" max="1274" width="15.09765625" style="21" customWidth="1"/>
    <col min="1275" max="1275" width="17" style="21" customWidth="1"/>
    <col min="1276" max="1276" width="16.296875" style="21" customWidth="1"/>
    <col min="1277" max="1288" width="13" style="21" customWidth="1"/>
    <col min="1289" max="1289" width="17.296875" style="21" customWidth="1"/>
    <col min="1290" max="1527" width="12" style="21"/>
    <col min="1528" max="1528" width="16.296875" style="21" customWidth="1"/>
    <col min="1529" max="1529" width="30.796875" style="21" customWidth="1"/>
    <col min="1530" max="1530" width="15.09765625" style="21" customWidth="1"/>
    <col min="1531" max="1531" width="17" style="21" customWidth="1"/>
    <col min="1532" max="1532" width="16.296875" style="21" customWidth="1"/>
    <col min="1533" max="1544" width="13" style="21" customWidth="1"/>
    <col min="1545" max="1545" width="17.296875" style="21" customWidth="1"/>
    <col min="1546" max="1783" width="12" style="21"/>
    <col min="1784" max="1784" width="16.296875" style="21" customWidth="1"/>
    <col min="1785" max="1785" width="30.796875" style="21" customWidth="1"/>
    <col min="1786" max="1786" width="15.09765625" style="21" customWidth="1"/>
    <col min="1787" max="1787" width="17" style="21" customWidth="1"/>
    <col min="1788" max="1788" width="16.296875" style="21" customWidth="1"/>
    <col min="1789" max="1800" width="13" style="21" customWidth="1"/>
    <col min="1801" max="1801" width="17.296875" style="21" customWidth="1"/>
    <col min="1802" max="2039" width="12" style="21"/>
    <col min="2040" max="2040" width="16.296875" style="21" customWidth="1"/>
    <col min="2041" max="2041" width="30.796875" style="21" customWidth="1"/>
    <col min="2042" max="2042" width="15.09765625" style="21" customWidth="1"/>
    <col min="2043" max="2043" width="17" style="21" customWidth="1"/>
    <col min="2044" max="2044" width="16.296875" style="21" customWidth="1"/>
    <col min="2045" max="2056" width="13" style="21" customWidth="1"/>
    <col min="2057" max="2057" width="17.296875" style="21" customWidth="1"/>
    <col min="2058" max="2295" width="12" style="21"/>
    <col min="2296" max="2296" width="16.296875" style="21" customWidth="1"/>
    <col min="2297" max="2297" width="30.796875" style="21" customWidth="1"/>
    <col min="2298" max="2298" width="15.09765625" style="21" customWidth="1"/>
    <col min="2299" max="2299" width="17" style="21" customWidth="1"/>
    <col min="2300" max="2300" width="16.296875" style="21" customWidth="1"/>
    <col min="2301" max="2312" width="13" style="21" customWidth="1"/>
    <col min="2313" max="2313" width="17.296875" style="21" customWidth="1"/>
    <col min="2314" max="2551" width="12" style="21"/>
    <col min="2552" max="2552" width="16.296875" style="21" customWidth="1"/>
    <col min="2553" max="2553" width="30.796875" style="21" customWidth="1"/>
    <col min="2554" max="2554" width="15.09765625" style="21" customWidth="1"/>
    <col min="2555" max="2555" width="17" style="21" customWidth="1"/>
    <col min="2556" max="2556" width="16.296875" style="21" customWidth="1"/>
    <col min="2557" max="2568" width="13" style="21" customWidth="1"/>
    <col min="2569" max="2569" width="17.296875" style="21" customWidth="1"/>
    <col min="2570" max="2807" width="12" style="21"/>
    <col min="2808" max="2808" width="16.296875" style="21" customWidth="1"/>
    <col min="2809" max="2809" width="30.796875" style="21" customWidth="1"/>
    <col min="2810" max="2810" width="15.09765625" style="21" customWidth="1"/>
    <col min="2811" max="2811" width="17" style="21" customWidth="1"/>
    <col min="2812" max="2812" width="16.296875" style="21" customWidth="1"/>
    <col min="2813" max="2824" width="13" style="21" customWidth="1"/>
    <col min="2825" max="2825" width="17.296875" style="21" customWidth="1"/>
    <col min="2826" max="3063" width="12" style="21"/>
    <col min="3064" max="3064" width="16.296875" style="21" customWidth="1"/>
    <col min="3065" max="3065" width="30.796875" style="21" customWidth="1"/>
    <col min="3066" max="3066" width="15.09765625" style="21" customWidth="1"/>
    <col min="3067" max="3067" width="17" style="21" customWidth="1"/>
    <col min="3068" max="3068" width="16.296875" style="21" customWidth="1"/>
    <col min="3069" max="3080" width="13" style="21" customWidth="1"/>
    <col min="3081" max="3081" width="17.296875" style="21" customWidth="1"/>
    <col min="3082" max="3319" width="12" style="21"/>
    <col min="3320" max="3320" width="16.296875" style="21" customWidth="1"/>
    <col min="3321" max="3321" width="30.796875" style="21" customWidth="1"/>
    <col min="3322" max="3322" width="15.09765625" style="21" customWidth="1"/>
    <col min="3323" max="3323" width="17" style="21" customWidth="1"/>
    <col min="3324" max="3324" width="16.296875" style="21" customWidth="1"/>
    <col min="3325" max="3336" width="13" style="21" customWidth="1"/>
    <col min="3337" max="3337" width="17.296875" style="21" customWidth="1"/>
    <col min="3338" max="3575" width="12" style="21"/>
    <col min="3576" max="3576" width="16.296875" style="21" customWidth="1"/>
    <col min="3577" max="3577" width="30.796875" style="21" customWidth="1"/>
    <col min="3578" max="3578" width="15.09765625" style="21" customWidth="1"/>
    <col min="3579" max="3579" width="17" style="21" customWidth="1"/>
    <col min="3580" max="3580" width="16.296875" style="21" customWidth="1"/>
    <col min="3581" max="3592" width="13" style="21" customWidth="1"/>
    <col min="3593" max="3593" width="17.296875" style="21" customWidth="1"/>
    <col min="3594" max="3831" width="12" style="21"/>
    <col min="3832" max="3832" width="16.296875" style="21" customWidth="1"/>
    <col min="3833" max="3833" width="30.796875" style="21" customWidth="1"/>
    <col min="3834" max="3834" width="15.09765625" style="21" customWidth="1"/>
    <col min="3835" max="3835" width="17" style="21" customWidth="1"/>
    <col min="3836" max="3836" width="16.296875" style="21" customWidth="1"/>
    <col min="3837" max="3848" width="13" style="21" customWidth="1"/>
    <col min="3849" max="3849" width="17.296875" style="21" customWidth="1"/>
    <col min="3850" max="4087" width="12" style="21"/>
    <col min="4088" max="4088" width="16.296875" style="21" customWidth="1"/>
    <col min="4089" max="4089" width="30.796875" style="21" customWidth="1"/>
    <col min="4090" max="4090" width="15.09765625" style="21" customWidth="1"/>
    <col min="4091" max="4091" width="17" style="21" customWidth="1"/>
    <col min="4092" max="4092" width="16.296875" style="21" customWidth="1"/>
    <col min="4093" max="4104" width="13" style="21" customWidth="1"/>
    <col min="4105" max="4105" width="17.296875" style="21" customWidth="1"/>
    <col min="4106" max="4343" width="12" style="21"/>
    <col min="4344" max="4344" width="16.296875" style="21" customWidth="1"/>
    <col min="4345" max="4345" width="30.796875" style="21" customWidth="1"/>
    <col min="4346" max="4346" width="15.09765625" style="21" customWidth="1"/>
    <col min="4347" max="4347" width="17" style="21" customWidth="1"/>
    <col min="4348" max="4348" width="16.296875" style="21" customWidth="1"/>
    <col min="4349" max="4360" width="13" style="21" customWidth="1"/>
    <col min="4361" max="4361" width="17.296875" style="21" customWidth="1"/>
    <col min="4362" max="4599" width="12" style="21"/>
    <col min="4600" max="4600" width="16.296875" style="21" customWidth="1"/>
    <col min="4601" max="4601" width="30.796875" style="21" customWidth="1"/>
    <col min="4602" max="4602" width="15.09765625" style="21" customWidth="1"/>
    <col min="4603" max="4603" width="17" style="21" customWidth="1"/>
    <col min="4604" max="4604" width="16.296875" style="21" customWidth="1"/>
    <col min="4605" max="4616" width="13" style="21" customWidth="1"/>
    <col min="4617" max="4617" width="17.296875" style="21" customWidth="1"/>
    <col min="4618" max="4855" width="12" style="21"/>
    <col min="4856" max="4856" width="16.296875" style="21" customWidth="1"/>
    <col min="4857" max="4857" width="30.796875" style="21" customWidth="1"/>
    <col min="4858" max="4858" width="15.09765625" style="21" customWidth="1"/>
    <col min="4859" max="4859" width="17" style="21" customWidth="1"/>
    <col min="4860" max="4860" width="16.296875" style="21" customWidth="1"/>
    <col min="4861" max="4872" width="13" style="21" customWidth="1"/>
    <col min="4873" max="4873" width="17.296875" style="21" customWidth="1"/>
    <col min="4874" max="5111" width="12" style="21"/>
    <col min="5112" max="5112" width="16.296875" style="21" customWidth="1"/>
    <col min="5113" max="5113" width="30.796875" style="21" customWidth="1"/>
    <col min="5114" max="5114" width="15.09765625" style="21" customWidth="1"/>
    <col min="5115" max="5115" width="17" style="21" customWidth="1"/>
    <col min="5116" max="5116" width="16.296875" style="21" customWidth="1"/>
    <col min="5117" max="5128" width="13" style="21" customWidth="1"/>
    <col min="5129" max="5129" width="17.296875" style="21" customWidth="1"/>
    <col min="5130" max="5367" width="12" style="21"/>
    <col min="5368" max="5368" width="16.296875" style="21" customWidth="1"/>
    <col min="5369" max="5369" width="30.796875" style="21" customWidth="1"/>
    <col min="5370" max="5370" width="15.09765625" style="21" customWidth="1"/>
    <col min="5371" max="5371" width="17" style="21" customWidth="1"/>
    <col min="5372" max="5372" width="16.296875" style="21" customWidth="1"/>
    <col min="5373" max="5384" width="13" style="21" customWidth="1"/>
    <col min="5385" max="5385" width="17.296875" style="21" customWidth="1"/>
    <col min="5386" max="5623" width="12" style="21"/>
    <col min="5624" max="5624" width="16.296875" style="21" customWidth="1"/>
    <col min="5625" max="5625" width="30.796875" style="21" customWidth="1"/>
    <col min="5626" max="5626" width="15.09765625" style="21" customWidth="1"/>
    <col min="5627" max="5627" width="17" style="21" customWidth="1"/>
    <col min="5628" max="5628" width="16.296875" style="21" customWidth="1"/>
    <col min="5629" max="5640" width="13" style="21" customWidth="1"/>
    <col min="5641" max="5641" width="17.296875" style="21" customWidth="1"/>
    <col min="5642" max="5879" width="12" style="21"/>
    <col min="5880" max="5880" width="16.296875" style="21" customWidth="1"/>
    <col min="5881" max="5881" width="30.796875" style="21" customWidth="1"/>
    <col min="5882" max="5882" width="15.09765625" style="21" customWidth="1"/>
    <col min="5883" max="5883" width="17" style="21" customWidth="1"/>
    <col min="5884" max="5884" width="16.296875" style="21" customWidth="1"/>
    <col min="5885" max="5896" width="13" style="21" customWidth="1"/>
    <col min="5897" max="5897" width="17.296875" style="21" customWidth="1"/>
    <col min="5898" max="6135" width="12" style="21"/>
    <col min="6136" max="6136" width="16.296875" style="21" customWidth="1"/>
    <col min="6137" max="6137" width="30.796875" style="21" customWidth="1"/>
    <col min="6138" max="6138" width="15.09765625" style="21" customWidth="1"/>
    <col min="6139" max="6139" width="17" style="21" customWidth="1"/>
    <col min="6140" max="6140" width="16.296875" style="21" customWidth="1"/>
    <col min="6141" max="6152" width="13" style="21" customWidth="1"/>
    <col min="6153" max="6153" width="17.296875" style="21" customWidth="1"/>
    <col min="6154" max="6391" width="12" style="21"/>
    <col min="6392" max="6392" width="16.296875" style="21" customWidth="1"/>
    <col min="6393" max="6393" width="30.796875" style="21" customWidth="1"/>
    <col min="6394" max="6394" width="15.09765625" style="21" customWidth="1"/>
    <col min="6395" max="6395" width="17" style="21" customWidth="1"/>
    <col min="6396" max="6396" width="16.296875" style="21" customWidth="1"/>
    <col min="6397" max="6408" width="13" style="21" customWidth="1"/>
    <col min="6409" max="6409" width="17.296875" style="21" customWidth="1"/>
    <col min="6410" max="6647" width="12" style="21"/>
    <col min="6648" max="6648" width="16.296875" style="21" customWidth="1"/>
    <col min="6649" max="6649" width="30.796875" style="21" customWidth="1"/>
    <col min="6650" max="6650" width="15.09765625" style="21" customWidth="1"/>
    <col min="6651" max="6651" width="17" style="21" customWidth="1"/>
    <col min="6652" max="6652" width="16.296875" style="21" customWidth="1"/>
    <col min="6653" max="6664" width="13" style="21" customWidth="1"/>
    <col min="6665" max="6665" width="17.296875" style="21" customWidth="1"/>
    <col min="6666" max="6903" width="12" style="21"/>
    <col min="6904" max="6904" width="16.296875" style="21" customWidth="1"/>
    <col min="6905" max="6905" width="30.796875" style="21" customWidth="1"/>
    <col min="6906" max="6906" width="15.09765625" style="21" customWidth="1"/>
    <col min="6907" max="6907" width="17" style="21" customWidth="1"/>
    <col min="6908" max="6908" width="16.296875" style="21" customWidth="1"/>
    <col min="6909" max="6920" width="13" style="21" customWidth="1"/>
    <col min="6921" max="6921" width="17.296875" style="21" customWidth="1"/>
    <col min="6922" max="7159" width="12" style="21"/>
    <col min="7160" max="7160" width="16.296875" style="21" customWidth="1"/>
    <col min="7161" max="7161" width="30.796875" style="21" customWidth="1"/>
    <col min="7162" max="7162" width="15.09765625" style="21" customWidth="1"/>
    <col min="7163" max="7163" width="17" style="21" customWidth="1"/>
    <col min="7164" max="7164" width="16.296875" style="21" customWidth="1"/>
    <col min="7165" max="7176" width="13" style="21" customWidth="1"/>
    <col min="7177" max="7177" width="17.296875" style="21" customWidth="1"/>
    <col min="7178" max="7415" width="12" style="21"/>
    <col min="7416" max="7416" width="16.296875" style="21" customWidth="1"/>
    <col min="7417" max="7417" width="30.796875" style="21" customWidth="1"/>
    <col min="7418" max="7418" width="15.09765625" style="21" customWidth="1"/>
    <col min="7419" max="7419" width="17" style="21" customWidth="1"/>
    <col min="7420" max="7420" width="16.296875" style="21" customWidth="1"/>
    <col min="7421" max="7432" width="13" style="21" customWidth="1"/>
    <col min="7433" max="7433" width="17.296875" style="21" customWidth="1"/>
    <col min="7434" max="7671" width="12" style="21"/>
    <col min="7672" max="7672" width="16.296875" style="21" customWidth="1"/>
    <col min="7673" max="7673" width="30.796875" style="21" customWidth="1"/>
    <col min="7674" max="7674" width="15.09765625" style="21" customWidth="1"/>
    <col min="7675" max="7675" width="17" style="21" customWidth="1"/>
    <col min="7676" max="7676" width="16.296875" style="21" customWidth="1"/>
    <col min="7677" max="7688" width="13" style="21" customWidth="1"/>
    <col min="7689" max="7689" width="17.296875" style="21" customWidth="1"/>
    <col min="7690" max="7927" width="12" style="21"/>
    <col min="7928" max="7928" width="16.296875" style="21" customWidth="1"/>
    <col min="7929" max="7929" width="30.796875" style="21" customWidth="1"/>
    <col min="7930" max="7930" width="15.09765625" style="21" customWidth="1"/>
    <col min="7931" max="7931" width="17" style="21" customWidth="1"/>
    <col min="7932" max="7932" width="16.296875" style="21" customWidth="1"/>
    <col min="7933" max="7944" width="13" style="21" customWidth="1"/>
    <col min="7945" max="7945" width="17.296875" style="21" customWidth="1"/>
    <col min="7946" max="8183" width="12" style="21"/>
    <col min="8184" max="8184" width="16.296875" style="21" customWidth="1"/>
    <col min="8185" max="8185" width="30.796875" style="21" customWidth="1"/>
    <col min="8186" max="8186" width="15.09765625" style="21" customWidth="1"/>
    <col min="8187" max="8187" width="17" style="21" customWidth="1"/>
    <col min="8188" max="8188" width="16.296875" style="21" customWidth="1"/>
    <col min="8189" max="8200" width="13" style="21" customWidth="1"/>
    <col min="8201" max="8201" width="17.296875" style="21" customWidth="1"/>
    <col min="8202" max="8439" width="12" style="21"/>
    <col min="8440" max="8440" width="16.296875" style="21" customWidth="1"/>
    <col min="8441" max="8441" width="30.796875" style="21" customWidth="1"/>
    <col min="8442" max="8442" width="15.09765625" style="21" customWidth="1"/>
    <col min="8443" max="8443" width="17" style="21" customWidth="1"/>
    <col min="8444" max="8444" width="16.296875" style="21" customWidth="1"/>
    <col min="8445" max="8456" width="13" style="21" customWidth="1"/>
    <col min="8457" max="8457" width="17.296875" style="21" customWidth="1"/>
    <col min="8458" max="8695" width="12" style="21"/>
    <col min="8696" max="8696" width="16.296875" style="21" customWidth="1"/>
    <col min="8697" max="8697" width="30.796875" style="21" customWidth="1"/>
    <col min="8698" max="8698" width="15.09765625" style="21" customWidth="1"/>
    <col min="8699" max="8699" width="17" style="21" customWidth="1"/>
    <col min="8700" max="8700" width="16.296875" style="21" customWidth="1"/>
    <col min="8701" max="8712" width="13" style="21" customWidth="1"/>
    <col min="8713" max="8713" width="17.296875" style="21" customWidth="1"/>
    <col min="8714" max="8951" width="12" style="21"/>
    <col min="8952" max="8952" width="16.296875" style="21" customWidth="1"/>
    <col min="8953" max="8953" width="30.796875" style="21" customWidth="1"/>
    <col min="8954" max="8954" width="15.09765625" style="21" customWidth="1"/>
    <col min="8955" max="8955" width="17" style="21" customWidth="1"/>
    <col min="8956" max="8956" width="16.296875" style="21" customWidth="1"/>
    <col min="8957" max="8968" width="13" style="21" customWidth="1"/>
    <col min="8969" max="8969" width="17.296875" style="21" customWidth="1"/>
    <col min="8970" max="9207" width="12" style="21"/>
    <col min="9208" max="9208" width="16.296875" style="21" customWidth="1"/>
    <col min="9209" max="9209" width="30.796875" style="21" customWidth="1"/>
    <col min="9210" max="9210" width="15.09765625" style="21" customWidth="1"/>
    <col min="9211" max="9211" width="17" style="21" customWidth="1"/>
    <col min="9212" max="9212" width="16.296875" style="21" customWidth="1"/>
    <col min="9213" max="9224" width="13" style="21" customWidth="1"/>
    <col min="9225" max="9225" width="17.296875" style="21" customWidth="1"/>
    <col min="9226" max="9463" width="12" style="21"/>
    <col min="9464" max="9464" width="16.296875" style="21" customWidth="1"/>
    <col min="9465" max="9465" width="30.796875" style="21" customWidth="1"/>
    <col min="9466" max="9466" width="15.09765625" style="21" customWidth="1"/>
    <col min="9467" max="9467" width="17" style="21" customWidth="1"/>
    <col min="9468" max="9468" width="16.296875" style="21" customWidth="1"/>
    <col min="9469" max="9480" width="13" style="21" customWidth="1"/>
    <col min="9481" max="9481" width="17.296875" style="21" customWidth="1"/>
    <col min="9482" max="9719" width="12" style="21"/>
    <col min="9720" max="9720" width="16.296875" style="21" customWidth="1"/>
    <col min="9721" max="9721" width="30.796875" style="21" customWidth="1"/>
    <col min="9722" max="9722" width="15.09765625" style="21" customWidth="1"/>
    <col min="9723" max="9723" width="17" style="21" customWidth="1"/>
    <col min="9724" max="9724" width="16.296875" style="21" customWidth="1"/>
    <col min="9725" max="9736" width="13" style="21" customWidth="1"/>
    <col min="9737" max="9737" width="17.296875" style="21" customWidth="1"/>
    <col min="9738" max="9975" width="12" style="21"/>
    <col min="9976" max="9976" width="16.296875" style="21" customWidth="1"/>
    <col min="9977" max="9977" width="30.796875" style="21" customWidth="1"/>
    <col min="9978" max="9978" width="15.09765625" style="21" customWidth="1"/>
    <col min="9979" max="9979" width="17" style="21" customWidth="1"/>
    <col min="9980" max="9980" width="16.296875" style="21" customWidth="1"/>
    <col min="9981" max="9992" width="13" style="21" customWidth="1"/>
    <col min="9993" max="9993" width="17.296875" style="21" customWidth="1"/>
    <col min="9994" max="10231" width="12" style="21"/>
    <col min="10232" max="10232" width="16.296875" style="21" customWidth="1"/>
    <col min="10233" max="10233" width="30.796875" style="21" customWidth="1"/>
    <col min="10234" max="10234" width="15.09765625" style="21" customWidth="1"/>
    <col min="10235" max="10235" width="17" style="21" customWidth="1"/>
    <col min="10236" max="10236" width="16.296875" style="21" customWidth="1"/>
    <col min="10237" max="10248" width="13" style="21" customWidth="1"/>
    <col min="10249" max="10249" width="17.296875" style="21" customWidth="1"/>
    <col min="10250" max="10487" width="12" style="21"/>
    <col min="10488" max="10488" width="16.296875" style="21" customWidth="1"/>
    <col min="10489" max="10489" width="30.796875" style="21" customWidth="1"/>
    <col min="10490" max="10490" width="15.09765625" style="21" customWidth="1"/>
    <col min="10491" max="10491" width="17" style="21" customWidth="1"/>
    <col min="10492" max="10492" width="16.296875" style="21" customWidth="1"/>
    <col min="10493" max="10504" width="13" style="21" customWidth="1"/>
    <col min="10505" max="10505" width="17.296875" style="21" customWidth="1"/>
    <col min="10506" max="10743" width="12" style="21"/>
    <col min="10744" max="10744" width="16.296875" style="21" customWidth="1"/>
    <col min="10745" max="10745" width="30.796875" style="21" customWidth="1"/>
    <col min="10746" max="10746" width="15.09765625" style="21" customWidth="1"/>
    <col min="10747" max="10747" width="17" style="21" customWidth="1"/>
    <col min="10748" max="10748" width="16.296875" style="21" customWidth="1"/>
    <col min="10749" max="10760" width="13" style="21" customWidth="1"/>
    <col min="10761" max="10761" width="17.296875" style="21" customWidth="1"/>
    <col min="10762" max="10999" width="12" style="21"/>
    <col min="11000" max="11000" width="16.296875" style="21" customWidth="1"/>
    <col min="11001" max="11001" width="30.796875" style="21" customWidth="1"/>
    <col min="11002" max="11002" width="15.09765625" style="21" customWidth="1"/>
    <col min="11003" max="11003" width="17" style="21" customWidth="1"/>
    <col min="11004" max="11004" width="16.296875" style="21" customWidth="1"/>
    <col min="11005" max="11016" width="13" style="21" customWidth="1"/>
    <col min="11017" max="11017" width="17.296875" style="21" customWidth="1"/>
    <col min="11018" max="11255" width="12" style="21"/>
    <col min="11256" max="11256" width="16.296875" style="21" customWidth="1"/>
    <col min="11257" max="11257" width="30.796875" style="21" customWidth="1"/>
    <col min="11258" max="11258" width="15.09765625" style="21" customWidth="1"/>
    <col min="11259" max="11259" width="17" style="21" customWidth="1"/>
    <col min="11260" max="11260" width="16.296875" style="21" customWidth="1"/>
    <col min="11261" max="11272" width="13" style="21" customWidth="1"/>
    <col min="11273" max="11273" width="17.296875" style="21" customWidth="1"/>
    <col min="11274" max="11511" width="12" style="21"/>
    <col min="11512" max="11512" width="16.296875" style="21" customWidth="1"/>
    <col min="11513" max="11513" width="30.796875" style="21" customWidth="1"/>
    <col min="11514" max="11514" width="15.09765625" style="21" customWidth="1"/>
    <col min="11515" max="11515" width="17" style="21" customWidth="1"/>
    <col min="11516" max="11516" width="16.296875" style="21" customWidth="1"/>
    <col min="11517" max="11528" width="13" style="21" customWidth="1"/>
    <col min="11529" max="11529" width="17.296875" style="21" customWidth="1"/>
    <col min="11530" max="11767" width="12" style="21"/>
    <col min="11768" max="11768" width="16.296875" style="21" customWidth="1"/>
    <col min="11769" max="11769" width="30.796875" style="21" customWidth="1"/>
    <col min="11770" max="11770" width="15.09765625" style="21" customWidth="1"/>
    <col min="11771" max="11771" width="17" style="21" customWidth="1"/>
    <col min="11772" max="11772" width="16.296875" style="21" customWidth="1"/>
    <col min="11773" max="11784" width="13" style="21" customWidth="1"/>
    <col min="11785" max="11785" width="17.296875" style="21" customWidth="1"/>
    <col min="11786" max="12023" width="12" style="21"/>
    <col min="12024" max="12024" width="16.296875" style="21" customWidth="1"/>
    <col min="12025" max="12025" width="30.796875" style="21" customWidth="1"/>
    <col min="12026" max="12026" width="15.09765625" style="21" customWidth="1"/>
    <col min="12027" max="12027" width="17" style="21" customWidth="1"/>
    <col min="12028" max="12028" width="16.296875" style="21" customWidth="1"/>
    <col min="12029" max="12040" width="13" style="21" customWidth="1"/>
    <col min="12041" max="12041" width="17.296875" style="21" customWidth="1"/>
    <col min="12042" max="12279" width="12" style="21"/>
    <col min="12280" max="12280" width="16.296875" style="21" customWidth="1"/>
    <col min="12281" max="12281" width="30.796875" style="21" customWidth="1"/>
    <col min="12282" max="12282" width="15.09765625" style="21" customWidth="1"/>
    <col min="12283" max="12283" width="17" style="21" customWidth="1"/>
    <col min="12284" max="12284" width="16.296875" style="21" customWidth="1"/>
    <col min="12285" max="12296" width="13" style="21" customWidth="1"/>
    <col min="12297" max="12297" width="17.296875" style="21" customWidth="1"/>
    <col min="12298" max="12535" width="12" style="21"/>
    <col min="12536" max="12536" width="16.296875" style="21" customWidth="1"/>
    <col min="12537" max="12537" width="30.796875" style="21" customWidth="1"/>
    <col min="12538" max="12538" width="15.09765625" style="21" customWidth="1"/>
    <col min="12539" max="12539" width="17" style="21" customWidth="1"/>
    <col min="12540" max="12540" width="16.296875" style="21" customWidth="1"/>
    <col min="12541" max="12552" width="13" style="21" customWidth="1"/>
    <col min="12553" max="12553" width="17.296875" style="21" customWidth="1"/>
    <col min="12554" max="12791" width="12" style="21"/>
    <col min="12792" max="12792" width="16.296875" style="21" customWidth="1"/>
    <col min="12793" max="12793" width="30.796875" style="21" customWidth="1"/>
    <col min="12794" max="12794" width="15.09765625" style="21" customWidth="1"/>
    <col min="12795" max="12795" width="17" style="21" customWidth="1"/>
    <col min="12796" max="12796" width="16.296875" style="21" customWidth="1"/>
    <col min="12797" max="12808" width="13" style="21" customWidth="1"/>
    <col min="12809" max="12809" width="17.296875" style="21" customWidth="1"/>
    <col min="12810" max="13047" width="12" style="21"/>
    <col min="13048" max="13048" width="16.296875" style="21" customWidth="1"/>
    <col min="13049" max="13049" width="30.796875" style="21" customWidth="1"/>
    <col min="13050" max="13050" width="15.09765625" style="21" customWidth="1"/>
    <col min="13051" max="13051" width="17" style="21" customWidth="1"/>
    <col min="13052" max="13052" width="16.296875" style="21" customWidth="1"/>
    <col min="13053" max="13064" width="13" style="21" customWidth="1"/>
    <col min="13065" max="13065" width="17.296875" style="21" customWidth="1"/>
    <col min="13066" max="13303" width="12" style="21"/>
    <col min="13304" max="13304" width="16.296875" style="21" customWidth="1"/>
    <col min="13305" max="13305" width="30.796875" style="21" customWidth="1"/>
    <col min="13306" max="13306" width="15.09765625" style="21" customWidth="1"/>
    <col min="13307" max="13307" width="17" style="21" customWidth="1"/>
    <col min="13308" max="13308" width="16.296875" style="21" customWidth="1"/>
    <col min="13309" max="13320" width="13" style="21" customWidth="1"/>
    <col min="13321" max="13321" width="17.296875" style="21" customWidth="1"/>
    <col min="13322" max="13559" width="12" style="21"/>
    <col min="13560" max="13560" width="16.296875" style="21" customWidth="1"/>
    <col min="13561" max="13561" width="30.796875" style="21" customWidth="1"/>
    <col min="13562" max="13562" width="15.09765625" style="21" customWidth="1"/>
    <col min="13563" max="13563" width="17" style="21" customWidth="1"/>
    <col min="13564" max="13564" width="16.296875" style="21" customWidth="1"/>
    <col min="13565" max="13576" width="13" style="21" customWidth="1"/>
    <col min="13577" max="13577" width="17.296875" style="21" customWidth="1"/>
    <col min="13578" max="13815" width="12" style="21"/>
    <col min="13816" max="13816" width="16.296875" style="21" customWidth="1"/>
    <col min="13817" max="13817" width="30.796875" style="21" customWidth="1"/>
    <col min="13818" max="13818" width="15.09765625" style="21" customWidth="1"/>
    <col min="13819" max="13819" width="17" style="21" customWidth="1"/>
    <col min="13820" max="13820" width="16.296875" style="21" customWidth="1"/>
    <col min="13821" max="13832" width="13" style="21" customWidth="1"/>
    <col min="13833" max="13833" width="17.296875" style="21" customWidth="1"/>
    <col min="13834" max="14071" width="12" style="21"/>
    <col min="14072" max="14072" width="16.296875" style="21" customWidth="1"/>
    <col min="14073" max="14073" width="30.796875" style="21" customWidth="1"/>
    <col min="14074" max="14074" width="15.09765625" style="21" customWidth="1"/>
    <col min="14075" max="14075" width="17" style="21" customWidth="1"/>
    <col min="14076" max="14076" width="16.296875" style="21" customWidth="1"/>
    <col min="14077" max="14088" width="13" style="21" customWidth="1"/>
    <col min="14089" max="14089" width="17.296875" style="21" customWidth="1"/>
    <col min="14090" max="14327" width="12" style="21"/>
    <col min="14328" max="14328" width="16.296875" style="21" customWidth="1"/>
    <col min="14329" max="14329" width="30.796875" style="21" customWidth="1"/>
    <col min="14330" max="14330" width="15.09765625" style="21" customWidth="1"/>
    <col min="14331" max="14331" width="17" style="21" customWidth="1"/>
    <col min="14332" max="14332" width="16.296875" style="21" customWidth="1"/>
    <col min="14333" max="14344" width="13" style="21" customWidth="1"/>
    <col min="14345" max="14345" width="17.296875" style="21" customWidth="1"/>
    <col min="14346" max="14583" width="12" style="21"/>
    <col min="14584" max="14584" width="16.296875" style="21" customWidth="1"/>
    <col min="14585" max="14585" width="30.796875" style="21" customWidth="1"/>
    <col min="14586" max="14586" width="15.09765625" style="21" customWidth="1"/>
    <col min="14587" max="14587" width="17" style="21" customWidth="1"/>
    <col min="14588" max="14588" width="16.296875" style="21" customWidth="1"/>
    <col min="14589" max="14600" width="13" style="21" customWidth="1"/>
    <col min="14601" max="14601" width="17.296875" style="21" customWidth="1"/>
    <col min="14602" max="14839" width="12" style="21"/>
    <col min="14840" max="14840" width="16.296875" style="21" customWidth="1"/>
    <col min="14841" max="14841" width="30.796875" style="21" customWidth="1"/>
    <col min="14842" max="14842" width="15.09765625" style="21" customWidth="1"/>
    <col min="14843" max="14843" width="17" style="21" customWidth="1"/>
    <col min="14844" max="14844" width="16.296875" style="21" customWidth="1"/>
    <col min="14845" max="14856" width="13" style="21" customWidth="1"/>
    <col min="14857" max="14857" width="17.296875" style="21" customWidth="1"/>
    <col min="14858" max="15095" width="12" style="21"/>
    <col min="15096" max="15096" width="16.296875" style="21" customWidth="1"/>
    <col min="15097" max="15097" width="30.796875" style="21" customWidth="1"/>
    <col min="15098" max="15098" width="15.09765625" style="21" customWidth="1"/>
    <col min="15099" max="15099" width="17" style="21" customWidth="1"/>
    <col min="15100" max="15100" width="16.296875" style="21" customWidth="1"/>
    <col min="15101" max="15112" width="13" style="21" customWidth="1"/>
    <col min="15113" max="15113" width="17.296875" style="21" customWidth="1"/>
    <col min="15114" max="15351" width="12" style="21"/>
    <col min="15352" max="15352" width="16.296875" style="21" customWidth="1"/>
    <col min="15353" max="15353" width="30.796875" style="21" customWidth="1"/>
    <col min="15354" max="15354" width="15.09765625" style="21" customWidth="1"/>
    <col min="15355" max="15355" width="17" style="21" customWidth="1"/>
    <col min="15356" max="15356" width="16.296875" style="21" customWidth="1"/>
    <col min="15357" max="15368" width="13" style="21" customWidth="1"/>
    <col min="15369" max="15369" width="17.296875" style="21" customWidth="1"/>
    <col min="15370" max="15607" width="12" style="21"/>
    <col min="15608" max="15608" width="16.296875" style="21" customWidth="1"/>
    <col min="15609" max="15609" width="30.796875" style="21" customWidth="1"/>
    <col min="15610" max="15610" width="15.09765625" style="21" customWidth="1"/>
    <col min="15611" max="15611" width="17" style="21" customWidth="1"/>
    <col min="15612" max="15612" width="16.296875" style="21" customWidth="1"/>
    <col min="15613" max="15624" width="13" style="21" customWidth="1"/>
    <col min="15625" max="15625" width="17.296875" style="21" customWidth="1"/>
    <col min="15626" max="15863" width="12" style="21"/>
    <col min="15864" max="15864" width="16.296875" style="21" customWidth="1"/>
    <col min="15865" max="15865" width="30.796875" style="21" customWidth="1"/>
    <col min="15866" max="15866" width="15.09765625" style="21" customWidth="1"/>
    <col min="15867" max="15867" width="17" style="21" customWidth="1"/>
    <col min="15868" max="15868" width="16.296875" style="21" customWidth="1"/>
    <col min="15869" max="15880" width="13" style="21" customWidth="1"/>
    <col min="15881" max="15881" width="17.296875" style="21" customWidth="1"/>
    <col min="15882" max="16119" width="12" style="21"/>
    <col min="16120" max="16120" width="16.296875" style="21" customWidth="1"/>
    <col min="16121" max="16121" width="30.796875" style="21" customWidth="1"/>
    <col min="16122" max="16122" width="15.09765625" style="21" customWidth="1"/>
    <col min="16123" max="16123" width="17" style="21" customWidth="1"/>
    <col min="16124" max="16124" width="16.296875" style="21" customWidth="1"/>
    <col min="16125" max="16136" width="13" style="21" customWidth="1"/>
    <col min="16137" max="16137" width="17.296875" style="21" customWidth="1"/>
    <col min="16138" max="16384" width="12" style="21"/>
  </cols>
  <sheetData>
    <row r="1" spans="1:11" s="1" customFormat="1" ht="39" customHeight="1" x14ac:dyDescent="0.25">
      <c r="F1" s="582" t="str">
        <f>Instructivo!F1</f>
        <v>Sistema de Gestión Integral (SGI)
Instructivo - Componente Financiero EP
Código: F-PGC-21. Versión: 05</v>
      </c>
      <c r="G1" s="582"/>
      <c r="H1" s="582"/>
      <c r="I1" s="582"/>
    </row>
    <row r="2" spans="1:11" s="1" customFormat="1" ht="18" customHeight="1" x14ac:dyDescent="0.25">
      <c r="F2" s="555" t="s">
        <v>102</v>
      </c>
      <c r="G2" s="555"/>
      <c r="H2" s="555"/>
      <c r="I2" s="555"/>
    </row>
    <row r="3" spans="1:11" ht="15.75" customHeight="1" x14ac:dyDescent="0.3">
      <c r="A3" s="23"/>
      <c r="B3" s="24"/>
      <c r="C3" s="24"/>
      <c r="D3" s="25"/>
      <c r="E3" s="24"/>
      <c r="F3" s="24"/>
      <c r="G3" s="24"/>
      <c r="H3" s="24"/>
      <c r="I3" s="24"/>
    </row>
    <row r="4" spans="1:11" ht="18" customHeight="1" x14ac:dyDescent="0.3">
      <c r="A4" s="583" t="s">
        <v>103</v>
      </c>
      <c r="B4" s="583"/>
      <c r="C4" s="584" t="s">
        <v>104</v>
      </c>
      <c r="D4" s="584"/>
      <c r="E4" s="584"/>
      <c r="F4" s="584"/>
      <c r="G4" s="584"/>
      <c r="H4" s="584"/>
      <c r="I4" s="584"/>
      <c r="J4" s="26" t="str">
        <f>C4</f>
        <v>Convenio Interadministrativo</v>
      </c>
    </row>
    <row r="5" spans="1:11" ht="29.25" customHeight="1" x14ac:dyDescent="0.3">
      <c r="A5" s="583" t="s">
        <v>105</v>
      </c>
      <c r="B5" s="583"/>
      <c r="C5" s="584" t="s">
        <v>106</v>
      </c>
      <c r="D5" s="584"/>
      <c r="E5" s="584"/>
      <c r="F5" s="584"/>
      <c r="G5" s="584"/>
      <c r="H5" s="584"/>
      <c r="I5" s="584"/>
      <c r="J5" s="26" t="str">
        <f>C5</f>
        <v>Aunar esfuerzos para ejecutar acciones enfocadas al apoyo del PGIRS mediante acciones y estrategias enfocadas en la gestión, el aprovechamiento y la economía circular, en el municipio de Concordia</v>
      </c>
    </row>
    <row r="6" spans="1:11" ht="18" customHeight="1" x14ac:dyDescent="0.3">
      <c r="B6" s="27"/>
      <c r="C6" s="27"/>
      <c r="D6" s="28"/>
      <c r="E6" s="27"/>
      <c r="F6" s="29"/>
      <c r="G6" s="29"/>
      <c r="H6" s="29"/>
      <c r="I6" s="29"/>
      <c r="J6" s="30"/>
    </row>
    <row r="7" spans="1:11" ht="18" customHeight="1" x14ac:dyDescent="0.25">
      <c r="A7" s="585" t="s">
        <v>107</v>
      </c>
      <c r="B7" s="585"/>
      <c r="C7" s="584" t="s">
        <v>108</v>
      </c>
      <c r="D7" s="584"/>
      <c r="E7" s="584"/>
      <c r="F7" s="584"/>
      <c r="H7" s="31"/>
      <c r="I7" s="31"/>
    </row>
    <row r="8" spans="1:11" ht="18" customHeight="1" x14ac:dyDescent="0.25">
      <c r="A8" s="585" t="s">
        <v>109</v>
      </c>
      <c r="B8" s="585"/>
      <c r="C8" s="586"/>
      <c r="D8" s="586"/>
      <c r="E8" s="586"/>
      <c r="F8" s="586"/>
      <c r="H8" s="32"/>
      <c r="I8" s="31"/>
    </row>
    <row r="9" spans="1:11" ht="18" customHeight="1" x14ac:dyDescent="0.25">
      <c r="A9" s="583" t="s">
        <v>110</v>
      </c>
      <c r="B9" s="583"/>
      <c r="C9" s="586">
        <v>2.5</v>
      </c>
      <c r="D9" s="586"/>
      <c r="E9" s="586"/>
      <c r="F9" s="586"/>
      <c r="H9" s="31"/>
      <c r="I9" s="31"/>
    </row>
    <row r="10" spans="1:11" ht="18" customHeight="1" x14ac:dyDescent="0.25">
      <c r="A10" s="587" t="s">
        <v>111</v>
      </c>
      <c r="B10" s="587"/>
      <c r="C10" s="588" t="s">
        <v>112</v>
      </c>
      <c r="D10" s="588"/>
      <c r="E10" s="588"/>
      <c r="F10" s="588"/>
      <c r="H10" s="31"/>
      <c r="I10" s="31"/>
    </row>
    <row r="11" spans="1:11" ht="18" customHeight="1" x14ac:dyDescent="0.3">
      <c r="A11" s="33"/>
      <c r="B11" s="34"/>
      <c r="C11" s="34"/>
      <c r="D11" s="35"/>
      <c r="E11" s="34"/>
      <c r="F11" s="34"/>
      <c r="G11" s="36"/>
      <c r="H11" s="36"/>
      <c r="I11" s="36"/>
    </row>
    <row r="12" spans="1:11" ht="18" customHeight="1" x14ac:dyDescent="0.3">
      <c r="A12" s="589" t="s">
        <v>113</v>
      </c>
      <c r="B12" s="589"/>
      <c r="C12" s="589"/>
      <c r="D12" s="589"/>
      <c r="E12" s="589"/>
      <c r="F12" s="589"/>
      <c r="G12" s="589"/>
      <c r="H12" s="589"/>
      <c r="I12" s="589"/>
    </row>
    <row r="13" spans="1:11" ht="18" customHeight="1" x14ac:dyDescent="0.3">
      <c r="A13" s="590"/>
      <c r="B13" s="591" t="s">
        <v>16</v>
      </c>
      <c r="C13" s="592" t="s">
        <v>114</v>
      </c>
      <c r="D13" s="593" t="s">
        <v>115</v>
      </c>
      <c r="E13" s="592" t="s">
        <v>116</v>
      </c>
      <c r="F13" s="592" t="s">
        <v>117</v>
      </c>
      <c r="G13" s="591" t="s">
        <v>118</v>
      </c>
      <c r="H13" s="591"/>
      <c r="I13" s="591"/>
    </row>
    <row r="14" spans="1:11" ht="27.75" customHeight="1" x14ac:dyDescent="0.3">
      <c r="A14" s="590"/>
      <c r="B14" s="591"/>
      <c r="C14" s="591"/>
      <c r="D14" s="591"/>
      <c r="E14" s="591"/>
      <c r="F14" s="591"/>
      <c r="G14" s="37" t="s">
        <v>119</v>
      </c>
      <c r="H14" s="37" t="s">
        <v>120</v>
      </c>
      <c r="I14" s="38" t="s">
        <v>121</v>
      </c>
    </row>
    <row r="15" spans="1:11" s="46" customFormat="1" ht="27" customHeight="1" x14ac:dyDescent="0.3">
      <c r="A15" s="39" t="s">
        <v>122</v>
      </c>
      <c r="B15" s="40"/>
      <c r="C15" s="41"/>
      <c r="D15" s="42">
        <f>SUM(D16:D50)</f>
        <v>1.0000000000000002</v>
      </c>
      <c r="E15" s="40"/>
      <c r="F15" s="43">
        <f>F16+F25</f>
        <v>139</v>
      </c>
      <c r="G15" s="43"/>
      <c r="H15" s="43"/>
      <c r="I15" s="44"/>
      <c r="J15" s="45">
        <f t="shared" ref="J15:J50" si="0">F15-SUM(G15:I15)</f>
        <v>139</v>
      </c>
    </row>
    <row r="16" spans="1:11" ht="38.25" customHeight="1" x14ac:dyDescent="0.3">
      <c r="A16" s="47" t="s">
        <v>123</v>
      </c>
      <c r="B16" s="48" t="s">
        <v>124</v>
      </c>
      <c r="C16" s="49">
        <v>0.4</v>
      </c>
      <c r="D16" s="50"/>
      <c r="E16" s="51"/>
      <c r="F16" s="52">
        <f>F17+F21</f>
        <v>25</v>
      </c>
      <c r="G16" s="52">
        <f>G17+G21</f>
        <v>3</v>
      </c>
      <c r="H16" s="52">
        <f>H17+H21</f>
        <v>22</v>
      </c>
      <c r="I16" s="53">
        <f>I17+I21</f>
        <v>0</v>
      </c>
      <c r="J16" s="45">
        <f t="shared" si="0"/>
        <v>0</v>
      </c>
      <c r="K16"/>
    </row>
    <row r="17" spans="1:11" ht="51" customHeight="1" x14ac:dyDescent="0.3">
      <c r="A17" s="54" t="s">
        <v>125</v>
      </c>
      <c r="B17" s="48" t="s">
        <v>126</v>
      </c>
      <c r="C17" s="55">
        <f>3/4</f>
        <v>0.75</v>
      </c>
      <c r="D17" s="56"/>
      <c r="E17" s="57"/>
      <c r="F17" s="58">
        <f>SUM(F18:F20)</f>
        <v>3</v>
      </c>
      <c r="G17" s="58">
        <f>SUM(G18:G20)</f>
        <v>3</v>
      </c>
      <c r="H17" s="58">
        <f>SUM(H18:H20)</f>
        <v>0</v>
      </c>
      <c r="I17" s="59">
        <f>SUM(I18:I20)</f>
        <v>0</v>
      </c>
      <c r="J17" s="60">
        <f t="shared" si="0"/>
        <v>0</v>
      </c>
      <c r="K17"/>
    </row>
    <row r="18" spans="1:11" ht="38.25" customHeight="1" x14ac:dyDescent="0.3">
      <c r="A18" s="61" t="s">
        <v>127</v>
      </c>
      <c r="B18" s="12" t="s">
        <v>128</v>
      </c>
      <c r="C18" s="41">
        <v>0.3</v>
      </c>
      <c r="D18" s="42">
        <f>C18*$C$17*$C$16</f>
        <v>0.09</v>
      </c>
      <c r="E18" s="40" t="s">
        <v>129</v>
      </c>
      <c r="F18" s="62">
        <f>SUM(G18:I18)</f>
        <v>1</v>
      </c>
      <c r="G18" s="62">
        <v>1</v>
      </c>
      <c r="H18" s="62"/>
      <c r="I18" s="63"/>
      <c r="J18" s="60">
        <f t="shared" si="0"/>
        <v>0</v>
      </c>
      <c r="K18"/>
    </row>
    <row r="19" spans="1:11" ht="51" customHeight="1" x14ac:dyDescent="0.3">
      <c r="A19" s="61" t="s">
        <v>130</v>
      </c>
      <c r="B19" s="12" t="s">
        <v>131</v>
      </c>
      <c r="C19" s="41">
        <v>0.4</v>
      </c>
      <c r="D19" s="42">
        <f>C19*$C$17*$C$16</f>
        <v>0.12000000000000002</v>
      </c>
      <c r="E19" s="40" t="s">
        <v>129</v>
      </c>
      <c r="F19" s="62">
        <f>SUM(G19:I19)</f>
        <v>1</v>
      </c>
      <c r="G19" s="62">
        <v>1</v>
      </c>
      <c r="H19" s="62"/>
      <c r="I19" s="63"/>
      <c r="J19" s="60">
        <f t="shared" si="0"/>
        <v>0</v>
      </c>
      <c r="K19"/>
    </row>
    <row r="20" spans="1:11" ht="40.5" customHeight="1" x14ac:dyDescent="0.3">
      <c r="A20" s="61" t="s">
        <v>132</v>
      </c>
      <c r="B20" s="12" t="s">
        <v>133</v>
      </c>
      <c r="C20" s="41">
        <v>0.3</v>
      </c>
      <c r="D20" s="42">
        <f>C20*$C$17*$C$16</f>
        <v>0.09</v>
      </c>
      <c r="E20" s="40" t="s">
        <v>129</v>
      </c>
      <c r="F20" s="62">
        <f>SUM(G20:I20)</f>
        <v>1</v>
      </c>
      <c r="G20" s="62">
        <v>1</v>
      </c>
      <c r="H20" s="62"/>
      <c r="I20" s="63"/>
      <c r="J20" s="60">
        <f t="shared" si="0"/>
        <v>0</v>
      </c>
      <c r="K20"/>
    </row>
    <row r="21" spans="1:11" ht="44.25" customHeight="1" x14ac:dyDescent="0.3">
      <c r="A21" s="54" t="s">
        <v>134</v>
      </c>
      <c r="B21" s="48" t="s">
        <v>135</v>
      </c>
      <c r="C21" s="55">
        <f>1/4</f>
        <v>0.25</v>
      </c>
      <c r="D21" s="56"/>
      <c r="E21" s="57"/>
      <c r="F21" s="58">
        <f>SUM(F22:F24)</f>
        <v>22</v>
      </c>
      <c r="G21" s="58">
        <f>SUM(G22:G24)</f>
        <v>0</v>
      </c>
      <c r="H21" s="58">
        <f>SUM(H22:H24)</f>
        <v>22</v>
      </c>
      <c r="I21" s="59">
        <f>SUM(I22:I24)</f>
        <v>0</v>
      </c>
      <c r="J21" s="60">
        <f t="shared" si="0"/>
        <v>0</v>
      </c>
      <c r="K21"/>
    </row>
    <row r="22" spans="1:11" ht="51" customHeight="1" x14ac:dyDescent="0.3">
      <c r="A22" s="61" t="s">
        <v>136</v>
      </c>
      <c r="B22" s="12" t="s">
        <v>137</v>
      </c>
      <c r="C22" s="41">
        <v>0.4</v>
      </c>
      <c r="D22" s="42">
        <f>C22*$C$21*$C$16</f>
        <v>4.0000000000000008E-2</v>
      </c>
      <c r="E22" s="40" t="s">
        <v>138</v>
      </c>
      <c r="F22" s="62">
        <f>SUM(G22:I22)</f>
        <v>1</v>
      </c>
      <c r="G22" s="62"/>
      <c r="H22" s="62">
        <v>1</v>
      </c>
      <c r="I22" s="63"/>
      <c r="J22" s="60">
        <f t="shared" si="0"/>
        <v>0</v>
      </c>
      <c r="K22"/>
    </row>
    <row r="23" spans="1:11" ht="25.5" customHeight="1" x14ac:dyDescent="0.3">
      <c r="A23" s="61" t="s">
        <v>139</v>
      </c>
      <c r="B23" s="12" t="s">
        <v>140</v>
      </c>
      <c r="C23" s="41">
        <v>0.3</v>
      </c>
      <c r="D23" s="42">
        <f>C23*$C$21*$C$16</f>
        <v>0.03</v>
      </c>
      <c r="E23" s="40" t="s">
        <v>129</v>
      </c>
      <c r="F23" s="62">
        <f>SUM(G23:I23)</f>
        <v>1</v>
      </c>
      <c r="G23" s="62"/>
      <c r="H23" s="62">
        <v>1</v>
      </c>
      <c r="I23" s="63"/>
      <c r="J23" s="60">
        <f t="shared" si="0"/>
        <v>0</v>
      </c>
      <c r="K23"/>
    </row>
    <row r="24" spans="1:11" ht="38.25" customHeight="1" x14ac:dyDescent="0.3">
      <c r="A24" s="61" t="s">
        <v>141</v>
      </c>
      <c r="B24" s="12" t="s">
        <v>142</v>
      </c>
      <c r="C24" s="41">
        <v>0.3</v>
      </c>
      <c r="D24" s="42">
        <f>C24*$C$21*$C$16</f>
        <v>0.03</v>
      </c>
      <c r="E24" s="40" t="s">
        <v>143</v>
      </c>
      <c r="F24" s="62">
        <f>SUM(G24:I24)</f>
        <v>20</v>
      </c>
      <c r="G24" s="62"/>
      <c r="H24" s="62">
        <v>20</v>
      </c>
      <c r="I24" s="63"/>
      <c r="J24" s="60">
        <f t="shared" si="0"/>
        <v>0</v>
      </c>
      <c r="K24"/>
    </row>
    <row r="25" spans="1:11" ht="25.5" customHeight="1" x14ac:dyDescent="0.3">
      <c r="A25" s="47" t="s">
        <v>144</v>
      </c>
      <c r="B25" s="48" t="s">
        <v>145</v>
      </c>
      <c r="C25" s="49">
        <v>0.6</v>
      </c>
      <c r="D25" s="50"/>
      <c r="E25" s="51"/>
      <c r="F25" s="52">
        <f>F26+F30+F32+F35+F38+F41+F45</f>
        <v>114</v>
      </c>
      <c r="G25" s="52">
        <f>G26+G30+G32+G35+G38+G41+G45</f>
        <v>0</v>
      </c>
      <c r="H25" s="52">
        <f>H26+H30+H32+H35+H38+H41+H45</f>
        <v>68</v>
      </c>
      <c r="I25" s="53">
        <f>I26+I30+I32+I35+I38+I41+I45</f>
        <v>46</v>
      </c>
      <c r="J25" s="45">
        <f t="shared" si="0"/>
        <v>0</v>
      </c>
      <c r="K25"/>
    </row>
    <row r="26" spans="1:11" ht="51" customHeight="1" x14ac:dyDescent="0.3">
      <c r="A26" s="54" t="s">
        <v>146</v>
      </c>
      <c r="B26" s="48" t="s">
        <v>147</v>
      </c>
      <c r="C26" s="55">
        <f>7/48</f>
        <v>0.14583333333333334</v>
      </c>
      <c r="D26" s="56"/>
      <c r="E26" s="57"/>
      <c r="F26" s="58">
        <f>SUM(F27:F29)</f>
        <v>23</v>
      </c>
      <c r="G26" s="58">
        <f>SUM(G27:G29)</f>
        <v>0</v>
      </c>
      <c r="H26" s="58">
        <f>SUM(H27:H29)</f>
        <v>23</v>
      </c>
      <c r="I26" s="59">
        <f>SUM(I27:I29)</f>
        <v>0</v>
      </c>
      <c r="J26" s="60">
        <f t="shared" si="0"/>
        <v>0</v>
      </c>
      <c r="K26"/>
    </row>
    <row r="27" spans="1:11" ht="25.5" customHeight="1" x14ac:dyDescent="0.3">
      <c r="A27" s="61" t="s">
        <v>148</v>
      </c>
      <c r="B27" s="12" t="s">
        <v>149</v>
      </c>
      <c r="C27" s="41">
        <v>0.3</v>
      </c>
      <c r="D27" s="42">
        <f>C27*$C$26*$C$25</f>
        <v>2.6250000000000002E-2</v>
      </c>
      <c r="E27" s="40" t="s">
        <v>129</v>
      </c>
      <c r="F27" s="62">
        <f>SUM(G27:I27)</f>
        <v>1</v>
      </c>
      <c r="G27" s="62"/>
      <c r="H27" s="62">
        <v>1</v>
      </c>
      <c r="I27" s="63"/>
      <c r="J27" s="60">
        <f t="shared" si="0"/>
        <v>0</v>
      </c>
      <c r="K27"/>
    </row>
    <row r="28" spans="1:11" ht="25.5" customHeight="1" x14ac:dyDescent="0.3">
      <c r="A28" s="61" t="s">
        <v>150</v>
      </c>
      <c r="B28" s="12" t="s">
        <v>151</v>
      </c>
      <c r="C28" s="41">
        <v>0.4</v>
      </c>
      <c r="D28" s="42">
        <f>C28*$C$26*$C$25</f>
        <v>3.5000000000000003E-2</v>
      </c>
      <c r="E28" s="40" t="s">
        <v>138</v>
      </c>
      <c r="F28" s="62">
        <f>SUM(G28:I28)</f>
        <v>2</v>
      </c>
      <c r="G28" s="62"/>
      <c r="H28" s="62">
        <v>2</v>
      </c>
      <c r="I28" s="63"/>
      <c r="J28" s="60">
        <f t="shared" si="0"/>
        <v>0</v>
      </c>
      <c r="K28"/>
    </row>
    <row r="29" spans="1:11" ht="25.5" customHeight="1" x14ac:dyDescent="0.3">
      <c r="A29" s="61" t="s">
        <v>152</v>
      </c>
      <c r="B29" s="12" t="s">
        <v>153</v>
      </c>
      <c r="C29" s="41">
        <v>0.3</v>
      </c>
      <c r="D29" s="42">
        <f>C29*$C$26*$C$25</f>
        <v>2.6250000000000002E-2</v>
      </c>
      <c r="E29" s="40" t="s">
        <v>143</v>
      </c>
      <c r="F29" s="62">
        <f>SUM(G29:I29)</f>
        <v>20</v>
      </c>
      <c r="G29" s="62"/>
      <c r="H29" s="62">
        <v>20</v>
      </c>
      <c r="I29" s="63"/>
      <c r="J29" s="60">
        <f t="shared" si="0"/>
        <v>0</v>
      </c>
      <c r="K29"/>
    </row>
    <row r="30" spans="1:11" ht="25.5" customHeight="1" x14ac:dyDescent="0.3">
      <c r="A30" s="54" t="s">
        <v>154</v>
      </c>
      <c r="B30" s="48" t="s">
        <v>155</v>
      </c>
      <c r="C30" s="55">
        <f>7/48</f>
        <v>0.14583333333333334</v>
      </c>
      <c r="D30" s="56"/>
      <c r="E30" s="57"/>
      <c r="F30" s="58">
        <f>SUM(F31:F31)</f>
        <v>3</v>
      </c>
      <c r="G30" s="58">
        <f>SUM(G31:G31)</f>
        <v>0</v>
      </c>
      <c r="H30" s="58">
        <f>SUM(H31:H31)</f>
        <v>3</v>
      </c>
      <c r="I30" s="59">
        <f>SUM(I31:I31)</f>
        <v>0</v>
      </c>
      <c r="J30" s="60">
        <f t="shared" si="0"/>
        <v>0</v>
      </c>
      <c r="K30"/>
    </row>
    <row r="31" spans="1:11" ht="25.5" customHeight="1" x14ac:dyDescent="0.3">
      <c r="A31" s="61" t="s">
        <v>156</v>
      </c>
      <c r="B31" s="12" t="s">
        <v>157</v>
      </c>
      <c r="C31" s="41">
        <v>1</v>
      </c>
      <c r="D31" s="42">
        <f>C31*$C$30*$C$25</f>
        <v>8.7500000000000008E-2</v>
      </c>
      <c r="E31" s="40" t="s">
        <v>138</v>
      </c>
      <c r="F31" s="62">
        <f>SUM(G31:I31)</f>
        <v>3</v>
      </c>
      <c r="G31" s="62"/>
      <c r="H31" s="62">
        <v>3</v>
      </c>
      <c r="I31" s="63"/>
      <c r="J31" s="60">
        <f t="shared" si="0"/>
        <v>0</v>
      </c>
      <c r="K31"/>
    </row>
    <row r="32" spans="1:11" ht="38.25" customHeight="1" x14ac:dyDescent="0.3">
      <c r="A32" s="54" t="s">
        <v>158</v>
      </c>
      <c r="B32" s="48" t="s">
        <v>159</v>
      </c>
      <c r="C32" s="55">
        <f>5/36</f>
        <v>0.1388888888888889</v>
      </c>
      <c r="D32" s="56"/>
      <c r="E32" s="57"/>
      <c r="F32" s="58">
        <f>SUM(F33:F34)</f>
        <v>19</v>
      </c>
      <c r="G32" s="58">
        <f>SUM(G33:G34)</f>
        <v>0</v>
      </c>
      <c r="H32" s="58">
        <f>SUM(H33:H34)</f>
        <v>9</v>
      </c>
      <c r="I32" s="59">
        <f>SUM(I33:I34)</f>
        <v>10</v>
      </c>
      <c r="J32" s="60">
        <f t="shared" si="0"/>
        <v>0</v>
      </c>
      <c r="K32"/>
    </row>
    <row r="33" spans="1:11" ht="45" customHeight="1" x14ac:dyDescent="0.3">
      <c r="A33" s="61" t="s">
        <v>160</v>
      </c>
      <c r="B33" s="540" t="s">
        <v>1098</v>
      </c>
      <c r="C33" s="41">
        <v>0.6</v>
      </c>
      <c r="D33" s="42">
        <f>C33*$C$32*$C$25</f>
        <v>4.9999999999999996E-2</v>
      </c>
      <c r="E33" s="40" t="s">
        <v>129</v>
      </c>
      <c r="F33" s="62">
        <v>18</v>
      </c>
      <c r="G33" s="62"/>
      <c r="H33" s="64">
        <v>9</v>
      </c>
      <c r="I33" s="65">
        <v>9</v>
      </c>
      <c r="J33" s="60">
        <f t="shared" si="0"/>
        <v>0</v>
      </c>
      <c r="K33"/>
    </row>
    <row r="34" spans="1:11" ht="25.5" customHeight="1" x14ac:dyDescent="0.3">
      <c r="A34" s="61" t="s">
        <v>161</v>
      </c>
      <c r="B34" s="12" t="s">
        <v>162</v>
      </c>
      <c r="C34" s="41">
        <v>0.4</v>
      </c>
      <c r="D34" s="42">
        <f>C34*$C$32*$C$25</f>
        <v>3.3333333333333333E-2</v>
      </c>
      <c r="E34" s="40" t="s">
        <v>129</v>
      </c>
      <c r="F34" s="62">
        <f>SUM(G34:I34)</f>
        <v>1</v>
      </c>
      <c r="G34" s="62"/>
      <c r="H34" s="64"/>
      <c r="I34" s="65">
        <v>1</v>
      </c>
      <c r="J34" s="60">
        <f t="shared" si="0"/>
        <v>0</v>
      </c>
      <c r="K34"/>
    </row>
    <row r="35" spans="1:11" ht="38.25" customHeight="1" x14ac:dyDescent="0.3">
      <c r="A35" s="54" t="s">
        <v>163</v>
      </c>
      <c r="B35" s="48" t="s">
        <v>164</v>
      </c>
      <c r="C35" s="55">
        <f>5/36</f>
        <v>0.1388888888888889</v>
      </c>
      <c r="D35" s="56"/>
      <c r="E35" s="57"/>
      <c r="F35" s="58">
        <f>SUM(F36:F37)</f>
        <v>27</v>
      </c>
      <c r="G35" s="58">
        <f>SUM(G36:G37)</f>
        <v>0</v>
      </c>
      <c r="H35" s="58">
        <f>SUM(H36:H37)</f>
        <v>13</v>
      </c>
      <c r="I35" s="59">
        <f>SUM(I36:I37)</f>
        <v>14</v>
      </c>
      <c r="J35" s="60">
        <f t="shared" si="0"/>
        <v>0</v>
      </c>
      <c r="K35"/>
    </row>
    <row r="36" spans="1:11" ht="38.25" customHeight="1" x14ac:dyDescent="0.3">
      <c r="A36" s="61" t="s">
        <v>165</v>
      </c>
      <c r="B36" s="12" t="s">
        <v>166</v>
      </c>
      <c r="C36" s="41">
        <v>0.6</v>
      </c>
      <c r="D36" s="42">
        <f>C36*$C$35*$C$25</f>
        <v>4.9999999999999996E-2</v>
      </c>
      <c r="E36" s="40" t="s">
        <v>138</v>
      </c>
      <c r="F36" s="62">
        <f>SUM(G36:I36)</f>
        <v>26</v>
      </c>
      <c r="G36" s="62"/>
      <c r="H36" s="64">
        <v>13</v>
      </c>
      <c r="I36" s="65">
        <v>13</v>
      </c>
      <c r="J36" s="60">
        <f t="shared" si="0"/>
        <v>0</v>
      </c>
      <c r="K36"/>
    </row>
    <row r="37" spans="1:11" ht="25.5" customHeight="1" x14ac:dyDescent="0.3">
      <c r="A37" s="61" t="s">
        <v>167</v>
      </c>
      <c r="B37" s="12" t="s">
        <v>168</v>
      </c>
      <c r="C37" s="41">
        <v>0.4</v>
      </c>
      <c r="D37" s="42">
        <f>C37*$C$35*$C$25</f>
        <v>3.3333333333333333E-2</v>
      </c>
      <c r="E37" s="40" t="s">
        <v>129</v>
      </c>
      <c r="F37" s="62">
        <f>SUM(G37:I37)</f>
        <v>1</v>
      </c>
      <c r="G37" s="62"/>
      <c r="H37" s="64"/>
      <c r="I37" s="65">
        <v>1</v>
      </c>
      <c r="J37" s="60">
        <f t="shared" si="0"/>
        <v>0</v>
      </c>
      <c r="K37"/>
    </row>
    <row r="38" spans="1:11" ht="30.75" customHeight="1" x14ac:dyDescent="0.3">
      <c r="A38" s="54" t="s">
        <v>169</v>
      </c>
      <c r="B38" s="48" t="s">
        <v>170</v>
      </c>
      <c r="C38" s="55">
        <f>5/36</f>
        <v>0.1388888888888889</v>
      </c>
      <c r="D38" s="56"/>
      <c r="E38" s="57"/>
      <c r="F38" s="58">
        <f>SUM(F39:F40)</f>
        <v>34</v>
      </c>
      <c r="G38" s="58">
        <f>SUM(G39:G40)</f>
        <v>0</v>
      </c>
      <c r="H38" s="58">
        <f>SUM(H39:H40)</f>
        <v>15</v>
      </c>
      <c r="I38" s="59">
        <f>SUM(I39:I40)</f>
        <v>19</v>
      </c>
      <c r="J38" s="60">
        <f t="shared" si="0"/>
        <v>0</v>
      </c>
      <c r="K38"/>
    </row>
    <row r="39" spans="1:11" ht="25.5" customHeight="1" x14ac:dyDescent="0.3">
      <c r="A39" s="61" t="s">
        <v>171</v>
      </c>
      <c r="B39" s="12" t="s">
        <v>172</v>
      </c>
      <c r="C39" s="41">
        <v>0.65</v>
      </c>
      <c r="D39" s="42">
        <f>C39*$C$38*$C$25</f>
        <v>5.4166666666666703E-2</v>
      </c>
      <c r="E39" s="40" t="s">
        <v>173</v>
      </c>
      <c r="F39" s="62">
        <f>SUM(G39:I39)</f>
        <v>17</v>
      </c>
      <c r="G39" s="62"/>
      <c r="H39" s="64">
        <v>8</v>
      </c>
      <c r="I39" s="65">
        <v>9</v>
      </c>
      <c r="J39" s="60">
        <f t="shared" si="0"/>
        <v>0</v>
      </c>
      <c r="K39"/>
    </row>
    <row r="40" spans="1:11" ht="25.5" customHeight="1" x14ac:dyDescent="0.3">
      <c r="A40" s="61" t="s">
        <v>174</v>
      </c>
      <c r="B40" s="12" t="s">
        <v>175</v>
      </c>
      <c r="C40" s="41">
        <v>0.35</v>
      </c>
      <c r="D40" s="42">
        <f>C40*$C$38*$C$25</f>
        <v>2.9166666666666698E-2</v>
      </c>
      <c r="E40" s="40" t="s">
        <v>143</v>
      </c>
      <c r="F40" s="62">
        <f>SUM(G40:I40)</f>
        <v>17</v>
      </c>
      <c r="G40" s="62"/>
      <c r="H40" s="64">
        <v>7</v>
      </c>
      <c r="I40" s="65">
        <v>10</v>
      </c>
      <c r="J40" s="60">
        <f t="shared" si="0"/>
        <v>0</v>
      </c>
      <c r="K40"/>
    </row>
    <row r="41" spans="1:11" ht="38.25" customHeight="1" x14ac:dyDescent="0.3">
      <c r="A41" s="54" t="s">
        <v>176</v>
      </c>
      <c r="B41" s="48" t="s">
        <v>177</v>
      </c>
      <c r="C41" s="55">
        <f>7/48</f>
        <v>0.14583333333333334</v>
      </c>
      <c r="D41" s="56"/>
      <c r="E41" s="57"/>
      <c r="F41" s="58">
        <f>SUM(F42:F44)</f>
        <v>3</v>
      </c>
      <c r="G41" s="58">
        <f>SUM(G42:G44)</f>
        <v>0</v>
      </c>
      <c r="H41" s="58">
        <f>SUM(H42:H44)</f>
        <v>0</v>
      </c>
      <c r="I41" s="59">
        <f>SUM(I42:I44)</f>
        <v>3</v>
      </c>
      <c r="J41" s="60">
        <f t="shared" si="0"/>
        <v>0</v>
      </c>
      <c r="K41"/>
    </row>
    <row r="42" spans="1:11" ht="38.25" customHeight="1" x14ac:dyDescent="0.3">
      <c r="A42" s="61" t="s">
        <v>178</v>
      </c>
      <c r="B42" s="12" t="s">
        <v>179</v>
      </c>
      <c r="C42" s="41">
        <v>0.35</v>
      </c>
      <c r="D42" s="42">
        <f>C42*$C$41*$C$25</f>
        <v>3.0624999999999999E-2</v>
      </c>
      <c r="E42" s="40" t="s">
        <v>129</v>
      </c>
      <c r="F42" s="62">
        <f>SUM(G42:I42)</f>
        <v>1</v>
      </c>
      <c r="G42" s="62"/>
      <c r="H42" s="62"/>
      <c r="I42" s="63">
        <v>1</v>
      </c>
      <c r="J42" s="60">
        <f t="shared" si="0"/>
        <v>0</v>
      </c>
      <c r="K42"/>
    </row>
    <row r="43" spans="1:11" ht="38.25" customHeight="1" x14ac:dyDescent="0.3">
      <c r="A43" s="61" t="s">
        <v>180</v>
      </c>
      <c r="B43" s="12" t="s">
        <v>181</v>
      </c>
      <c r="C43" s="41">
        <v>0.35</v>
      </c>
      <c r="D43" s="42">
        <f>C43*$C$41*$C$25</f>
        <v>3.0624999999999999E-2</v>
      </c>
      <c r="E43" s="40" t="s">
        <v>129</v>
      </c>
      <c r="F43" s="62">
        <f>SUM(G43:I43)</f>
        <v>1</v>
      </c>
      <c r="G43" s="62"/>
      <c r="H43" s="62"/>
      <c r="I43" s="63">
        <v>1</v>
      </c>
      <c r="J43" s="60">
        <f t="shared" si="0"/>
        <v>0</v>
      </c>
      <c r="K43"/>
    </row>
    <row r="44" spans="1:11" ht="26.25" customHeight="1" x14ac:dyDescent="0.3">
      <c r="A44" s="61" t="s">
        <v>182</v>
      </c>
      <c r="B44" s="12" t="s">
        <v>183</v>
      </c>
      <c r="C44" s="41">
        <v>0.3</v>
      </c>
      <c r="D44" s="42">
        <f>C44*$C$41*$C$25</f>
        <v>2.6250000000000002E-2</v>
      </c>
      <c r="E44" s="40" t="s">
        <v>129</v>
      </c>
      <c r="F44" s="62">
        <f>SUM(G44:I44)</f>
        <v>1</v>
      </c>
      <c r="G44" s="62"/>
      <c r="H44" s="62"/>
      <c r="I44" s="63">
        <v>1</v>
      </c>
      <c r="J44" s="60">
        <f t="shared" si="0"/>
        <v>0</v>
      </c>
      <c r="K44"/>
    </row>
    <row r="45" spans="1:11" ht="25.5" customHeight="1" x14ac:dyDescent="0.3">
      <c r="A45" s="54" t="s">
        <v>184</v>
      </c>
      <c r="B45" s="48" t="s">
        <v>185</v>
      </c>
      <c r="C45" s="55">
        <f>7/48</f>
        <v>0.14583333333333334</v>
      </c>
      <c r="D45" s="56"/>
      <c r="E45" s="57"/>
      <c r="F45" s="58">
        <f>SUM(F46:F50)</f>
        <v>5</v>
      </c>
      <c r="G45" s="58">
        <f>SUM(G46:G50)</f>
        <v>0</v>
      </c>
      <c r="H45" s="58">
        <f>SUM(H46:H50)</f>
        <v>5</v>
      </c>
      <c r="I45" s="59">
        <f>SUM(I46:I50)</f>
        <v>0</v>
      </c>
      <c r="J45" s="60">
        <f t="shared" si="0"/>
        <v>0</v>
      </c>
      <c r="K45"/>
    </row>
    <row r="46" spans="1:11" ht="51" customHeight="1" x14ac:dyDescent="0.3">
      <c r="A46" s="61" t="s">
        <v>186</v>
      </c>
      <c r="B46" s="12" t="s">
        <v>187</v>
      </c>
      <c r="C46" s="41">
        <v>0.2</v>
      </c>
      <c r="D46" s="42">
        <f>C46*$C$45*$C$25</f>
        <v>1.7500000000000002E-2</v>
      </c>
      <c r="E46" s="40" t="s">
        <v>138</v>
      </c>
      <c r="F46" s="62">
        <f>SUM(G46:I46)</f>
        <v>1</v>
      </c>
      <c r="G46" s="62"/>
      <c r="H46" s="62">
        <v>1</v>
      </c>
      <c r="I46" s="63"/>
      <c r="J46" s="60">
        <f t="shared" si="0"/>
        <v>0</v>
      </c>
      <c r="K46"/>
    </row>
    <row r="47" spans="1:11" ht="25.5" customHeight="1" x14ac:dyDescent="0.3">
      <c r="A47" s="61" t="s">
        <v>188</v>
      </c>
      <c r="B47" s="12" t="s">
        <v>189</v>
      </c>
      <c r="C47" s="41">
        <v>0.2</v>
      </c>
      <c r="D47" s="42">
        <f>C47*$C$45*$C$25</f>
        <v>1.7500000000000002E-2</v>
      </c>
      <c r="E47" s="40" t="s">
        <v>129</v>
      </c>
      <c r="F47" s="62">
        <f>SUM(G47:I47)</f>
        <v>1</v>
      </c>
      <c r="G47" s="62"/>
      <c r="H47" s="62">
        <v>1</v>
      </c>
      <c r="I47" s="63"/>
      <c r="J47" s="60">
        <f t="shared" si="0"/>
        <v>0</v>
      </c>
      <c r="K47"/>
    </row>
    <row r="48" spans="1:11" ht="38.25" customHeight="1" x14ac:dyDescent="0.3">
      <c r="A48" s="61" t="s">
        <v>190</v>
      </c>
      <c r="B48" s="12" t="s">
        <v>191</v>
      </c>
      <c r="C48" s="41">
        <v>0.2</v>
      </c>
      <c r="D48" s="42">
        <f>C48*$C$45*$C$25</f>
        <v>1.7500000000000002E-2</v>
      </c>
      <c r="E48" s="40" t="s">
        <v>129</v>
      </c>
      <c r="F48" s="62">
        <f>SUM(G48:I48)</f>
        <v>1</v>
      </c>
      <c r="G48" s="62"/>
      <c r="H48" s="62">
        <v>1</v>
      </c>
      <c r="I48" s="63"/>
      <c r="J48" s="60">
        <f t="shared" si="0"/>
        <v>0</v>
      </c>
      <c r="K48"/>
    </row>
    <row r="49" spans="1:12" ht="38.25" customHeight="1" x14ac:dyDescent="0.3">
      <c r="A49" s="61" t="s">
        <v>192</v>
      </c>
      <c r="B49" s="12" t="s">
        <v>193</v>
      </c>
      <c r="C49" s="41">
        <v>0.2</v>
      </c>
      <c r="D49" s="42">
        <f>C49*$C$45*$C$25</f>
        <v>1.7500000000000002E-2</v>
      </c>
      <c r="E49" s="40" t="s">
        <v>129</v>
      </c>
      <c r="F49" s="62">
        <f>SUM(G49:I49)</f>
        <v>1</v>
      </c>
      <c r="G49" s="62"/>
      <c r="H49" s="62">
        <v>1</v>
      </c>
      <c r="I49" s="63"/>
      <c r="J49" s="60">
        <f t="shared" si="0"/>
        <v>0</v>
      </c>
      <c r="K49"/>
    </row>
    <row r="50" spans="1:12" ht="26.25" customHeight="1" x14ac:dyDescent="0.3">
      <c r="A50" s="61" t="s">
        <v>194</v>
      </c>
      <c r="B50" s="12" t="s">
        <v>195</v>
      </c>
      <c r="C50" s="41">
        <v>0.2</v>
      </c>
      <c r="D50" s="42">
        <f>C50*$C$45*$C$25</f>
        <v>1.7500000000000002E-2</v>
      </c>
      <c r="E50" s="40" t="s">
        <v>129</v>
      </c>
      <c r="F50" s="62">
        <f>SUM(G50:I50)</f>
        <v>1</v>
      </c>
      <c r="G50" s="62"/>
      <c r="H50" s="62">
        <v>1</v>
      </c>
      <c r="I50" s="63"/>
      <c r="J50" s="60">
        <f t="shared" si="0"/>
        <v>0</v>
      </c>
      <c r="K50"/>
    </row>
    <row r="51" spans="1:12" ht="25.5" customHeight="1" x14ac:dyDescent="0.3">
      <c r="A51" s="594" t="s">
        <v>196</v>
      </c>
      <c r="B51" s="594"/>
      <c r="C51" s="594"/>
      <c r="D51" s="594"/>
      <c r="E51" s="594"/>
      <c r="F51" s="594"/>
      <c r="G51" s="66">
        <f>(IFERROR(((G18/$F$18)*$D$18),0))+(IFERROR(((G19/$F$19)*$D$19),0))+(IFERROR(((G20/$F$20)*$D$20),0))+(IFERROR(((G22/$F$22)*$D$22),0))+(IFERROR(((G23/$F$23)*$D$23),0))+(IFERROR(((G24/$F$24)*$D$24),0))+(IFERROR(((G27/$F$27)*$D$27),0))+(IFERROR(((G28/$F$28)*$D$28),0))+(IFERROR(((G29/$F$29)*$D$29),0))+(IFERROR(((G31/$F$31)*$D$31),0))+(IFERROR(((G33/$F$33)*$D$33),0))+(IFERROR(((G34/$F$34)*$D$34),0))+(IFERROR(((G36/$F$36)*$D$36),0))+(IFERROR(((G37/$F$37)*$D$37),0))+(IFERROR(((G39/$F$39)*$D$39),0))+(IFERROR(((G40/$F$40)*$D$40),0))+(IFERROR(((G42/$F$42)*$D$42),0))+(IFERROR(((G43/$F$43)*$D$43),0))+(IFERROR(((G44/$F$44)*$D$44),0))+(IFERROR(((G46/$F$46)*$D$46),0))+(IFERROR(((G47/$F$47)*$D$47),0))+(IFERROR(((G48/$F$48)*$D$48),0))+(IFERROR(((G49/$F$49)*$D$49),0))+(IFERROR(((G50/$F$50)*$D$50),0))</f>
        <v>0.30000000000000004</v>
      </c>
      <c r="H51" s="66">
        <f>(IFERROR(((H18/$F$18)*$D$18),0))+(IFERROR(((H19/$F$19)*$D$19),0))+(IFERROR(((H20/$F$20)*$D$20),0))+(IFERROR(((H22/$F$22)*$D$22),0))+(IFERROR(((H23/$F$23)*$D$23),0))+(IFERROR(((H24/$F$24)*$D$24),0))+(IFERROR(((H27/$F$27)*$D$27),0))+(IFERROR(((H28/$F$28)*$D$28),0))+(IFERROR(((H29/$F$29)*$D$29),0))+(IFERROR(((H31/$F$31)*$D$31),0))+(IFERROR(((H33/$F$33)*$D$33),0))+(IFERROR(((H34/$F$34)*$D$34),0))+(IFERROR(((H36/$F$36)*$D$36),0))+(IFERROR(((H37/$F$37)*$D$37),0))+(IFERROR(((H39/$F$39)*$D$39),0))+(IFERROR(((H40/$F$40)*$D$40),0))+(IFERROR(((H42/$F$42)*$D$42),0))+(IFERROR(((H43/$F$43)*$D$43),0))+(IFERROR(((H44/$F$44)*$D$44),0))+(IFERROR(((H46/$F$46)*$D$46),0))+(IFERROR(((H47/$F$47)*$D$47),0))+(IFERROR(((H48/$F$48)*$D$48),0))+(IFERROR(((H49/$F$49)*$D$49),0))+(IFERROR(((H50/$F$50)*$D$50),0))</f>
        <v>0.45</v>
      </c>
      <c r="I51" s="67">
        <f>(IFERROR(((I18/$F$18)*$D$18),0))+(IFERROR(((I19/$F$19)*$D$19),0))+(IFERROR(((I20/$F$20)*$D$20),0))+(IFERROR(((I22/$F$22)*$D$22),0))+(IFERROR(((I23/$F$23)*$D$23),0))+(IFERROR(((I24/$F$24)*$D$24),0))+(IFERROR(((I27/$F$27)*$D$27),0))+(IFERROR(((I28/$F$28)*$D$28),0))+(IFERROR(((I29/$F$29)*$D$29),0))+(IFERROR(((I31/$F$31)*$D$31),0))+(IFERROR(((I33/$F$33)*$D$33),0))+(IFERROR(((I34/$F$34)*$D$34),0))+(IFERROR(((I36/$F$36)*$D$36),0))+(IFERROR(((I37/$F$37)*$D$37),0))+(IFERROR(((I39/$F$39)*$D$39),0))+(IFERROR(((I40/$F$40)*$D$40),0))+(IFERROR(((I42/$F$42)*$D$42),0))+(IFERROR(((I43/$F$43)*$D$43),0))+(IFERROR(((I44/$F$44)*$D$44),0))+(IFERROR(((I46/$F$46)*$D$46),0))+(IFERROR(((I47/$F$47)*$D$47),0))+(IFERROR(((I48/$F$48)*$D$48),0))+(IFERROR(((I49/$F$49)*$D$49),0))+(IFERROR(((I50/$F$50)*$D$50),0))</f>
        <v>0.25</v>
      </c>
      <c r="J51"/>
      <c r="K51"/>
    </row>
    <row r="52" spans="1:12" ht="25.5" customHeight="1" x14ac:dyDescent="0.3">
      <c r="A52" s="595" t="s">
        <v>197</v>
      </c>
      <c r="B52" s="595"/>
      <c r="C52" s="595"/>
      <c r="D52" s="595"/>
      <c r="E52" s="595"/>
      <c r="F52" s="595"/>
      <c r="G52" s="68">
        <f>G51</f>
        <v>0.30000000000000004</v>
      </c>
      <c r="H52" s="68">
        <f>H51+G52</f>
        <v>0.75</v>
      </c>
      <c r="I52" s="69">
        <f>I51+H52</f>
        <v>1</v>
      </c>
      <c r="J52"/>
      <c r="K52"/>
    </row>
    <row r="53" spans="1:12" ht="25.5" customHeight="1" x14ac:dyDescent="0.3">
      <c r="A53" s="34"/>
      <c r="B53" s="34"/>
      <c r="C53" s="34"/>
      <c r="D53" s="35"/>
      <c r="E53" s="596"/>
      <c r="F53" s="596"/>
      <c r="G53" s="70"/>
      <c r="H53" s="70"/>
      <c r="I53" s="70"/>
    </row>
    <row r="54" spans="1:12" ht="25.5" customHeight="1" x14ac:dyDescent="0.3">
      <c r="A54" s="71"/>
      <c r="C54" s="72"/>
      <c r="E54" s="597" t="s">
        <v>198</v>
      </c>
      <c r="F54" s="597"/>
      <c r="G54" s="597"/>
      <c r="H54" s="597"/>
      <c r="I54" s="597"/>
    </row>
    <row r="55" spans="1:12" ht="12.75" customHeight="1" x14ac:dyDescent="0.3">
      <c r="E55" s="598" t="s">
        <v>199</v>
      </c>
      <c r="F55" s="598"/>
      <c r="G55" s="598"/>
      <c r="H55" s="598"/>
      <c r="I55" s="598"/>
    </row>
    <row r="56" spans="1:12" ht="13.5" customHeight="1" x14ac:dyDescent="0.3">
      <c r="E56" s="599" t="s">
        <v>200</v>
      </c>
      <c r="F56" s="592" t="s">
        <v>201</v>
      </c>
      <c r="G56" s="592" t="s">
        <v>202</v>
      </c>
      <c r="H56" s="592"/>
      <c r="I56" s="592"/>
    </row>
    <row r="57" spans="1:12" ht="24" customHeight="1" x14ac:dyDescent="0.3">
      <c r="E57" s="599"/>
      <c r="F57" s="592"/>
      <c r="G57" s="37" t="s">
        <v>119</v>
      </c>
      <c r="H57" s="37" t="s">
        <v>120</v>
      </c>
      <c r="I57" s="38" t="s">
        <v>121</v>
      </c>
    </row>
    <row r="58" spans="1:12" ht="41.25" customHeight="1" x14ac:dyDescent="0.3">
      <c r="E58" s="530">
        <f>'Presupuesto Convenio'!G116</f>
        <v>183446965.33333334</v>
      </c>
      <c r="F58" s="73">
        <f>'Presupuesto Convenio'!I116</f>
        <v>149978157</v>
      </c>
      <c r="G58" s="74">
        <f>$F$58*G59</f>
        <v>44993447.100000009</v>
      </c>
      <c r="H58" s="74">
        <f>$F$58*H59</f>
        <v>67490170.650000006</v>
      </c>
      <c r="I58" s="75">
        <f>$F$58*I59</f>
        <v>37494539.25</v>
      </c>
      <c r="L58" s="76"/>
    </row>
    <row r="59" spans="1:12" ht="18" customHeight="1" x14ac:dyDescent="0.3">
      <c r="E59" s="77" t="s">
        <v>203</v>
      </c>
      <c r="F59" s="78"/>
      <c r="G59" s="79">
        <f>G51</f>
        <v>0.30000000000000004</v>
      </c>
      <c r="H59" s="79">
        <f>H51</f>
        <v>0.45</v>
      </c>
      <c r="I59" s="80">
        <f>I51</f>
        <v>0.25</v>
      </c>
      <c r="J59" s="76"/>
      <c r="K59" s="76"/>
    </row>
    <row r="60" spans="1:12" ht="27.75" customHeight="1" x14ac:dyDescent="0.3">
      <c r="E60" s="81" t="s">
        <v>204</v>
      </c>
      <c r="F60" s="78"/>
      <c r="G60" s="79">
        <f>+G59</f>
        <v>0.30000000000000004</v>
      </c>
      <c r="H60" s="79">
        <f>+G59+H59</f>
        <v>0.75</v>
      </c>
      <c r="I60" s="80">
        <f>+G59+H59+I59</f>
        <v>1</v>
      </c>
      <c r="J60" s="76"/>
      <c r="K60" s="76"/>
    </row>
    <row r="61" spans="1:12" ht="27.75" customHeight="1" x14ac:dyDescent="0.3">
      <c r="C61" s="600" t="s">
        <v>205</v>
      </c>
      <c r="D61" s="600"/>
      <c r="E61" s="82" t="s">
        <v>206</v>
      </c>
      <c r="F61" s="83"/>
      <c r="G61" s="84"/>
      <c r="H61" s="84"/>
      <c r="I61" s="85"/>
      <c r="J61" s="76"/>
      <c r="K61" s="76"/>
    </row>
    <row r="62" spans="1:12" ht="27.75" customHeight="1" x14ac:dyDescent="0.3">
      <c r="C62" s="600"/>
      <c r="D62" s="600"/>
      <c r="E62" s="86" t="s">
        <v>207</v>
      </c>
      <c r="F62" s="87"/>
      <c r="G62" s="74">
        <f>IFERROR(G61/$F$58,0)</f>
        <v>0</v>
      </c>
      <c r="H62" s="74">
        <f>IFERROR(H61/$F$58,0)</f>
        <v>0</v>
      </c>
      <c r="I62" s="75">
        <f>IFERROR(I61/$F$58,0)</f>
        <v>0</v>
      </c>
      <c r="J62" s="76"/>
      <c r="K62" s="76"/>
    </row>
    <row r="63" spans="1:12" ht="22.5" customHeight="1" x14ac:dyDescent="0.3">
      <c r="C63" s="600"/>
      <c r="D63" s="600"/>
      <c r="E63" s="88" t="s">
        <v>208</v>
      </c>
      <c r="F63" s="89"/>
      <c r="G63" s="90">
        <f>G62</f>
        <v>0</v>
      </c>
      <c r="H63" s="90">
        <f>G63+H62</f>
        <v>0</v>
      </c>
      <c r="I63" s="91">
        <f>H63+I62</f>
        <v>0</v>
      </c>
      <c r="J63" s="76"/>
      <c r="K63" s="76"/>
    </row>
    <row r="64" spans="1:12" ht="27.75" customHeight="1" x14ac:dyDescent="0.3">
      <c r="J64" s="76"/>
      <c r="K64" s="76"/>
    </row>
    <row r="65" spans="2:19" ht="27.75" customHeight="1" x14ac:dyDescent="0.3">
      <c r="C65" s="601" t="s">
        <v>209</v>
      </c>
      <c r="D65" s="601"/>
      <c r="E65" s="601"/>
      <c r="F65" s="601"/>
      <c r="G65" s="601"/>
      <c r="H65" s="601"/>
      <c r="I65" s="601"/>
      <c r="J65" s="601"/>
    </row>
    <row r="66" spans="2:19" ht="19.5" customHeight="1" x14ac:dyDescent="0.3">
      <c r="C66" s="604" t="s">
        <v>210</v>
      </c>
      <c r="D66" s="605" t="s">
        <v>211</v>
      </c>
      <c r="E66" s="606" t="s">
        <v>212</v>
      </c>
      <c r="F66" s="607" t="s">
        <v>202</v>
      </c>
      <c r="G66" s="607"/>
      <c r="H66" s="607"/>
      <c r="I66" s="607"/>
      <c r="J66" s="607"/>
    </row>
    <row r="67" spans="2:19" ht="19.5" customHeight="1" x14ac:dyDescent="0.3">
      <c r="C67" s="604"/>
      <c r="D67" s="605"/>
      <c r="E67" s="605"/>
      <c r="F67" s="92"/>
      <c r="G67" s="37" t="s">
        <v>119</v>
      </c>
      <c r="H67" s="37" t="s">
        <v>120</v>
      </c>
      <c r="I67" s="37" t="s">
        <v>121</v>
      </c>
      <c r="J67" s="38" t="s">
        <v>213</v>
      </c>
    </row>
    <row r="68" spans="2:19" ht="45.75" customHeight="1" x14ac:dyDescent="0.3">
      <c r="C68" s="608">
        <f>E58+D68</f>
        <v>183446965.33333334</v>
      </c>
      <c r="D68" s="609"/>
      <c r="E68" s="609">
        <f>F58+D68</f>
        <v>149978157</v>
      </c>
      <c r="F68" s="93" t="s">
        <v>206</v>
      </c>
      <c r="G68" s="94">
        <f>G61</f>
        <v>0</v>
      </c>
      <c r="H68" s="94">
        <f>H61</f>
        <v>0</v>
      </c>
      <c r="I68" s="94">
        <f>I61</f>
        <v>0</v>
      </c>
      <c r="J68" s="95">
        <f>SUM(G68:I68)</f>
        <v>0</v>
      </c>
    </row>
    <row r="69" spans="2:19" ht="26.25" customHeight="1" x14ac:dyDescent="0.3">
      <c r="C69" s="608"/>
      <c r="D69" s="609"/>
      <c r="E69" s="609"/>
      <c r="F69" s="96" t="s">
        <v>203</v>
      </c>
      <c r="G69" s="97">
        <f>IFERROR(G68/$E$68,0)</f>
        <v>0</v>
      </c>
      <c r="H69" s="97">
        <f>IFERROR(H68/$E$68,0)</f>
        <v>0</v>
      </c>
      <c r="I69" s="97">
        <f>IFERROR(I68/$E$68,0)</f>
        <v>0</v>
      </c>
      <c r="J69" s="98"/>
    </row>
    <row r="70" spans="2:19" ht="18" customHeight="1" x14ac:dyDescent="0.3">
      <c r="C70" s="608"/>
      <c r="D70" s="609"/>
      <c r="E70" s="609"/>
      <c r="F70" s="99" t="s">
        <v>204</v>
      </c>
      <c r="G70" s="100">
        <f>+G69</f>
        <v>0</v>
      </c>
      <c r="H70" s="100">
        <f>+G70+H69</f>
        <v>0</v>
      </c>
      <c r="I70" s="100">
        <f>+H70+I69</f>
        <v>0</v>
      </c>
      <c r="J70" s="98"/>
    </row>
    <row r="71" spans="2:19" ht="27.75" customHeight="1" x14ac:dyDescent="0.3">
      <c r="C71" s="608"/>
      <c r="D71" s="609"/>
      <c r="E71" s="609"/>
      <c r="F71" s="93" t="s">
        <v>214</v>
      </c>
      <c r="G71" s="101"/>
      <c r="H71" s="101"/>
      <c r="I71" s="101"/>
      <c r="J71" s="95">
        <f>SUM(G71:I71)</f>
        <v>0</v>
      </c>
    </row>
    <row r="72" spans="2:19" ht="28.5" customHeight="1" x14ac:dyDescent="0.3">
      <c r="C72" s="608"/>
      <c r="D72" s="609"/>
      <c r="E72" s="609"/>
      <c r="F72" s="96" t="s">
        <v>203</v>
      </c>
      <c r="G72" s="97">
        <f>IFERROR(G71/$E$68,0)</f>
        <v>0</v>
      </c>
      <c r="H72" s="97">
        <f>IFERROR(H71/$E$68,0)</f>
        <v>0</v>
      </c>
      <c r="I72" s="97">
        <f>IFERROR(I71/$E$68,0)</f>
        <v>0</v>
      </c>
      <c r="J72" s="98"/>
    </row>
    <row r="73" spans="2:19" ht="18" customHeight="1" x14ac:dyDescent="0.3">
      <c r="C73" s="608"/>
      <c r="D73" s="609"/>
      <c r="E73" s="609"/>
      <c r="F73" s="99" t="s">
        <v>204</v>
      </c>
      <c r="G73" s="100">
        <f>+G72</f>
        <v>0</v>
      </c>
      <c r="H73" s="100">
        <f>+G73+H72</f>
        <v>0</v>
      </c>
      <c r="I73" s="100">
        <f>+H73+I72</f>
        <v>0</v>
      </c>
      <c r="J73" s="98"/>
    </row>
    <row r="74" spans="2:19" ht="26.25" customHeight="1" x14ac:dyDescent="0.3">
      <c r="C74" s="602" t="s">
        <v>215</v>
      </c>
      <c r="D74" s="602"/>
      <c r="E74" s="602"/>
      <c r="F74" s="602"/>
      <c r="G74" s="102">
        <f>G70+G73</f>
        <v>0</v>
      </c>
      <c r="H74" s="102">
        <f>H70+H73</f>
        <v>0</v>
      </c>
      <c r="I74" s="102">
        <f>I70+I73</f>
        <v>0</v>
      </c>
      <c r="J74" s="103">
        <f>IFERROR((J68+J71)/E68,0)</f>
        <v>0</v>
      </c>
    </row>
    <row r="75" spans="2:19" ht="18" customHeight="1" x14ac:dyDescent="0.3">
      <c r="B75" s="104"/>
      <c r="C75" s="104"/>
      <c r="D75" s="104"/>
      <c r="E75" s="104"/>
      <c r="F75" s="104"/>
      <c r="G75" s="104"/>
      <c r="H75" s="104"/>
      <c r="I75" s="104"/>
      <c r="J75" s="105">
        <f>J68+J71</f>
        <v>0</v>
      </c>
      <c r="K75" s="106">
        <f>E68-J75</f>
        <v>149978157</v>
      </c>
      <c r="N75" s="603"/>
      <c r="O75" s="603"/>
      <c r="P75" s="603"/>
      <c r="Q75" s="603"/>
      <c r="R75" s="603"/>
      <c r="S75" s="603"/>
    </row>
    <row r="76" spans="2:19" s="30" customFormat="1" ht="18" customHeight="1" x14ac:dyDescent="0.3">
      <c r="B76" s="603"/>
      <c r="C76" s="603"/>
      <c r="E76" s="27"/>
      <c r="G76" s="72"/>
      <c r="H76" s="72"/>
      <c r="I76" s="72"/>
      <c r="N76" s="603"/>
      <c r="O76" s="603"/>
      <c r="P76" s="603"/>
      <c r="Q76" s="603"/>
      <c r="R76" s="603"/>
      <c r="S76" s="603"/>
    </row>
    <row r="77" spans="2:19" s="30" customFormat="1" ht="18" customHeight="1" x14ac:dyDescent="0.3">
      <c r="E77" s="27"/>
    </row>
    <row r="78" spans="2:19" ht="12.75" customHeight="1" x14ac:dyDescent="0.3">
      <c r="B78" s="104"/>
      <c r="C78" s="104"/>
      <c r="E78" s="27"/>
      <c r="F78" s="27"/>
      <c r="G78" s="107"/>
      <c r="H78" s="107"/>
      <c r="I78" s="107"/>
    </row>
    <row r="79" spans="2:19" ht="12.75" customHeight="1" x14ac:dyDescent="0.3">
      <c r="B79" s="104"/>
      <c r="C79" s="104"/>
      <c r="G79" s="104"/>
      <c r="H79" s="104"/>
      <c r="I79" s="104"/>
    </row>
    <row r="80" spans="2:19" ht="12.75" customHeight="1" x14ac:dyDescent="0.3">
      <c r="B80" s="104"/>
      <c r="C80" s="104"/>
      <c r="G80" s="108"/>
      <c r="H80" s="108"/>
      <c r="I80" s="108"/>
    </row>
    <row r="81" spans="2:22" ht="12.75" customHeight="1" x14ac:dyDescent="0.3">
      <c r="B81" s="109"/>
      <c r="C81" s="110"/>
      <c r="D81" s="35"/>
      <c r="E81" s="111"/>
      <c r="F81" s="29"/>
      <c r="G81" s="112"/>
      <c r="H81" s="110"/>
      <c r="I81" s="110"/>
      <c r="J81" s="113"/>
      <c r="K81" s="113"/>
      <c r="L81" s="113"/>
      <c r="M81" s="113"/>
      <c r="N81" s="34"/>
      <c r="T81" s="113"/>
      <c r="U81" s="113"/>
      <c r="V81" s="114"/>
    </row>
    <row r="82" spans="2:22" ht="12.75" customHeight="1" x14ac:dyDescent="0.3">
      <c r="B82" s="29" t="s">
        <v>1100</v>
      </c>
      <c r="D82" s="115"/>
      <c r="F82" s="29"/>
      <c r="H82" s="116" t="s">
        <v>216</v>
      </c>
      <c r="I82" s="113"/>
      <c r="J82" s="113"/>
      <c r="K82" s="113"/>
      <c r="L82" s="113"/>
      <c r="M82" s="113"/>
      <c r="N82" s="117"/>
      <c r="T82" s="111"/>
      <c r="U82" s="111"/>
      <c r="V82" s="111"/>
    </row>
    <row r="83" spans="2:22" ht="12.75" customHeight="1" x14ac:dyDescent="0.3"/>
    <row r="84" spans="2:22" ht="12.75" customHeight="1" x14ac:dyDescent="0.3"/>
    <row r="85" spans="2:22" ht="12.75" customHeight="1" x14ac:dyDescent="0.3"/>
  </sheetData>
  <mergeCells count="43">
    <mergeCell ref="C74:F74"/>
    <mergeCell ref="N75:S75"/>
    <mergeCell ref="B76:C76"/>
    <mergeCell ref="N76:S76"/>
    <mergeCell ref="C66:C67"/>
    <mergeCell ref="D66:D67"/>
    <mergeCell ref="E66:E67"/>
    <mergeCell ref="F66:J66"/>
    <mergeCell ref="C68:C73"/>
    <mergeCell ref="D68:D73"/>
    <mergeCell ref="E68:E73"/>
    <mergeCell ref="E56:E57"/>
    <mergeCell ref="F56:F57"/>
    <mergeCell ref="G56:I56"/>
    <mergeCell ref="C61:D63"/>
    <mergeCell ref="C65:J65"/>
    <mergeCell ref="A51:F51"/>
    <mergeCell ref="A52:F52"/>
    <mergeCell ref="E53:F53"/>
    <mergeCell ref="E54:I54"/>
    <mergeCell ref="E55:I55"/>
    <mergeCell ref="A10:B10"/>
    <mergeCell ref="C10:F10"/>
    <mergeCell ref="A12:I12"/>
    <mergeCell ref="A13:A14"/>
    <mergeCell ref="B13:B14"/>
    <mergeCell ref="C13:C14"/>
    <mergeCell ref="D13:D14"/>
    <mergeCell ref="E13:E14"/>
    <mergeCell ref="F13:F14"/>
    <mergeCell ref="G13:I13"/>
    <mergeCell ref="A7:B7"/>
    <mergeCell ref="C7:F7"/>
    <mergeCell ref="A8:B8"/>
    <mergeCell ref="C8:F8"/>
    <mergeCell ref="A9:B9"/>
    <mergeCell ref="C9:F9"/>
    <mergeCell ref="F1:I1"/>
    <mergeCell ref="F2:I2"/>
    <mergeCell ref="A4:B4"/>
    <mergeCell ref="C4:I4"/>
    <mergeCell ref="A5:B5"/>
    <mergeCell ref="C5:I5"/>
  </mergeCells>
  <dataValidations count="7">
    <dataValidation allowBlank="1" showInputMessage="1" showErrorMessage="1" prompt="Ingrese el valor a pagar segun la forma de pago establecida en los estudios previos" sqref="G53:I53 IS53:JE53 SO53:TA53 ACK53:ACW53 AMG53:AMS53 AWC53:AWO53 BFY53:BGK53 BPU53:BQG53 BZQ53:CAC53 CJM53:CJY53 CTI53:CTU53 DDE53:DDQ53 DNA53:DNM53 DWW53:DXI53 EGS53:EHE53 EQO53:ERA53 FAK53:FAW53 FKG53:FKS53 FUC53:FUO53 GDY53:GEK53 GNU53:GOG53 GXQ53:GYC53 HHM53:HHY53 HRI53:HRU53 IBE53:IBQ53 ILA53:ILM53 IUW53:IVI53 JES53:JFE53 JOO53:JPA53 JYK53:JYW53 KIG53:KIS53 KSC53:KSO53 LBY53:LCK53 LLU53:LMG53 LVQ53:LWC53 MFM53:MFY53 MPI53:MPU53 MZE53:MZQ53 NJA53:NJM53 NSW53:NTI53 OCS53:ODE53 OMO53:ONA53 OWK53:OWW53 PGG53:PGS53 PQC53:PQO53 PZY53:QAK53 QJU53:QKG53 QTQ53:QUC53 RDM53:RDY53 RNI53:RNU53 RXE53:RXQ53 SHA53:SHM53 SQW53:SRI53 TAS53:TBE53 TKO53:TLA53 TUK53:TUW53 UEG53:UES53 UOC53:UOO53 UXY53:UYK53 VHU53:VIG53 VRQ53:VSC53 WBM53:WBY53 WLI53:WLU53 WVE53:WVQ53" xr:uid="{00000000-0002-0000-0100-000000000000}">
      <formula1>0</formula1>
      <formula2>0</formula2>
    </dataValidation>
    <dataValidation allowBlank="1" showInputMessage="1" showErrorMessage="1" prompt="Diligencie si es mensual, bimestral, trimestral o semestral." sqref="C10:F10 IP10:IR10 SL10:SN10 ACH10:ACJ10 AMD10:AMF10 AVZ10:AWB10 BFV10:BFX10 BPR10:BPT10 BZN10:BZP10 CJJ10:CJL10 CTF10:CTH10 DDB10:DDD10 DMX10:DMZ10 DWT10:DWV10 EGP10:EGR10 EQL10:EQN10 FAH10:FAJ10 FKD10:FKF10 FTZ10:FUB10 GDV10:GDX10 GNR10:GNT10 GXN10:GXP10 HHJ10:HHL10 HRF10:HRH10 IBB10:IBD10 IKX10:IKZ10 IUT10:IUV10 JEP10:JER10 JOL10:JON10 JYH10:JYJ10 KID10:KIF10 KRZ10:KSB10 LBV10:LBX10 LLR10:LLT10 LVN10:LVP10 MFJ10:MFL10 MPF10:MPH10 MZB10:MZD10 NIX10:NIZ10 NST10:NSV10 OCP10:OCR10 OML10:OMN10 OWH10:OWJ10 PGD10:PGF10 PPZ10:PQB10 PZV10:PZX10 QJR10:QJT10 QTN10:QTP10 RDJ10:RDL10 RNF10:RNH10 RXB10:RXD10 SGX10:SGZ10 SQT10:SQV10 TAP10:TAR10 TKL10:TKN10 TUH10:TUJ10 UED10:UEF10 UNZ10:UOB10 UXV10:UXX10 VHR10:VHT10 VRN10:VRP10 WBJ10:WBL10 WLF10:WLH10 WVB10:WVD10 G11:I11 IS11:IU11 SO11:SQ11 ACK11:ACM11 AMG11:AMI11 AWC11:AWE11 BFY11:BGA11 BPU11:BPW11 BZQ11:BZS11 CJM11:CJO11 CTI11:CTK11 DDE11:DDG11 DNA11:DNC11 DWW11:DWY11 EGS11:EGU11 EQO11:EQQ11 FAK11:FAM11 FKG11:FKI11 FUC11:FUE11 GDY11:GEA11 GNU11:GNW11 GXQ11:GXS11 HHM11:HHO11 HRI11:HRK11 IBE11:IBG11 ILA11:ILC11 IUW11:IUY11 JES11:JEU11 JOO11:JOQ11 JYK11:JYM11 KIG11:KII11 KSC11:KSE11 LBY11:LCA11 LLU11:LLW11 LVQ11:LVS11 MFM11:MFO11 MPI11:MPK11 MZE11:MZG11 NJA11:NJC11 NSW11:NSY11 OCS11:OCU11 OMO11:OMQ11 OWK11:OWM11 PGG11:PGI11 PQC11:PQE11 PZY11:QAA11 QJU11:QJW11 QTQ11:QTS11 RDM11:RDO11 RNI11:RNK11 RXE11:RXG11 SHA11:SHC11 SQW11:SQY11 TAS11:TAU11 TKO11:TKQ11 TUK11:TUM11 UEG11:UEI11 UOC11:UOE11 UXY11:UYA11 VHU11:VHW11 VRQ11:VRS11 WBM11:WBO11 WLI11:WLK11 WVE11:WVG11" xr:uid="{00000000-0002-0000-0100-000001000000}">
      <formula1>0</formula1>
      <formula2>0</formula2>
    </dataValidation>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7:D7 IP7 SL7 ACH7 AMD7 AVZ7 BFV7 BPR7 BZN7 CJJ7 CTF7 DDB7 DMX7 DWT7 EGP7 EQL7 FAH7 FKD7 FTZ7 GDV7 GNR7 GXN7 HHJ7 HRF7 IBB7 IKX7 IUT7 JEP7 JOL7 JYH7 KID7 KRZ7 LBV7 LLR7 LVN7 MFJ7 MPF7 MZB7 NIX7 NST7 OCP7 OML7 OWH7 PGD7 PPZ7 PZV7 QJR7 QTN7 RDJ7 RNF7 RXB7 SGX7 SQT7 TAP7 TKL7 TUH7 UED7 UNZ7 UXV7 VHR7 VRN7 WBJ7 WLF7 WVB7" xr:uid="{00000000-0002-0000-0100-000002000000}">
      <formula1>0</formula1>
      <formula2>0</formula2>
    </dataValidation>
    <dataValidation allowBlank="1" showInputMessage="1" showErrorMessage="1" prompt="Diligencie con el nombre del supervisor y/o interventor delegado." sqref="C8:D8 IP8 SL8 ACH8 AMD8 AVZ8 BFV8 BPR8 BZN8 CJJ8 CTF8 DDB8 DMX8 DWT8 EGP8 EQL8 FAH8 FKD8 FTZ8 GDV8 GNR8 GXN8 HHJ8 HRF8 IBB8 IKX8 IUT8 JEP8 JOL8 JYH8 KID8 KRZ8 LBV8 LLR8 LVN8 MFJ8 MPF8 MZB8 NIX8 NST8 OCP8 OML8 OWH8 PGD8 PPZ8 PZV8 QJR8 QTN8 RDJ8 RNF8 RXB8 SGX8 SQT8 TAP8 TKL8 TUH8 UED8 UNZ8 UXV8 VHR8 VRN8 WBJ8 WLF8 WVB8" xr:uid="{00000000-0002-0000-0100-000003000000}">
      <formula1>0</formula1>
      <formula2>0</formula2>
    </dataValidation>
    <dataValidation allowBlank="1" showInputMessage="1" showErrorMessage="1" prompt="Alcance: Definir las principales actividades que se requieren para alcanzar el producto definidos en los estudios previos" sqref="B16:B51 IO16:IO51 SK16:SK51 ACG16:ACG51 AMC16:AMC51 AVY16:AVY51 BFU16:BFU51 BPQ16:BPQ51 BZM16:BZM51 CJI16:CJI51 CTE16:CTE51 DDA16:DDA51 DMW16:DMW51 DWS16:DWS51 EGO16:EGO51 EQK16:EQK51 FAG16:FAG51 FKC16:FKC51 FTY16:FTY51 GDU16:GDU51 GNQ16:GNQ51 GXM16:GXM51 HHI16:HHI51 HRE16:HRE51 IBA16:IBA51 IKW16:IKW51 IUS16:IUS51 JEO16:JEO51 JOK16:JOK51 JYG16:JYG51 KIC16:KIC51 KRY16:KRY51 LBU16:LBU51 LLQ16:LLQ51 LVM16:LVM51 MFI16:MFI51 MPE16:MPE51 MZA16:MZA51 NIW16:NIW51 NSS16:NSS51 OCO16:OCO51 OMK16:OMK51 OWG16:OWG51 PGC16:PGC51 PPY16:PPY51 PZU16:PZU51 QJQ16:QJQ51 QTM16:QTM51 RDI16:RDI51 RNE16:RNE51 RXA16:RXA51 SGW16:SGW51 SQS16:SQS51 TAO16:TAO51 TKK16:TKK51 TUG16:TUG51 UEC16:UEC51 UNY16:UNY51 UXU16:UXU51 VHQ16:VHQ51 VRM16:VRM51 WBI16:WBI51 WLE16:WLE51 WVA16:WVA51" xr:uid="{00000000-0002-0000-0100-000004000000}">
      <formula1>0</formula1>
      <formula2>0</formula2>
    </dataValidation>
    <dataValidation allowBlank="1" showInputMessage="1" showErrorMessage="1" prompt="Emplear una unidad de medida concreta y medible, no utilizar GLOBAL" sqref="E15:E51 IQ15:IQ51 SM15:SM51 ACI15:ACI51 AME15:AME51 AWA15:AWA51 BFW15:BFW51 BPS15:BPS51 BZO15:BZO51 CJK15:CJK51 CTG15:CTG51 DDC15:DDC51 DMY15:DMY51 DWU15:DWU51 EGQ15:EGQ51 EQM15:EQM51 FAI15:FAI51 FKE15:FKE51 FUA15:FUA51 GDW15:GDW51 GNS15:GNS51 GXO15:GXO51 HHK15:HHK51 HRG15:HRG51 IBC15:IBC51 IKY15:IKY51 IUU15:IUU51 JEQ15:JEQ51 JOM15:JOM51 JYI15:JYI51 KIE15:KIE51 KSA15:KSA51 LBW15:LBW51 LLS15:LLS51 LVO15:LVO51 MFK15:MFK51 MPG15:MPG51 MZC15:MZC51 NIY15:NIY51 NSU15:NSU51 OCQ15:OCQ51 OMM15:OMM51 OWI15:OWI51 PGE15:PGE51 PQA15:PQA51 PZW15:PZW51 QJS15:QJS51 QTO15:QTO51 RDK15:RDK51 RNG15:RNG51 RXC15:RXC51 SGY15:SGY51 SQU15:SQU51 TAQ15:TAQ51 TKM15:TKM51 TUI15:TUI51 UEE15:UEE51 UOA15:UOA51 UXW15:UXW51 VHS15:VHS51 VRO15:VRO51 WBK15:WBK51 WLG15:WLG51 WVC15:WVC51" xr:uid="{00000000-0002-0000-0100-000005000000}">
      <formula1>0</formula1>
      <formula2>0</formula2>
    </dataValidation>
    <dataValidation allowBlank="1" showInputMessage="1" showErrorMessage="1" prompt="diligencie el numero de meses en letras (numero). ej: seis (6)." sqref="C9:D9 IP9 SL9 ACH9 AMD9 AVZ9 BFV9 BPR9 BZN9 CJJ9 CTF9 DDB9 DMX9 DWT9 EGP9 EQL9 FAH9 FKD9 FTZ9 GDV9 GNR9 GXN9 HHJ9 HRF9 IBB9 IKX9 IUT9 JEP9 JOL9 JYH9 KID9 KRZ9 LBV9 LLR9 LVN9 MFJ9 MPF9 MZB9 NIX9 NST9 OCP9 OML9 OWH9 PGD9 PPZ9 PZV9 QJR9 QTN9 RDJ9 RNF9 RXB9 SGX9 SQT9 TAP9 TKL9 TUH9 UED9 UNZ9 UXV9 VHR9 VRN9 WBJ9 WLF9 WVB9" xr:uid="{00000000-0002-0000-0100-000006000000}">
      <formula1>0</formula1>
      <formula2>0</formula2>
    </dataValidation>
  </dataValidations>
  <printOptions horizontalCentered="1"/>
  <pageMargins left="0" right="0" top="0" bottom="0" header="0.511811023622047" footer="0"/>
  <pageSetup fitToHeight="0" orientation="landscape" horizontalDpi="300" verticalDpi="300"/>
  <headerFooter>
    <oddFooter>&amp;R&amp;"Arial,Regular"&amp;K000000Página  &amp;P de &amp;N</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D99694"/>
    <pageSetUpPr fitToPage="1"/>
  </sheetPr>
  <dimension ref="A1:V139"/>
  <sheetViews>
    <sheetView showGridLines="0" topLeftCell="A80" zoomScale="80" zoomScaleNormal="80" workbookViewId="0">
      <selection activeCell="G110" sqref="G110"/>
    </sheetView>
  </sheetViews>
  <sheetFormatPr baseColWidth="10" defaultColWidth="15.09765625" defaultRowHeight="12.5" x14ac:dyDescent="0.3"/>
  <cols>
    <col min="1" max="1" width="31" style="104" customWidth="1"/>
    <col min="2" max="2" width="19.296875" style="104" customWidth="1"/>
    <col min="3" max="3" width="19" style="104" customWidth="1"/>
    <col min="4" max="4" width="17" style="104" customWidth="1"/>
    <col min="5" max="5" width="17.796875" style="104" customWidth="1"/>
    <col min="6" max="6" width="15.796875" style="104" customWidth="1"/>
    <col min="7" max="7" width="20.69921875" style="104" customWidth="1"/>
    <col min="8" max="8" width="11.09765625" style="104" customWidth="1"/>
    <col min="9" max="9" width="17.296875" style="104" customWidth="1"/>
    <col min="10" max="10" width="16.296875" style="104" customWidth="1"/>
    <col min="11" max="11" width="17.796875" style="104" customWidth="1"/>
    <col min="12" max="12" width="17.09765625" style="104" customWidth="1"/>
    <col min="13" max="13" width="14" style="104" customWidth="1"/>
    <col min="14" max="14" width="16.796875" style="104" customWidth="1"/>
    <col min="15" max="15" width="21" style="104" customWidth="1"/>
    <col min="16" max="16" width="20.69921875" style="104" customWidth="1"/>
    <col min="17" max="19" width="15.09765625" style="104"/>
    <col min="20" max="20" width="11.796875" style="104" customWidth="1"/>
    <col min="21" max="254" width="15.09765625" style="104"/>
    <col min="255" max="255" width="2.796875" style="104" customWidth="1"/>
    <col min="256" max="256" width="26.296875" style="104" customWidth="1"/>
    <col min="257" max="257" width="11.796875" style="104" customWidth="1"/>
    <col min="258" max="258" width="17.69921875" style="104" customWidth="1"/>
    <col min="259" max="260" width="12.796875" style="104" customWidth="1"/>
    <col min="261" max="261" width="15.09765625" style="104"/>
    <col min="262" max="262" width="17.69921875" style="104" customWidth="1"/>
    <col min="263" max="263" width="15.296875" style="104" customWidth="1"/>
    <col min="264" max="510" width="15.09765625" style="104"/>
    <col min="511" max="511" width="2.796875" style="104" customWidth="1"/>
    <col min="512" max="512" width="26.296875" style="104" customWidth="1"/>
    <col min="513" max="513" width="11.796875" style="104" customWidth="1"/>
    <col min="514" max="514" width="17.69921875" style="104" customWidth="1"/>
    <col min="515" max="516" width="12.796875" style="104" customWidth="1"/>
    <col min="517" max="517" width="15.09765625" style="104"/>
    <col min="518" max="518" width="17.69921875" style="104" customWidth="1"/>
    <col min="519" max="519" width="15.296875" style="104" customWidth="1"/>
    <col min="520" max="766" width="15.09765625" style="104"/>
    <col min="767" max="767" width="2.796875" style="104" customWidth="1"/>
    <col min="768" max="768" width="26.296875" style="104" customWidth="1"/>
    <col min="769" max="769" width="11.796875" style="104" customWidth="1"/>
    <col min="770" max="770" width="17.69921875" style="104" customWidth="1"/>
    <col min="771" max="772" width="12.796875" style="104" customWidth="1"/>
    <col min="773" max="773" width="15.09765625" style="104"/>
    <col min="774" max="774" width="17.69921875" style="104" customWidth="1"/>
    <col min="775" max="775" width="15.296875" style="104" customWidth="1"/>
    <col min="776" max="1022" width="15.09765625" style="104"/>
    <col min="1023" max="1023" width="2.796875" style="104" customWidth="1"/>
    <col min="1024" max="1024" width="26.296875" style="104" customWidth="1"/>
    <col min="1025" max="1025" width="11.796875" style="104" customWidth="1"/>
    <col min="1026" max="1026" width="17.69921875" style="104" customWidth="1"/>
    <col min="1027" max="1028" width="12.796875" style="104" customWidth="1"/>
    <col min="1029" max="1029" width="15.09765625" style="104"/>
    <col min="1030" max="1030" width="17.69921875" style="104" customWidth="1"/>
    <col min="1031" max="1031" width="15.296875" style="104" customWidth="1"/>
    <col min="1032" max="1278" width="15.09765625" style="104"/>
    <col min="1279" max="1279" width="2.796875" style="104" customWidth="1"/>
    <col min="1280" max="1280" width="26.296875" style="104" customWidth="1"/>
    <col min="1281" max="1281" width="11.796875" style="104" customWidth="1"/>
    <col min="1282" max="1282" width="17.69921875" style="104" customWidth="1"/>
    <col min="1283" max="1284" width="12.796875" style="104" customWidth="1"/>
    <col min="1285" max="1285" width="15.09765625" style="104"/>
    <col min="1286" max="1286" width="17.69921875" style="104" customWidth="1"/>
    <col min="1287" max="1287" width="15.296875" style="104" customWidth="1"/>
    <col min="1288" max="1534" width="15.09765625" style="104"/>
    <col min="1535" max="1535" width="2.796875" style="104" customWidth="1"/>
    <col min="1536" max="1536" width="26.296875" style="104" customWidth="1"/>
    <col min="1537" max="1537" width="11.796875" style="104" customWidth="1"/>
    <col min="1538" max="1538" width="17.69921875" style="104" customWidth="1"/>
    <col min="1539" max="1540" width="12.796875" style="104" customWidth="1"/>
    <col min="1541" max="1541" width="15.09765625" style="104"/>
    <col min="1542" max="1542" width="17.69921875" style="104" customWidth="1"/>
    <col min="1543" max="1543" width="15.296875" style="104" customWidth="1"/>
    <col min="1544" max="1790" width="15.09765625" style="104"/>
    <col min="1791" max="1791" width="2.796875" style="104" customWidth="1"/>
    <col min="1792" max="1792" width="26.296875" style="104" customWidth="1"/>
    <col min="1793" max="1793" width="11.796875" style="104" customWidth="1"/>
    <col min="1794" max="1794" width="17.69921875" style="104" customWidth="1"/>
    <col min="1795" max="1796" width="12.796875" style="104" customWidth="1"/>
    <col min="1797" max="1797" width="15.09765625" style="104"/>
    <col min="1798" max="1798" width="17.69921875" style="104" customWidth="1"/>
    <col min="1799" max="1799" width="15.296875" style="104" customWidth="1"/>
    <col min="1800" max="2046" width="15.09765625" style="104"/>
    <col min="2047" max="2047" width="2.796875" style="104" customWidth="1"/>
    <col min="2048" max="2048" width="26.296875" style="104" customWidth="1"/>
    <col min="2049" max="2049" width="11.796875" style="104" customWidth="1"/>
    <col min="2050" max="2050" width="17.69921875" style="104" customWidth="1"/>
    <col min="2051" max="2052" width="12.796875" style="104" customWidth="1"/>
    <col min="2053" max="2053" width="15.09765625" style="104"/>
    <col min="2054" max="2054" width="17.69921875" style="104" customWidth="1"/>
    <col min="2055" max="2055" width="15.296875" style="104" customWidth="1"/>
    <col min="2056" max="2302" width="15.09765625" style="104"/>
    <col min="2303" max="2303" width="2.796875" style="104" customWidth="1"/>
    <col min="2304" max="2304" width="26.296875" style="104" customWidth="1"/>
    <col min="2305" max="2305" width="11.796875" style="104" customWidth="1"/>
    <col min="2306" max="2306" width="17.69921875" style="104" customWidth="1"/>
    <col min="2307" max="2308" width="12.796875" style="104" customWidth="1"/>
    <col min="2309" max="2309" width="15.09765625" style="104"/>
    <col min="2310" max="2310" width="17.69921875" style="104" customWidth="1"/>
    <col min="2311" max="2311" width="15.296875" style="104" customWidth="1"/>
    <col min="2312" max="2558" width="15.09765625" style="104"/>
    <col min="2559" max="2559" width="2.796875" style="104" customWidth="1"/>
    <col min="2560" max="2560" width="26.296875" style="104" customWidth="1"/>
    <col min="2561" max="2561" width="11.796875" style="104" customWidth="1"/>
    <col min="2562" max="2562" width="17.69921875" style="104" customWidth="1"/>
    <col min="2563" max="2564" width="12.796875" style="104" customWidth="1"/>
    <col min="2565" max="2565" width="15.09765625" style="104"/>
    <col min="2566" max="2566" width="17.69921875" style="104" customWidth="1"/>
    <col min="2567" max="2567" width="15.296875" style="104" customWidth="1"/>
    <col min="2568" max="2814" width="15.09765625" style="104"/>
    <col min="2815" max="2815" width="2.796875" style="104" customWidth="1"/>
    <col min="2816" max="2816" width="26.296875" style="104" customWidth="1"/>
    <col min="2817" max="2817" width="11.796875" style="104" customWidth="1"/>
    <col min="2818" max="2818" width="17.69921875" style="104" customWidth="1"/>
    <col min="2819" max="2820" width="12.796875" style="104" customWidth="1"/>
    <col min="2821" max="2821" width="15.09765625" style="104"/>
    <col min="2822" max="2822" width="17.69921875" style="104" customWidth="1"/>
    <col min="2823" max="2823" width="15.296875" style="104" customWidth="1"/>
    <col min="2824" max="3070" width="15.09765625" style="104"/>
    <col min="3071" max="3071" width="2.796875" style="104" customWidth="1"/>
    <col min="3072" max="3072" width="26.296875" style="104" customWidth="1"/>
    <col min="3073" max="3073" width="11.796875" style="104" customWidth="1"/>
    <col min="3074" max="3074" width="17.69921875" style="104" customWidth="1"/>
    <col min="3075" max="3076" width="12.796875" style="104" customWidth="1"/>
    <col min="3077" max="3077" width="15.09765625" style="104"/>
    <col min="3078" max="3078" width="17.69921875" style="104" customWidth="1"/>
    <col min="3079" max="3079" width="15.296875" style="104" customWidth="1"/>
    <col min="3080" max="3326" width="15.09765625" style="104"/>
    <col min="3327" max="3327" width="2.796875" style="104" customWidth="1"/>
    <col min="3328" max="3328" width="26.296875" style="104" customWidth="1"/>
    <col min="3329" max="3329" width="11.796875" style="104" customWidth="1"/>
    <col min="3330" max="3330" width="17.69921875" style="104" customWidth="1"/>
    <col min="3331" max="3332" width="12.796875" style="104" customWidth="1"/>
    <col min="3333" max="3333" width="15.09765625" style="104"/>
    <col min="3334" max="3334" width="17.69921875" style="104" customWidth="1"/>
    <col min="3335" max="3335" width="15.296875" style="104" customWidth="1"/>
    <col min="3336" max="3582" width="15.09765625" style="104"/>
    <col min="3583" max="3583" width="2.796875" style="104" customWidth="1"/>
    <col min="3584" max="3584" width="26.296875" style="104" customWidth="1"/>
    <col min="3585" max="3585" width="11.796875" style="104" customWidth="1"/>
    <col min="3586" max="3586" width="17.69921875" style="104" customWidth="1"/>
    <col min="3587" max="3588" width="12.796875" style="104" customWidth="1"/>
    <col min="3589" max="3589" width="15.09765625" style="104"/>
    <col min="3590" max="3590" width="17.69921875" style="104" customWidth="1"/>
    <col min="3591" max="3591" width="15.296875" style="104" customWidth="1"/>
    <col min="3592" max="3838" width="15.09765625" style="104"/>
    <col min="3839" max="3839" width="2.796875" style="104" customWidth="1"/>
    <col min="3840" max="3840" width="26.296875" style="104" customWidth="1"/>
    <col min="3841" max="3841" width="11.796875" style="104" customWidth="1"/>
    <col min="3842" max="3842" width="17.69921875" style="104" customWidth="1"/>
    <col min="3843" max="3844" width="12.796875" style="104" customWidth="1"/>
    <col min="3845" max="3845" width="15.09765625" style="104"/>
    <col min="3846" max="3846" width="17.69921875" style="104" customWidth="1"/>
    <col min="3847" max="3847" width="15.296875" style="104" customWidth="1"/>
    <col min="3848" max="4094" width="15.09765625" style="104"/>
    <col min="4095" max="4095" width="2.796875" style="104" customWidth="1"/>
    <col min="4096" max="4096" width="26.296875" style="104" customWidth="1"/>
    <col min="4097" max="4097" width="11.796875" style="104" customWidth="1"/>
    <col min="4098" max="4098" width="17.69921875" style="104" customWidth="1"/>
    <col min="4099" max="4100" width="12.796875" style="104" customWidth="1"/>
    <col min="4101" max="4101" width="15.09765625" style="104"/>
    <col min="4102" max="4102" width="17.69921875" style="104" customWidth="1"/>
    <col min="4103" max="4103" width="15.296875" style="104" customWidth="1"/>
    <col min="4104" max="4350" width="15.09765625" style="104"/>
    <col min="4351" max="4351" width="2.796875" style="104" customWidth="1"/>
    <col min="4352" max="4352" width="26.296875" style="104" customWidth="1"/>
    <col min="4353" max="4353" width="11.796875" style="104" customWidth="1"/>
    <col min="4354" max="4354" width="17.69921875" style="104" customWidth="1"/>
    <col min="4355" max="4356" width="12.796875" style="104" customWidth="1"/>
    <col min="4357" max="4357" width="15.09765625" style="104"/>
    <col min="4358" max="4358" width="17.69921875" style="104" customWidth="1"/>
    <col min="4359" max="4359" width="15.296875" style="104" customWidth="1"/>
    <col min="4360" max="4606" width="15.09765625" style="104"/>
    <col min="4607" max="4607" width="2.796875" style="104" customWidth="1"/>
    <col min="4608" max="4608" width="26.296875" style="104" customWidth="1"/>
    <col min="4609" max="4609" width="11.796875" style="104" customWidth="1"/>
    <col min="4610" max="4610" width="17.69921875" style="104" customWidth="1"/>
    <col min="4611" max="4612" width="12.796875" style="104" customWidth="1"/>
    <col min="4613" max="4613" width="15.09765625" style="104"/>
    <col min="4614" max="4614" width="17.69921875" style="104" customWidth="1"/>
    <col min="4615" max="4615" width="15.296875" style="104" customWidth="1"/>
    <col min="4616" max="4862" width="15.09765625" style="104"/>
    <col min="4863" max="4863" width="2.796875" style="104" customWidth="1"/>
    <col min="4864" max="4864" width="26.296875" style="104" customWidth="1"/>
    <col min="4865" max="4865" width="11.796875" style="104" customWidth="1"/>
    <col min="4866" max="4866" width="17.69921875" style="104" customWidth="1"/>
    <col min="4867" max="4868" width="12.796875" style="104" customWidth="1"/>
    <col min="4869" max="4869" width="15.09765625" style="104"/>
    <col min="4870" max="4870" width="17.69921875" style="104" customWidth="1"/>
    <col min="4871" max="4871" width="15.296875" style="104" customWidth="1"/>
    <col min="4872" max="5118" width="15.09765625" style="104"/>
    <col min="5119" max="5119" width="2.796875" style="104" customWidth="1"/>
    <col min="5120" max="5120" width="26.296875" style="104" customWidth="1"/>
    <col min="5121" max="5121" width="11.796875" style="104" customWidth="1"/>
    <col min="5122" max="5122" width="17.69921875" style="104" customWidth="1"/>
    <col min="5123" max="5124" width="12.796875" style="104" customWidth="1"/>
    <col min="5125" max="5125" width="15.09765625" style="104"/>
    <col min="5126" max="5126" width="17.69921875" style="104" customWidth="1"/>
    <col min="5127" max="5127" width="15.296875" style="104" customWidth="1"/>
    <col min="5128" max="5374" width="15.09765625" style="104"/>
    <col min="5375" max="5375" width="2.796875" style="104" customWidth="1"/>
    <col min="5376" max="5376" width="26.296875" style="104" customWidth="1"/>
    <col min="5377" max="5377" width="11.796875" style="104" customWidth="1"/>
    <col min="5378" max="5378" width="17.69921875" style="104" customWidth="1"/>
    <col min="5379" max="5380" width="12.796875" style="104" customWidth="1"/>
    <col min="5381" max="5381" width="15.09765625" style="104"/>
    <col min="5382" max="5382" width="17.69921875" style="104" customWidth="1"/>
    <col min="5383" max="5383" width="15.296875" style="104" customWidth="1"/>
    <col min="5384" max="5630" width="15.09765625" style="104"/>
    <col min="5631" max="5631" width="2.796875" style="104" customWidth="1"/>
    <col min="5632" max="5632" width="26.296875" style="104" customWidth="1"/>
    <col min="5633" max="5633" width="11.796875" style="104" customWidth="1"/>
    <col min="5634" max="5634" width="17.69921875" style="104" customWidth="1"/>
    <col min="5635" max="5636" width="12.796875" style="104" customWidth="1"/>
    <col min="5637" max="5637" width="15.09765625" style="104"/>
    <col min="5638" max="5638" width="17.69921875" style="104" customWidth="1"/>
    <col min="5639" max="5639" width="15.296875" style="104" customWidth="1"/>
    <col min="5640" max="5886" width="15.09765625" style="104"/>
    <col min="5887" max="5887" width="2.796875" style="104" customWidth="1"/>
    <col min="5888" max="5888" width="26.296875" style="104" customWidth="1"/>
    <col min="5889" max="5889" width="11.796875" style="104" customWidth="1"/>
    <col min="5890" max="5890" width="17.69921875" style="104" customWidth="1"/>
    <col min="5891" max="5892" width="12.796875" style="104" customWidth="1"/>
    <col min="5893" max="5893" width="15.09765625" style="104"/>
    <col min="5894" max="5894" width="17.69921875" style="104" customWidth="1"/>
    <col min="5895" max="5895" width="15.296875" style="104" customWidth="1"/>
    <col min="5896" max="6142" width="15.09765625" style="104"/>
    <col min="6143" max="6143" width="2.796875" style="104" customWidth="1"/>
    <col min="6144" max="6144" width="26.296875" style="104" customWidth="1"/>
    <col min="6145" max="6145" width="11.796875" style="104" customWidth="1"/>
    <col min="6146" max="6146" width="17.69921875" style="104" customWidth="1"/>
    <col min="6147" max="6148" width="12.796875" style="104" customWidth="1"/>
    <col min="6149" max="6149" width="15.09765625" style="104"/>
    <col min="6150" max="6150" width="17.69921875" style="104" customWidth="1"/>
    <col min="6151" max="6151" width="15.296875" style="104" customWidth="1"/>
    <col min="6152" max="6398" width="15.09765625" style="104"/>
    <col min="6399" max="6399" width="2.796875" style="104" customWidth="1"/>
    <col min="6400" max="6400" width="26.296875" style="104" customWidth="1"/>
    <col min="6401" max="6401" width="11.796875" style="104" customWidth="1"/>
    <col min="6402" max="6402" width="17.69921875" style="104" customWidth="1"/>
    <col min="6403" max="6404" width="12.796875" style="104" customWidth="1"/>
    <col min="6405" max="6405" width="15.09765625" style="104"/>
    <col min="6406" max="6406" width="17.69921875" style="104" customWidth="1"/>
    <col min="6407" max="6407" width="15.296875" style="104" customWidth="1"/>
    <col min="6408" max="6654" width="15.09765625" style="104"/>
    <col min="6655" max="6655" width="2.796875" style="104" customWidth="1"/>
    <col min="6656" max="6656" width="26.296875" style="104" customWidth="1"/>
    <col min="6657" max="6657" width="11.796875" style="104" customWidth="1"/>
    <col min="6658" max="6658" width="17.69921875" style="104" customWidth="1"/>
    <col min="6659" max="6660" width="12.796875" style="104" customWidth="1"/>
    <col min="6661" max="6661" width="15.09765625" style="104"/>
    <col min="6662" max="6662" width="17.69921875" style="104" customWidth="1"/>
    <col min="6663" max="6663" width="15.296875" style="104" customWidth="1"/>
    <col min="6664" max="6910" width="15.09765625" style="104"/>
    <col min="6911" max="6911" width="2.796875" style="104" customWidth="1"/>
    <col min="6912" max="6912" width="26.296875" style="104" customWidth="1"/>
    <col min="6913" max="6913" width="11.796875" style="104" customWidth="1"/>
    <col min="6914" max="6914" width="17.69921875" style="104" customWidth="1"/>
    <col min="6915" max="6916" width="12.796875" style="104" customWidth="1"/>
    <col min="6917" max="6917" width="15.09765625" style="104"/>
    <col min="6918" max="6918" width="17.69921875" style="104" customWidth="1"/>
    <col min="6919" max="6919" width="15.296875" style="104" customWidth="1"/>
    <col min="6920" max="7166" width="15.09765625" style="104"/>
    <col min="7167" max="7167" width="2.796875" style="104" customWidth="1"/>
    <col min="7168" max="7168" width="26.296875" style="104" customWidth="1"/>
    <col min="7169" max="7169" width="11.796875" style="104" customWidth="1"/>
    <col min="7170" max="7170" width="17.69921875" style="104" customWidth="1"/>
    <col min="7171" max="7172" width="12.796875" style="104" customWidth="1"/>
    <col min="7173" max="7173" width="15.09765625" style="104"/>
    <col min="7174" max="7174" width="17.69921875" style="104" customWidth="1"/>
    <col min="7175" max="7175" width="15.296875" style="104" customWidth="1"/>
    <col min="7176" max="7422" width="15.09765625" style="104"/>
    <col min="7423" max="7423" width="2.796875" style="104" customWidth="1"/>
    <col min="7424" max="7424" width="26.296875" style="104" customWidth="1"/>
    <col min="7425" max="7425" width="11.796875" style="104" customWidth="1"/>
    <col min="7426" max="7426" width="17.69921875" style="104" customWidth="1"/>
    <col min="7427" max="7428" width="12.796875" style="104" customWidth="1"/>
    <col min="7429" max="7429" width="15.09765625" style="104"/>
    <col min="7430" max="7430" width="17.69921875" style="104" customWidth="1"/>
    <col min="7431" max="7431" width="15.296875" style="104" customWidth="1"/>
    <col min="7432" max="7678" width="15.09765625" style="104"/>
    <col min="7679" max="7679" width="2.796875" style="104" customWidth="1"/>
    <col min="7680" max="7680" width="26.296875" style="104" customWidth="1"/>
    <col min="7681" max="7681" width="11.796875" style="104" customWidth="1"/>
    <col min="7682" max="7682" width="17.69921875" style="104" customWidth="1"/>
    <col min="7683" max="7684" width="12.796875" style="104" customWidth="1"/>
    <col min="7685" max="7685" width="15.09765625" style="104"/>
    <col min="7686" max="7686" width="17.69921875" style="104" customWidth="1"/>
    <col min="7687" max="7687" width="15.296875" style="104" customWidth="1"/>
    <col min="7688" max="7934" width="15.09765625" style="104"/>
    <col min="7935" max="7935" width="2.796875" style="104" customWidth="1"/>
    <col min="7936" max="7936" width="26.296875" style="104" customWidth="1"/>
    <col min="7937" max="7937" width="11.796875" style="104" customWidth="1"/>
    <col min="7938" max="7938" width="17.69921875" style="104" customWidth="1"/>
    <col min="7939" max="7940" width="12.796875" style="104" customWidth="1"/>
    <col min="7941" max="7941" width="15.09765625" style="104"/>
    <col min="7942" max="7942" width="17.69921875" style="104" customWidth="1"/>
    <col min="7943" max="7943" width="15.296875" style="104" customWidth="1"/>
    <col min="7944" max="8190" width="15.09765625" style="104"/>
    <col min="8191" max="8191" width="2.796875" style="104" customWidth="1"/>
    <col min="8192" max="8192" width="26.296875" style="104" customWidth="1"/>
    <col min="8193" max="8193" width="11.796875" style="104" customWidth="1"/>
    <col min="8194" max="8194" width="17.69921875" style="104" customWidth="1"/>
    <col min="8195" max="8196" width="12.796875" style="104" customWidth="1"/>
    <col min="8197" max="8197" width="15.09765625" style="104"/>
    <col min="8198" max="8198" width="17.69921875" style="104" customWidth="1"/>
    <col min="8199" max="8199" width="15.296875" style="104" customWidth="1"/>
    <col min="8200" max="8446" width="15.09765625" style="104"/>
    <col min="8447" max="8447" width="2.796875" style="104" customWidth="1"/>
    <col min="8448" max="8448" width="26.296875" style="104" customWidth="1"/>
    <col min="8449" max="8449" width="11.796875" style="104" customWidth="1"/>
    <col min="8450" max="8450" width="17.69921875" style="104" customWidth="1"/>
    <col min="8451" max="8452" width="12.796875" style="104" customWidth="1"/>
    <col min="8453" max="8453" width="15.09765625" style="104"/>
    <col min="8454" max="8454" width="17.69921875" style="104" customWidth="1"/>
    <col min="8455" max="8455" width="15.296875" style="104" customWidth="1"/>
    <col min="8456" max="8702" width="15.09765625" style="104"/>
    <col min="8703" max="8703" width="2.796875" style="104" customWidth="1"/>
    <col min="8704" max="8704" width="26.296875" style="104" customWidth="1"/>
    <col min="8705" max="8705" width="11.796875" style="104" customWidth="1"/>
    <col min="8706" max="8706" width="17.69921875" style="104" customWidth="1"/>
    <col min="8707" max="8708" width="12.796875" style="104" customWidth="1"/>
    <col min="8709" max="8709" width="15.09765625" style="104"/>
    <col min="8710" max="8710" width="17.69921875" style="104" customWidth="1"/>
    <col min="8711" max="8711" width="15.296875" style="104" customWidth="1"/>
    <col min="8712" max="8958" width="15.09765625" style="104"/>
    <col min="8959" max="8959" width="2.796875" style="104" customWidth="1"/>
    <col min="8960" max="8960" width="26.296875" style="104" customWidth="1"/>
    <col min="8961" max="8961" width="11.796875" style="104" customWidth="1"/>
    <col min="8962" max="8962" width="17.69921875" style="104" customWidth="1"/>
    <col min="8963" max="8964" width="12.796875" style="104" customWidth="1"/>
    <col min="8965" max="8965" width="15.09765625" style="104"/>
    <col min="8966" max="8966" width="17.69921875" style="104" customWidth="1"/>
    <col min="8967" max="8967" width="15.296875" style="104" customWidth="1"/>
    <col min="8968" max="9214" width="15.09765625" style="104"/>
    <col min="9215" max="9215" width="2.796875" style="104" customWidth="1"/>
    <col min="9216" max="9216" width="26.296875" style="104" customWidth="1"/>
    <col min="9217" max="9217" width="11.796875" style="104" customWidth="1"/>
    <col min="9218" max="9218" width="17.69921875" style="104" customWidth="1"/>
    <col min="9219" max="9220" width="12.796875" style="104" customWidth="1"/>
    <col min="9221" max="9221" width="15.09765625" style="104"/>
    <col min="9222" max="9222" width="17.69921875" style="104" customWidth="1"/>
    <col min="9223" max="9223" width="15.296875" style="104" customWidth="1"/>
    <col min="9224" max="9470" width="15.09765625" style="104"/>
    <col min="9471" max="9471" width="2.796875" style="104" customWidth="1"/>
    <col min="9472" max="9472" width="26.296875" style="104" customWidth="1"/>
    <col min="9473" max="9473" width="11.796875" style="104" customWidth="1"/>
    <col min="9474" max="9474" width="17.69921875" style="104" customWidth="1"/>
    <col min="9475" max="9476" width="12.796875" style="104" customWidth="1"/>
    <col min="9477" max="9477" width="15.09765625" style="104"/>
    <col min="9478" max="9478" width="17.69921875" style="104" customWidth="1"/>
    <col min="9479" max="9479" width="15.296875" style="104" customWidth="1"/>
    <col min="9480" max="9726" width="15.09765625" style="104"/>
    <col min="9727" max="9727" width="2.796875" style="104" customWidth="1"/>
    <col min="9728" max="9728" width="26.296875" style="104" customWidth="1"/>
    <col min="9729" max="9729" width="11.796875" style="104" customWidth="1"/>
    <col min="9730" max="9730" width="17.69921875" style="104" customWidth="1"/>
    <col min="9731" max="9732" width="12.796875" style="104" customWidth="1"/>
    <col min="9733" max="9733" width="15.09765625" style="104"/>
    <col min="9734" max="9734" width="17.69921875" style="104" customWidth="1"/>
    <col min="9735" max="9735" width="15.296875" style="104" customWidth="1"/>
    <col min="9736" max="9982" width="15.09765625" style="104"/>
    <col min="9983" max="9983" width="2.796875" style="104" customWidth="1"/>
    <col min="9984" max="9984" width="26.296875" style="104" customWidth="1"/>
    <col min="9985" max="9985" width="11.796875" style="104" customWidth="1"/>
    <col min="9986" max="9986" width="17.69921875" style="104" customWidth="1"/>
    <col min="9987" max="9988" width="12.796875" style="104" customWidth="1"/>
    <col min="9989" max="9989" width="15.09765625" style="104"/>
    <col min="9990" max="9990" width="17.69921875" style="104" customWidth="1"/>
    <col min="9991" max="9991" width="15.296875" style="104" customWidth="1"/>
    <col min="9992" max="10238" width="15.09765625" style="104"/>
    <col min="10239" max="10239" width="2.796875" style="104" customWidth="1"/>
    <col min="10240" max="10240" width="26.296875" style="104" customWidth="1"/>
    <col min="10241" max="10241" width="11.796875" style="104" customWidth="1"/>
    <col min="10242" max="10242" width="17.69921875" style="104" customWidth="1"/>
    <col min="10243" max="10244" width="12.796875" style="104" customWidth="1"/>
    <col min="10245" max="10245" width="15.09765625" style="104"/>
    <col min="10246" max="10246" width="17.69921875" style="104" customWidth="1"/>
    <col min="10247" max="10247" width="15.296875" style="104" customWidth="1"/>
    <col min="10248" max="10494" width="15.09765625" style="104"/>
    <col min="10495" max="10495" width="2.796875" style="104" customWidth="1"/>
    <col min="10496" max="10496" width="26.296875" style="104" customWidth="1"/>
    <col min="10497" max="10497" width="11.796875" style="104" customWidth="1"/>
    <col min="10498" max="10498" width="17.69921875" style="104" customWidth="1"/>
    <col min="10499" max="10500" width="12.796875" style="104" customWidth="1"/>
    <col min="10501" max="10501" width="15.09765625" style="104"/>
    <col min="10502" max="10502" width="17.69921875" style="104" customWidth="1"/>
    <col min="10503" max="10503" width="15.296875" style="104" customWidth="1"/>
    <col min="10504" max="10750" width="15.09765625" style="104"/>
    <col min="10751" max="10751" width="2.796875" style="104" customWidth="1"/>
    <col min="10752" max="10752" width="26.296875" style="104" customWidth="1"/>
    <col min="10753" max="10753" width="11.796875" style="104" customWidth="1"/>
    <col min="10754" max="10754" width="17.69921875" style="104" customWidth="1"/>
    <col min="10755" max="10756" width="12.796875" style="104" customWidth="1"/>
    <col min="10757" max="10757" width="15.09765625" style="104"/>
    <col min="10758" max="10758" width="17.69921875" style="104" customWidth="1"/>
    <col min="10759" max="10759" width="15.296875" style="104" customWidth="1"/>
    <col min="10760" max="11006" width="15.09765625" style="104"/>
    <col min="11007" max="11007" width="2.796875" style="104" customWidth="1"/>
    <col min="11008" max="11008" width="26.296875" style="104" customWidth="1"/>
    <col min="11009" max="11009" width="11.796875" style="104" customWidth="1"/>
    <col min="11010" max="11010" width="17.69921875" style="104" customWidth="1"/>
    <col min="11011" max="11012" width="12.796875" style="104" customWidth="1"/>
    <col min="11013" max="11013" width="15.09765625" style="104"/>
    <col min="11014" max="11014" width="17.69921875" style="104" customWidth="1"/>
    <col min="11015" max="11015" width="15.296875" style="104" customWidth="1"/>
    <col min="11016" max="11262" width="15.09765625" style="104"/>
    <col min="11263" max="11263" width="2.796875" style="104" customWidth="1"/>
    <col min="11264" max="11264" width="26.296875" style="104" customWidth="1"/>
    <col min="11265" max="11265" width="11.796875" style="104" customWidth="1"/>
    <col min="11266" max="11266" width="17.69921875" style="104" customWidth="1"/>
    <col min="11267" max="11268" width="12.796875" style="104" customWidth="1"/>
    <col min="11269" max="11269" width="15.09765625" style="104"/>
    <col min="11270" max="11270" width="17.69921875" style="104" customWidth="1"/>
    <col min="11271" max="11271" width="15.296875" style="104" customWidth="1"/>
    <col min="11272" max="11518" width="15.09765625" style="104"/>
    <col min="11519" max="11519" width="2.796875" style="104" customWidth="1"/>
    <col min="11520" max="11520" width="26.296875" style="104" customWidth="1"/>
    <col min="11521" max="11521" width="11.796875" style="104" customWidth="1"/>
    <col min="11522" max="11522" width="17.69921875" style="104" customWidth="1"/>
    <col min="11523" max="11524" width="12.796875" style="104" customWidth="1"/>
    <col min="11525" max="11525" width="15.09765625" style="104"/>
    <col min="11526" max="11526" width="17.69921875" style="104" customWidth="1"/>
    <col min="11527" max="11527" width="15.296875" style="104" customWidth="1"/>
    <col min="11528" max="11774" width="15.09765625" style="104"/>
    <col min="11775" max="11775" width="2.796875" style="104" customWidth="1"/>
    <col min="11776" max="11776" width="26.296875" style="104" customWidth="1"/>
    <col min="11777" max="11777" width="11.796875" style="104" customWidth="1"/>
    <col min="11778" max="11778" width="17.69921875" style="104" customWidth="1"/>
    <col min="11779" max="11780" width="12.796875" style="104" customWidth="1"/>
    <col min="11781" max="11781" width="15.09765625" style="104"/>
    <col min="11782" max="11782" width="17.69921875" style="104" customWidth="1"/>
    <col min="11783" max="11783" width="15.296875" style="104" customWidth="1"/>
    <col min="11784" max="12030" width="15.09765625" style="104"/>
    <col min="12031" max="12031" width="2.796875" style="104" customWidth="1"/>
    <col min="12032" max="12032" width="26.296875" style="104" customWidth="1"/>
    <col min="12033" max="12033" width="11.796875" style="104" customWidth="1"/>
    <col min="12034" max="12034" width="17.69921875" style="104" customWidth="1"/>
    <col min="12035" max="12036" width="12.796875" style="104" customWidth="1"/>
    <col min="12037" max="12037" width="15.09765625" style="104"/>
    <col min="12038" max="12038" width="17.69921875" style="104" customWidth="1"/>
    <col min="12039" max="12039" width="15.296875" style="104" customWidth="1"/>
    <col min="12040" max="12286" width="15.09765625" style="104"/>
    <col min="12287" max="12287" width="2.796875" style="104" customWidth="1"/>
    <col min="12288" max="12288" width="26.296875" style="104" customWidth="1"/>
    <col min="12289" max="12289" width="11.796875" style="104" customWidth="1"/>
    <col min="12290" max="12290" width="17.69921875" style="104" customWidth="1"/>
    <col min="12291" max="12292" width="12.796875" style="104" customWidth="1"/>
    <col min="12293" max="12293" width="15.09765625" style="104"/>
    <col min="12294" max="12294" width="17.69921875" style="104" customWidth="1"/>
    <col min="12295" max="12295" width="15.296875" style="104" customWidth="1"/>
    <col min="12296" max="12542" width="15.09765625" style="104"/>
    <col min="12543" max="12543" width="2.796875" style="104" customWidth="1"/>
    <col min="12544" max="12544" width="26.296875" style="104" customWidth="1"/>
    <col min="12545" max="12545" width="11.796875" style="104" customWidth="1"/>
    <col min="12546" max="12546" width="17.69921875" style="104" customWidth="1"/>
    <col min="12547" max="12548" width="12.796875" style="104" customWidth="1"/>
    <col min="12549" max="12549" width="15.09765625" style="104"/>
    <col min="12550" max="12550" width="17.69921875" style="104" customWidth="1"/>
    <col min="12551" max="12551" width="15.296875" style="104" customWidth="1"/>
    <col min="12552" max="12798" width="15.09765625" style="104"/>
    <col min="12799" max="12799" width="2.796875" style="104" customWidth="1"/>
    <col min="12800" max="12800" width="26.296875" style="104" customWidth="1"/>
    <col min="12801" max="12801" width="11.796875" style="104" customWidth="1"/>
    <col min="12802" max="12802" width="17.69921875" style="104" customWidth="1"/>
    <col min="12803" max="12804" width="12.796875" style="104" customWidth="1"/>
    <col min="12805" max="12805" width="15.09765625" style="104"/>
    <col min="12806" max="12806" width="17.69921875" style="104" customWidth="1"/>
    <col min="12807" max="12807" width="15.296875" style="104" customWidth="1"/>
    <col min="12808" max="13054" width="15.09765625" style="104"/>
    <col min="13055" max="13055" width="2.796875" style="104" customWidth="1"/>
    <col min="13056" max="13056" width="26.296875" style="104" customWidth="1"/>
    <col min="13057" max="13057" width="11.796875" style="104" customWidth="1"/>
    <col min="13058" max="13058" width="17.69921875" style="104" customWidth="1"/>
    <col min="13059" max="13060" width="12.796875" style="104" customWidth="1"/>
    <col min="13061" max="13061" width="15.09765625" style="104"/>
    <col min="13062" max="13062" width="17.69921875" style="104" customWidth="1"/>
    <col min="13063" max="13063" width="15.296875" style="104" customWidth="1"/>
    <col min="13064" max="13310" width="15.09765625" style="104"/>
    <col min="13311" max="13311" width="2.796875" style="104" customWidth="1"/>
    <col min="13312" max="13312" width="26.296875" style="104" customWidth="1"/>
    <col min="13313" max="13313" width="11.796875" style="104" customWidth="1"/>
    <col min="13314" max="13314" width="17.69921875" style="104" customWidth="1"/>
    <col min="13315" max="13316" width="12.796875" style="104" customWidth="1"/>
    <col min="13317" max="13317" width="15.09765625" style="104"/>
    <col min="13318" max="13318" width="17.69921875" style="104" customWidth="1"/>
    <col min="13319" max="13319" width="15.296875" style="104" customWidth="1"/>
    <col min="13320" max="13566" width="15.09765625" style="104"/>
    <col min="13567" max="13567" width="2.796875" style="104" customWidth="1"/>
    <col min="13568" max="13568" width="26.296875" style="104" customWidth="1"/>
    <col min="13569" max="13569" width="11.796875" style="104" customWidth="1"/>
    <col min="13570" max="13570" width="17.69921875" style="104" customWidth="1"/>
    <col min="13571" max="13572" width="12.796875" style="104" customWidth="1"/>
    <col min="13573" max="13573" width="15.09765625" style="104"/>
    <col min="13574" max="13574" width="17.69921875" style="104" customWidth="1"/>
    <col min="13575" max="13575" width="15.296875" style="104" customWidth="1"/>
    <col min="13576" max="13822" width="15.09765625" style="104"/>
    <col min="13823" max="13823" width="2.796875" style="104" customWidth="1"/>
    <col min="13824" max="13824" width="26.296875" style="104" customWidth="1"/>
    <col min="13825" max="13825" width="11.796875" style="104" customWidth="1"/>
    <col min="13826" max="13826" width="17.69921875" style="104" customWidth="1"/>
    <col min="13827" max="13828" width="12.796875" style="104" customWidth="1"/>
    <col min="13829" max="13829" width="15.09765625" style="104"/>
    <col min="13830" max="13830" width="17.69921875" style="104" customWidth="1"/>
    <col min="13831" max="13831" width="15.296875" style="104" customWidth="1"/>
    <col min="13832" max="14078" width="15.09765625" style="104"/>
    <col min="14079" max="14079" width="2.796875" style="104" customWidth="1"/>
    <col min="14080" max="14080" width="26.296875" style="104" customWidth="1"/>
    <col min="14081" max="14081" width="11.796875" style="104" customWidth="1"/>
    <col min="14082" max="14082" width="17.69921875" style="104" customWidth="1"/>
    <col min="14083" max="14084" width="12.796875" style="104" customWidth="1"/>
    <col min="14085" max="14085" width="15.09765625" style="104"/>
    <col min="14086" max="14086" width="17.69921875" style="104" customWidth="1"/>
    <col min="14087" max="14087" width="15.296875" style="104" customWidth="1"/>
    <col min="14088" max="14334" width="15.09765625" style="104"/>
    <col min="14335" max="14335" width="2.796875" style="104" customWidth="1"/>
    <col min="14336" max="14336" width="26.296875" style="104" customWidth="1"/>
    <col min="14337" max="14337" width="11.796875" style="104" customWidth="1"/>
    <col min="14338" max="14338" width="17.69921875" style="104" customWidth="1"/>
    <col min="14339" max="14340" width="12.796875" style="104" customWidth="1"/>
    <col min="14341" max="14341" width="15.09765625" style="104"/>
    <col min="14342" max="14342" width="17.69921875" style="104" customWidth="1"/>
    <col min="14343" max="14343" width="15.296875" style="104" customWidth="1"/>
    <col min="14344" max="14590" width="15.09765625" style="104"/>
    <col min="14591" max="14591" width="2.796875" style="104" customWidth="1"/>
    <col min="14592" max="14592" width="26.296875" style="104" customWidth="1"/>
    <col min="14593" max="14593" width="11.796875" style="104" customWidth="1"/>
    <col min="14594" max="14594" width="17.69921875" style="104" customWidth="1"/>
    <col min="14595" max="14596" width="12.796875" style="104" customWidth="1"/>
    <col min="14597" max="14597" width="15.09765625" style="104"/>
    <col min="14598" max="14598" width="17.69921875" style="104" customWidth="1"/>
    <col min="14599" max="14599" width="15.296875" style="104" customWidth="1"/>
    <col min="14600" max="14846" width="15.09765625" style="104"/>
    <col min="14847" max="14847" width="2.796875" style="104" customWidth="1"/>
    <col min="14848" max="14848" width="26.296875" style="104" customWidth="1"/>
    <col min="14849" max="14849" width="11.796875" style="104" customWidth="1"/>
    <col min="14850" max="14850" width="17.69921875" style="104" customWidth="1"/>
    <col min="14851" max="14852" width="12.796875" style="104" customWidth="1"/>
    <col min="14853" max="14853" width="15.09765625" style="104"/>
    <col min="14854" max="14854" width="17.69921875" style="104" customWidth="1"/>
    <col min="14855" max="14855" width="15.296875" style="104" customWidth="1"/>
    <col min="14856" max="15102" width="15.09765625" style="104"/>
    <col min="15103" max="15103" width="2.796875" style="104" customWidth="1"/>
    <col min="15104" max="15104" width="26.296875" style="104" customWidth="1"/>
    <col min="15105" max="15105" width="11.796875" style="104" customWidth="1"/>
    <col min="15106" max="15106" width="17.69921875" style="104" customWidth="1"/>
    <col min="15107" max="15108" width="12.796875" style="104" customWidth="1"/>
    <col min="15109" max="15109" width="15.09765625" style="104"/>
    <col min="15110" max="15110" width="17.69921875" style="104" customWidth="1"/>
    <col min="15111" max="15111" width="15.296875" style="104" customWidth="1"/>
    <col min="15112" max="15358" width="15.09765625" style="104"/>
    <col min="15359" max="15359" width="2.796875" style="104" customWidth="1"/>
    <col min="15360" max="15360" width="26.296875" style="104" customWidth="1"/>
    <col min="15361" max="15361" width="11.796875" style="104" customWidth="1"/>
    <col min="15362" max="15362" width="17.69921875" style="104" customWidth="1"/>
    <col min="15363" max="15364" width="12.796875" style="104" customWidth="1"/>
    <col min="15365" max="15365" width="15.09765625" style="104"/>
    <col min="15366" max="15366" width="17.69921875" style="104" customWidth="1"/>
    <col min="15367" max="15367" width="15.296875" style="104" customWidth="1"/>
    <col min="15368" max="15614" width="15.09765625" style="104"/>
    <col min="15615" max="15615" width="2.796875" style="104" customWidth="1"/>
    <col min="15616" max="15616" width="26.296875" style="104" customWidth="1"/>
    <col min="15617" max="15617" width="11.796875" style="104" customWidth="1"/>
    <col min="15618" max="15618" width="17.69921875" style="104" customWidth="1"/>
    <col min="15619" max="15620" width="12.796875" style="104" customWidth="1"/>
    <col min="15621" max="15621" width="15.09765625" style="104"/>
    <col min="15622" max="15622" width="17.69921875" style="104" customWidth="1"/>
    <col min="15623" max="15623" width="15.296875" style="104" customWidth="1"/>
    <col min="15624" max="15870" width="15.09765625" style="104"/>
    <col min="15871" max="15871" width="2.796875" style="104" customWidth="1"/>
    <col min="15872" max="15872" width="26.296875" style="104" customWidth="1"/>
    <col min="15873" max="15873" width="11.796875" style="104" customWidth="1"/>
    <col min="15874" max="15874" width="17.69921875" style="104" customWidth="1"/>
    <col min="15875" max="15876" width="12.796875" style="104" customWidth="1"/>
    <col min="15877" max="15877" width="15.09765625" style="104"/>
    <col min="15878" max="15878" width="17.69921875" style="104" customWidth="1"/>
    <col min="15879" max="15879" width="15.296875" style="104" customWidth="1"/>
    <col min="15880" max="16126" width="15.09765625" style="104"/>
    <col min="16127" max="16127" width="2.796875" style="104" customWidth="1"/>
    <col min="16128" max="16128" width="26.296875" style="104" customWidth="1"/>
    <col min="16129" max="16129" width="11.796875" style="104" customWidth="1"/>
    <col min="16130" max="16130" width="17.69921875" style="104" customWidth="1"/>
    <col min="16131" max="16132" width="12.796875" style="104" customWidth="1"/>
    <col min="16133" max="16133" width="15.09765625" style="104"/>
    <col min="16134" max="16134" width="17.69921875" style="104" customWidth="1"/>
    <col min="16135" max="16135" width="15.296875" style="104" customWidth="1"/>
    <col min="16136" max="16384" width="15.09765625" style="104"/>
  </cols>
  <sheetData>
    <row r="1" spans="1:21" s="1" customFormat="1" ht="39" customHeight="1" x14ac:dyDescent="0.25">
      <c r="F1" s="582" t="str">
        <f>Instructivo!F1</f>
        <v>Sistema de Gestión Integral (SGI)
Instructivo - Componente Financiero EP
Código: F-PGC-21. Versión: 05</v>
      </c>
      <c r="G1" s="582"/>
      <c r="H1" s="582"/>
      <c r="I1" s="582"/>
      <c r="J1" s="582"/>
      <c r="K1" s="582"/>
      <c r="M1" s="118" t="s">
        <v>217</v>
      </c>
    </row>
    <row r="2" spans="1:21" s="1" customFormat="1" ht="18" customHeight="1" x14ac:dyDescent="0.25">
      <c r="F2" s="555" t="s">
        <v>218</v>
      </c>
      <c r="G2" s="555"/>
      <c r="H2" s="555"/>
      <c r="I2" s="555"/>
      <c r="J2" s="555"/>
      <c r="K2" s="555"/>
    </row>
    <row r="3" spans="1:21" ht="6" customHeight="1" x14ac:dyDescent="0.3"/>
    <row r="4" spans="1:21" ht="6" customHeight="1" x14ac:dyDescent="0.3"/>
    <row r="5" spans="1:21" ht="18" customHeight="1" x14ac:dyDescent="0.3">
      <c r="A5" s="610" t="s">
        <v>103</v>
      </c>
      <c r="B5" s="610"/>
      <c r="C5" s="611" t="str">
        <f>'Plan Ejecución'!J4</f>
        <v>Convenio Interadministrativo</v>
      </c>
      <c r="D5" s="611"/>
      <c r="E5" s="611"/>
      <c r="F5" s="611"/>
      <c r="G5" s="611"/>
      <c r="H5" s="611"/>
      <c r="I5" s="611"/>
      <c r="J5" s="611"/>
      <c r="K5" s="611"/>
      <c r="L5" s="611"/>
      <c r="M5" s="611"/>
      <c r="N5" s="611"/>
      <c r="O5" s="611"/>
      <c r="P5" s="611"/>
      <c r="Q5" s="611"/>
      <c r="R5" s="611"/>
      <c r="S5" s="611"/>
    </row>
    <row r="6" spans="1:21" ht="18" customHeight="1" x14ac:dyDescent="0.3">
      <c r="A6" s="610" t="s">
        <v>105</v>
      </c>
      <c r="B6" s="610"/>
      <c r="C6" s="611" t="str">
        <f>'Plan Ejecución'!J5</f>
        <v>Aunar esfuerzos para ejecutar acciones enfocadas al apoyo del PGIRS mediante acciones y estrategias enfocadas en la gestión, el aprovechamiento y la economía circular, en el municipio de Concordia</v>
      </c>
      <c r="D6" s="611"/>
      <c r="E6" s="611"/>
      <c r="F6" s="611"/>
      <c r="G6" s="611"/>
      <c r="H6" s="611"/>
      <c r="I6" s="611"/>
      <c r="J6" s="611"/>
      <c r="K6" s="611"/>
      <c r="L6" s="611"/>
      <c r="M6" s="611"/>
      <c r="N6" s="611"/>
      <c r="O6" s="611"/>
      <c r="P6" s="611"/>
      <c r="Q6" s="611"/>
      <c r="R6" s="611"/>
      <c r="S6" s="611"/>
    </row>
    <row r="7" spans="1:21" ht="18" customHeight="1" x14ac:dyDescent="0.3">
      <c r="A7" s="119"/>
      <c r="B7" s="119"/>
      <c r="C7" s="119"/>
      <c r="D7" s="119"/>
      <c r="E7" s="119"/>
      <c r="F7" s="119"/>
      <c r="G7" s="119"/>
      <c r="H7" s="119"/>
      <c r="I7" s="119"/>
      <c r="J7" s="119"/>
      <c r="K7" s="119"/>
      <c r="L7" s="119"/>
    </row>
    <row r="8" spans="1:21" ht="18" customHeight="1" x14ac:dyDescent="0.3">
      <c r="A8" s="612" t="s">
        <v>219</v>
      </c>
      <c r="B8" s="612"/>
      <c r="C8" s="612"/>
      <c r="D8" s="612"/>
      <c r="E8" s="612"/>
      <c r="F8" s="612"/>
      <c r="G8" s="612"/>
      <c r="H8" s="612"/>
      <c r="I8" s="613" t="s">
        <v>220</v>
      </c>
      <c r="J8" s="613"/>
      <c r="K8" s="613"/>
      <c r="L8" s="613"/>
      <c r="N8" s="614" t="s">
        <v>221</v>
      </c>
      <c r="O8" s="614"/>
      <c r="P8" s="614"/>
      <c r="Q8" s="614"/>
      <c r="R8" s="614"/>
      <c r="S8" s="614"/>
    </row>
    <row r="9" spans="1:21" ht="18" customHeight="1" x14ac:dyDescent="0.3">
      <c r="A9" s="615" t="s">
        <v>222</v>
      </c>
      <c r="B9" s="616" t="s">
        <v>223</v>
      </c>
      <c r="C9" s="616" t="s">
        <v>224</v>
      </c>
      <c r="D9" s="616" t="s">
        <v>116</v>
      </c>
      <c r="E9" s="616" t="s">
        <v>225</v>
      </c>
      <c r="F9" s="616" t="s">
        <v>226</v>
      </c>
      <c r="G9" s="616" t="s">
        <v>227</v>
      </c>
      <c r="H9" s="617" t="s">
        <v>228</v>
      </c>
      <c r="I9" s="618" t="s">
        <v>229</v>
      </c>
      <c r="J9" s="618"/>
      <c r="K9" s="618" t="s">
        <v>230</v>
      </c>
      <c r="L9" s="618"/>
      <c r="N9" s="614"/>
      <c r="O9" s="614"/>
      <c r="P9" s="614"/>
      <c r="Q9" s="614"/>
      <c r="R9" s="614"/>
      <c r="S9" s="614"/>
    </row>
    <row r="10" spans="1:21" ht="18" customHeight="1" x14ac:dyDescent="0.3">
      <c r="A10" s="615"/>
      <c r="B10" s="616"/>
      <c r="C10" s="616"/>
      <c r="D10" s="616"/>
      <c r="E10" s="616"/>
      <c r="F10" s="616"/>
      <c r="G10" s="616"/>
      <c r="H10" s="616"/>
      <c r="I10" s="121" t="s">
        <v>231</v>
      </c>
      <c r="J10" s="121" t="s">
        <v>232</v>
      </c>
      <c r="K10" s="121" t="s">
        <v>231</v>
      </c>
      <c r="L10" s="122" t="s">
        <v>232</v>
      </c>
      <c r="N10" s="123" t="s">
        <v>123</v>
      </c>
      <c r="O10" s="121" t="s">
        <v>144</v>
      </c>
      <c r="P10" s="121" t="s">
        <v>233</v>
      </c>
      <c r="Q10" s="121" t="s">
        <v>234</v>
      </c>
      <c r="R10" s="121" t="s">
        <v>235</v>
      </c>
      <c r="S10" s="122" t="s">
        <v>236</v>
      </c>
    </row>
    <row r="11" spans="1:21" ht="18" customHeight="1" x14ac:dyDescent="0.3">
      <c r="A11" s="619" t="s">
        <v>237</v>
      </c>
      <c r="B11" s="619"/>
      <c r="C11" s="619"/>
      <c r="D11" s="619"/>
      <c r="E11" s="619"/>
      <c r="F11" s="619"/>
      <c r="G11" s="619"/>
      <c r="H11" s="619"/>
      <c r="I11" s="619"/>
      <c r="J11" s="619"/>
      <c r="K11" s="619"/>
      <c r="L11" s="619"/>
      <c r="N11" s="8"/>
      <c r="O11" s="124"/>
      <c r="P11" s="124"/>
      <c r="Q11" s="124"/>
      <c r="R11" s="124"/>
      <c r="S11" s="98"/>
    </row>
    <row r="12" spans="1:21" ht="18" customHeight="1" x14ac:dyDescent="0.3">
      <c r="A12" s="125" t="s">
        <v>238</v>
      </c>
      <c r="B12" s="541">
        <v>1</v>
      </c>
      <c r="C12" s="542">
        <v>1</v>
      </c>
      <c r="D12" s="126" t="str">
        <f>'ALCANCE 1'!D16</f>
        <v>Mes</v>
      </c>
      <c r="E12" s="543">
        <f>'ALCANCE 1'!E16</f>
        <v>2.5</v>
      </c>
      <c r="F12" s="127">
        <f>'ALCANCE 1'!F16</f>
        <v>4824450</v>
      </c>
      <c r="G12" s="128">
        <f>IFERROR(B12*C12*E12*F12,0)</f>
        <v>12061125</v>
      </c>
      <c r="H12" s="544">
        <f>IFERROR(G12/$G$59,0)</f>
        <v>0.34400279511852516</v>
      </c>
      <c r="I12" s="545">
        <f>+G12*'Presupuesto Convenio'!$B$137</f>
        <v>12061125</v>
      </c>
      <c r="J12" s="129"/>
      <c r="K12" s="129">
        <f>+G12*'Presupuesto Convenio'!$B$138</f>
        <v>0</v>
      </c>
      <c r="L12" s="130"/>
      <c r="M12" s="131">
        <f>IFERROR(G12-SUM(I12:L12),"")</f>
        <v>0</v>
      </c>
      <c r="N12" s="132">
        <f>'ALCANCE 1'!G16*'Presupuesto Convenio'!$B$137</f>
        <v>6030562.5</v>
      </c>
      <c r="O12" s="129">
        <f>'ALCANCE 2'!G16*'Presupuesto Convenio'!$B$137</f>
        <v>6030562.5</v>
      </c>
      <c r="P12" s="129"/>
      <c r="Q12" s="129"/>
      <c r="R12" s="129"/>
      <c r="S12" s="130"/>
      <c r="T12" s="131">
        <f t="shared" ref="T12:T57" si="0">I12-SUM(N12:S12)</f>
        <v>0</v>
      </c>
      <c r="U12" s="131"/>
    </row>
    <row r="13" spans="1:21" ht="18" customHeight="1" x14ac:dyDescent="0.3">
      <c r="A13" s="125" t="s">
        <v>239</v>
      </c>
      <c r="B13" s="541">
        <v>2</v>
      </c>
      <c r="C13" s="542">
        <v>1</v>
      </c>
      <c r="D13" s="126" t="str">
        <f>'ALCANCE 1'!D17</f>
        <v>Mes</v>
      </c>
      <c r="E13" s="543">
        <f>'ALCANCE 1'!E17</f>
        <v>2.5</v>
      </c>
      <c r="F13" s="127">
        <f>IFERROR(VLOOKUP(A13,Honorarios!$A$8:$C$14,2,FALSE()),"")</f>
        <v>3000000</v>
      </c>
      <c r="G13" s="128">
        <f>IFERROR(B13*C13*E13*F13,0)</f>
        <v>15000000</v>
      </c>
      <c r="H13" s="544">
        <f>IFERROR(G13/$G$59,0)</f>
        <v>0.42782426405313578</v>
      </c>
      <c r="I13" s="545">
        <f>+G13*'Presupuesto Convenio'!$B$137</f>
        <v>15000000</v>
      </c>
      <c r="J13" s="129"/>
      <c r="K13" s="129">
        <f>+G13*'Presupuesto Convenio'!$B$138</f>
        <v>0</v>
      </c>
      <c r="L13" s="130"/>
      <c r="M13" s="131">
        <f>IFERROR(G13-SUM(I13:L13),"")</f>
        <v>0</v>
      </c>
      <c r="N13" s="132">
        <f>'ALCANCE 1'!G17*'Presupuesto Convenio'!$B$137</f>
        <v>7500000</v>
      </c>
      <c r="O13" s="129">
        <f>'ALCANCE 2'!G17*'Presupuesto Convenio'!$B$137</f>
        <v>7500000</v>
      </c>
      <c r="P13" s="129"/>
      <c r="Q13" s="129"/>
      <c r="R13" s="129"/>
      <c r="S13" s="130"/>
      <c r="T13" s="131">
        <f t="shared" si="0"/>
        <v>0</v>
      </c>
      <c r="U13" s="131"/>
    </row>
    <row r="14" spans="1:21" ht="65.25" customHeight="1" x14ac:dyDescent="0.3">
      <c r="A14" s="125" t="s">
        <v>240</v>
      </c>
      <c r="B14" s="541">
        <v>1</v>
      </c>
      <c r="C14" s="542">
        <v>1</v>
      </c>
      <c r="D14" s="126" t="s">
        <v>241</v>
      </c>
      <c r="E14" s="543">
        <v>2.5</v>
      </c>
      <c r="F14" s="127">
        <v>3200000</v>
      </c>
      <c r="G14" s="128">
        <f>IFERROR(B14*C14*E14*F14,0)</f>
        <v>8000000</v>
      </c>
      <c r="H14" s="544">
        <f>IFERROR(G14/$G$59,0)</f>
        <v>0.22817294082833908</v>
      </c>
      <c r="I14" s="545">
        <v>0</v>
      </c>
      <c r="J14" s="129">
        <v>0</v>
      </c>
      <c r="K14" s="129">
        <v>0</v>
      </c>
      <c r="L14" s="130">
        <f>+G14</f>
        <v>8000000</v>
      </c>
      <c r="M14" s="131">
        <f>IFERROR(G14-SUM(I14:L14),"")</f>
        <v>0</v>
      </c>
      <c r="N14" s="132"/>
      <c r="O14" s="129"/>
      <c r="P14" s="129"/>
      <c r="Q14" s="129"/>
      <c r="R14" s="129"/>
      <c r="S14" s="130"/>
      <c r="T14" s="131">
        <f t="shared" si="0"/>
        <v>0</v>
      </c>
      <c r="U14" s="131"/>
    </row>
    <row r="15" spans="1:21" ht="18" hidden="1" customHeight="1" x14ac:dyDescent="0.3">
      <c r="A15" s="125"/>
      <c r="B15" s="541"/>
      <c r="C15" s="542"/>
      <c r="D15" s="126"/>
      <c r="E15" s="543"/>
      <c r="F15" s="127"/>
      <c r="G15" s="128"/>
      <c r="H15" s="544"/>
      <c r="I15" s="545"/>
      <c r="J15" s="129"/>
      <c r="K15" s="129"/>
      <c r="L15" s="130"/>
      <c r="M15" s="131"/>
      <c r="N15" s="132"/>
      <c r="O15" s="129"/>
      <c r="P15" s="129"/>
      <c r="Q15" s="129"/>
      <c r="R15" s="129"/>
      <c r="S15" s="130"/>
      <c r="T15" s="131">
        <f t="shared" si="0"/>
        <v>0</v>
      </c>
      <c r="U15" s="131"/>
    </row>
    <row r="16" spans="1:21" ht="18" hidden="1" customHeight="1" x14ac:dyDescent="0.3">
      <c r="A16" s="125"/>
      <c r="B16" s="541"/>
      <c r="C16" s="542"/>
      <c r="D16" s="126"/>
      <c r="E16" s="543"/>
      <c r="F16" s="127" t="str">
        <f>IFERROR(VLOOKUP(A16,Honorarios!$A$8:$C$14,2,FALSE()),"")</f>
        <v/>
      </c>
      <c r="G16" s="128">
        <f>IFERROR(B16*C16*E16*F16*#REF!,0)</f>
        <v>0</v>
      </c>
      <c r="H16" s="544">
        <f t="shared" ref="H16:H57" si="1">IFERROR(G16/$G$59,0)</f>
        <v>0</v>
      </c>
      <c r="I16" s="545"/>
      <c r="J16" s="129"/>
      <c r="K16" s="129"/>
      <c r="L16" s="130"/>
      <c r="M16" s="131">
        <f t="shared" ref="M16:M57" si="2">IFERROR(G16-SUM(I16:L16),"")</f>
        <v>0</v>
      </c>
      <c r="N16" s="132"/>
      <c r="O16" s="129"/>
      <c r="P16" s="129"/>
      <c r="Q16" s="129"/>
      <c r="R16" s="129"/>
      <c r="S16" s="130"/>
      <c r="T16" s="131">
        <f t="shared" si="0"/>
        <v>0</v>
      </c>
      <c r="U16" s="131"/>
    </row>
    <row r="17" spans="1:21" ht="18" hidden="1" customHeight="1" x14ac:dyDescent="0.3">
      <c r="A17" s="125"/>
      <c r="B17" s="541"/>
      <c r="C17" s="542"/>
      <c r="D17" s="126"/>
      <c r="E17" s="543"/>
      <c r="F17" s="127" t="str">
        <f>IFERROR(VLOOKUP(A17,Honorarios!$A$8:$C$14,2,FALSE()),"")</f>
        <v/>
      </c>
      <c r="G17" s="128">
        <f>IFERROR(B17*C17*E17*F17*#REF!,0)</f>
        <v>0</v>
      </c>
      <c r="H17" s="544">
        <f t="shared" si="1"/>
        <v>0</v>
      </c>
      <c r="I17" s="545"/>
      <c r="J17" s="129"/>
      <c r="K17" s="129"/>
      <c r="L17" s="130"/>
      <c r="M17" s="131">
        <f t="shared" si="2"/>
        <v>0</v>
      </c>
      <c r="N17" s="132"/>
      <c r="O17" s="129"/>
      <c r="P17" s="129"/>
      <c r="Q17" s="129"/>
      <c r="R17" s="129"/>
      <c r="S17" s="130"/>
      <c r="T17" s="131">
        <f t="shared" si="0"/>
        <v>0</v>
      </c>
      <c r="U17" s="131"/>
    </row>
    <row r="18" spans="1:21" ht="18" hidden="1" customHeight="1" x14ac:dyDescent="0.3">
      <c r="A18" s="125"/>
      <c r="B18" s="541"/>
      <c r="C18" s="542"/>
      <c r="D18" s="126"/>
      <c r="E18" s="543"/>
      <c r="F18" s="127" t="str">
        <f>IFERROR(VLOOKUP(A18,Honorarios!$A$8:$C$14,2,FALSE()),"")</f>
        <v/>
      </c>
      <c r="G18" s="128">
        <f>IFERROR(B18*C18*E18*F18*#REF!,0)</f>
        <v>0</v>
      </c>
      <c r="H18" s="544">
        <f t="shared" si="1"/>
        <v>0</v>
      </c>
      <c r="I18" s="545"/>
      <c r="J18" s="129"/>
      <c r="K18" s="129"/>
      <c r="L18" s="130"/>
      <c r="M18" s="131">
        <f t="shared" si="2"/>
        <v>0</v>
      </c>
      <c r="N18" s="132"/>
      <c r="O18" s="129"/>
      <c r="P18" s="129"/>
      <c r="Q18" s="129"/>
      <c r="R18" s="129"/>
      <c r="S18" s="130"/>
      <c r="T18" s="131">
        <f t="shared" si="0"/>
        <v>0</v>
      </c>
      <c r="U18" s="131"/>
    </row>
    <row r="19" spans="1:21" ht="18" hidden="1" customHeight="1" x14ac:dyDescent="0.3">
      <c r="A19" s="125"/>
      <c r="B19" s="541"/>
      <c r="C19" s="542"/>
      <c r="D19" s="126"/>
      <c r="E19" s="543"/>
      <c r="F19" s="127" t="str">
        <f>IFERROR(VLOOKUP(A19,Honorarios!$A$8:$C$14,2,FALSE()),"")</f>
        <v/>
      </c>
      <c r="G19" s="128">
        <f>IFERROR(B19*C19*E19*F19*#REF!,0)</f>
        <v>0</v>
      </c>
      <c r="H19" s="544">
        <f t="shared" si="1"/>
        <v>0</v>
      </c>
      <c r="I19" s="545"/>
      <c r="J19" s="129"/>
      <c r="K19" s="129"/>
      <c r="L19" s="130"/>
      <c r="M19" s="131">
        <f t="shared" si="2"/>
        <v>0</v>
      </c>
      <c r="N19" s="132"/>
      <c r="O19" s="129"/>
      <c r="P19" s="129"/>
      <c r="Q19" s="129"/>
      <c r="R19" s="129"/>
      <c r="S19" s="130"/>
      <c r="T19" s="131">
        <f t="shared" si="0"/>
        <v>0</v>
      </c>
      <c r="U19" s="131"/>
    </row>
    <row r="20" spans="1:21" ht="18" hidden="1" customHeight="1" x14ac:dyDescent="0.3">
      <c r="A20" s="125"/>
      <c r="B20" s="541"/>
      <c r="C20" s="542"/>
      <c r="D20" s="126"/>
      <c r="E20" s="543"/>
      <c r="F20" s="127" t="str">
        <f>IFERROR(VLOOKUP(A20,Honorarios!$A$8:$C$14,2,FALSE()),"")</f>
        <v/>
      </c>
      <c r="G20" s="128">
        <f>IFERROR(B20*C20*E20*F20*#REF!,0)</f>
        <v>0</v>
      </c>
      <c r="H20" s="544">
        <f t="shared" si="1"/>
        <v>0</v>
      </c>
      <c r="I20" s="545"/>
      <c r="J20" s="129"/>
      <c r="K20" s="129"/>
      <c r="L20" s="130"/>
      <c r="M20" s="131">
        <f t="shared" si="2"/>
        <v>0</v>
      </c>
      <c r="N20" s="132"/>
      <c r="O20" s="129"/>
      <c r="P20" s="129"/>
      <c r="Q20" s="129"/>
      <c r="R20" s="129"/>
      <c r="S20" s="130"/>
      <c r="T20" s="131">
        <f t="shared" si="0"/>
        <v>0</v>
      </c>
      <c r="U20" s="131"/>
    </row>
    <row r="21" spans="1:21" ht="18" hidden="1" customHeight="1" x14ac:dyDescent="0.3">
      <c r="A21" s="125"/>
      <c r="B21" s="541"/>
      <c r="C21" s="542"/>
      <c r="D21" s="126"/>
      <c r="E21" s="543"/>
      <c r="F21" s="127" t="str">
        <f>IFERROR(VLOOKUP(A21,Honorarios!$A$8:$C$14,2,FALSE()),"")</f>
        <v/>
      </c>
      <c r="G21" s="128">
        <f>IFERROR(B21*C21*E21*F21*#REF!,0)</f>
        <v>0</v>
      </c>
      <c r="H21" s="544">
        <f t="shared" si="1"/>
        <v>0</v>
      </c>
      <c r="I21" s="545"/>
      <c r="J21" s="129"/>
      <c r="K21" s="129"/>
      <c r="L21" s="130"/>
      <c r="M21" s="131">
        <f t="shared" si="2"/>
        <v>0</v>
      </c>
      <c r="N21" s="132"/>
      <c r="O21" s="129"/>
      <c r="P21" s="129"/>
      <c r="Q21" s="129"/>
      <c r="R21" s="129"/>
      <c r="S21" s="130"/>
      <c r="T21" s="131">
        <f t="shared" si="0"/>
        <v>0</v>
      </c>
      <c r="U21" s="131"/>
    </row>
    <row r="22" spans="1:21" ht="18" hidden="1" customHeight="1" x14ac:dyDescent="0.3">
      <c r="A22" s="125"/>
      <c r="B22" s="541"/>
      <c r="C22" s="542"/>
      <c r="D22" s="126"/>
      <c r="E22" s="543"/>
      <c r="F22" s="127" t="str">
        <f>IFERROR(VLOOKUP(A22,Honorarios!$A$8:$C$14,2,FALSE()),"")</f>
        <v/>
      </c>
      <c r="G22" s="128">
        <f>IFERROR(B22*C22*E22*F22*#REF!,0)</f>
        <v>0</v>
      </c>
      <c r="H22" s="544">
        <f t="shared" si="1"/>
        <v>0</v>
      </c>
      <c r="I22" s="545"/>
      <c r="J22" s="129"/>
      <c r="K22" s="129"/>
      <c r="L22" s="130"/>
      <c r="M22" s="131">
        <f t="shared" si="2"/>
        <v>0</v>
      </c>
      <c r="N22" s="132"/>
      <c r="O22" s="129"/>
      <c r="P22" s="129"/>
      <c r="Q22" s="129"/>
      <c r="R22" s="129"/>
      <c r="S22" s="130"/>
      <c r="T22" s="131">
        <f t="shared" si="0"/>
        <v>0</v>
      </c>
      <c r="U22" s="131"/>
    </row>
    <row r="23" spans="1:21" ht="18" hidden="1" customHeight="1" x14ac:dyDescent="0.3">
      <c r="A23" s="125"/>
      <c r="B23" s="541"/>
      <c r="C23" s="542"/>
      <c r="D23" s="126"/>
      <c r="E23" s="543"/>
      <c r="F23" s="127" t="str">
        <f>IFERROR(VLOOKUP(A23,Honorarios!$A$8:$C$14,2,FALSE()),"")</f>
        <v/>
      </c>
      <c r="G23" s="128">
        <f>IFERROR(B23*C23*E23*F23*#REF!,0)</f>
        <v>0</v>
      </c>
      <c r="H23" s="544">
        <f t="shared" si="1"/>
        <v>0</v>
      </c>
      <c r="I23" s="545"/>
      <c r="J23" s="129"/>
      <c r="K23" s="129"/>
      <c r="L23" s="130"/>
      <c r="M23" s="131">
        <f t="shared" si="2"/>
        <v>0</v>
      </c>
      <c r="N23" s="132"/>
      <c r="O23" s="129"/>
      <c r="P23" s="129"/>
      <c r="Q23" s="129"/>
      <c r="R23" s="129"/>
      <c r="S23" s="130"/>
      <c r="T23" s="131">
        <f t="shared" si="0"/>
        <v>0</v>
      </c>
      <c r="U23" s="131"/>
    </row>
    <row r="24" spans="1:21" ht="18" hidden="1" customHeight="1" x14ac:dyDescent="0.3">
      <c r="A24" s="125"/>
      <c r="B24" s="541"/>
      <c r="C24" s="542"/>
      <c r="D24" s="126"/>
      <c r="E24" s="543"/>
      <c r="F24" s="127" t="str">
        <f>IFERROR(VLOOKUP(A24,Honorarios!$A$8:$C$14,2,FALSE()),"")</f>
        <v/>
      </c>
      <c r="G24" s="128">
        <f>IFERROR(B24*C24*E24*F24*#REF!,0)</f>
        <v>0</v>
      </c>
      <c r="H24" s="544">
        <f t="shared" si="1"/>
        <v>0</v>
      </c>
      <c r="I24" s="545"/>
      <c r="J24" s="129"/>
      <c r="K24" s="129"/>
      <c r="L24" s="130"/>
      <c r="M24" s="131">
        <f t="shared" si="2"/>
        <v>0</v>
      </c>
      <c r="N24" s="132"/>
      <c r="O24" s="129"/>
      <c r="P24" s="129"/>
      <c r="Q24" s="129"/>
      <c r="R24" s="129"/>
      <c r="S24" s="130"/>
      <c r="T24" s="131">
        <f t="shared" si="0"/>
        <v>0</v>
      </c>
      <c r="U24" s="131"/>
    </row>
    <row r="25" spans="1:21" ht="18" hidden="1" customHeight="1" x14ac:dyDescent="0.3">
      <c r="A25" s="125"/>
      <c r="B25" s="541"/>
      <c r="C25" s="542"/>
      <c r="D25" s="126"/>
      <c r="E25" s="543"/>
      <c r="F25" s="127" t="str">
        <f>IFERROR(VLOOKUP(A25,Honorarios!$A$8:$C$14,2,FALSE()),"")</f>
        <v/>
      </c>
      <c r="G25" s="128">
        <f>IFERROR(B25*C25*E25*F25*#REF!,0)</f>
        <v>0</v>
      </c>
      <c r="H25" s="544">
        <f t="shared" si="1"/>
        <v>0</v>
      </c>
      <c r="I25" s="545"/>
      <c r="J25" s="129"/>
      <c r="K25" s="129"/>
      <c r="L25" s="130"/>
      <c r="M25" s="131">
        <f t="shared" si="2"/>
        <v>0</v>
      </c>
      <c r="N25" s="132"/>
      <c r="O25" s="129"/>
      <c r="P25" s="129"/>
      <c r="Q25" s="129"/>
      <c r="R25" s="129"/>
      <c r="S25" s="130"/>
      <c r="T25" s="131">
        <f t="shared" si="0"/>
        <v>0</v>
      </c>
      <c r="U25" s="131"/>
    </row>
    <row r="26" spans="1:21" ht="18" hidden="1" customHeight="1" x14ac:dyDescent="0.3">
      <c r="A26" s="125"/>
      <c r="B26" s="541"/>
      <c r="C26" s="542"/>
      <c r="D26" s="126"/>
      <c r="E26" s="543"/>
      <c r="F26" s="127" t="str">
        <f>IFERROR(VLOOKUP(A26,Honorarios!$A$8:$C$14,2,FALSE()),"")</f>
        <v/>
      </c>
      <c r="G26" s="128">
        <f>IFERROR(B26*C26*E26*F26*#REF!,0)</f>
        <v>0</v>
      </c>
      <c r="H26" s="544">
        <f t="shared" si="1"/>
        <v>0</v>
      </c>
      <c r="I26" s="545"/>
      <c r="J26" s="129"/>
      <c r="K26" s="129"/>
      <c r="L26" s="130"/>
      <c r="M26" s="131">
        <f t="shared" si="2"/>
        <v>0</v>
      </c>
      <c r="N26" s="132"/>
      <c r="O26" s="129"/>
      <c r="P26" s="129"/>
      <c r="Q26" s="129"/>
      <c r="R26" s="129"/>
      <c r="S26" s="130"/>
      <c r="T26" s="131">
        <f t="shared" si="0"/>
        <v>0</v>
      </c>
      <c r="U26" s="131"/>
    </row>
    <row r="27" spans="1:21" ht="18" hidden="1" customHeight="1" x14ac:dyDescent="0.3">
      <c r="A27" s="125"/>
      <c r="B27" s="541"/>
      <c r="C27" s="542"/>
      <c r="D27" s="126"/>
      <c r="E27" s="543"/>
      <c r="F27" s="127" t="str">
        <f>IFERROR(VLOOKUP(A27,Honorarios!$A$8:$C$14,2,FALSE()),"")</f>
        <v/>
      </c>
      <c r="G27" s="128">
        <f>IFERROR(B27*C27*E27*F27*#REF!,0)</f>
        <v>0</v>
      </c>
      <c r="H27" s="544">
        <f t="shared" si="1"/>
        <v>0</v>
      </c>
      <c r="I27" s="545"/>
      <c r="J27" s="129"/>
      <c r="K27" s="129"/>
      <c r="L27" s="130"/>
      <c r="M27" s="131">
        <f t="shared" si="2"/>
        <v>0</v>
      </c>
      <c r="N27" s="132"/>
      <c r="O27" s="129"/>
      <c r="P27" s="129"/>
      <c r="Q27" s="129"/>
      <c r="R27" s="129"/>
      <c r="S27" s="130"/>
      <c r="T27" s="131">
        <f t="shared" si="0"/>
        <v>0</v>
      </c>
      <c r="U27" s="131"/>
    </row>
    <row r="28" spans="1:21" ht="18" hidden="1" customHeight="1" x14ac:dyDescent="0.3">
      <c r="A28" s="125"/>
      <c r="B28" s="541"/>
      <c r="C28" s="542"/>
      <c r="D28" s="126"/>
      <c r="E28" s="543"/>
      <c r="F28" s="127" t="str">
        <f>IFERROR(VLOOKUP(A28,Honorarios!$A$8:$C$14,2,FALSE()),"")</f>
        <v/>
      </c>
      <c r="G28" s="128">
        <f>IFERROR(B28*C28*E28*F28*#REF!,0)</f>
        <v>0</v>
      </c>
      <c r="H28" s="544">
        <f t="shared" si="1"/>
        <v>0</v>
      </c>
      <c r="I28" s="545"/>
      <c r="J28" s="129"/>
      <c r="K28" s="129"/>
      <c r="L28" s="130"/>
      <c r="M28" s="131">
        <f t="shared" si="2"/>
        <v>0</v>
      </c>
      <c r="N28" s="132"/>
      <c r="O28" s="129"/>
      <c r="P28" s="129"/>
      <c r="Q28" s="129"/>
      <c r="R28" s="129"/>
      <c r="S28" s="130"/>
      <c r="T28" s="131">
        <f t="shared" si="0"/>
        <v>0</v>
      </c>
      <c r="U28" s="131"/>
    </row>
    <row r="29" spans="1:21" ht="18" hidden="1" customHeight="1" x14ac:dyDescent="0.3">
      <c r="A29" s="125"/>
      <c r="B29" s="541"/>
      <c r="C29" s="542"/>
      <c r="D29" s="126"/>
      <c r="E29" s="543"/>
      <c r="F29" s="127" t="str">
        <f>IFERROR(VLOOKUP(A29,Honorarios!$A$8:$C$14,2,FALSE()),"")</f>
        <v/>
      </c>
      <c r="G29" s="128">
        <f>IFERROR(B29*C29*E29*F29*#REF!,0)</f>
        <v>0</v>
      </c>
      <c r="H29" s="544">
        <f t="shared" si="1"/>
        <v>0</v>
      </c>
      <c r="I29" s="545"/>
      <c r="J29" s="129"/>
      <c r="K29" s="129"/>
      <c r="L29" s="130"/>
      <c r="M29" s="131">
        <f t="shared" si="2"/>
        <v>0</v>
      </c>
      <c r="N29" s="132"/>
      <c r="O29" s="129"/>
      <c r="P29" s="129"/>
      <c r="Q29" s="129"/>
      <c r="R29" s="129"/>
      <c r="S29" s="130"/>
      <c r="T29" s="131">
        <f t="shared" si="0"/>
        <v>0</v>
      </c>
      <c r="U29" s="131"/>
    </row>
    <row r="30" spans="1:21" ht="18" hidden="1" customHeight="1" x14ac:dyDescent="0.3">
      <c r="A30" s="125"/>
      <c r="B30" s="541"/>
      <c r="C30" s="542"/>
      <c r="D30" s="126"/>
      <c r="E30" s="543"/>
      <c r="F30" s="127" t="str">
        <f>IFERROR(VLOOKUP(A30,Honorarios!$A$8:$C$14,2,FALSE()),"")</f>
        <v/>
      </c>
      <c r="G30" s="128">
        <f>IFERROR(B30*C30*E30*F30*#REF!,0)</f>
        <v>0</v>
      </c>
      <c r="H30" s="544">
        <f t="shared" si="1"/>
        <v>0</v>
      </c>
      <c r="I30" s="545"/>
      <c r="J30" s="129"/>
      <c r="K30" s="129"/>
      <c r="L30" s="130"/>
      <c r="M30" s="131">
        <f t="shared" si="2"/>
        <v>0</v>
      </c>
      <c r="N30" s="132"/>
      <c r="O30" s="129"/>
      <c r="P30" s="129"/>
      <c r="Q30" s="129"/>
      <c r="R30" s="129"/>
      <c r="S30" s="130"/>
      <c r="T30" s="131">
        <f t="shared" si="0"/>
        <v>0</v>
      </c>
      <c r="U30" s="131"/>
    </row>
    <row r="31" spans="1:21" ht="18" hidden="1" customHeight="1" x14ac:dyDescent="0.3">
      <c r="A31" s="125"/>
      <c r="B31" s="541"/>
      <c r="C31" s="542"/>
      <c r="D31" s="126"/>
      <c r="E31" s="543"/>
      <c r="F31" s="127" t="str">
        <f>IFERROR(VLOOKUP(A31,Honorarios!$A$8:$C$14,2,FALSE()),"")</f>
        <v/>
      </c>
      <c r="G31" s="128">
        <f>IFERROR(B31*C31*E31*F31*#REF!,0)</f>
        <v>0</v>
      </c>
      <c r="H31" s="544">
        <f t="shared" si="1"/>
        <v>0</v>
      </c>
      <c r="I31" s="545"/>
      <c r="J31" s="129"/>
      <c r="K31" s="129"/>
      <c r="L31" s="130"/>
      <c r="M31" s="131">
        <f t="shared" si="2"/>
        <v>0</v>
      </c>
      <c r="N31" s="132"/>
      <c r="O31" s="129"/>
      <c r="P31" s="129"/>
      <c r="Q31" s="129"/>
      <c r="R31" s="129"/>
      <c r="S31" s="130"/>
      <c r="T31" s="131">
        <f t="shared" si="0"/>
        <v>0</v>
      </c>
      <c r="U31" s="131"/>
    </row>
    <row r="32" spans="1:21" ht="18" hidden="1" customHeight="1" x14ac:dyDescent="0.3">
      <c r="A32" s="125"/>
      <c r="B32" s="541"/>
      <c r="C32" s="542"/>
      <c r="D32" s="126"/>
      <c r="E32" s="546"/>
      <c r="F32" s="127" t="str">
        <f>IFERROR(VLOOKUP(A32,Honorarios!$A$8:$C$14,2,FALSE()),"")</f>
        <v/>
      </c>
      <c r="G32" s="128">
        <f>IFERROR(B32*C32*E32*F32*#REF!,0)</f>
        <v>0</v>
      </c>
      <c r="H32" s="544">
        <f t="shared" si="1"/>
        <v>0</v>
      </c>
      <c r="I32" s="545"/>
      <c r="J32" s="129"/>
      <c r="K32" s="129"/>
      <c r="L32" s="130"/>
      <c r="M32" s="131">
        <f t="shared" si="2"/>
        <v>0</v>
      </c>
      <c r="N32" s="132"/>
      <c r="O32" s="129"/>
      <c r="P32" s="129"/>
      <c r="Q32" s="129"/>
      <c r="R32" s="129"/>
      <c r="S32" s="130"/>
      <c r="T32" s="131">
        <f t="shared" si="0"/>
        <v>0</v>
      </c>
      <c r="U32" s="131"/>
    </row>
    <row r="33" spans="1:21" ht="18" hidden="1" customHeight="1" x14ac:dyDescent="0.3">
      <c r="A33" s="125"/>
      <c r="B33" s="541"/>
      <c r="C33" s="542"/>
      <c r="D33" s="126"/>
      <c r="E33" s="546"/>
      <c r="F33" s="127" t="str">
        <f>IFERROR(VLOOKUP(A33,Honorarios!$A$8:$C$14,2,FALSE()),"")</f>
        <v/>
      </c>
      <c r="G33" s="128">
        <f>IFERROR(B33*C33*E33*F33*#REF!,0)</f>
        <v>0</v>
      </c>
      <c r="H33" s="544">
        <f t="shared" si="1"/>
        <v>0</v>
      </c>
      <c r="I33" s="545"/>
      <c r="J33" s="129"/>
      <c r="K33" s="129"/>
      <c r="L33" s="130"/>
      <c r="M33" s="131">
        <f t="shared" si="2"/>
        <v>0</v>
      </c>
      <c r="N33" s="132"/>
      <c r="O33" s="129"/>
      <c r="P33" s="129"/>
      <c r="Q33" s="129"/>
      <c r="R33" s="129"/>
      <c r="S33" s="130"/>
      <c r="T33" s="131">
        <f t="shared" si="0"/>
        <v>0</v>
      </c>
      <c r="U33" s="131"/>
    </row>
    <row r="34" spans="1:21" ht="18" hidden="1" customHeight="1" x14ac:dyDescent="0.3">
      <c r="A34" s="125"/>
      <c r="B34" s="541"/>
      <c r="C34" s="542"/>
      <c r="D34" s="126"/>
      <c r="E34" s="546"/>
      <c r="F34" s="127" t="str">
        <f>IFERROR(VLOOKUP(A34,Honorarios!$A$8:$C$14,2,FALSE()),"")</f>
        <v/>
      </c>
      <c r="G34" s="128">
        <f>IFERROR(B34*C34*E34*F34*#REF!,0)</f>
        <v>0</v>
      </c>
      <c r="H34" s="544">
        <f t="shared" si="1"/>
        <v>0</v>
      </c>
      <c r="I34" s="545"/>
      <c r="J34" s="129"/>
      <c r="K34" s="129"/>
      <c r="L34" s="130"/>
      <c r="M34" s="131">
        <f t="shared" si="2"/>
        <v>0</v>
      </c>
      <c r="N34" s="132"/>
      <c r="O34" s="129"/>
      <c r="P34" s="129"/>
      <c r="Q34" s="129"/>
      <c r="R34" s="129"/>
      <c r="S34" s="130"/>
      <c r="T34" s="131">
        <f t="shared" si="0"/>
        <v>0</v>
      </c>
      <c r="U34" s="131"/>
    </row>
    <row r="35" spans="1:21" ht="18" hidden="1" customHeight="1" x14ac:dyDescent="0.3">
      <c r="A35" s="125"/>
      <c r="B35" s="541"/>
      <c r="C35" s="542"/>
      <c r="D35" s="126"/>
      <c r="E35" s="546"/>
      <c r="F35" s="127" t="str">
        <f>IFERROR(VLOOKUP(A35,Honorarios!$A$8:$C$14,2,FALSE()),"")</f>
        <v/>
      </c>
      <c r="G35" s="128">
        <f>IFERROR(B35*C35*E35*F35*#REF!,0)</f>
        <v>0</v>
      </c>
      <c r="H35" s="544">
        <f t="shared" si="1"/>
        <v>0</v>
      </c>
      <c r="I35" s="545"/>
      <c r="J35" s="129"/>
      <c r="K35" s="129"/>
      <c r="L35" s="130"/>
      <c r="M35" s="131">
        <f t="shared" si="2"/>
        <v>0</v>
      </c>
      <c r="N35" s="132"/>
      <c r="O35" s="129"/>
      <c r="P35" s="129"/>
      <c r="Q35" s="129"/>
      <c r="R35" s="129"/>
      <c r="S35" s="130"/>
      <c r="T35" s="131">
        <f t="shared" si="0"/>
        <v>0</v>
      </c>
      <c r="U35" s="131"/>
    </row>
    <row r="36" spans="1:21" ht="18" hidden="1" customHeight="1" x14ac:dyDescent="0.3">
      <c r="A36" s="125"/>
      <c r="B36" s="541"/>
      <c r="C36" s="542"/>
      <c r="D36" s="126"/>
      <c r="E36" s="546"/>
      <c r="F36" s="127" t="str">
        <f>IFERROR(VLOOKUP(A36,Honorarios!$A$8:$C$14,2,FALSE()),"")</f>
        <v/>
      </c>
      <c r="G36" s="128">
        <f>IFERROR(B36*C36*E36*F36*#REF!,0)</f>
        <v>0</v>
      </c>
      <c r="H36" s="544">
        <f t="shared" si="1"/>
        <v>0</v>
      </c>
      <c r="I36" s="545"/>
      <c r="J36" s="129"/>
      <c r="K36" s="129"/>
      <c r="L36" s="130"/>
      <c r="M36" s="131">
        <f t="shared" si="2"/>
        <v>0</v>
      </c>
      <c r="N36" s="132"/>
      <c r="O36" s="129"/>
      <c r="P36" s="129"/>
      <c r="Q36" s="129"/>
      <c r="R36" s="129"/>
      <c r="S36" s="130"/>
      <c r="T36" s="131">
        <f t="shared" si="0"/>
        <v>0</v>
      </c>
      <c r="U36" s="131"/>
    </row>
    <row r="37" spans="1:21" ht="18" hidden="1" customHeight="1" x14ac:dyDescent="0.3">
      <c r="A37" s="125"/>
      <c r="B37" s="541"/>
      <c r="C37" s="542"/>
      <c r="D37" s="126"/>
      <c r="E37" s="546"/>
      <c r="F37" s="127" t="str">
        <f>IFERROR(VLOOKUP(A37,Honorarios!$A$8:$C$14,2,FALSE()),"")</f>
        <v/>
      </c>
      <c r="G37" s="128">
        <f>IFERROR(B37*C37*E37*F37*#REF!,0)</f>
        <v>0</v>
      </c>
      <c r="H37" s="544">
        <f t="shared" si="1"/>
        <v>0</v>
      </c>
      <c r="I37" s="545"/>
      <c r="J37" s="129"/>
      <c r="K37" s="129"/>
      <c r="L37" s="130"/>
      <c r="M37" s="131">
        <f t="shared" si="2"/>
        <v>0</v>
      </c>
      <c r="N37" s="132"/>
      <c r="O37" s="129"/>
      <c r="P37" s="129"/>
      <c r="Q37" s="129"/>
      <c r="R37" s="129"/>
      <c r="S37" s="130"/>
      <c r="T37" s="131">
        <f t="shared" si="0"/>
        <v>0</v>
      </c>
      <c r="U37" s="131"/>
    </row>
    <row r="38" spans="1:21" ht="18" hidden="1" customHeight="1" x14ac:dyDescent="0.3">
      <c r="A38" s="125"/>
      <c r="B38" s="541"/>
      <c r="C38" s="542"/>
      <c r="D38" s="126"/>
      <c r="E38" s="546"/>
      <c r="F38" s="127" t="str">
        <f>IFERROR(VLOOKUP(A38,Honorarios!$A$8:$C$14,2,FALSE()),"")</f>
        <v/>
      </c>
      <c r="G38" s="128">
        <f>IFERROR(B38*C38*E38*F38*#REF!,0)</f>
        <v>0</v>
      </c>
      <c r="H38" s="544">
        <f t="shared" si="1"/>
        <v>0</v>
      </c>
      <c r="I38" s="545"/>
      <c r="J38" s="129"/>
      <c r="K38" s="129"/>
      <c r="L38" s="130"/>
      <c r="M38" s="131">
        <f t="shared" si="2"/>
        <v>0</v>
      </c>
      <c r="N38" s="132"/>
      <c r="O38" s="129"/>
      <c r="P38" s="129"/>
      <c r="Q38" s="129"/>
      <c r="R38" s="129"/>
      <c r="S38" s="130"/>
      <c r="T38" s="131">
        <f t="shared" si="0"/>
        <v>0</v>
      </c>
      <c r="U38" s="131"/>
    </row>
    <row r="39" spans="1:21" ht="18" hidden="1" customHeight="1" x14ac:dyDescent="0.3">
      <c r="A39" s="125"/>
      <c r="B39" s="541"/>
      <c r="C39" s="542"/>
      <c r="D39" s="126"/>
      <c r="E39" s="546"/>
      <c r="F39" s="127" t="str">
        <f>IFERROR(VLOOKUP(A39,Honorarios!$A$8:$C$14,2,FALSE()),"")</f>
        <v/>
      </c>
      <c r="G39" s="128">
        <f>IFERROR(B39*C39*E39*F39*#REF!,0)</f>
        <v>0</v>
      </c>
      <c r="H39" s="544">
        <f t="shared" si="1"/>
        <v>0</v>
      </c>
      <c r="I39" s="545"/>
      <c r="J39" s="129"/>
      <c r="K39" s="129"/>
      <c r="L39" s="130"/>
      <c r="M39" s="131">
        <f t="shared" si="2"/>
        <v>0</v>
      </c>
      <c r="N39" s="132"/>
      <c r="O39" s="129"/>
      <c r="P39" s="129"/>
      <c r="Q39" s="129"/>
      <c r="R39" s="129"/>
      <c r="S39" s="130"/>
      <c r="T39" s="131">
        <f t="shared" si="0"/>
        <v>0</v>
      </c>
      <c r="U39" s="131"/>
    </row>
    <row r="40" spans="1:21" ht="18" hidden="1" customHeight="1" x14ac:dyDescent="0.3">
      <c r="A40" s="125"/>
      <c r="B40" s="541"/>
      <c r="C40" s="542"/>
      <c r="D40" s="126"/>
      <c r="E40" s="546"/>
      <c r="F40" s="127" t="str">
        <f>IFERROR(VLOOKUP(A40,Honorarios!$A$8:$C$14,2,FALSE()),"")</f>
        <v/>
      </c>
      <c r="G40" s="128">
        <f>IFERROR(B40*C40*E40*F40*#REF!,0)</f>
        <v>0</v>
      </c>
      <c r="H40" s="544">
        <f t="shared" si="1"/>
        <v>0</v>
      </c>
      <c r="I40" s="545"/>
      <c r="J40" s="129"/>
      <c r="K40" s="129"/>
      <c r="L40" s="130"/>
      <c r="M40" s="131">
        <f t="shared" si="2"/>
        <v>0</v>
      </c>
      <c r="N40" s="132"/>
      <c r="O40" s="129"/>
      <c r="P40" s="129"/>
      <c r="Q40" s="129"/>
      <c r="R40" s="129"/>
      <c r="S40" s="130"/>
      <c r="T40" s="131">
        <f t="shared" si="0"/>
        <v>0</v>
      </c>
      <c r="U40" s="131"/>
    </row>
    <row r="41" spans="1:21" ht="18" hidden="1" customHeight="1" x14ac:dyDescent="0.3">
      <c r="A41" s="125"/>
      <c r="B41" s="541"/>
      <c r="C41" s="542"/>
      <c r="D41" s="126"/>
      <c r="E41" s="546"/>
      <c r="F41" s="127" t="str">
        <f>IFERROR(VLOOKUP(A41,Honorarios!$A$8:$C$14,2,FALSE()),"")</f>
        <v/>
      </c>
      <c r="G41" s="128">
        <f>IFERROR(B41*C41*E41*F41*#REF!,0)</f>
        <v>0</v>
      </c>
      <c r="H41" s="544">
        <f t="shared" si="1"/>
        <v>0</v>
      </c>
      <c r="I41" s="545"/>
      <c r="J41" s="129"/>
      <c r="K41" s="129"/>
      <c r="L41" s="130"/>
      <c r="M41" s="131">
        <f t="shared" si="2"/>
        <v>0</v>
      </c>
      <c r="N41" s="132"/>
      <c r="O41" s="129"/>
      <c r="P41" s="129"/>
      <c r="Q41" s="129"/>
      <c r="R41" s="129"/>
      <c r="S41" s="130"/>
      <c r="T41" s="131">
        <f t="shared" si="0"/>
        <v>0</v>
      </c>
      <c r="U41" s="131"/>
    </row>
    <row r="42" spans="1:21" ht="18" hidden="1" customHeight="1" x14ac:dyDescent="0.3">
      <c r="A42" s="125"/>
      <c r="B42" s="541"/>
      <c r="C42" s="542"/>
      <c r="D42" s="126"/>
      <c r="E42" s="546"/>
      <c r="F42" s="127" t="str">
        <f>IFERROR(VLOOKUP(A42,Honorarios!$A$8:$C$14,2,FALSE()),"")</f>
        <v/>
      </c>
      <c r="G42" s="128">
        <f>IFERROR(B42*C42*E42*F42*#REF!,0)</f>
        <v>0</v>
      </c>
      <c r="H42" s="544">
        <f t="shared" si="1"/>
        <v>0</v>
      </c>
      <c r="I42" s="545"/>
      <c r="J42" s="129"/>
      <c r="K42" s="129"/>
      <c r="L42" s="130"/>
      <c r="M42" s="131">
        <f t="shared" si="2"/>
        <v>0</v>
      </c>
      <c r="N42" s="132"/>
      <c r="O42" s="129"/>
      <c r="P42" s="129"/>
      <c r="Q42" s="129"/>
      <c r="R42" s="129"/>
      <c r="S42" s="130"/>
      <c r="T42" s="131">
        <f t="shared" si="0"/>
        <v>0</v>
      </c>
      <c r="U42" s="131"/>
    </row>
    <row r="43" spans="1:21" ht="18" hidden="1" customHeight="1" x14ac:dyDescent="0.3">
      <c r="A43" s="125"/>
      <c r="B43" s="541"/>
      <c r="C43" s="542"/>
      <c r="D43" s="126"/>
      <c r="E43" s="546"/>
      <c r="F43" s="127" t="str">
        <f>IFERROR(VLOOKUP(A43,Honorarios!$A$8:$C$14,2,FALSE()),"")</f>
        <v/>
      </c>
      <c r="G43" s="128">
        <f>IFERROR(B43*C43*E43*F43*#REF!,0)</f>
        <v>0</v>
      </c>
      <c r="H43" s="544">
        <f t="shared" si="1"/>
        <v>0</v>
      </c>
      <c r="I43" s="545"/>
      <c r="J43" s="129"/>
      <c r="K43" s="129"/>
      <c r="L43" s="130"/>
      <c r="M43" s="131">
        <f t="shared" si="2"/>
        <v>0</v>
      </c>
      <c r="N43" s="132"/>
      <c r="O43" s="129"/>
      <c r="P43" s="129"/>
      <c r="Q43" s="129"/>
      <c r="R43" s="129"/>
      <c r="S43" s="130"/>
      <c r="T43" s="131">
        <f t="shared" si="0"/>
        <v>0</v>
      </c>
      <c r="U43" s="131"/>
    </row>
    <row r="44" spans="1:21" ht="18" hidden="1" customHeight="1" x14ac:dyDescent="0.3">
      <c r="A44" s="125"/>
      <c r="B44" s="541"/>
      <c r="C44" s="542"/>
      <c r="D44" s="126"/>
      <c r="E44" s="546"/>
      <c r="F44" s="127" t="str">
        <f>IFERROR(VLOOKUP(A44,Honorarios!$A$8:$C$14,2,FALSE()),"")</f>
        <v/>
      </c>
      <c r="G44" s="128">
        <f>IFERROR(B44*C44*E44*F44*#REF!,0)</f>
        <v>0</v>
      </c>
      <c r="H44" s="544">
        <f t="shared" si="1"/>
        <v>0</v>
      </c>
      <c r="I44" s="545"/>
      <c r="J44" s="129"/>
      <c r="K44" s="129"/>
      <c r="L44" s="130"/>
      <c r="M44" s="131">
        <f t="shared" si="2"/>
        <v>0</v>
      </c>
      <c r="N44" s="132"/>
      <c r="O44" s="129"/>
      <c r="P44" s="129"/>
      <c r="Q44" s="129"/>
      <c r="R44" s="129"/>
      <c r="S44" s="130"/>
      <c r="T44" s="131">
        <f t="shared" si="0"/>
        <v>0</v>
      </c>
      <c r="U44" s="131"/>
    </row>
    <row r="45" spans="1:21" ht="18" hidden="1" customHeight="1" x14ac:dyDescent="0.3">
      <c r="A45" s="125"/>
      <c r="B45" s="541"/>
      <c r="C45" s="542"/>
      <c r="D45" s="126"/>
      <c r="E45" s="546"/>
      <c r="F45" s="127" t="str">
        <f>IFERROR(VLOOKUP(A45,Honorarios!$A$8:$C$14,2,FALSE()),"")</f>
        <v/>
      </c>
      <c r="G45" s="128">
        <f>IFERROR(B45*C45*E45*F45*#REF!,0)</f>
        <v>0</v>
      </c>
      <c r="H45" s="544">
        <f t="shared" si="1"/>
        <v>0</v>
      </c>
      <c r="I45" s="545"/>
      <c r="J45" s="129"/>
      <c r="K45" s="129"/>
      <c r="L45" s="130"/>
      <c r="M45" s="131">
        <f t="shared" si="2"/>
        <v>0</v>
      </c>
      <c r="N45" s="132"/>
      <c r="O45" s="129"/>
      <c r="P45" s="129"/>
      <c r="Q45" s="129"/>
      <c r="R45" s="129"/>
      <c r="S45" s="130"/>
      <c r="T45" s="131">
        <f t="shared" si="0"/>
        <v>0</v>
      </c>
      <c r="U45" s="131"/>
    </row>
    <row r="46" spans="1:21" ht="18" hidden="1" customHeight="1" x14ac:dyDescent="0.3">
      <c r="A46" s="125"/>
      <c r="B46" s="541"/>
      <c r="C46" s="542"/>
      <c r="D46" s="126"/>
      <c r="E46" s="546"/>
      <c r="F46" s="127" t="str">
        <f>IFERROR(VLOOKUP(A46,Honorarios!$A$8:$C$14,2,FALSE()),"")</f>
        <v/>
      </c>
      <c r="G46" s="128">
        <f>IFERROR(B46*C46*E46*F46*#REF!,0)</f>
        <v>0</v>
      </c>
      <c r="H46" s="544">
        <f t="shared" si="1"/>
        <v>0</v>
      </c>
      <c r="I46" s="545"/>
      <c r="J46" s="129"/>
      <c r="K46" s="129"/>
      <c r="L46" s="130"/>
      <c r="M46" s="131">
        <f t="shared" si="2"/>
        <v>0</v>
      </c>
      <c r="N46" s="132"/>
      <c r="O46" s="129"/>
      <c r="P46" s="129"/>
      <c r="Q46" s="129"/>
      <c r="R46" s="129"/>
      <c r="S46" s="130"/>
      <c r="T46" s="131">
        <f t="shared" si="0"/>
        <v>0</v>
      </c>
      <c r="U46" s="131"/>
    </row>
    <row r="47" spans="1:21" ht="18" hidden="1" customHeight="1" x14ac:dyDescent="0.3">
      <c r="A47" s="125"/>
      <c r="B47" s="541"/>
      <c r="C47" s="542"/>
      <c r="D47" s="126"/>
      <c r="E47" s="546"/>
      <c r="F47" s="127" t="str">
        <f>IFERROR(VLOOKUP(A47,Honorarios!$A$8:$C$14,2,FALSE()),"")</f>
        <v/>
      </c>
      <c r="G47" s="128">
        <f>IFERROR(B47*C47*E47*F47*#REF!,0)</f>
        <v>0</v>
      </c>
      <c r="H47" s="544">
        <f t="shared" si="1"/>
        <v>0</v>
      </c>
      <c r="I47" s="545"/>
      <c r="J47" s="129"/>
      <c r="K47" s="129"/>
      <c r="L47" s="130"/>
      <c r="M47" s="131">
        <f t="shared" si="2"/>
        <v>0</v>
      </c>
      <c r="N47" s="132"/>
      <c r="O47" s="129"/>
      <c r="P47" s="129"/>
      <c r="Q47" s="129"/>
      <c r="R47" s="129"/>
      <c r="S47" s="130"/>
      <c r="T47" s="131">
        <f t="shared" si="0"/>
        <v>0</v>
      </c>
      <c r="U47" s="131"/>
    </row>
    <row r="48" spans="1:21" ht="18" hidden="1" customHeight="1" x14ac:dyDescent="0.3">
      <c r="A48" s="125"/>
      <c r="B48" s="541"/>
      <c r="C48" s="542"/>
      <c r="D48" s="126"/>
      <c r="E48" s="546"/>
      <c r="F48" s="127" t="str">
        <f>IFERROR(VLOOKUP(A48,Honorarios!$A$8:$C$14,2,FALSE()),"")</f>
        <v/>
      </c>
      <c r="G48" s="128">
        <f>IFERROR(B48*C48*E48*F48*#REF!,0)</f>
        <v>0</v>
      </c>
      <c r="H48" s="544">
        <f t="shared" si="1"/>
        <v>0</v>
      </c>
      <c r="I48" s="545"/>
      <c r="J48" s="129"/>
      <c r="K48" s="129"/>
      <c r="L48" s="130"/>
      <c r="M48" s="131">
        <f t="shared" si="2"/>
        <v>0</v>
      </c>
      <c r="N48" s="132"/>
      <c r="O48" s="129"/>
      <c r="P48" s="129"/>
      <c r="Q48" s="129"/>
      <c r="R48" s="129"/>
      <c r="S48" s="130"/>
      <c r="T48" s="131">
        <f t="shared" si="0"/>
        <v>0</v>
      </c>
      <c r="U48" s="131"/>
    </row>
    <row r="49" spans="1:21" ht="18" hidden="1" customHeight="1" x14ac:dyDescent="0.3">
      <c r="A49" s="125"/>
      <c r="B49" s="541"/>
      <c r="C49" s="542"/>
      <c r="D49" s="126"/>
      <c r="E49" s="546"/>
      <c r="F49" s="127" t="str">
        <f>IFERROR(VLOOKUP(A49,Honorarios!$A$8:$C$14,2,FALSE()),"")</f>
        <v/>
      </c>
      <c r="G49" s="128">
        <f>IFERROR(B49*C49*E49*F49*#REF!,0)</f>
        <v>0</v>
      </c>
      <c r="H49" s="544">
        <f t="shared" si="1"/>
        <v>0</v>
      </c>
      <c r="I49" s="545"/>
      <c r="J49" s="129"/>
      <c r="K49" s="129"/>
      <c r="L49" s="130"/>
      <c r="M49" s="131">
        <f t="shared" si="2"/>
        <v>0</v>
      </c>
      <c r="N49" s="132"/>
      <c r="O49" s="129"/>
      <c r="P49" s="129"/>
      <c r="Q49" s="129"/>
      <c r="R49" s="129"/>
      <c r="S49" s="130"/>
      <c r="T49" s="131">
        <f t="shared" si="0"/>
        <v>0</v>
      </c>
      <c r="U49" s="131"/>
    </row>
    <row r="50" spans="1:21" ht="18" hidden="1" customHeight="1" x14ac:dyDescent="0.3">
      <c r="A50" s="125"/>
      <c r="B50" s="541"/>
      <c r="C50" s="542"/>
      <c r="D50" s="126"/>
      <c r="E50" s="546"/>
      <c r="F50" s="127" t="str">
        <f>IFERROR(VLOOKUP(A50,Honorarios!$A$8:$C$14,2,FALSE()),"")</f>
        <v/>
      </c>
      <c r="G50" s="128">
        <f>IFERROR(B50*C50*E50*F50*#REF!,0)</f>
        <v>0</v>
      </c>
      <c r="H50" s="544">
        <f t="shared" si="1"/>
        <v>0</v>
      </c>
      <c r="I50" s="545"/>
      <c r="J50" s="129"/>
      <c r="K50" s="129"/>
      <c r="L50" s="130"/>
      <c r="M50" s="131">
        <f t="shared" si="2"/>
        <v>0</v>
      </c>
      <c r="N50" s="132"/>
      <c r="O50" s="129"/>
      <c r="P50" s="129"/>
      <c r="Q50" s="129"/>
      <c r="R50" s="129"/>
      <c r="S50" s="130"/>
      <c r="T50" s="131">
        <f t="shared" si="0"/>
        <v>0</v>
      </c>
      <c r="U50" s="131"/>
    </row>
    <row r="51" spans="1:21" ht="18" hidden="1" customHeight="1" x14ac:dyDescent="0.3">
      <c r="A51" s="125"/>
      <c r="B51" s="541"/>
      <c r="C51" s="542"/>
      <c r="D51" s="126"/>
      <c r="E51" s="546"/>
      <c r="F51" s="127" t="str">
        <f>IFERROR(VLOOKUP(A51,Honorarios!$A$8:$C$14,2,FALSE()),"")</f>
        <v/>
      </c>
      <c r="G51" s="128">
        <f>IFERROR(B51*C51*E51*F51*#REF!,0)</f>
        <v>0</v>
      </c>
      <c r="H51" s="544">
        <f t="shared" si="1"/>
        <v>0</v>
      </c>
      <c r="I51" s="545"/>
      <c r="J51" s="129"/>
      <c r="K51" s="129"/>
      <c r="L51" s="130"/>
      <c r="M51" s="131">
        <f t="shared" si="2"/>
        <v>0</v>
      </c>
      <c r="N51" s="132"/>
      <c r="O51" s="129"/>
      <c r="P51" s="129"/>
      <c r="Q51" s="129"/>
      <c r="R51" s="129"/>
      <c r="S51" s="130"/>
      <c r="T51" s="131">
        <f t="shared" si="0"/>
        <v>0</v>
      </c>
      <c r="U51" s="131"/>
    </row>
    <row r="52" spans="1:21" ht="18" hidden="1" customHeight="1" x14ac:dyDescent="0.3">
      <c r="A52" s="125"/>
      <c r="B52" s="541"/>
      <c r="C52" s="542"/>
      <c r="D52" s="126"/>
      <c r="E52" s="546"/>
      <c r="F52" s="127" t="str">
        <f>IFERROR(VLOOKUP(A52,Honorarios!$A$8:$C$14,2,FALSE()),"")</f>
        <v/>
      </c>
      <c r="G52" s="128">
        <f>IFERROR(B52*C52*E52*F52*#REF!,0)</f>
        <v>0</v>
      </c>
      <c r="H52" s="544">
        <f t="shared" si="1"/>
        <v>0</v>
      </c>
      <c r="I52" s="545"/>
      <c r="J52" s="129"/>
      <c r="K52" s="129"/>
      <c r="L52" s="130"/>
      <c r="M52" s="131">
        <f t="shared" si="2"/>
        <v>0</v>
      </c>
      <c r="N52" s="132"/>
      <c r="O52" s="129"/>
      <c r="P52" s="129"/>
      <c r="Q52" s="129"/>
      <c r="R52" s="129"/>
      <c r="S52" s="130"/>
      <c r="T52" s="131">
        <f t="shared" si="0"/>
        <v>0</v>
      </c>
      <c r="U52" s="131"/>
    </row>
    <row r="53" spans="1:21" ht="18" hidden="1" customHeight="1" x14ac:dyDescent="0.3">
      <c r="A53" s="125"/>
      <c r="B53" s="541"/>
      <c r="C53" s="542"/>
      <c r="D53" s="126"/>
      <c r="E53" s="546"/>
      <c r="F53" s="127" t="str">
        <f>IFERROR(VLOOKUP(A53,Honorarios!$A$8:$C$14,2,FALSE()),"")</f>
        <v/>
      </c>
      <c r="G53" s="128">
        <f>IFERROR(B53*C53*E53*F53*#REF!,0)</f>
        <v>0</v>
      </c>
      <c r="H53" s="544">
        <f t="shared" si="1"/>
        <v>0</v>
      </c>
      <c r="I53" s="545"/>
      <c r="J53" s="129"/>
      <c r="K53" s="129"/>
      <c r="L53" s="130"/>
      <c r="M53" s="131">
        <f t="shared" si="2"/>
        <v>0</v>
      </c>
      <c r="N53" s="132"/>
      <c r="O53" s="129"/>
      <c r="P53" s="129"/>
      <c r="Q53" s="129"/>
      <c r="R53" s="129"/>
      <c r="S53" s="130"/>
      <c r="T53" s="131">
        <f t="shared" si="0"/>
        <v>0</v>
      </c>
      <c r="U53" s="131"/>
    </row>
    <row r="54" spans="1:21" ht="18" hidden="1" customHeight="1" x14ac:dyDescent="0.3">
      <c r="A54" s="125"/>
      <c r="B54" s="541"/>
      <c r="C54" s="542"/>
      <c r="D54" s="126"/>
      <c r="E54" s="546"/>
      <c r="F54" s="127" t="str">
        <f>IFERROR(VLOOKUP(A54,Honorarios!$A$8:$C$14,2,FALSE()),"")</f>
        <v/>
      </c>
      <c r="G54" s="128">
        <f>IFERROR(B54*C54*E54*F54*#REF!,0)</f>
        <v>0</v>
      </c>
      <c r="H54" s="544">
        <f t="shared" si="1"/>
        <v>0</v>
      </c>
      <c r="I54" s="545"/>
      <c r="J54" s="129"/>
      <c r="K54" s="129"/>
      <c r="L54" s="130"/>
      <c r="M54" s="131">
        <f t="shared" si="2"/>
        <v>0</v>
      </c>
      <c r="N54" s="132"/>
      <c r="O54" s="129"/>
      <c r="P54" s="129"/>
      <c r="Q54" s="129"/>
      <c r="R54" s="129"/>
      <c r="S54" s="130"/>
      <c r="T54" s="131">
        <f t="shared" si="0"/>
        <v>0</v>
      </c>
      <c r="U54" s="131"/>
    </row>
    <row r="55" spans="1:21" ht="18" hidden="1" customHeight="1" x14ac:dyDescent="0.3">
      <c r="A55" s="125"/>
      <c r="B55" s="541"/>
      <c r="C55" s="542"/>
      <c r="D55" s="126"/>
      <c r="E55" s="546"/>
      <c r="F55" s="127" t="str">
        <f>IFERROR(VLOOKUP(A55,Honorarios!$A$8:$C$14,2,FALSE()),"")</f>
        <v/>
      </c>
      <c r="G55" s="128">
        <f>IFERROR(B55*C55*E55*F55*#REF!,0)</f>
        <v>0</v>
      </c>
      <c r="H55" s="544">
        <f t="shared" si="1"/>
        <v>0</v>
      </c>
      <c r="I55" s="545"/>
      <c r="J55" s="129"/>
      <c r="K55" s="129"/>
      <c r="L55" s="130"/>
      <c r="M55" s="131">
        <f t="shared" si="2"/>
        <v>0</v>
      </c>
      <c r="N55" s="132"/>
      <c r="O55" s="129"/>
      <c r="P55" s="129"/>
      <c r="Q55" s="129"/>
      <c r="R55" s="129"/>
      <c r="S55" s="130"/>
      <c r="T55" s="131">
        <f t="shared" si="0"/>
        <v>0</v>
      </c>
      <c r="U55" s="131"/>
    </row>
    <row r="56" spans="1:21" ht="18" hidden="1" customHeight="1" x14ac:dyDescent="0.3">
      <c r="A56" s="125"/>
      <c r="B56" s="541"/>
      <c r="C56" s="542"/>
      <c r="D56" s="126"/>
      <c r="E56" s="546"/>
      <c r="F56" s="127" t="str">
        <f>IFERROR(VLOOKUP(A56,Honorarios!$A$8:$C$14,2,FALSE()),"")</f>
        <v/>
      </c>
      <c r="G56" s="128">
        <f>IFERROR(B56*C56*E56*F56*#REF!,0)</f>
        <v>0</v>
      </c>
      <c r="H56" s="544">
        <f t="shared" si="1"/>
        <v>0</v>
      </c>
      <c r="I56" s="545"/>
      <c r="J56" s="129"/>
      <c r="K56" s="129"/>
      <c r="L56" s="130"/>
      <c r="M56" s="131">
        <f t="shared" si="2"/>
        <v>0</v>
      </c>
      <c r="N56" s="132"/>
      <c r="O56" s="129"/>
      <c r="P56" s="129"/>
      <c r="Q56" s="129"/>
      <c r="R56" s="129"/>
      <c r="S56" s="130"/>
      <c r="T56" s="131">
        <f t="shared" si="0"/>
        <v>0</v>
      </c>
      <c r="U56" s="131"/>
    </row>
    <row r="57" spans="1:21" ht="18" hidden="1" customHeight="1" x14ac:dyDescent="0.3">
      <c r="A57" s="125"/>
      <c r="B57" s="541"/>
      <c r="C57" s="542"/>
      <c r="D57" s="126"/>
      <c r="E57" s="546"/>
      <c r="F57" s="127" t="str">
        <f>IFERROR(VLOOKUP(A57,Honorarios!$A$8:$C$14,2,FALSE()),"")</f>
        <v/>
      </c>
      <c r="G57" s="128">
        <f>IFERROR(B57*C57*E57*F57*#REF!,0)</f>
        <v>0</v>
      </c>
      <c r="H57" s="544">
        <f t="shared" si="1"/>
        <v>0</v>
      </c>
      <c r="I57" s="545"/>
      <c r="J57" s="129"/>
      <c r="K57" s="129"/>
      <c r="L57" s="130"/>
      <c r="M57" s="131">
        <f t="shared" si="2"/>
        <v>0</v>
      </c>
      <c r="N57" s="132"/>
      <c r="O57" s="129"/>
      <c r="P57" s="129"/>
      <c r="Q57" s="129"/>
      <c r="R57" s="129"/>
      <c r="S57" s="130"/>
      <c r="T57" s="131">
        <f t="shared" si="0"/>
        <v>0</v>
      </c>
      <c r="U57" s="131"/>
    </row>
    <row r="58" spans="1:21" ht="18" customHeight="1" x14ac:dyDescent="0.3">
      <c r="A58" s="620" t="s">
        <v>242</v>
      </c>
      <c r="B58" s="620"/>
      <c r="C58" s="620"/>
      <c r="D58" s="620"/>
      <c r="E58" s="620"/>
      <c r="F58" s="620"/>
      <c r="G58" s="547">
        <f t="shared" ref="G58:L58" si="3">SUM(G12:G57)</f>
        <v>35061125</v>
      </c>
      <c r="H58" s="548">
        <f t="shared" si="3"/>
        <v>1</v>
      </c>
      <c r="I58" s="129">
        <f t="shared" si="3"/>
        <v>27061125</v>
      </c>
      <c r="J58" s="129">
        <f t="shared" si="3"/>
        <v>0</v>
      </c>
      <c r="K58" s="129">
        <f t="shared" si="3"/>
        <v>0</v>
      </c>
      <c r="L58" s="130">
        <f t="shared" si="3"/>
        <v>8000000</v>
      </c>
      <c r="M58" s="131">
        <f>G58-SUM(I58:L58)</f>
        <v>0</v>
      </c>
      <c r="N58" s="132"/>
      <c r="O58" s="129"/>
      <c r="P58" s="129"/>
      <c r="Q58" s="129"/>
      <c r="R58" s="129"/>
      <c r="S58" s="130"/>
      <c r="T58" s="131"/>
      <c r="U58" s="131"/>
    </row>
    <row r="59" spans="1:21" ht="18" customHeight="1" x14ac:dyDescent="0.3">
      <c r="A59" s="621" t="s">
        <v>243</v>
      </c>
      <c r="B59" s="621"/>
      <c r="C59" s="621"/>
      <c r="D59" s="621"/>
      <c r="E59" s="621"/>
      <c r="F59" s="621"/>
      <c r="G59" s="549">
        <f t="shared" ref="G59:L59" si="4">G58</f>
        <v>35061125</v>
      </c>
      <c r="H59" s="550">
        <f t="shared" si="4"/>
        <v>1</v>
      </c>
      <c r="I59" s="150">
        <f t="shared" si="4"/>
        <v>27061125</v>
      </c>
      <c r="J59" s="150">
        <f t="shared" si="4"/>
        <v>0</v>
      </c>
      <c r="K59" s="150">
        <f t="shared" si="4"/>
        <v>0</v>
      </c>
      <c r="L59" s="151">
        <f t="shared" si="4"/>
        <v>8000000</v>
      </c>
      <c r="M59" s="131">
        <f>G59-SUM(I59:L59)</f>
        <v>0</v>
      </c>
      <c r="N59" s="132"/>
      <c r="O59" s="129"/>
      <c r="P59" s="129"/>
      <c r="Q59" s="129"/>
      <c r="R59" s="129"/>
      <c r="S59" s="130"/>
      <c r="T59" s="131"/>
      <c r="U59" s="131"/>
    </row>
    <row r="60" spans="1:21" ht="18" customHeight="1" x14ac:dyDescent="0.3">
      <c r="A60" s="135"/>
      <c r="B60" s="135"/>
      <c r="C60" s="135"/>
      <c r="D60" s="136"/>
      <c r="E60" s="136"/>
      <c r="F60" s="136"/>
      <c r="G60" s="137"/>
      <c r="I60" s="138"/>
      <c r="J60" s="138"/>
      <c r="K60" s="138"/>
      <c r="L60" s="138"/>
      <c r="M60" s="131"/>
      <c r="N60" s="132"/>
      <c r="O60" s="129"/>
      <c r="P60" s="129"/>
      <c r="Q60" s="129"/>
      <c r="R60" s="129"/>
      <c r="S60" s="130"/>
      <c r="T60" s="131"/>
      <c r="U60" s="131"/>
    </row>
    <row r="61" spans="1:21" ht="18" customHeight="1" x14ac:dyDescent="0.3">
      <c r="A61" s="612" t="s">
        <v>244</v>
      </c>
      <c r="B61" s="612"/>
      <c r="C61" s="612"/>
      <c r="D61" s="612"/>
      <c r="E61" s="612"/>
      <c r="F61" s="612"/>
      <c r="G61" s="612"/>
      <c r="H61" s="612"/>
      <c r="I61" s="622" t="s">
        <v>220</v>
      </c>
      <c r="J61" s="622"/>
      <c r="K61" s="622"/>
      <c r="L61" s="622"/>
      <c r="M61" s="131"/>
      <c r="N61" s="132"/>
      <c r="O61" s="129"/>
      <c r="P61" s="129"/>
      <c r="Q61" s="129"/>
      <c r="R61" s="129"/>
      <c r="S61" s="130"/>
      <c r="T61" s="131"/>
      <c r="U61" s="131"/>
    </row>
    <row r="62" spans="1:21" ht="18" customHeight="1" x14ac:dyDescent="0.3">
      <c r="A62" s="626" t="s">
        <v>222</v>
      </c>
      <c r="B62" s="626"/>
      <c r="C62" s="626"/>
      <c r="D62" s="627" t="s">
        <v>116</v>
      </c>
      <c r="E62" s="627" t="s">
        <v>225</v>
      </c>
      <c r="F62" s="628" t="s">
        <v>245</v>
      </c>
      <c r="G62" s="627" t="s">
        <v>227</v>
      </c>
      <c r="H62" s="623" t="s">
        <v>228</v>
      </c>
      <c r="I62" s="624" t="s">
        <v>229</v>
      </c>
      <c r="J62" s="624"/>
      <c r="K62" s="624" t="s">
        <v>246</v>
      </c>
      <c r="L62" s="624"/>
      <c r="M62" s="131"/>
      <c r="N62" s="132"/>
      <c r="O62" s="129"/>
      <c r="P62" s="129"/>
      <c r="Q62" s="129"/>
      <c r="R62" s="129"/>
      <c r="S62" s="130"/>
      <c r="T62" s="131"/>
      <c r="U62" s="131"/>
    </row>
    <row r="63" spans="1:21" ht="18" customHeight="1" x14ac:dyDescent="0.3">
      <c r="A63" s="626"/>
      <c r="B63" s="626"/>
      <c r="C63" s="626"/>
      <c r="D63" s="627"/>
      <c r="E63" s="627"/>
      <c r="F63" s="628"/>
      <c r="G63" s="627"/>
      <c r="H63" s="623"/>
      <c r="I63" s="141" t="s">
        <v>231</v>
      </c>
      <c r="J63" s="141" t="s">
        <v>232</v>
      </c>
      <c r="K63" s="141" t="s">
        <v>231</v>
      </c>
      <c r="L63" s="142" t="s">
        <v>232</v>
      </c>
      <c r="M63" s="131"/>
      <c r="N63" s="132"/>
      <c r="O63" s="129"/>
      <c r="P63" s="129"/>
      <c r="Q63" s="129"/>
      <c r="R63" s="129"/>
      <c r="S63" s="130"/>
      <c r="T63" s="131"/>
      <c r="U63" s="131"/>
    </row>
    <row r="64" spans="1:21" ht="27.75" customHeight="1" x14ac:dyDescent="0.3">
      <c r="A64" s="625" t="str">
        <f>'ALCANCE 1'!A41</f>
        <v>Refrigerios - Actividad 1.2 (1 jornada x 20)</v>
      </c>
      <c r="B64" s="625"/>
      <c r="C64" s="625"/>
      <c r="D64" s="143" t="str">
        <f>'ALCANCE 1'!D41</f>
        <v>Unidad</v>
      </c>
      <c r="E64" s="126">
        <f>'ALCANCE 1'!E41</f>
        <v>20</v>
      </c>
      <c r="F64" s="144">
        <f>'ALCANCE 1'!F41</f>
        <v>12000</v>
      </c>
      <c r="G64" s="127">
        <f>'ALCANCE 1'!G41</f>
        <v>240000</v>
      </c>
      <c r="H64" s="145">
        <f t="shared" ref="H64:H106" si="5">IFERROR(G64/$G$107,0)</f>
        <v>1.6174049994316505E-3</v>
      </c>
      <c r="I64" s="129">
        <f>+G64*'Presupuesto Convenio'!$B$137</f>
        <v>240000</v>
      </c>
      <c r="J64" s="129"/>
      <c r="K64" s="129">
        <f>+G64*'Presupuesto Convenio'!$B$138</f>
        <v>0</v>
      </c>
      <c r="L64" s="130"/>
      <c r="M64" s="131">
        <f t="shared" ref="M64:M107" si="6">G64-SUM(I64:L64)</f>
        <v>0</v>
      </c>
      <c r="N64" s="132">
        <f>+I64</f>
        <v>240000</v>
      </c>
      <c r="O64" s="129"/>
      <c r="P64" s="129"/>
      <c r="Q64" s="129"/>
      <c r="R64" s="129"/>
      <c r="S64" s="130"/>
      <c r="T64" s="131">
        <f t="shared" ref="T64:T106" si="7">I64-SUM(N64:S64)</f>
        <v>0</v>
      </c>
      <c r="U64" s="131"/>
    </row>
    <row r="65" spans="1:21" ht="18" customHeight="1" x14ac:dyDescent="0.3">
      <c r="A65" s="625" t="str">
        <f>'ALCANCE 1'!A42</f>
        <v>Dotación equipo de trabajo: camiseta tipo polo (100% - Alcance 1)</v>
      </c>
      <c r="B65" s="625"/>
      <c r="C65" s="625"/>
      <c r="D65" s="143" t="str">
        <f>'ALCANCE 1'!D42</f>
        <v>Unidad</v>
      </c>
      <c r="E65" s="146">
        <f>'ALCANCE 1'!E42</f>
        <v>4</v>
      </c>
      <c r="F65" s="144">
        <f>'ALCANCE 1'!F42</f>
        <v>64849</v>
      </c>
      <c r="G65" s="127">
        <f>'ALCANCE 1'!G42</f>
        <v>259396</v>
      </c>
      <c r="H65" s="145">
        <f t="shared" si="5"/>
        <v>1.7481182801357183E-3</v>
      </c>
      <c r="I65" s="129">
        <f>+G65*'Presupuesto Convenio'!$B$137</f>
        <v>259396</v>
      </c>
      <c r="J65" s="129"/>
      <c r="K65" s="129">
        <f>+G65*'Presupuesto Convenio'!$B$138</f>
        <v>0</v>
      </c>
      <c r="L65" s="130"/>
      <c r="M65" s="131">
        <f t="shared" si="6"/>
        <v>0</v>
      </c>
      <c r="N65" s="132">
        <f>+I65</f>
        <v>259396</v>
      </c>
      <c r="O65" s="129"/>
      <c r="P65" s="129"/>
      <c r="Q65" s="129"/>
      <c r="R65" s="129"/>
      <c r="S65" s="130"/>
      <c r="T65" s="131">
        <f t="shared" si="7"/>
        <v>0</v>
      </c>
      <c r="U65" s="131"/>
    </row>
    <row r="66" spans="1:21" ht="18" customHeight="1" x14ac:dyDescent="0.3">
      <c r="A66" s="625" t="str">
        <f>'ALCANCE 2'!A41</f>
        <v>Refrigerios - Actividad 2.1 (2 talleres x 10)</v>
      </c>
      <c r="B66" s="625"/>
      <c r="C66" s="625"/>
      <c r="D66" s="143" t="str">
        <f>'ALCANCE 2'!D41</f>
        <v>Unidad</v>
      </c>
      <c r="E66" s="146">
        <f>'ALCANCE 2'!E41</f>
        <v>20</v>
      </c>
      <c r="F66" s="144">
        <f>'ALCANCE 2'!F41</f>
        <v>12000</v>
      </c>
      <c r="G66" s="127">
        <f>'ALCANCE 2'!G41</f>
        <v>240000</v>
      </c>
      <c r="H66" s="145">
        <f t="shared" si="5"/>
        <v>1.6174049994316505E-3</v>
      </c>
      <c r="I66" s="129">
        <f>+G66*'Presupuesto Convenio'!$B$137</f>
        <v>240000</v>
      </c>
      <c r="J66" s="129"/>
      <c r="K66" s="129">
        <f>+G66*'Presupuesto Convenio'!$B$138</f>
        <v>0</v>
      </c>
      <c r="L66" s="130"/>
      <c r="M66" s="131">
        <f t="shared" si="6"/>
        <v>0</v>
      </c>
      <c r="N66" s="132"/>
      <c r="O66" s="129">
        <f t="shared" ref="O66:O82" si="8">+I66</f>
        <v>240000</v>
      </c>
      <c r="P66" s="129"/>
      <c r="Q66" s="129"/>
      <c r="R66" s="129"/>
      <c r="S66" s="130"/>
      <c r="T66" s="131">
        <f t="shared" si="7"/>
        <v>0</v>
      </c>
      <c r="U66" s="131"/>
    </row>
    <row r="67" spans="1:21" ht="18" customHeight="1" x14ac:dyDescent="0.3">
      <c r="A67" s="625" t="str">
        <f>'ALCANCE 2'!A42</f>
        <v>Refrigerios - Actividad 2.5 (17 encuentros x 20)</v>
      </c>
      <c r="B67" s="625"/>
      <c r="C67" s="625"/>
      <c r="D67" s="143" t="str">
        <f>'ALCANCE 2'!D42</f>
        <v>Unidad</v>
      </c>
      <c r="E67" s="126">
        <f>'ALCANCE 2'!E42</f>
        <v>340</v>
      </c>
      <c r="F67" s="144">
        <f>'ALCANCE 2'!F42</f>
        <v>12000</v>
      </c>
      <c r="G67" s="127">
        <f>'ALCANCE 2'!G42</f>
        <v>4080000</v>
      </c>
      <c r="H67" s="145">
        <f t="shared" si="5"/>
        <v>2.749588499033806E-2</v>
      </c>
      <c r="I67" s="129">
        <f>+G67*'Presupuesto Convenio'!$B$137</f>
        <v>4080000</v>
      </c>
      <c r="J67" s="129"/>
      <c r="K67" s="129">
        <f>+G67*'Presupuesto Convenio'!$B$138</f>
        <v>0</v>
      </c>
      <c r="L67" s="130"/>
      <c r="M67" s="131">
        <f t="shared" si="6"/>
        <v>0</v>
      </c>
      <c r="N67" s="132"/>
      <c r="O67" s="129">
        <f t="shared" si="8"/>
        <v>4080000</v>
      </c>
      <c r="P67" s="129"/>
      <c r="Q67" s="129"/>
      <c r="R67" s="129"/>
      <c r="S67" s="130"/>
      <c r="T67" s="131">
        <f t="shared" si="7"/>
        <v>0</v>
      </c>
      <c r="U67" s="131"/>
    </row>
    <row r="68" spans="1:21" ht="18" customHeight="1" x14ac:dyDescent="0.3">
      <c r="A68" s="625" t="str">
        <f>'ALCANCE 2'!A43</f>
        <v>Dotación recicladores: camibuso (100% - Alcance 2)</v>
      </c>
      <c r="B68" s="625"/>
      <c r="C68" s="625"/>
      <c r="D68" s="143" t="str">
        <f>'ALCANCE 2'!D43</f>
        <v>Unidad</v>
      </c>
      <c r="E68" s="126">
        <f>'ALCANCE 2'!E43</f>
        <v>3</v>
      </c>
      <c r="F68" s="144">
        <f>'ALCANCE 2'!F43</f>
        <v>72383.5</v>
      </c>
      <c r="G68" s="127">
        <f>'ALCANCE 2'!G43</f>
        <v>217151</v>
      </c>
      <c r="H68" s="145">
        <f t="shared" si="5"/>
        <v>1.4634213042982597E-3</v>
      </c>
      <c r="I68" s="129">
        <f>+G68*'Presupuesto Convenio'!$B$137</f>
        <v>217151</v>
      </c>
      <c r="J68" s="129"/>
      <c r="K68" s="129">
        <f>+G68*'Presupuesto Convenio'!$B$138</f>
        <v>0</v>
      </c>
      <c r="L68" s="130"/>
      <c r="M68" s="131">
        <f t="shared" si="6"/>
        <v>0</v>
      </c>
      <c r="N68" s="132"/>
      <c r="O68" s="129">
        <f t="shared" si="8"/>
        <v>217151</v>
      </c>
      <c r="P68" s="129"/>
      <c r="Q68" s="129"/>
      <c r="R68" s="129"/>
      <c r="S68" s="130"/>
      <c r="T68" s="131">
        <f t="shared" si="7"/>
        <v>0</v>
      </c>
      <c r="U68" s="131"/>
    </row>
    <row r="69" spans="1:21" ht="18" customHeight="1" x14ac:dyDescent="0.3">
      <c r="A69" s="625" t="str">
        <f>'ALCANCE 2'!A44</f>
        <v>Dotación recicladores: gorra tipo PAVA (100% - Alcance 2)</v>
      </c>
      <c r="B69" s="625"/>
      <c r="C69" s="625"/>
      <c r="D69" s="143" t="str">
        <f>'ALCANCE 2'!D44</f>
        <v>Unidad</v>
      </c>
      <c r="E69" s="126">
        <f>'ALCANCE 2'!E44</f>
        <v>3</v>
      </c>
      <c r="F69" s="144">
        <f>'ALCANCE 2'!F44</f>
        <v>49206</v>
      </c>
      <c r="G69" s="127">
        <f>'ALCANCE 2'!G44</f>
        <v>147618</v>
      </c>
      <c r="H69" s="145">
        <f t="shared" si="5"/>
        <v>9.9482538002542233E-4</v>
      </c>
      <c r="I69" s="129">
        <f>+G69*'Presupuesto Convenio'!$B$137</f>
        <v>147618</v>
      </c>
      <c r="J69" s="129"/>
      <c r="K69" s="129">
        <f>+G69*'Presupuesto Convenio'!$B$138</f>
        <v>0</v>
      </c>
      <c r="L69" s="130"/>
      <c r="M69" s="131">
        <f t="shared" si="6"/>
        <v>0</v>
      </c>
      <c r="N69" s="132"/>
      <c r="O69" s="129">
        <f t="shared" si="8"/>
        <v>147618</v>
      </c>
      <c r="P69" s="129"/>
      <c r="Q69" s="129"/>
      <c r="R69" s="129"/>
      <c r="S69" s="130"/>
      <c r="T69" s="131">
        <f t="shared" si="7"/>
        <v>0</v>
      </c>
      <c r="U69" s="131"/>
    </row>
    <row r="70" spans="1:21" ht="18" customHeight="1" x14ac:dyDescent="0.3">
      <c r="A70" s="625" t="str">
        <f>'ALCANCE 2'!A45</f>
        <v>Talleristas de capacitación (Actividad 2.1)</v>
      </c>
      <c r="B70" s="625"/>
      <c r="C70" s="625"/>
      <c r="D70" s="143" t="str">
        <f>'ALCANCE 2'!D45</f>
        <v>Global</v>
      </c>
      <c r="E70" s="126">
        <f>'ALCANCE 2'!E45</f>
        <v>1</v>
      </c>
      <c r="F70" s="144">
        <f>'ALCANCE 2'!F45</f>
        <v>1200000</v>
      </c>
      <c r="G70" s="127">
        <f>'ALCANCE 2'!G45</f>
        <v>1200000</v>
      </c>
      <c r="H70" s="145">
        <f t="shared" si="5"/>
        <v>8.0870249971582518E-3</v>
      </c>
      <c r="I70" s="129">
        <f>+G70*'Presupuesto Convenio'!$B$137</f>
        <v>1200000</v>
      </c>
      <c r="J70" s="129"/>
      <c r="K70" s="129">
        <f>+G70*'Presupuesto Convenio'!$B$138</f>
        <v>0</v>
      </c>
      <c r="L70" s="130"/>
      <c r="M70" s="131">
        <f t="shared" si="6"/>
        <v>0</v>
      </c>
      <c r="N70" s="132"/>
      <c r="O70" s="129">
        <f t="shared" si="8"/>
        <v>1200000</v>
      </c>
      <c r="P70" s="129"/>
      <c r="Q70" s="129"/>
      <c r="R70" s="129"/>
      <c r="S70" s="130"/>
      <c r="T70" s="131">
        <f t="shared" si="7"/>
        <v>0</v>
      </c>
      <c r="U70" s="131"/>
    </row>
    <row r="71" spans="1:21" ht="27.75" customHeight="1" x14ac:dyDescent="0.3">
      <c r="A71" s="625" t="str">
        <f>'ALCANCE 2'!A46</f>
        <v>Puntos ecológicos vaciados en plástico reciclado con techo (Actividad 2.3)</v>
      </c>
      <c r="B71" s="625"/>
      <c r="C71" s="625"/>
      <c r="D71" s="143" t="str">
        <f>'ALCANCE 2'!D46</f>
        <v>Unidad</v>
      </c>
      <c r="E71" s="126">
        <f>'ALCANCE 2'!E46</f>
        <v>18</v>
      </c>
      <c r="F71" s="144">
        <f>'ALCANCE 2'!F46</f>
        <v>1648891.6666666667</v>
      </c>
      <c r="G71" s="127">
        <f>'ALCANCE 2'!G46</f>
        <v>29680050</v>
      </c>
      <c r="H71" s="145">
        <f t="shared" si="5"/>
        <v>0.200019421889089</v>
      </c>
      <c r="I71" s="129">
        <f>+G71*'Presupuesto Convenio'!$B$137</f>
        <v>29680050</v>
      </c>
      <c r="J71" s="129"/>
      <c r="K71" s="129">
        <f>+G71*'Presupuesto Convenio'!$B$138</f>
        <v>0</v>
      </c>
      <c r="L71" s="130"/>
      <c r="M71" s="131">
        <f t="shared" si="6"/>
        <v>0</v>
      </c>
      <c r="N71" s="132"/>
      <c r="O71" s="129">
        <f t="shared" si="8"/>
        <v>29680050</v>
      </c>
      <c r="P71" s="129"/>
      <c r="Q71" s="129"/>
      <c r="R71" s="129"/>
      <c r="S71" s="130"/>
      <c r="T71" s="131">
        <f t="shared" si="7"/>
        <v>0</v>
      </c>
      <c r="U71" s="131"/>
    </row>
    <row r="72" spans="1:21" ht="27.75" customHeight="1" x14ac:dyDescent="0.3">
      <c r="A72" s="625" t="str">
        <f>'ALCANCE 2'!A47</f>
        <v>Composteras agrícolas de 1 m³ con techo (Actividad 2.4)</v>
      </c>
      <c r="B72" s="625"/>
      <c r="C72" s="625"/>
      <c r="D72" s="143" t="str">
        <f>'ALCANCE 2'!D47</f>
        <v>Unidad</v>
      </c>
      <c r="E72" s="126">
        <f>'ALCANCE 2'!E47</f>
        <v>26</v>
      </c>
      <c r="F72" s="144">
        <f>'ALCANCE 2'!F47</f>
        <v>1611435.3333333333</v>
      </c>
      <c r="G72" s="127">
        <f>'ALCANCE 2'!G47</f>
        <v>41897319</v>
      </c>
      <c r="H72" s="145">
        <f t="shared" si="5"/>
        <v>0.28235388838909448</v>
      </c>
      <c r="I72" s="129">
        <f>+G72*'Presupuesto Convenio'!$B$137</f>
        <v>41897319</v>
      </c>
      <c r="J72" s="129"/>
      <c r="K72" s="129">
        <f>+G72*'Presupuesto Convenio'!$B$138</f>
        <v>0</v>
      </c>
      <c r="L72" s="130"/>
      <c r="M72" s="131">
        <f>G72-SUM(I72:L72)</f>
        <v>0</v>
      </c>
      <c r="N72" s="132"/>
      <c r="O72" s="129">
        <f t="shared" si="8"/>
        <v>41897319</v>
      </c>
      <c r="P72" s="129"/>
      <c r="Q72" s="129"/>
      <c r="R72" s="129"/>
      <c r="S72" s="130"/>
      <c r="T72" s="131">
        <f t="shared" si="7"/>
        <v>0</v>
      </c>
      <c r="U72" s="131"/>
    </row>
    <row r="73" spans="1:21" ht="27.75" customHeight="1" x14ac:dyDescent="0.3">
      <c r="A73" s="625" t="str">
        <f>'ALCANCE 2'!A48</f>
        <v>Centro de acopio de material aprovechable en 16 m² (Actividad 2.6)</v>
      </c>
      <c r="B73" s="625"/>
      <c r="C73" s="625"/>
      <c r="D73" s="143" t="str">
        <f>'ALCANCE 2'!D48</f>
        <v>Unidad</v>
      </c>
      <c r="E73" s="126">
        <f>'ALCANCE 2'!E48</f>
        <v>2</v>
      </c>
      <c r="F73" s="144">
        <f>'ALCANCE 2'!F48</f>
        <v>18445417.533333335</v>
      </c>
      <c r="G73" s="127">
        <f>'ALCANCE 2'!G48</f>
        <v>36890835</v>
      </c>
      <c r="H73" s="145">
        <f t="shared" si="5"/>
        <v>0.24861425400920048</v>
      </c>
      <c r="I73" s="129">
        <f>+G73*'Presupuesto Convenio'!$B$137</f>
        <v>36890835</v>
      </c>
      <c r="J73" s="129"/>
      <c r="K73" s="129">
        <f>+G73*'Presupuesto Convenio'!$B$138</f>
        <v>0</v>
      </c>
      <c r="L73" s="130"/>
      <c r="M73" s="131">
        <f t="shared" si="6"/>
        <v>0</v>
      </c>
      <c r="N73" s="132"/>
      <c r="O73" s="129">
        <f t="shared" si="8"/>
        <v>36890835</v>
      </c>
      <c r="P73" s="129"/>
      <c r="Q73" s="129"/>
      <c r="R73" s="129"/>
      <c r="S73" s="130"/>
      <c r="T73" s="131">
        <f t="shared" si="7"/>
        <v>0</v>
      </c>
      <c r="U73" s="131"/>
    </row>
    <row r="74" spans="1:21" ht="37.5" customHeight="1" x14ac:dyDescent="0.3">
      <c r="A74" s="625" t="str">
        <f>'ALCANCE 2'!A49</f>
        <v>Motocarguera para apoyo a la ruta selectiva de residuos aprovechables (Actividad 2.7)</v>
      </c>
      <c r="B74" s="625"/>
      <c r="C74" s="625"/>
      <c r="D74" s="143" t="str">
        <f>'ALCANCE 2'!D49</f>
        <v>Unidad</v>
      </c>
      <c r="E74" s="126">
        <f>'ALCANCE 2'!E49</f>
        <v>1</v>
      </c>
      <c r="F74" s="144">
        <f>'ALCANCE 2'!F49</f>
        <v>25468808.333333332</v>
      </c>
      <c r="G74" s="127">
        <f>'ALCANCE 2'!G49</f>
        <v>25468808.333333332</v>
      </c>
      <c r="H74" s="145">
        <f t="shared" si="5"/>
        <v>0.17163907469958256</v>
      </c>
      <c r="I74" s="129">
        <v>0</v>
      </c>
      <c r="J74" s="129"/>
      <c r="K74" s="129">
        <f>+G74</f>
        <v>25468808.333333332</v>
      </c>
      <c r="L74" s="130"/>
      <c r="M74" s="131">
        <f t="shared" si="6"/>
        <v>0</v>
      </c>
      <c r="N74" s="132"/>
      <c r="O74" s="129">
        <f t="shared" si="8"/>
        <v>0</v>
      </c>
      <c r="P74" s="129"/>
      <c r="Q74" s="129"/>
      <c r="R74" s="129"/>
      <c r="S74" s="130"/>
      <c r="T74" s="131">
        <f t="shared" si="7"/>
        <v>0</v>
      </c>
      <c r="U74" s="131"/>
    </row>
    <row r="75" spans="1:21" ht="37.5" customHeight="1" x14ac:dyDescent="0.3">
      <c r="A75" s="625" t="str">
        <f>'ALCANCE 2'!A50</f>
        <v>Transporte de personal a la vereda El Socorro (1 persona por viaje, ida, espera y regreso; 3 viajes del tecnólogo agroambiental y 3 viajes del tecnólogo aportado en especie por el municipio) - Actividades 2.3, 2.4 y 2.6</v>
      </c>
      <c r="B75" s="625"/>
      <c r="C75" s="625"/>
      <c r="D75" s="143" t="str">
        <f>'ALCANCE 2'!D50</f>
        <v>Viaje</v>
      </c>
      <c r="E75" s="126">
        <f>'ALCANCE 2'!E50</f>
        <v>10</v>
      </c>
      <c r="F75" s="144">
        <f>'ALCANCE 2'!F50</f>
        <v>120000</v>
      </c>
      <c r="G75" s="127">
        <f>'ALCANCE 2'!G50</f>
        <v>1200000</v>
      </c>
      <c r="H75" s="145">
        <f t="shared" si="5"/>
        <v>8.0870249971582518E-3</v>
      </c>
      <c r="I75" s="129">
        <f>+G75*'Presupuesto Convenio'!$B$137</f>
        <v>1200000</v>
      </c>
      <c r="J75" s="129"/>
      <c r="K75" s="129">
        <f>+G75*'Presupuesto Convenio'!$B$138</f>
        <v>0</v>
      </c>
      <c r="L75" s="130"/>
      <c r="M75" s="131">
        <f t="shared" si="6"/>
        <v>0</v>
      </c>
      <c r="N75" s="132"/>
      <c r="O75" s="129">
        <f t="shared" si="8"/>
        <v>1200000</v>
      </c>
      <c r="P75" s="129"/>
      <c r="Q75" s="129"/>
      <c r="R75" s="129"/>
      <c r="S75" s="130"/>
      <c r="T75" s="131">
        <f t="shared" si="7"/>
        <v>0</v>
      </c>
      <c r="U75" s="131"/>
    </row>
    <row r="76" spans="1:21" ht="60" customHeight="1" x14ac:dyDescent="0.3">
      <c r="A76" s="625" t="str">
        <f>'ALCANCE 2'!A51</f>
        <v>Transporte de personal a la vereda La Arboleda (1 persona por viaje, ida, espera y regreso; 3 viajes del tecnólogo agroambiental y 3 viajes del tecnólogo aportado en especie por el municipio) - Actividades 2.3, 2.4 y 2.6</v>
      </c>
      <c r="B76" s="625"/>
      <c r="C76" s="625"/>
      <c r="D76" s="143" t="str">
        <f>'ALCANCE 2'!D51</f>
        <v>Viaje</v>
      </c>
      <c r="E76" s="126">
        <f>'ALCANCE 2'!E51</f>
        <v>8</v>
      </c>
      <c r="F76" s="144">
        <f>'ALCANCE 2'!F51</f>
        <v>120000</v>
      </c>
      <c r="G76" s="127">
        <f>'ALCANCE 2'!G51</f>
        <v>960000</v>
      </c>
      <c r="H76" s="145">
        <f t="shared" si="5"/>
        <v>6.4696199977266021E-3</v>
      </c>
      <c r="I76" s="129">
        <f>+G76*'Presupuesto Convenio'!$B$137</f>
        <v>960000</v>
      </c>
      <c r="J76" s="129"/>
      <c r="K76" s="129">
        <f>+G76*'Presupuesto Convenio'!$B$138</f>
        <v>0</v>
      </c>
      <c r="L76" s="130"/>
      <c r="M76" s="131">
        <f t="shared" si="6"/>
        <v>0</v>
      </c>
      <c r="N76" s="132"/>
      <c r="O76" s="129">
        <f t="shared" si="8"/>
        <v>960000</v>
      </c>
      <c r="P76" s="129"/>
      <c r="Q76" s="129"/>
      <c r="R76" s="129"/>
      <c r="S76" s="130"/>
      <c r="T76" s="131">
        <f t="shared" si="7"/>
        <v>0</v>
      </c>
      <c r="U76" s="131"/>
    </row>
    <row r="77" spans="1:21" ht="56.25" customHeight="1" x14ac:dyDescent="0.3">
      <c r="A77" s="625" t="str">
        <f>'ALCANCE 2'!A52</f>
        <v>Transporte de personal a la vereda Morelia (1 persona por viaje, ida, espera y regreso; 3 viajes del tecnólogo agroambiental y 3 viajes del tecnólogo aportado en especie por el municipio) - Actividades 2.3, 2.4 y 2.6</v>
      </c>
      <c r="B77" s="625"/>
      <c r="C77" s="625"/>
      <c r="D77" s="143" t="str">
        <f>'ALCANCE 2'!D52</f>
        <v>Viaje</v>
      </c>
      <c r="E77" s="126">
        <f>'ALCANCE 2'!E52</f>
        <v>9</v>
      </c>
      <c r="F77" s="144">
        <f>'ALCANCE 2'!F52</f>
        <v>80000</v>
      </c>
      <c r="G77" s="127">
        <f>'ALCANCE 2'!G52</f>
        <v>720000</v>
      </c>
      <c r="H77" s="145">
        <f t="shared" si="5"/>
        <v>4.8522149982949516E-3</v>
      </c>
      <c r="I77" s="129">
        <f>+G77*'Presupuesto Convenio'!$B$137</f>
        <v>720000</v>
      </c>
      <c r="J77" s="129"/>
      <c r="K77" s="129">
        <f>+G77*'Presupuesto Convenio'!$B$138</f>
        <v>0</v>
      </c>
      <c r="L77" s="130"/>
      <c r="M77" s="131">
        <f t="shared" si="6"/>
        <v>0</v>
      </c>
      <c r="N77" s="132"/>
      <c r="O77" s="129">
        <f t="shared" si="8"/>
        <v>720000</v>
      </c>
      <c r="P77" s="129"/>
      <c r="Q77" s="129"/>
      <c r="R77" s="129"/>
      <c r="S77" s="130"/>
      <c r="T77" s="131">
        <f t="shared" si="7"/>
        <v>0</v>
      </c>
      <c r="U77" s="131"/>
    </row>
    <row r="78" spans="1:21" ht="37.5" customHeight="1" x14ac:dyDescent="0.3">
      <c r="A78" s="625" t="str">
        <f>'ALCANCE 2'!A53</f>
        <v>Transporte de suministros a la vereda El Socorro - Actividades 2.3, 2.4 y 2.6</v>
      </c>
      <c r="B78" s="625"/>
      <c r="C78" s="625"/>
      <c r="D78" s="143" t="str">
        <f>'ALCANCE 2'!D53</f>
        <v>Viaje</v>
      </c>
      <c r="E78" s="126">
        <f>'ALCANCE 2'!E53</f>
        <v>1</v>
      </c>
      <c r="F78" s="144">
        <f>'ALCANCE 2'!F53</f>
        <v>400000</v>
      </c>
      <c r="G78" s="127">
        <f>'ALCANCE 2'!G53</f>
        <v>400000</v>
      </c>
      <c r="H78" s="145">
        <f t="shared" si="5"/>
        <v>2.695674999052751E-3</v>
      </c>
      <c r="I78" s="129">
        <f>+G78*'Presupuesto Convenio'!$B$137</f>
        <v>400000</v>
      </c>
      <c r="J78" s="129"/>
      <c r="K78" s="129">
        <f>+G78*'Presupuesto Convenio'!$B$138</f>
        <v>0</v>
      </c>
      <c r="L78" s="130"/>
      <c r="M78" s="131">
        <f t="shared" si="6"/>
        <v>0</v>
      </c>
      <c r="N78" s="132"/>
      <c r="O78" s="129">
        <f t="shared" si="8"/>
        <v>400000</v>
      </c>
      <c r="P78" s="129"/>
      <c r="Q78" s="129"/>
      <c r="R78" s="129"/>
      <c r="S78" s="130"/>
      <c r="T78" s="131">
        <f t="shared" si="7"/>
        <v>0</v>
      </c>
      <c r="U78" s="131"/>
    </row>
    <row r="79" spans="1:21" ht="37.5" customHeight="1" x14ac:dyDescent="0.3">
      <c r="A79" s="625" t="str">
        <f>'ALCANCE 2'!A54</f>
        <v>Transporte de suministros a la vereda La Arboleda - Actividades 2.3, 2.4 y 2.6</v>
      </c>
      <c r="B79" s="625"/>
      <c r="C79" s="625"/>
      <c r="D79" s="143" t="str">
        <f>'ALCANCE 2'!D54</f>
        <v>Viaje</v>
      </c>
      <c r="E79" s="126">
        <f>'ALCANCE 2'!E54</f>
        <v>1</v>
      </c>
      <c r="F79" s="144">
        <f>'ALCANCE 2'!F54</f>
        <v>400000</v>
      </c>
      <c r="G79" s="127">
        <f>'ALCANCE 2'!G54</f>
        <v>400000</v>
      </c>
      <c r="H79" s="145">
        <f t="shared" si="5"/>
        <v>2.695674999052751E-3</v>
      </c>
      <c r="I79" s="129">
        <f>+G79*'Presupuesto Convenio'!$B$137</f>
        <v>400000</v>
      </c>
      <c r="J79" s="129"/>
      <c r="K79" s="129">
        <f>+G79*'Presupuesto Convenio'!$B$138</f>
        <v>0</v>
      </c>
      <c r="L79" s="130"/>
      <c r="M79" s="131">
        <f t="shared" si="6"/>
        <v>0</v>
      </c>
      <c r="N79" s="132"/>
      <c r="O79" s="129">
        <f t="shared" si="8"/>
        <v>400000</v>
      </c>
      <c r="P79" s="129"/>
      <c r="Q79" s="129"/>
      <c r="R79" s="129"/>
      <c r="S79" s="130"/>
      <c r="T79" s="131">
        <f t="shared" si="7"/>
        <v>0</v>
      </c>
      <c r="U79" s="131"/>
    </row>
    <row r="80" spans="1:21" ht="37.5" customHeight="1" x14ac:dyDescent="0.3">
      <c r="A80" s="625" t="str">
        <f>'ALCANCE 2'!A55</f>
        <v>Transporte de suministros a la vereda Morelia - Actividades 2.3, 2.4 y 2.6</v>
      </c>
      <c r="B80" s="625"/>
      <c r="C80" s="625"/>
      <c r="D80" s="143" t="str">
        <f>'ALCANCE 2'!D55</f>
        <v>Viaje</v>
      </c>
      <c r="E80" s="126">
        <f>'ALCANCE 2'!E55</f>
        <v>1</v>
      </c>
      <c r="F80" s="144">
        <f>'ALCANCE 2'!F55</f>
        <v>320000</v>
      </c>
      <c r="G80" s="127">
        <f>'ALCANCE 2'!G55</f>
        <v>320000</v>
      </c>
      <c r="H80" s="145">
        <f t="shared" si="5"/>
        <v>2.1565399992422006E-3</v>
      </c>
      <c r="I80" s="129">
        <f>+G80*'Presupuesto Convenio'!$B$137</f>
        <v>320000</v>
      </c>
      <c r="J80" s="129"/>
      <c r="K80" s="129">
        <f>+G80*'Presupuesto Convenio'!$B$138</f>
        <v>0</v>
      </c>
      <c r="L80" s="130"/>
      <c r="M80" s="131">
        <f t="shared" si="6"/>
        <v>0</v>
      </c>
      <c r="N80" s="132"/>
      <c r="O80" s="129">
        <f t="shared" si="8"/>
        <v>320000</v>
      </c>
      <c r="P80" s="129"/>
      <c r="Q80" s="129"/>
      <c r="R80" s="129"/>
      <c r="S80" s="130"/>
      <c r="T80" s="131">
        <f t="shared" si="7"/>
        <v>0</v>
      </c>
      <c r="U80" s="131"/>
    </row>
    <row r="81" spans="1:21" ht="37.5" customHeight="1" x14ac:dyDescent="0.3">
      <c r="A81" s="625" t="str">
        <f>'ALCANCE 2'!A56</f>
        <v>Kit de papelería (material de apoyo para actividades de capacitación, formación y educación ambiental - Actividades 1.2, 2.1 y 2.5)</v>
      </c>
      <c r="B81" s="625"/>
      <c r="C81" s="625"/>
      <c r="D81" s="143" t="str">
        <f>'ALCANCE 2'!D56</f>
        <v>Global</v>
      </c>
      <c r="E81" s="126">
        <f>'ALCANCE 2'!E56</f>
        <v>1</v>
      </c>
      <c r="F81" s="533">
        <f>'ALCANCE 2'!F56</f>
        <v>2942498</v>
      </c>
      <c r="G81" s="534">
        <f>'ALCANCE 2'!G56</f>
        <v>2942498</v>
      </c>
      <c r="H81" s="145">
        <f t="shared" si="5"/>
        <v>1.9830045733406802E-2</v>
      </c>
      <c r="I81" s="535">
        <f>+G81*'Presupuesto Convenio'!$B$137</f>
        <v>2942498</v>
      </c>
      <c r="J81" s="129"/>
      <c r="K81" s="129">
        <f>+G81*'Presupuesto Convenio'!$B$138</f>
        <v>0</v>
      </c>
      <c r="L81" s="130"/>
      <c r="M81" s="131">
        <f t="shared" si="6"/>
        <v>0</v>
      </c>
      <c r="N81" s="132"/>
      <c r="O81" s="129">
        <f t="shared" si="8"/>
        <v>2942498</v>
      </c>
      <c r="P81" s="129"/>
      <c r="Q81" s="129"/>
      <c r="R81" s="129"/>
      <c r="S81" s="130"/>
      <c r="T81" s="131">
        <f t="shared" si="7"/>
        <v>0</v>
      </c>
      <c r="U81" s="131"/>
    </row>
    <row r="82" spans="1:21" ht="31.5" customHeight="1" x14ac:dyDescent="0.3">
      <c r="A82" s="625" t="str">
        <f>'ALCANCE 2'!A57</f>
        <v>Transporte de la motocarguera al lugar de ejecución del convenio (Actividad 2.7)</v>
      </c>
      <c r="B82" s="625"/>
      <c r="C82" s="625"/>
      <c r="D82" s="143" t="str">
        <f>'ALCANCE 2'!D57</f>
        <v>Global</v>
      </c>
      <c r="E82" s="126">
        <f>'ALCANCE 2'!E57</f>
        <v>1</v>
      </c>
      <c r="F82" s="144">
        <f>'ALCANCE 2'!F57</f>
        <v>950000</v>
      </c>
      <c r="G82" s="127">
        <f>'ALCANCE 2'!G57</f>
        <v>950000</v>
      </c>
      <c r="H82" s="145">
        <f t="shared" si="5"/>
        <v>6.4022281227502833E-3</v>
      </c>
      <c r="I82" s="129">
        <f>+G82*'Presupuesto Convenio'!$B$137</f>
        <v>950000</v>
      </c>
      <c r="J82" s="129"/>
      <c r="K82" s="129">
        <f>+G82*'Presupuesto Convenio'!$B$138</f>
        <v>0</v>
      </c>
      <c r="L82" s="130"/>
      <c r="M82" s="131">
        <f t="shared" si="6"/>
        <v>0</v>
      </c>
      <c r="N82" s="132"/>
      <c r="O82" s="129">
        <f t="shared" si="8"/>
        <v>950000</v>
      </c>
      <c r="P82" s="129"/>
      <c r="Q82" s="129"/>
      <c r="R82" s="129"/>
      <c r="S82" s="130"/>
      <c r="T82" s="131">
        <f t="shared" si="7"/>
        <v>0</v>
      </c>
      <c r="U82" s="131"/>
    </row>
    <row r="83" spans="1:21" ht="18" customHeight="1" x14ac:dyDescent="0.3">
      <c r="A83" s="625" t="str">
        <f>'ALCANCE 1'!A43</f>
        <v>Dotación equipo de trabajo: gorra frente sua (100% - Alcance 1)</v>
      </c>
      <c r="B83" s="625"/>
      <c r="C83" s="625"/>
      <c r="D83" s="143" t="str">
        <f>'ALCANCE 1'!D43</f>
        <v>Unidad</v>
      </c>
      <c r="E83" s="126">
        <f>'ALCANCE 1'!E43</f>
        <v>4</v>
      </c>
      <c r="F83" s="144">
        <f>'ALCANCE 1'!F43</f>
        <v>43041.243333333339</v>
      </c>
      <c r="G83" s="127">
        <f>'ALCANCE 1'!G43</f>
        <v>172165</v>
      </c>
      <c r="H83" s="145">
        <f t="shared" si="5"/>
        <v>1.1602522155297922E-3</v>
      </c>
      <c r="I83" s="129">
        <f>+G83*'Presupuesto Convenio'!$B$137</f>
        <v>172165</v>
      </c>
      <c r="J83" s="129"/>
      <c r="K83" s="129">
        <f>+G83*'Presupuesto Convenio'!$B$138</f>
        <v>0</v>
      </c>
      <c r="L83" s="130"/>
      <c r="M83" s="131">
        <f t="shared" si="6"/>
        <v>0</v>
      </c>
      <c r="N83" s="132">
        <f>+I83</f>
        <v>172165</v>
      </c>
      <c r="O83" s="129"/>
      <c r="P83" s="129"/>
      <c r="Q83" s="129"/>
      <c r="R83" s="129"/>
      <c r="S83" s="130"/>
      <c r="T83" s="131">
        <f t="shared" si="7"/>
        <v>0</v>
      </c>
      <c r="U83" s="131"/>
    </row>
    <row r="84" spans="1:21" ht="18" hidden="1" customHeight="1" x14ac:dyDescent="0.3">
      <c r="A84" s="625"/>
      <c r="B84" s="625"/>
      <c r="C84" s="625"/>
      <c r="D84" s="143"/>
      <c r="E84" s="126"/>
      <c r="F84" s="144"/>
      <c r="G84" s="127">
        <f t="shared" ref="G84:G106" si="9">+F84*E84</f>
        <v>0</v>
      </c>
      <c r="H84" s="145">
        <f t="shared" si="5"/>
        <v>0</v>
      </c>
      <c r="I84" s="129"/>
      <c r="J84" s="129"/>
      <c r="K84" s="129"/>
      <c r="L84" s="130"/>
      <c r="M84" s="131">
        <f t="shared" si="6"/>
        <v>0</v>
      </c>
      <c r="N84" s="132"/>
      <c r="O84" s="129"/>
      <c r="P84" s="129"/>
      <c r="Q84" s="129"/>
      <c r="R84" s="129"/>
      <c r="S84" s="130"/>
      <c r="T84" s="131">
        <f t="shared" si="7"/>
        <v>0</v>
      </c>
      <c r="U84" s="131"/>
    </row>
    <row r="85" spans="1:21" ht="18" hidden="1" customHeight="1" x14ac:dyDescent="0.3">
      <c r="A85" s="625"/>
      <c r="B85" s="625"/>
      <c r="C85" s="625"/>
      <c r="D85" s="143"/>
      <c r="E85" s="126"/>
      <c r="F85" s="144"/>
      <c r="G85" s="127">
        <f t="shared" si="9"/>
        <v>0</v>
      </c>
      <c r="H85" s="145">
        <f t="shared" si="5"/>
        <v>0</v>
      </c>
      <c r="I85" s="129"/>
      <c r="J85" s="129"/>
      <c r="K85" s="129"/>
      <c r="L85" s="130"/>
      <c r="M85" s="131">
        <f t="shared" si="6"/>
        <v>0</v>
      </c>
      <c r="N85" s="132"/>
      <c r="O85" s="129"/>
      <c r="P85" s="129"/>
      <c r="Q85" s="129"/>
      <c r="R85" s="129"/>
      <c r="S85" s="130"/>
      <c r="T85" s="131">
        <f t="shared" si="7"/>
        <v>0</v>
      </c>
      <c r="U85" s="131"/>
    </row>
    <row r="86" spans="1:21" ht="18" hidden="1" customHeight="1" x14ac:dyDescent="0.3">
      <c r="A86" s="625"/>
      <c r="B86" s="625"/>
      <c r="C86" s="625"/>
      <c r="D86" s="143"/>
      <c r="E86" s="126"/>
      <c r="F86" s="144"/>
      <c r="G86" s="127">
        <f t="shared" si="9"/>
        <v>0</v>
      </c>
      <c r="H86" s="145">
        <f t="shared" si="5"/>
        <v>0</v>
      </c>
      <c r="I86" s="129"/>
      <c r="J86" s="129"/>
      <c r="K86" s="129"/>
      <c r="L86" s="130"/>
      <c r="M86" s="131">
        <f t="shared" si="6"/>
        <v>0</v>
      </c>
      <c r="N86" s="132"/>
      <c r="O86" s="129"/>
      <c r="P86" s="129"/>
      <c r="Q86" s="129"/>
      <c r="R86" s="129"/>
      <c r="S86" s="130"/>
      <c r="T86" s="131">
        <f t="shared" si="7"/>
        <v>0</v>
      </c>
      <c r="U86" s="131"/>
    </row>
    <row r="87" spans="1:21" ht="18" hidden="1" customHeight="1" x14ac:dyDescent="0.3">
      <c r="A87" s="625"/>
      <c r="B87" s="625"/>
      <c r="C87" s="625"/>
      <c r="D87" s="143"/>
      <c r="E87" s="126"/>
      <c r="F87" s="144"/>
      <c r="G87" s="127">
        <f t="shared" si="9"/>
        <v>0</v>
      </c>
      <c r="H87" s="145">
        <f t="shared" si="5"/>
        <v>0</v>
      </c>
      <c r="I87" s="129"/>
      <c r="J87" s="129"/>
      <c r="K87" s="129"/>
      <c r="L87" s="130"/>
      <c r="M87" s="131">
        <f t="shared" si="6"/>
        <v>0</v>
      </c>
      <c r="N87" s="132"/>
      <c r="O87" s="129"/>
      <c r="P87" s="129"/>
      <c r="Q87" s="129"/>
      <c r="R87" s="129"/>
      <c r="S87" s="130"/>
      <c r="T87" s="131">
        <f t="shared" si="7"/>
        <v>0</v>
      </c>
      <c r="U87" s="131"/>
    </row>
    <row r="88" spans="1:21" ht="18" hidden="1" customHeight="1" x14ac:dyDescent="0.3">
      <c r="A88" s="625"/>
      <c r="B88" s="625"/>
      <c r="C88" s="625"/>
      <c r="D88" s="143"/>
      <c r="E88" s="126"/>
      <c r="F88" s="144"/>
      <c r="G88" s="127">
        <f t="shared" si="9"/>
        <v>0</v>
      </c>
      <c r="H88" s="145">
        <f t="shared" si="5"/>
        <v>0</v>
      </c>
      <c r="I88" s="129"/>
      <c r="J88" s="129"/>
      <c r="K88" s="129"/>
      <c r="L88" s="130"/>
      <c r="M88" s="131">
        <f t="shared" si="6"/>
        <v>0</v>
      </c>
      <c r="N88" s="132"/>
      <c r="O88" s="129"/>
      <c r="P88" s="129"/>
      <c r="Q88" s="129"/>
      <c r="R88" s="129"/>
      <c r="S88" s="130"/>
      <c r="T88" s="131">
        <f t="shared" si="7"/>
        <v>0</v>
      </c>
      <c r="U88" s="131"/>
    </row>
    <row r="89" spans="1:21" ht="18" hidden="1" customHeight="1" x14ac:dyDescent="0.3">
      <c r="A89" s="625"/>
      <c r="B89" s="625"/>
      <c r="C89" s="625"/>
      <c r="D89" s="143"/>
      <c r="E89" s="126"/>
      <c r="F89" s="144"/>
      <c r="G89" s="127">
        <f t="shared" si="9"/>
        <v>0</v>
      </c>
      <c r="H89" s="145">
        <f t="shared" si="5"/>
        <v>0</v>
      </c>
      <c r="I89" s="129"/>
      <c r="J89" s="129"/>
      <c r="K89" s="129"/>
      <c r="L89" s="130"/>
      <c r="M89" s="131">
        <f t="shared" si="6"/>
        <v>0</v>
      </c>
      <c r="N89" s="132"/>
      <c r="O89" s="129"/>
      <c r="P89" s="129"/>
      <c r="Q89" s="129"/>
      <c r="R89" s="129"/>
      <c r="S89" s="130"/>
      <c r="T89" s="131">
        <f t="shared" si="7"/>
        <v>0</v>
      </c>
      <c r="U89" s="131"/>
    </row>
    <row r="90" spans="1:21" ht="18" hidden="1" customHeight="1" x14ac:dyDescent="0.3">
      <c r="A90" s="625"/>
      <c r="B90" s="625"/>
      <c r="C90" s="625"/>
      <c r="D90" s="143"/>
      <c r="E90" s="126"/>
      <c r="F90" s="144"/>
      <c r="G90" s="127">
        <f t="shared" si="9"/>
        <v>0</v>
      </c>
      <c r="H90" s="145">
        <f t="shared" si="5"/>
        <v>0</v>
      </c>
      <c r="I90" s="129"/>
      <c r="J90" s="129"/>
      <c r="K90" s="129"/>
      <c r="L90" s="130"/>
      <c r="M90" s="131">
        <f t="shared" si="6"/>
        <v>0</v>
      </c>
      <c r="N90" s="132"/>
      <c r="O90" s="129"/>
      <c r="P90" s="129"/>
      <c r="Q90" s="129"/>
      <c r="R90" s="129"/>
      <c r="S90" s="130"/>
      <c r="T90" s="131">
        <f t="shared" si="7"/>
        <v>0</v>
      </c>
      <c r="U90" s="131"/>
    </row>
    <row r="91" spans="1:21" ht="18" hidden="1" customHeight="1" x14ac:dyDescent="0.3">
      <c r="A91" s="625"/>
      <c r="B91" s="625"/>
      <c r="C91" s="625"/>
      <c r="D91" s="143"/>
      <c r="E91" s="126"/>
      <c r="F91" s="144"/>
      <c r="G91" s="127">
        <f t="shared" si="9"/>
        <v>0</v>
      </c>
      <c r="H91" s="145">
        <f t="shared" si="5"/>
        <v>0</v>
      </c>
      <c r="I91" s="129"/>
      <c r="J91" s="129"/>
      <c r="K91" s="129"/>
      <c r="L91" s="130"/>
      <c r="M91" s="131">
        <f t="shared" si="6"/>
        <v>0</v>
      </c>
      <c r="N91" s="132"/>
      <c r="O91" s="129"/>
      <c r="P91" s="129"/>
      <c r="Q91" s="129"/>
      <c r="R91" s="129"/>
      <c r="S91" s="130"/>
      <c r="T91" s="131">
        <f t="shared" si="7"/>
        <v>0</v>
      </c>
      <c r="U91" s="131"/>
    </row>
    <row r="92" spans="1:21" ht="18" hidden="1" customHeight="1" x14ac:dyDescent="0.3">
      <c r="A92" s="625"/>
      <c r="B92" s="625"/>
      <c r="C92" s="625"/>
      <c r="D92" s="143"/>
      <c r="E92" s="126"/>
      <c r="F92" s="144"/>
      <c r="G92" s="127">
        <f t="shared" si="9"/>
        <v>0</v>
      </c>
      <c r="H92" s="145">
        <f t="shared" si="5"/>
        <v>0</v>
      </c>
      <c r="I92" s="129"/>
      <c r="J92" s="129"/>
      <c r="K92" s="129"/>
      <c r="L92" s="130"/>
      <c r="M92" s="131">
        <f t="shared" si="6"/>
        <v>0</v>
      </c>
      <c r="N92" s="132"/>
      <c r="O92" s="129"/>
      <c r="P92" s="129"/>
      <c r="Q92" s="129"/>
      <c r="R92" s="129"/>
      <c r="S92" s="130"/>
      <c r="T92" s="131">
        <f t="shared" si="7"/>
        <v>0</v>
      </c>
      <c r="U92" s="131"/>
    </row>
    <row r="93" spans="1:21" ht="18" hidden="1" customHeight="1" x14ac:dyDescent="0.3">
      <c r="A93" s="625"/>
      <c r="B93" s="625"/>
      <c r="C93" s="625"/>
      <c r="D93" s="143"/>
      <c r="E93" s="126"/>
      <c r="F93" s="144"/>
      <c r="G93" s="127">
        <f t="shared" si="9"/>
        <v>0</v>
      </c>
      <c r="H93" s="145">
        <f t="shared" si="5"/>
        <v>0</v>
      </c>
      <c r="I93" s="129"/>
      <c r="J93" s="129"/>
      <c r="K93" s="129"/>
      <c r="L93" s="130"/>
      <c r="M93" s="131">
        <f t="shared" si="6"/>
        <v>0</v>
      </c>
      <c r="N93" s="132"/>
      <c r="O93" s="129"/>
      <c r="P93" s="129"/>
      <c r="Q93" s="129"/>
      <c r="R93" s="129"/>
      <c r="S93" s="130"/>
      <c r="T93" s="131">
        <f t="shared" si="7"/>
        <v>0</v>
      </c>
      <c r="U93" s="131"/>
    </row>
    <row r="94" spans="1:21" ht="18" hidden="1" customHeight="1" x14ac:dyDescent="0.3">
      <c r="A94" s="625"/>
      <c r="B94" s="625"/>
      <c r="C94" s="625"/>
      <c r="D94" s="143"/>
      <c r="E94" s="126"/>
      <c r="F94" s="144"/>
      <c r="G94" s="127">
        <f t="shared" si="9"/>
        <v>0</v>
      </c>
      <c r="H94" s="145">
        <f t="shared" si="5"/>
        <v>0</v>
      </c>
      <c r="I94" s="129"/>
      <c r="J94" s="129"/>
      <c r="K94" s="129"/>
      <c r="L94" s="130"/>
      <c r="M94" s="131">
        <f t="shared" si="6"/>
        <v>0</v>
      </c>
      <c r="N94" s="132"/>
      <c r="O94" s="129"/>
      <c r="P94" s="129"/>
      <c r="Q94" s="129"/>
      <c r="R94" s="129"/>
      <c r="S94" s="130"/>
      <c r="T94" s="131">
        <f t="shared" si="7"/>
        <v>0</v>
      </c>
      <c r="U94" s="131"/>
    </row>
    <row r="95" spans="1:21" ht="18" hidden="1" customHeight="1" x14ac:dyDescent="0.3">
      <c r="A95" s="625"/>
      <c r="B95" s="625"/>
      <c r="C95" s="625"/>
      <c r="D95" s="143"/>
      <c r="E95" s="126"/>
      <c r="F95" s="144"/>
      <c r="G95" s="127">
        <f t="shared" si="9"/>
        <v>0</v>
      </c>
      <c r="H95" s="145">
        <f t="shared" si="5"/>
        <v>0</v>
      </c>
      <c r="I95" s="129"/>
      <c r="J95" s="129"/>
      <c r="K95" s="129"/>
      <c r="L95" s="130"/>
      <c r="M95" s="131">
        <f t="shared" si="6"/>
        <v>0</v>
      </c>
      <c r="N95" s="132"/>
      <c r="O95" s="129"/>
      <c r="P95" s="129"/>
      <c r="Q95" s="129"/>
      <c r="R95" s="129"/>
      <c r="S95" s="130"/>
      <c r="T95" s="131">
        <f t="shared" si="7"/>
        <v>0</v>
      </c>
      <c r="U95" s="131"/>
    </row>
    <row r="96" spans="1:21" ht="18" hidden="1" customHeight="1" x14ac:dyDescent="0.3">
      <c r="A96" s="625"/>
      <c r="B96" s="625"/>
      <c r="C96" s="625"/>
      <c r="D96" s="143"/>
      <c r="E96" s="126"/>
      <c r="F96" s="144"/>
      <c r="G96" s="127">
        <f t="shared" si="9"/>
        <v>0</v>
      </c>
      <c r="H96" s="145">
        <f t="shared" si="5"/>
        <v>0</v>
      </c>
      <c r="I96" s="129"/>
      <c r="J96" s="129"/>
      <c r="K96" s="129"/>
      <c r="L96" s="130"/>
      <c r="M96" s="131">
        <f t="shared" si="6"/>
        <v>0</v>
      </c>
      <c r="N96" s="132"/>
      <c r="O96" s="129"/>
      <c r="P96" s="129"/>
      <c r="Q96" s="129"/>
      <c r="R96" s="129"/>
      <c r="S96" s="130"/>
      <c r="T96" s="131">
        <f t="shared" si="7"/>
        <v>0</v>
      </c>
      <c r="U96" s="131"/>
    </row>
    <row r="97" spans="1:21" ht="18" hidden="1" customHeight="1" x14ac:dyDescent="0.3">
      <c r="A97" s="625"/>
      <c r="B97" s="625"/>
      <c r="C97" s="625"/>
      <c r="D97" s="143"/>
      <c r="E97" s="126"/>
      <c r="F97" s="144"/>
      <c r="G97" s="127">
        <f t="shared" si="9"/>
        <v>0</v>
      </c>
      <c r="H97" s="145">
        <f t="shared" si="5"/>
        <v>0</v>
      </c>
      <c r="I97" s="129"/>
      <c r="J97" s="129"/>
      <c r="K97" s="129"/>
      <c r="L97" s="130"/>
      <c r="M97" s="131">
        <f t="shared" si="6"/>
        <v>0</v>
      </c>
      <c r="N97" s="132"/>
      <c r="O97" s="129"/>
      <c r="P97" s="129"/>
      <c r="Q97" s="129"/>
      <c r="R97" s="129"/>
      <c r="S97" s="130"/>
      <c r="T97" s="131">
        <f t="shared" si="7"/>
        <v>0</v>
      </c>
      <c r="U97" s="131"/>
    </row>
    <row r="98" spans="1:21" ht="18" hidden="1" customHeight="1" x14ac:dyDescent="0.3">
      <c r="A98" s="625"/>
      <c r="B98" s="625"/>
      <c r="C98" s="625"/>
      <c r="D98" s="143"/>
      <c r="E98" s="126"/>
      <c r="F98" s="144"/>
      <c r="G98" s="127">
        <f t="shared" si="9"/>
        <v>0</v>
      </c>
      <c r="H98" s="145">
        <f t="shared" si="5"/>
        <v>0</v>
      </c>
      <c r="I98" s="129"/>
      <c r="J98" s="129"/>
      <c r="K98" s="129"/>
      <c r="L98" s="130"/>
      <c r="M98" s="131">
        <f t="shared" si="6"/>
        <v>0</v>
      </c>
      <c r="N98" s="132"/>
      <c r="O98" s="129"/>
      <c r="P98" s="129"/>
      <c r="Q98" s="129"/>
      <c r="R98" s="129"/>
      <c r="S98" s="130"/>
      <c r="T98" s="131">
        <f t="shared" si="7"/>
        <v>0</v>
      </c>
      <c r="U98" s="131"/>
    </row>
    <row r="99" spans="1:21" ht="18" hidden="1" customHeight="1" x14ac:dyDescent="0.3">
      <c r="A99" s="625"/>
      <c r="B99" s="625"/>
      <c r="C99" s="625"/>
      <c r="D99" s="143"/>
      <c r="E99" s="126"/>
      <c r="F99" s="144"/>
      <c r="G99" s="127">
        <f t="shared" si="9"/>
        <v>0</v>
      </c>
      <c r="H99" s="145">
        <f t="shared" si="5"/>
        <v>0</v>
      </c>
      <c r="I99" s="129"/>
      <c r="J99" s="129"/>
      <c r="K99" s="129"/>
      <c r="L99" s="130"/>
      <c r="M99" s="131">
        <f t="shared" si="6"/>
        <v>0</v>
      </c>
      <c r="N99" s="132"/>
      <c r="O99" s="129"/>
      <c r="P99" s="129"/>
      <c r="Q99" s="129"/>
      <c r="R99" s="129"/>
      <c r="S99" s="130"/>
      <c r="T99" s="131">
        <f t="shared" si="7"/>
        <v>0</v>
      </c>
      <c r="U99" s="131"/>
    </row>
    <row r="100" spans="1:21" ht="18" hidden="1" customHeight="1" x14ac:dyDescent="0.3">
      <c r="A100" s="625"/>
      <c r="B100" s="625"/>
      <c r="C100" s="625"/>
      <c r="D100" s="143"/>
      <c r="E100" s="126"/>
      <c r="F100" s="144"/>
      <c r="G100" s="127">
        <f t="shared" si="9"/>
        <v>0</v>
      </c>
      <c r="H100" s="145">
        <f t="shared" si="5"/>
        <v>0</v>
      </c>
      <c r="I100" s="129"/>
      <c r="J100" s="129"/>
      <c r="K100" s="129"/>
      <c r="L100" s="130"/>
      <c r="M100" s="131">
        <f t="shared" si="6"/>
        <v>0</v>
      </c>
      <c r="N100" s="132"/>
      <c r="O100" s="129"/>
      <c r="P100" s="129"/>
      <c r="Q100" s="129"/>
      <c r="R100" s="129"/>
      <c r="S100" s="130"/>
      <c r="T100" s="131">
        <f t="shared" si="7"/>
        <v>0</v>
      </c>
      <c r="U100" s="131"/>
    </row>
    <row r="101" spans="1:21" ht="18" hidden="1" customHeight="1" x14ac:dyDescent="0.3">
      <c r="A101" s="625"/>
      <c r="B101" s="625"/>
      <c r="C101" s="625"/>
      <c r="D101" s="143"/>
      <c r="E101" s="126"/>
      <c r="F101" s="144"/>
      <c r="G101" s="127">
        <f t="shared" si="9"/>
        <v>0</v>
      </c>
      <c r="H101" s="145">
        <f t="shared" si="5"/>
        <v>0</v>
      </c>
      <c r="I101" s="129"/>
      <c r="J101" s="129"/>
      <c r="K101" s="129"/>
      <c r="L101" s="130"/>
      <c r="M101" s="131">
        <f t="shared" si="6"/>
        <v>0</v>
      </c>
      <c r="N101" s="132"/>
      <c r="O101" s="129"/>
      <c r="P101" s="129"/>
      <c r="Q101" s="129"/>
      <c r="R101" s="129"/>
      <c r="S101" s="130"/>
      <c r="T101" s="131">
        <f t="shared" si="7"/>
        <v>0</v>
      </c>
      <c r="U101" s="131"/>
    </row>
    <row r="102" spans="1:21" ht="18" hidden="1" customHeight="1" x14ac:dyDescent="0.3">
      <c r="A102" s="625"/>
      <c r="B102" s="625"/>
      <c r="C102" s="625"/>
      <c r="D102" s="143"/>
      <c r="E102" s="126"/>
      <c r="F102" s="144"/>
      <c r="G102" s="127">
        <f t="shared" si="9"/>
        <v>0</v>
      </c>
      <c r="H102" s="145">
        <f t="shared" si="5"/>
        <v>0</v>
      </c>
      <c r="I102" s="129"/>
      <c r="J102" s="129"/>
      <c r="K102" s="129"/>
      <c r="L102" s="130"/>
      <c r="M102" s="131">
        <f t="shared" si="6"/>
        <v>0</v>
      </c>
      <c r="N102" s="132"/>
      <c r="O102" s="129"/>
      <c r="P102" s="129"/>
      <c r="Q102" s="129"/>
      <c r="R102" s="129"/>
      <c r="S102" s="130"/>
      <c r="T102" s="131">
        <f t="shared" si="7"/>
        <v>0</v>
      </c>
      <c r="U102" s="131"/>
    </row>
    <row r="103" spans="1:21" ht="18" hidden="1" customHeight="1" x14ac:dyDescent="0.3">
      <c r="A103" s="625"/>
      <c r="B103" s="625"/>
      <c r="C103" s="625"/>
      <c r="D103" s="143"/>
      <c r="E103" s="126"/>
      <c r="F103" s="144"/>
      <c r="G103" s="127">
        <f t="shared" si="9"/>
        <v>0</v>
      </c>
      <c r="H103" s="145">
        <f t="shared" si="5"/>
        <v>0</v>
      </c>
      <c r="I103" s="129"/>
      <c r="J103" s="129"/>
      <c r="K103" s="129"/>
      <c r="L103" s="130"/>
      <c r="M103" s="131">
        <f t="shared" si="6"/>
        <v>0</v>
      </c>
      <c r="N103" s="132"/>
      <c r="O103" s="129"/>
      <c r="P103" s="129"/>
      <c r="Q103" s="129"/>
      <c r="R103" s="129"/>
      <c r="S103" s="130"/>
      <c r="T103" s="131">
        <f t="shared" si="7"/>
        <v>0</v>
      </c>
      <c r="U103" s="131"/>
    </row>
    <row r="104" spans="1:21" ht="18" hidden="1" customHeight="1" x14ac:dyDescent="0.3">
      <c r="A104" s="625"/>
      <c r="B104" s="625"/>
      <c r="C104" s="625"/>
      <c r="D104" s="143"/>
      <c r="E104" s="126"/>
      <c r="F104" s="144"/>
      <c r="G104" s="127">
        <f t="shared" si="9"/>
        <v>0</v>
      </c>
      <c r="H104" s="145">
        <f t="shared" si="5"/>
        <v>0</v>
      </c>
      <c r="I104" s="129"/>
      <c r="J104" s="129"/>
      <c r="K104" s="129"/>
      <c r="L104" s="130"/>
      <c r="M104" s="131">
        <f t="shared" si="6"/>
        <v>0</v>
      </c>
      <c r="N104" s="132"/>
      <c r="O104" s="129"/>
      <c r="P104" s="129"/>
      <c r="Q104" s="129"/>
      <c r="R104" s="129"/>
      <c r="S104" s="130"/>
      <c r="T104" s="131">
        <f t="shared" si="7"/>
        <v>0</v>
      </c>
      <c r="U104" s="131"/>
    </row>
    <row r="105" spans="1:21" ht="18" hidden="1" customHeight="1" x14ac:dyDescent="0.3">
      <c r="A105" s="625"/>
      <c r="B105" s="625"/>
      <c r="C105" s="625"/>
      <c r="D105" s="143"/>
      <c r="E105" s="126"/>
      <c r="F105" s="144"/>
      <c r="G105" s="127">
        <f t="shared" si="9"/>
        <v>0</v>
      </c>
      <c r="H105" s="145">
        <f t="shared" si="5"/>
        <v>0</v>
      </c>
      <c r="I105" s="129"/>
      <c r="J105" s="129"/>
      <c r="K105" s="129"/>
      <c r="L105" s="130"/>
      <c r="M105" s="131">
        <f t="shared" si="6"/>
        <v>0</v>
      </c>
      <c r="N105" s="132"/>
      <c r="O105" s="129"/>
      <c r="P105" s="129"/>
      <c r="Q105" s="129"/>
      <c r="R105" s="129"/>
      <c r="S105" s="130"/>
      <c r="T105" s="131">
        <f t="shared" si="7"/>
        <v>0</v>
      </c>
      <c r="U105" s="131"/>
    </row>
    <row r="106" spans="1:21" ht="18" hidden="1" customHeight="1" x14ac:dyDescent="0.3">
      <c r="A106" s="625"/>
      <c r="B106" s="625"/>
      <c r="C106" s="625"/>
      <c r="D106" s="143"/>
      <c r="E106" s="126"/>
      <c r="F106" s="144"/>
      <c r="G106" s="127">
        <f t="shared" si="9"/>
        <v>0</v>
      </c>
      <c r="H106" s="145">
        <f t="shared" si="5"/>
        <v>0</v>
      </c>
      <c r="I106" s="129"/>
      <c r="J106" s="129"/>
      <c r="K106" s="129"/>
      <c r="L106" s="130"/>
      <c r="M106" s="131">
        <f t="shared" si="6"/>
        <v>0</v>
      </c>
      <c r="N106" s="132"/>
      <c r="O106" s="129"/>
      <c r="P106" s="129"/>
      <c r="Q106" s="129"/>
      <c r="R106" s="129"/>
      <c r="S106" s="130"/>
      <c r="T106" s="131">
        <f t="shared" si="7"/>
        <v>0</v>
      </c>
      <c r="U106" s="131"/>
    </row>
    <row r="107" spans="1:21" ht="18" customHeight="1" x14ac:dyDescent="0.3">
      <c r="A107" s="629" t="s">
        <v>247</v>
      </c>
      <c r="B107" s="629"/>
      <c r="C107" s="629"/>
      <c r="D107" s="629"/>
      <c r="E107" s="629"/>
      <c r="F107" s="629"/>
      <c r="G107" s="147">
        <f t="shared" ref="G107:L107" si="10">SUM(G64:G106)</f>
        <v>148385840.33333334</v>
      </c>
      <c r="H107" s="148">
        <f t="shared" si="10"/>
        <v>1</v>
      </c>
      <c r="I107" s="133">
        <f t="shared" si="10"/>
        <v>122917032</v>
      </c>
      <c r="J107" s="133">
        <f t="shared" si="10"/>
        <v>0</v>
      </c>
      <c r="K107" s="133">
        <f t="shared" si="10"/>
        <v>25468808.333333332</v>
      </c>
      <c r="L107" s="134">
        <f t="shared" si="10"/>
        <v>0</v>
      </c>
      <c r="M107" s="131">
        <f t="shared" si="6"/>
        <v>0</v>
      </c>
      <c r="N107" s="149"/>
      <c r="O107" s="150"/>
      <c r="P107" s="150"/>
      <c r="Q107" s="150"/>
      <c r="R107" s="150"/>
      <c r="S107" s="151"/>
      <c r="T107" s="131"/>
      <c r="U107" s="131"/>
    </row>
    <row r="108" spans="1:21" ht="18" customHeight="1" x14ac:dyDescent="0.3">
      <c r="A108" s="135"/>
      <c r="B108" s="135"/>
      <c r="C108" s="135"/>
      <c r="D108" s="135"/>
      <c r="E108" s="135"/>
      <c r="F108" s="135"/>
      <c r="G108" s="152"/>
      <c r="H108" s="153"/>
      <c r="I108" s="154"/>
      <c r="J108" s="154"/>
      <c r="K108" s="154"/>
      <c r="L108" s="154"/>
      <c r="M108" s="131"/>
      <c r="N108" s="154">
        <f t="shared" ref="N108:S108" si="11">SUM(N11:N107)</f>
        <v>14202123.5</v>
      </c>
      <c r="O108" s="154">
        <f t="shared" si="11"/>
        <v>135776033.5</v>
      </c>
      <c r="P108" s="154">
        <f t="shared" si="11"/>
        <v>0</v>
      </c>
      <c r="Q108" s="154">
        <f t="shared" si="11"/>
        <v>0</v>
      </c>
      <c r="R108" s="154">
        <f t="shared" si="11"/>
        <v>0</v>
      </c>
      <c r="S108" s="154">
        <f t="shared" si="11"/>
        <v>0</v>
      </c>
      <c r="T108" s="131"/>
      <c r="U108" s="131"/>
    </row>
    <row r="109" spans="1:21" ht="18" customHeight="1" x14ac:dyDescent="0.3">
      <c r="A109" s="135"/>
      <c r="B109" s="135"/>
      <c r="C109" s="135"/>
      <c r="D109" s="135"/>
      <c r="E109" s="135"/>
      <c r="F109" s="135"/>
      <c r="G109" s="152"/>
      <c r="H109" s="155"/>
      <c r="I109" s="154"/>
      <c r="J109" s="154"/>
      <c r="K109" s="154"/>
      <c r="L109" s="154"/>
      <c r="M109" s="131"/>
      <c r="N109" s="131"/>
      <c r="O109" s="131"/>
      <c r="P109" s="131"/>
      <c r="Q109" s="131"/>
      <c r="R109" s="131"/>
      <c r="S109" s="131"/>
      <c r="T109" s="131"/>
      <c r="U109" s="131"/>
    </row>
    <row r="110" spans="1:21" ht="18" customHeight="1" x14ac:dyDescent="0.3">
      <c r="A110" s="135"/>
      <c r="B110" s="135"/>
      <c r="C110" s="135"/>
      <c r="D110" s="135"/>
      <c r="E110" s="135"/>
      <c r="F110" s="135"/>
      <c r="G110" s="152"/>
      <c r="H110" s="155"/>
      <c r="I110" s="630" t="s">
        <v>220</v>
      </c>
      <c r="J110" s="630"/>
      <c r="K110" s="630"/>
      <c r="L110" s="630"/>
      <c r="M110" s="156"/>
      <c r="N110" s="156"/>
      <c r="O110" s="156"/>
      <c r="P110" s="156"/>
      <c r="Q110" s="156"/>
      <c r="R110" s="156"/>
      <c r="S110" s="156"/>
      <c r="T110" s="156"/>
      <c r="U110" s="156"/>
    </row>
    <row r="111" spans="1:21" ht="18" customHeight="1" x14ac:dyDescent="0.3">
      <c r="B111" s="135"/>
      <c r="C111" s="135"/>
      <c r="D111" s="135"/>
      <c r="E111" s="135"/>
      <c r="F111" s="135"/>
      <c r="G111" s="152"/>
      <c r="H111" s="155"/>
      <c r="I111" s="631" t="s">
        <v>229</v>
      </c>
      <c r="J111" s="631"/>
      <c r="K111" s="624" t="s">
        <v>246</v>
      </c>
      <c r="L111" s="624"/>
      <c r="M111" s="156"/>
      <c r="N111" s="156"/>
      <c r="O111" s="156"/>
      <c r="P111" s="156"/>
      <c r="Q111" s="156"/>
      <c r="R111" s="156"/>
      <c r="S111" s="156"/>
      <c r="T111" s="156"/>
      <c r="U111" s="156"/>
    </row>
    <row r="112" spans="1:21" ht="18" customHeight="1" x14ac:dyDescent="0.3">
      <c r="A112" s="632"/>
      <c r="B112" s="632"/>
      <c r="C112" s="632"/>
      <c r="D112" s="632"/>
      <c r="E112" s="632"/>
      <c r="F112" s="632"/>
      <c r="G112" s="158"/>
      <c r="H112" s="155"/>
      <c r="I112" s="157" t="s">
        <v>231</v>
      </c>
      <c r="J112" s="141" t="s">
        <v>232</v>
      </c>
      <c r="K112" s="141" t="s">
        <v>231</v>
      </c>
      <c r="L112" s="142" t="s">
        <v>232</v>
      </c>
      <c r="M112" s="131"/>
      <c r="N112" s="131"/>
      <c r="O112" s="131"/>
      <c r="P112" s="131"/>
      <c r="Q112" s="131"/>
      <c r="R112" s="131"/>
      <c r="S112" s="131"/>
      <c r="T112" s="131"/>
      <c r="U112" s="131"/>
    </row>
    <row r="113" spans="1:22" ht="18" customHeight="1" x14ac:dyDescent="0.3">
      <c r="A113" s="633" t="s">
        <v>248</v>
      </c>
      <c r="B113" s="633"/>
      <c r="C113" s="633"/>
      <c r="D113" s="633"/>
      <c r="E113" s="633"/>
      <c r="F113" s="633"/>
      <c r="G113" s="532">
        <f>G59+G107</f>
        <v>183446965.33333334</v>
      </c>
      <c r="I113" s="159">
        <f>I59+I107</f>
        <v>149978157</v>
      </c>
      <c r="J113" s="160">
        <f>J59+J107</f>
        <v>0</v>
      </c>
      <c r="K113" s="163">
        <f>K59+K107</f>
        <v>25468808.333333332</v>
      </c>
      <c r="L113" s="551">
        <f>L59+L107</f>
        <v>8000000</v>
      </c>
      <c r="M113" s="131">
        <f>G113-SUM(I113:L113)</f>
        <v>0</v>
      </c>
      <c r="N113" s="131"/>
      <c r="O113" s="131"/>
      <c r="P113" s="131"/>
      <c r="Q113" s="131"/>
      <c r="R113" s="131"/>
      <c r="S113" s="131"/>
      <c r="T113" s="131"/>
      <c r="U113" s="131"/>
    </row>
    <row r="114" spans="1:22" ht="18" customHeight="1" x14ac:dyDescent="0.3">
      <c r="A114" s="634" t="s">
        <v>249</v>
      </c>
      <c r="B114" s="634"/>
      <c r="C114" s="634"/>
      <c r="D114" s="634"/>
      <c r="E114" s="634"/>
      <c r="F114" s="634"/>
      <c r="G114" s="161">
        <f>I114</f>
        <v>149978157</v>
      </c>
      <c r="I114" s="162">
        <f>I113</f>
        <v>149978157</v>
      </c>
      <c r="J114" s="163"/>
      <c r="K114" s="163">
        <f>IF(G112="Si",K113,0)</f>
        <v>0</v>
      </c>
      <c r="L114" s="551"/>
      <c r="M114" s="131">
        <f>G114-SUM(I114:L114)</f>
        <v>0</v>
      </c>
      <c r="N114" s="131"/>
      <c r="O114" s="131"/>
      <c r="P114" s="131"/>
      <c r="Q114" s="131"/>
      <c r="R114" s="131"/>
      <c r="S114" s="131"/>
      <c r="T114" s="131"/>
      <c r="U114" s="131"/>
    </row>
    <row r="115" spans="1:22" ht="18" customHeight="1" x14ac:dyDescent="0.3">
      <c r="A115" s="634" t="s">
        <v>250</v>
      </c>
      <c r="B115" s="634"/>
      <c r="C115" s="634"/>
      <c r="D115" s="634"/>
      <c r="E115" s="634"/>
      <c r="F115" s="164">
        <v>0</v>
      </c>
      <c r="G115" s="165">
        <f>F115*G114</f>
        <v>0</v>
      </c>
      <c r="H115" s="166"/>
      <c r="I115" s="162">
        <f>I114*F115</f>
        <v>0</v>
      </c>
      <c r="J115" s="163"/>
      <c r="K115" s="163">
        <f>IF($G$112="Si",K114*#REF!,0)</f>
        <v>0</v>
      </c>
      <c r="L115" s="551"/>
      <c r="M115" s="131">
        <f>G115-SUM(I115:L115)</f>
        <v>0</v>
      </c>
      <c r="N115" s="131"/>
      <c r="O115" s="131"/>
      <c r="P115" s="131"/>
      <c r="Q115" s="131"/>
      <c r="R115" s="131"/>
      <c r="S115" s="131"/>
      <c r="T115" s="131"/>
      <c r="U115" s="131"/>
    </row>
    <row r="116" spans="1:22" ht="18" customHeight="1" x14ac:dyDescent="0.3">
      <c r="A116" s="635" t="s">
        <v>251</v>
      </c>
      <c r="B116" s="635"/>
      <c r="C116" s="635"/>
      <c r="D116" s="635"/>
      <c r="E116" s="635"/>
      <c r="F116" s="635"/>
      <c r="G116" s="531">
        <f>G113+G115</f>
        <v>183446965.33333334</v>
      </c>
      <c r="I116" s="159">
        <f>SUM(I114:I115)</f>
        <v>149978157</v>
      </c>
      <c r="J116" s="160">
        <f>J113</f>
        <v>0</v>
      </c>
      <c r="K116" s="163">
        <f>IF(G112="Si",SUM(K114:K115),K113)</f>
        <v>25468808.333333332</v>
      </c>
      <c r="L116" s="551">
        <f>L113</f>
        <v>8000000</v>
      </c>
      <c r="M116" s="131">
        <f>G116-SUM(I116:L116)</f>
        <v>0</v>
      </c>
      <c r="N116" s="131"/>
      <c r="O116" s="131"/>
      <c r="P116" s="131"/>
      <c r="Q116" s="131"/>
      <c r="R116" s="131"/>
      <c r="S116" s="131"/>
      <c r="T116" s="131"/>
      <c r="U116" s="131"/>
    </row>
    <row r="117" spans="1:22" ht="18" customHeight="1" x14ac:dyDescent="0.3">
      <c r="A117" s="135"/>
      <c r="B117" s="135"/>
      <c r="C117" s="135"/>
      <c r="D117" s="135"/>
      <c r="E117" s="135"/>
      <c r="F117" s="135"/>
      <c r="G117" s="167"/>
      <c r="I117" s="636">
        <f>I116+J116</f>
        <v>149978157</v>
      </c>
      <c r="J117" s="636"/>
      <c r="K117" s="637">
        <f>K116+L116</f>
        <v>33468808.333333332</v>
      </c>
      <c r="L117" s="637"/>
      <c r="M117" s="168" t="s">
        <v>252</v>
      </c>
      <c r="N117" s="169">
        <f>G116-I117-K117</f>
        <v>0</v>
      </c>
      <c r="O117" s="170"/>
      <c r="P117" s="170"/>
      <c r="Q117" s="170"/>
      <c r="R117" s="170"/>
      <c r="S117" s="170"/>
      <c r="T117" s="170"/>
    </row>
    <row r="118" spans="1:22" ht="18" customHeight="1" x14ac:dyDescent="0.3">
      <c r="A118" s="135"/>
      <c r="B118" s="135"/>
      <c r="C118" s="135"/>
      <c r="D118" s="135"/>
      <c r="E118" s="135"/>
      <c r="F118" s="135"/>
      <c r="G118" s="167"/>
      <c r="I118" s="638">
        <f>IFERROR(I117/G116,0)</f>
        <v>0.81755594445229085</v>
      </c>
      <c r="J118" s="638"/>
      <c r="K118" s="639">
        <f>IFERROR(K117/G116,0)</f>
        <v>0.18244405554770909</v>
      </c>
      <c r="L118" s="639"/>
      <c r="M118" s="171" t="s">
        <v>253</v>
      </c>
      <c r="N118" s="170"/>
      <c r="O118" s="170"/>
      <c r="P118" s="170"/>
      <c r="Q118" s="170"/>
      <c r="R118" s="170"/>
      <c r="S118" s="170"/>
      <c r="T118" s="170"/>
      <c r="U118" s="170"/>
    </row>
    <row r="119" spans="1:22" ht="18" customHeight="1" x14ac:dyDescent="0.3">
      <c r="A119" s="640" t="s">
        <v>254</v>
      </c>
      <c r="B119" s="640"/>
      <c r="C119" s="640"/>
      <c r="D119" s="640"/>
      <c r="E119" s="640"/>
      <c r="F119" s="640"/>
      <c r="G119" s="167"/>
    </row>
    <row r="120" spans="1:22" ht="46.5" customHeight="1" x14ac:dyDescent="0.3">
      <c r="A120" s="643" t="s">
        <v>222</v>
      </c>
      <c r="B120" s="643"/>
      <c r="C120" s="643"/>
      <c r="D120" s="172" t="s">
        <v>227</v>
      </c>
      <c r="E120" s="173" t="s">
        <v>255</v>
      </c>
      <c r="F120" s="174" t="s">
        <v>256</v>
      </c>
    </row>
    <row r="121" spans="1:22" ht="18" customHeight="1" x14ac:dyDescent="0.3">
      <c r="A121" s="644" t="str">
        <f>A59</f>
        <v>SUBTOTAL PERSONAL (Mano de Obra Calificada + Mano de Obra no Calificada)</v>
      </c>
      <c r="B121" s="644"/>
      <c r="C121" s="644"/>
      <c r="D121" s="128">
        <f>G59</f>
        <v>35061125</v>
      </c>
      <c r="E121" s="175">
        <f>IFERROR(D121/$G$113,0)</f>
        <v>0.19112403923549232</v>
      </c>
      <c r="F121" s="176">
        <f>IFERROR(D121/$G$116,0)</f>
        <v>0.19112403923549232</v>
      </c>
      <c r="G121" s="177"/>
    </row>
    <row r="122" spans="1:22" ht="27" customHeight="1" x14ac:dyDescent="0.3">
      <c r="A122" s="645" t="str">
        <f>A61</f>
        <v>COSTOS (Diferentes a los costos del personal)</v>
      </c>
      <c r="B122" s="645"/>
      <c r="C122" s="645"/>
      <c r="D122" s="128">
        <f>G107</f>
        <v>148385840.33333334</v>
      </c>
      <c r="E122" s="175">
        <f>IFERROR(D122/$G$113,0)</f>
        <v>0.80887596076450774</v>
      </c>
      <c r="F122" s="176">
        <f>IFERROR(D122/$G$116,0)</f>
        <v>0.80887596076450774</v>
      </c>
      <c r="G122" s="167"/>
    </row>
    <row r="123" spans="1:22" ht="30.75" customHeight="1" x14ac:dyDescent="0.3">
      <c r="A123" s="646" t="str">
        <f>A115</f>
        <v>Gastos de administración u operativos</v>
      </c>
      <c r="B123" s="646"/>
      <c r="C123" s="646"/>
      <c r="D123" s="178">
        <f>G115</f>
        <v>0</v>
      </c>
      <c r="E123" s="179" t="s">
        <v>257</v>
      </c>
      <c r="F123" s="180">
        <f>IFERROR(D123/$G$116,0)</f>
        <v>0</v>
      </c>
      <c r="G123" s="167"/>
      <c r="H123" s="177"/>
      <c r="I123" s="177"/>
      <c r="J123" s="177"/>
      <c r="K123" s="177"/>
      <c r="L123" s="177"/>
      <c r="M123" s="177"/>
      <c r="N123" s="177"/>
      <c r="O123" s="177"/>
      <c r="P123" s="177"/>
      <c r="Q123" s="177"/>
      <c r="R123" s="177"/>
      <c r="S123" s="177"/>
      <c r="T123" s="177"/>
      <c r="U123" s="177"/>
      <c r="V123" s="177"/>
    </row>
    <row r="124" spans="1:22" ht="18" customHeight="1" x14ac:dyDescent="0.3">
      <c r="E124" s="181">
        <f>SUM(E121:E122)</f>
        <v>1</v>
      </c>
      <c r="F124" s="181">
        <f>SUM(F121:F123)</f>
        <v>1</v>
      </c>
    </row>
    <row r="126" spans="1:22" ht="117" customHeight="1" x14ac:dyDescent="0.3">
      <c r="A126" s="647" t="s">
        <v>258</v>
      </c>
      <c r="B126" s="647"/>
      <c r="C126" s="647"/>
      <c r="D126" s="647"/>
      <c r="E126" s="647"/>
      <c r="F126" s="647"/>
      <c r="G126" s="647"/>
      <c r="H126" s="647"/>
      <c r="I126" s="647"/>
      <c r="J126" s="647"/>
      <c r="K126" s="647"/>
      <c r="L126" s="647"/>
      <c r="M126" s="647"/>
      <c r="N126" s="182"/>
      <c r="O126" s="182"/>
      <c r="P126" s="182"/>
      <c r="Q126" s="182"/>
      <c r="R126" s="182"/>
      <c r="S126" s="182"/>
      <c r="T126" s="182"/>
    </row>
    <row r="127" spans="1:22" ht="18" customHeight="1" x14ac:dyDescent="0.3">
      <c r="A127" s="641" t="s">
        <v>259</v>
      </c>
      <c r="B127" s="641"/>
      <c r="C127" s="183" t="s">
        <v>260</v>
      </c>
    </row>
    <row r="128" spans="1:22" ht="100.5" customHeight="1" x14ac:dyDescent="0.3"/>
    <row r="129" spans="1:7" ht="21" customHeight="1" x14ac:dyDescent="0.3">
      <c r="A129" s="642" t="s">
        <v>261</v>
      </c>
      <c r="B129" s="642"/>
      <c r="C129" s="642"/>
      <c r="D129" s="642"/>
      <c r="E129" s="642"/>
      <c r="F129" s="642"/>
    </row>
    <row r="130" spans="1:7" ht="73.5" customHeight="1" x14ac:dyDescent="0.3">
      <c r="A130" s="184" t="s">
        <v>262</v>
      </c>
      <c r="B130" s="185" t="s">
        <v>263</v>
      </c>
      <c r="C130" s="185" t="s">
        <v>264</v>
      </c>
      <c r="D130" s="185" t="s">
        <v>265</v>
      </c>
      <c r="E130" s="185" t="s">
        <v>266</v>
      </c>
      <c r="F130" s="186" t="s">
        <v>256</v>
      </c>
    </row>
    <row r="131" spans="1:7" ht="18" customHeight="1" x14ac:dyDescent="0.3">
      <c r="A131" s="8" t="s">
        <v>123</v>
      </c>
      <c r="B131" s="163">
        <f>+N108</f>
        <v>14202123.5</v>
      </c>
      <c r="C131" s="163">
        <f>+B131*$F$115</f>
        <v>0</v>
      </c>
      <c r="D131" s="163">
        <f>SUM(B131:C131)</f>
        <v>14202123.5</v>
      </c>
      <c r="E131" s="124" t="s">
        <v>267</v>
      </c>
      <c r="F131" s="187">
        <f>IFERROR(D131/$I$116,0)</f>
        <v>9.4694612762843855E-2</v>
      </c>
      <c r="G131" s="104" t="s">
        <v>268</v>
      </c>
    </row>
    <row r="132" spans="1:7" ht="66" customHeight="1" x14ac:dyDescent="0.3">
      <c r="A132" s="8" t="s">
        <v>144</v>
      </c>
      <c r="B132" s="163">
        <f>+O108</f>
        <v>135776033.5</v>
      </c>
      <c r="C132" s="163">
        <f>+B132*$F$115</f>
        <v>0</v>
      </c>
      <c r="D132" s="163">
        <f>SUM(B132:C132)</f>
        <v>135776033.5</v>
      </c>
      <c r="E132" s="124" t="s">
        <v>267</v>
      </c>
      <c r="F132" s="187">
        <f>IFERROR(D132/$I$116,0)</f>
        <v>0.90530538723715615</v>
      </c>
      <c r="G132" s="104" t="s">
        <v>269</v>
      </c>
    </row>
    <row r="133" spans="1:7" ht="18" customHeight="1" x14ac:dyDescent="0.3">
      <c r="B133" s="188">
        <f>SUM(B131:B132)</f>
        <v>149978157</v>
      </c>
      <c r="C133" s="188">
        <f>SUM(C131:C132)</f>
        <v>0</v>
      </c>
      <c r="D133" s="188">
        <f>SUM(D131:D132)</f>
        <v>149978157</v>
      </c>
      <c r="E133" s="189"/>
      <c r="F133" s="190">
        <f>SUM(F131:F132)</f>
        <v>1</v>
      </c>
    </row>
    <row r="134" spans="1:7" ht="18" customHeight="1" x14ac:dyDescent="0.3">
      <c r="B134" s="191">
        <f>B133-I114</f>
        <v>0</v>
      </c>
      <c r="C134" s="131">
        <f>C133-I115</f>
        <v>0</v>
      </c>
      <c r="D134" s="191">
        <f>D133-I116</f>
        <v>0</v>
      </c>
      <c r="E134" s="192"/>
      <c r="F134" s="192"/>
    </row>
    <row r="136" spans="1:7" ht="18" customHeight="1" x14ac:dyDescent="0.3">
      <c r="A136" s="104" t="s">
        <v>270</v>
      </c>
    </row>
    <row r="137" spans="1:7" ht="18" customHeight="1" x14ac:dyDescent="0.3">
      <c r="A137" s="104" t="s">
        <v>271</v>
      </c>
      <c r="B137" s="193">
        <v>1</v>
      </c>
    </row>
    <row r="138" spans="1:7" ht="18" customHeight="1" x14ac:dyDescent="0.3">
      <c r="A138" s="104" t="s">
        <v>272</v>
      </c>
      <c r="B138" s="193">
        <v>0</v>
      </c>
    </row>
    <row r="139" spans="1:7" ht="18" customHeight="1" x14ac:dyDescent="0.3">
      <c r="A139" s="104" t="s">
        <v>273</v>
      </c>
    </row>
  </sheetData>
  <mergeCells count="96">
    <mergeCell ref="A127:B127"/>
    <mergeCell ref="A129:F129"/>
    <mergeCell ref="A120:C120"/>
    <mergeCell ref="A121:C121"/>
    <mergeCell ref="A122:C122"/>
    <mergeCell ref="A123:C123"/>
    <mergeCell ref="A126:M126"/>
    <mergeCell ref="I117:J117"/>
    <mergeCell ref="K117:L117"/>
    <mergeCell ref="I118:J118"/>
    <mergeCell ref="K118:L118"/>
    <mergeCell ref="A119:F119"/>
    <mergeCell ref="A112:F112"/>
    <mergeCell ref="A113:F113"/>
    <mergeCell ref="A114:F114"/>
    <mergeCell ref="A115:E115"/>
    <mergeCell ref="A116:F116"/>
    <mergeCell ref="A106:C106"/>
    <mergeCell ref="A107:F107"/>
    <mergeCell ref="I110:L110"/>
    <mergeCell ref="I111:J111"/>
    <mergeCell ref="K111:L111"/>
    <mergeCell ref="A101:C101"/>
    <mergeCell ref="A102:C102"/>
    <mergeCell ref="A103:C103"/>
    <mergeCell ref="A104:C104"/>
    <mergeCell ref="A105:C105"/>
    <mergeCell ref="A96:C96"/>
    <mergeCell ref="A97:C97"/>
    <mergeCell ref="A98:C98"/>
    <mergeCell ref="A99:C99"/>
    <mergeCell ref="A100:C100"/>
    <mergeCell ref="A91:C91"/>
    <mergeCell ref="A92:C92"/>
    <mergeCell ref="A93:C93"/>
    <mergeCell ref="A94:C94"/>
    <mergeCell ref="A95:C95"/>
    <mergeCell ref="A86:C86"/>
    <mergeCell ref="A87:C87"/>
    <mergeCell ref="A88:C88"/>
    <mergeCell ref="A89:C89"/>
    <mergeCell ref="A90:C90"/>
    <mergeCell ref="A81:C81"/>
    <mergeCell ref="A82:C82"/>
    <mergeCell ref="A83:C83"/>
    <mergeCell ref="A84:C84"/>
    <mergeCell ref="A85:C85"/>
    <mergeCell ref="A76:C76"/>
    <mergeCell ref="A77:C77"/>
    <mergeCell ref="A78:C78"/>
    <mergeCell ref="A79:C79"/>
    <mergeCell ref="A80:C80"/>
    <mergeCell ref="A71:C71"/>
    <mergeCell ref="A72:C72"/>
    <mergeCell ref="A73:C73"/>
    <mergeCell ref="A74:C74"/>
    <mergeCell ref="A75:C75"/>
    <mergeCell ref="A66:C66"/>
    <mergeCell ref="A67:C67"/>
    <mergeCell ref="A68:C68"/>
    <mergeCell ref="A69:C69"/>
    <mergeCell ref="A70:C70"/>
    <mergeCell ref="H62:H63"/>
    <mergeCell ref="I62:J62"/>
    <mergeCell ref="K62:L62"/>
    <mergeCell ref="A64:C64"/>
    <mergeCell ref="A65:C65"/>
    <mergeCell ref="A62:C63"/>
    <mergeCell ref="D62:D63"/>
    <mergeCell ref="E62:E63"/>
    <mergeCell ref="F62:F63"/>
    <mergeCell ref="G62:G63"/>
    <mergeCell ref="A11:L11"/>
    <mergeCell ref="A58:F58"/>
    <mergeCell ref="A59:F59"/>
    <mergeCell ref="A61:H61"/>
    <mergeCell ref="I61:L61"/>
    <mergeCell ref="A8:H8"/>
    <mergeCell ref="I8:L8"/>
    <mergeCell ref="N8:S9"/>
    <mergeCell ref="A9:A10"/>
    <mergeCell ref="B9:B10"/>
    <mergeCell ref="C9:C10"/>
    <mergeCell ref="D9:D10"/>
    <mergeCell ref="E9:E10"/>
    <mergeCell ref="F9:F10"/>
    <mergeCell ref="G9:G10"/>
    <mergeCell ref="H9:H10"/>
    <mergeCell ref="I9:J9"/>
    <mergeCell ref="K9:L9"/>
    <mergeCell ref="F1:K1"/>
    <mergeCell ref="F2:K2"/>
    <mergeCell ref="A5:B5"/>
    <mergeCell ref="C5:S5"/>
    <mergeCell ref="A6:B6"/>
    <mergeCell ref="C6:S6"/>
  </mergeCells>
  <dataValidations count="7">
    <dataValidation allowBlank="1" showInputMessage="1" showErrorMessage="1" prompt="diligencie la cantidad del personal requerido" sqref="B12:B57 IW12:IW57 SS12:SS57 ACO12:ACO57 AMK12:AMK57 AWG12:AWG57 BGC12:BGC57 BPY12:BPY57 BZU12:BZU57 CJQ12:CJQ57 CTM12:CTM57 DDI12:DDI57 DNE12:DNE57 DXA12:DXA57 EGW12:EGW57 EQS12:EQS57 FAO12:FAO57 FKK12:FKK57 FUG12:FUG57 GEC12:GEC57 GNY12:GNY57 GXU12:GXU57 HHQ12:HHQ57 HRM12:HRM57 IBI12:IBI57 ILE12:ILE57 IVA12:IVA57 JEW12:JEW57 JOS12:JOS57 JYO12:JYO57 KIK12:KIK57 KSG12:KSG57 LCC12:LCC57 LLY12:LLY57 LVU12:LVU57 MFQ12:MFQ57 MPM12:MPM57 MZI12:MZI57 NJE12:NJE57 NTA12:NTA57 OCW12:OCW57 OMS12:OMS57 OWO12:OWO57 PGK12:PGK57 PQG12:PQG57 QAC12:QAC57 QJY12:QJY57 QTU12:QTU57 RDQ12:RDQ57 RNM12:RNM57 RXI12:RXI57 SHE12:SHE57 SRA12:SRA57 TAW12:TAW57 TKS12:TKS57 TUO12:TUO57 UEK12:UEK57 UOG12:UOG57 UYC12:UYC57 VHY12:VHY57 VRU12:VRU57 WBQ12:WBQ57 WLM12:WLM57 WVI12:WVI57" xr:uid="{00000000-0002-0000-0200-000000000000}">
      <formula1>0</formula1>
      <formula2>0</formula2>
    </dataValidation>
    <dataValidation allowBlank="1" showInputMessage="1" showErrorMessage="1" prompt="definir la unidad de medida con la cual se asigna el valor unitario." sqref="D12:D57 IY12:IY57 SU12:SU57 ACQ12:ACQ57 AMM12:AMM57 AWI12:AWI57 BGE12:BGE57 BQA12:BQA57 BZW12:BZW57 CJS12:CJS57 CTO12:CTO57 DDK12:DDK57 DNG12:DNG57 DXC12:DXC57 EGY12:EGY57 EQU12:EQU57 FAQ12:FAQ57 FKM12:FKM57 FUI12:FUI57 GEE12:GEE57 GOA12:GOA57 GXW12:GXW57 HHS12:HHS57 HRO12:HRO57 IBK12:IBK57 ILG12:ILG57 IVC12:IVC57 JEY12:JEY57 JOU12:JOU57 JYQ12:JYQ57 KIM12:KIM57 KSI12:KSI57 LCE12:LCE57 LMA12:LMA57 LVW12:LVW57 MFS12:MFS57 MPO12:MPO57 MZK12:MZK57 NJG12:NJG57 NTC12:NTC57 OCY12:OCY57 OMU12:OMU57 OWQ12:OWQ57 PGM12:PGM57 PQI12:PQI57 QAE12:QAE57 QKA12:QKA57 QTW12:QTW57 RDS12:RDS57 RNO12:RNO57 RXK12:RXK57 SHG12:SHG57 SRC12:SRC57 TAY12:TAY57 TKU12:TKU57 TUQ12:TUQ57 UEM12:UEM57 UOI12:UOI57 UYE12:UYE57 VIA12:VIA57 VRW12:VRW57 WBS12:WBS57 WLO12:WLO57 WVK12:WVK57" xr:uid="{00000000-0002-0000-0200-000001000000}">
      <formula1>0</formula1>
      <formula2>0</formula2>
    </dataValidation>
    <dataValidation allowBlank="1" showInputMessage="1" showErrorMessage="1" prompt="diligencie la cantidad de unidad de medida del valor unitario" sqref="E12:E31 IZ12:IZ57 SV12:SV57 ACR12:ACR57 AMN12:AMN57 AWJ12:AWJ57 BGF12:BGF57 BQB12:BQB57 BZX12:BZX57 CJT12:CJT57 CTP12:CTP57 DDL12:DDL57 DNH12:DNH57 DXD12:DXD57 EGZ12:EGZ57 EQV12:EQV57 FAR12:FAR57 FKN12:FKN57 FUJ12:FUJ57 GEF12:GEF57 GOB12:GOB57 GXX12:GXX57 HHT12:HHT57 HRP12:HRP57 IBL12:IBL57 ILH12:ILH57 IVD12:IVD57 JEZ12:JEZ57 JOV12:JOV57 JYR12:JYR57 KIN12:KIN57 KSJ12:KSJ57 LCF12:LCF57 LMB12:LMB57 LVX12:LVX57 MFT12:MFT57 MPP12:MPP57 MZL12:MZL57 NJH12:NJH57 NTD12:NTD57 OCZ12:OCZ57 OMV12:OMV57 OWR12:OWR57 PGN12:PGN57 PQJ12:PQJ57 QAF12:QAF57 QKB12:QKB57 QTX12:QTX57 RDT12:RDT57 RNP12:RNP57 RXL12:RXL57 SHH12:SHH57 SRD12:SRD57 TAZ12:TAZ57 TKV12:TKV57 TUR12:TUR57 UEN12:UEN57 UOJ12:UOJ57 UYF12:UYF57 VIB12:VIB57 VRX12:VRX57 WBT12:WBT57 WLP12:WLP57 WVL12:WVL57" xr:uid="{00000000-0002-0000-0200-000002000000}">
      <formula1>0</formula1>
      <formula2>0</formula2>
    </dataValidation>
    <dataValidation allowBlank="1" showInputMessage="1" showErrorMessage="1" prompt="traer el valor definido en la hoja &quot;honorarios Corporativos&quot;" sqref="JA12:JA57 SW12:SW57 ACS12:ACS57 AMO12:AMO57 AWK12:AWK57 BGG12:BGG57 BQC12:BQC57 BZY12:BZY57 CJU12:CJU57 CTQ12:CTQ57 DDM12:DDM57 DNI12:DNI57 DXE12:DXE57 EHA12:EHA57 EQW12:EQW57 FAS12:FAS57 FKO12:FKO57 FUK12:FUK57 GEG12:GEG57 GOC12:GOC57 GXY12:GXY57 HHU12:HHU57 HRQ12:HRQ57 IBM12:IBM57 ILI12:ILI57 IVE12:IVE57 JFA12:JFA57 JOW12:JOW57 JYS12:JYS57 KIO12:KIO57 KSK12:KSK57 LCG12:LCG57 LMC12:LMC57 LVY12:LVY57 MFU12:MFU57 MPQ12:MPQ57 MZM12:MZM57 NJI12:NJI57 NTE12:NTE57 ODA12:ODA57 OMW12:OMW57 OWS12:OWS57 PGO12:PGO57 PQK12:PQK57 QAG12:QAG57 QKC12:QKC57 QTY12:QTY57 RDU12:RDU57 RNQ12:RNQ57 RXM12:RXM57 SHI12:SHI57 SRE12:SRE57 TBA12:TBA57 TKW12:TKW57 TUS12:TUS57 UEO12:UEO57 UOK12:UOK57 UYG12:UYG57 VIC12:VIC57 VRY12:VRY57 WBU12:WBU57 WLQ12:WLQ57 WVM12:WVM57 E32:E57" xr:uid="{00000000-0002-0000-0200-000003000000}">
      <formula1>0</formula1>
      <formula2>0</formula2>
    </dataValidation>
    <dataValidation allowBlank="1" showInputMessage="1" showErrorMessage="1" prompt="ingrese el valor del Factor Prestacional asignado para el personal." sqref="F12:F57 JB12:JB57 SX12:SX57 ACT12:ACT57 AMP12:AMP57 AWL12:AWL57 BGH12:BGH57 BQD12:BQD57 BZZ12:BZZ57 CJV12:CJV57 CTR12:CTR57 DDN12:DDN57 DNJ12:DNJ57 DXF12:DXF57 EHB12:EHB57 EQX12:EQX57 FAT12:FAT57 FKP12:FKP57 FUL12:FUL57 GEH12:GEH57 GOD12:GOD57 GXZ12:GXZ57 HHV12:HHV57 HRR12:HRR57 IBN12:IBN57 ILJ12:ILJ57 IVF12:IVF57 JFB12:JFB57 JOX12:JOX57 JYT12:JYT57 KIP12:KIP57 KSL12:KSL57 LCH12:LCH57 LMD12:LMD57 LVZ12:LVZ57 MFV12:MFV57 MPR12:MPR57 MZN12:MZN57 NJJ12:NJJ57 NTF12:NTF57 ODB12:ODB57 OMX12:OMX57 OWT12:OWT57 PGP12:PGP57 PQL12:PQL57 QAH12:QAH57 QKD12:QKD57 QTZ12:QTZ57 RDV12:RDV57 RNR12:RNR57 RXN12:RXN57 SHJ12:SHJ57 SRF12:SRF57 TBB12:TBB57 TKX12:TKX57 TUT12:TUT57 UEP12:UEP57 UOL12:UOL57 UYH12:UYH57 VID12:VID57 VRZ12:VRZ57 WBV12:WBV57 WLR12:WLR57 WVN12:WVN57" xr:uid="{00000000-0002-0000-0200-000004000000}">
      <formula1>0</formula1>
      <formula2>0</formula2>
    </dataValidation>
    <dataValidation allowBlank="1" showInputMessage="1" showErrorMessage="1" prompt="diligencie la dedicación del personal relacionado." sqref="C12:C57 IX12:IX57 ST12:ST57 ACP12:ACP57 AML12:AML57 AWH12:AWH57 BGD12:BGD57 BPZ12:BPZ57 BZV12:BZV57 CJR12:CJR57 CTN12:CTN57 DDJ12:DDJ57 DNF12:DNF57 DXB12:DXB57 EGX12:EGX57 EQT12:EQT57 FAP12:FAP57 FKL12:FKL57 FUH12:FUH57 GED12:GED57 GNZ12:GNZ57 GXV12:GXV57 HHR12:HHR57 HRN12:HRN57 IBJ12:IBJ57 ILF12:ILF57 IVB12:IVB57 JEX12:JEX57 JOT12:JOT57 JYP12:JYP57 KIL12:KIL57 KSH12:KSH57 LCD12:LCD57 LLZ12:LLZ57 LVV12:LVV57 MFR12:MFR57 MPN12:MPN57 MZJ12:MZJ57 NJF12:NJF57 NTB12:NTB57 OCX12:OCX57 OMT12:OMT57 OWP12:OWP57 PGL12:PGL57 PQH12:PQH57 QAD12:QAD57 QJZ12:QJZ57 QTV12:QTV57 RDR12:RDR57 RNN12:RNN57 RXJ12:RXJ57 SHF12:SHF57 SRB12:SRB57 TAX12:TAX57 TKT12:TKT57 TUP12:TUP57 UEL12:UEL57 UOH12:UOH57 UYD12:UYD57 VHZ12:VHZ57 VRV12:VRV57 WBR12:WBR57 WLN12:WLN57 WVJ12:WVJ57" xr:uid="{00000000-0002-0000-0200-000005000000}">
      <formula1>0</formula1>
      <formula2>0</formula2>
    </dataValidation>
    <dataValidation type="list" allowBlank="1" showInputMessage="1" showErrorMessage="1" sqref="G114 E133:E134" xr:uid="{00000000-0002-0000-0200-000006000000}">
      <formula1>"Si,No"</formula1>
      <formula2>0</formula2>
    </dataValidation>
  </dataValidations>
  <hyperlinks>
    <hyperlink ref="A129" location="IVA!A1" display="RESUMEN POR ALCANCES, ACTIVIDADES O SUBACTIVIDADES - RECURSOS EN DINERO CORANTIOQUIA" xr:uid="{00000000-0004-0000-0200-000000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D99694"/>
    <pageSetUpPr fitToPage="1"/>
  </sheetPr>
  <dimension ref="A1:L245"/>
  <sheetViews>
    <sheetView showGridLines="0" zoomScale="90" zoomScaleNormal="90" workbookViewId="0">
      <selection activeCell="B2" sqref="B2"/>
    </sheetView>
  </sheetViews>
  <sheetFormatPr baseColWidth="10" defaultColWidth="11.296875" defaultRowHeight="12.5" x14ac:dyDescent="0.25"/>
  <cols>
    <col min="1" max="1" width="28" style="194" customWidth="1"/>
    <col min="2" max="2" width="11.796875" style="194" customWidth="1"/>
    <col min="3" max="3" width="12.796875" style="194" customWidth="1"/>
    <col min="4" max="4" width="14.796875" style="194" customWidth="1"/>
    <col min="5" max="5" width="21.09765625" style="194" customWidth="1"/>
    <col min="6" max="6" width="18.296875" style="195" customWidth="1"/>
    <col min="7" max="7" width="22" style="196" customWidth="1"/>
    <col min="8" max="11" width="18.796875" style="197" customWidth="1"/>
    <col min="12" max="12" width="14.69921875" style="1" customWidth="1"/>
    <col min="13" max="16384" width="11.296875" style="1"/>
  </cols>
  <sheetData>
    <row r="1" spans="1:11" ht="39" customHeight="1" x14ac:dyDescent="0.25">
      <c r="A1" s="1"/>
      <c r="B1" s="582" t="str">
        <f>Instructivo!F1</f>
        <v>Sistema de Gestión Integral (SGI)
Instructivo - Componente Financiero EP
Código: F-PGC-21. Versión: 05</v>
      </c>
      <c r="C1" s="582"/>
      <c r="D1" s="582"/>
      <c r="E1" s="582"/>
      <c r="F1" s="582"/>
      <c r="G1" s="1"/>
      <c r="H1" s="118" t="s">
        <v>217</v>
      </c>
      <c r="I1" s="1"/>
      <c r="J1" s="198"/>
      <c r="K1" s="198"/>
    </row>
    <row r="2" spans="1:11" ht="18" customHeight="1" x14ac:dyDescent="0.25">
      <c r="A2" s="1"/>
      <c r="B2" s="555" t="s">
        <v>274</v>
      </c>
      <c r="C2" s="555"/>
      <c r="D2" s="555"/>
      <c r="E2" s="555"/>
      <c r="F2" s="555"/>
      <c r="G2" s="199"/>
      <c r="H2" s="199"/>
      <c r="I2" s="199"/>
      <c r="J2" s="199"/>
      <c r="K2" s="199"/>
    </row>
    <row r="3" spans="1:11" ht="7.5" customHeight="1" x14ac:dyDescent="0.25"/>
    <row r="4" spans="1:11" ht="7.5" customHeight="1" x14ac:dyDescent="0.25">
      <c r="A4" s="200"/>
      <c r="B4" s="200"/>
      <c r="C4" s="200"/>
      <c r="D4" s="201"/>
      <c r="E4" s="201"/>
      <c r="F4" s="201"/>
      <c r="G4" s="201"/>
      <c r="H4" s="201"/>
      <c r="I4" s="201"/>
      <c r="J4" s="201"/>
      <c r="K4" s="201"/>
    </row>
    <row r="5" spans="1:11" ht="18" customHeight="1" x14ac:dyDescent="0.25">
      <c r="A5" s="648" t="s">
        <v>103</v>
      </c>
      <c r="B5" s="648"/>
      <c r="C5" s="648"/>
      <c r="D5" s="648"/>
      <c r="E5" s="648"/>
      <c r="F5" s="611" t="str">
        <f>'Plan Ejecución'!J4</f>
        <v>Convenio Interadministrativo</v>
      </c>
      <c r="G5" s="611"/>
      <c r="H5" s="611"/>
      <c r="I5" s="611"/>
      <c r="J5" s="611"/>
      <c r="K5" s="611"/>
    </row>
    <row r="6" spans="1:11" ht="37.5" customHeight="1" x14ac:dyDescent="0.25">
      <c r="A6" s="648" t="s">
        <v>105</v>
      </c>
      <c r="B6" s="648"/>
      <c r="C6" s="648"/>
      <c r="D6" s="648"/>
      <c r="E6" s="648"/>
      <c r="F6" s="649" t="str">
        <f>'Plan Ejecución'!J5</f>
        <v>Aunar esfuerzos para ejecutar acciones enfocadas al apoyo del PGIRS mediante acciones y estrategias enfocadas en la gestión, el aprovechamiento y la economía circular, en el municipio de Concordia</v>
      </c>
      <c r="G6" s="649"/>
      <c r="H6" s="649"/>
      <c r="I6" s="649"/>
      <c r="J6" s="649"/>
      <c r="K6" s="649"/>
    </row>
    <row r="7" spans="1:11" s="201" customFormat="1" ht="18" customHeight="1" x14ac:dyDescent="0.25">
      <c r="A7" s="104"/>
      <c r="B7" s="104"/>
      <c r="C7" s="104"/>
      <c r="D7" s="104"/>
      <c r="E7" s="104"/>
      <c r="F7" s="1"/>
      <c r="G7" s="1"/>
      <c r="H7" s="197"/>
      <c r="I7" s="197"/>
      <c r="J7" s="197"/>
      <c r="K7" s="197"/>
    </row>
    <row r="8" spans="1:11" s="201" customFormat="1" ht="18" customHeight="1" x14ac:dyDescent="0.3">
      <c r="A8" s="610" t="s">
        <v>275</v>
      </c>
      <c r="B8" s="610"/>
      <c r="C8" s="610"/>
      <c r="D8" s="610"/>
      <c r="E8" s="610"/>
      <c r="F8" s="584"/>
      <c r="G8" s="584"/>
      <c r="H8" s="584"/>
      <c r="I8" s="584"/>
      <c r="J8" s="584"/>
      <c r="K8" s="584"/>
    </row>
    <row r="9" spans="1:11" s="201" customFormat="1" ht="18" customHeight="1" x14ac:dyDescent="0.3">
      <c r="A9" s="610" t="s">
        <v>276</v>
      </c>
      <c r="B9" s="610"/>
      <c r="C9" s="610"/>
      <c r="D9" s="610"/>
      <c r="E9" s="610"/>
      <c r="F9" s="584"/>
      <c r="G9" s="584"/>
      <c r="H9" s="584"/>
      <c r="I9" s="584"/>
      <c r="J9" s="584"/>
      <c r="K9" s="584"/>
    </row>
    <row r="10" spans="1:11" ht="45" customHeight="1" x14ac:dyDescent="0.25">
      <c r="A10" s="610" t="s">
        <v>277</v>
      </c>
      <c r="B10" s="610"/>
      <c r="C10" s="610"/>
      <c r="D10" s="610"/>
      <c r="E10" s="610"/>
      <c r="F10" s="584"/>
      <c r="G10" s="584"/>
      <c r="H10" s="584"/>
      <c r="I10" s="584"/>
      <c r="J10" s="584"/>
      <c r="K10" s="584"/>
    </row>
    <row r="11" spans="1:11" ht="18" customHeight="1" x14ac:dyDescent="0.25">
      <c r="A11" s="202"/>
      <c r="B11" s="182"/>
      <c r="C11" s="182"/>
      <c r="D11" s="182"/>
      <c r="E11" s="182"/>
      <c r="F11" s="182"/>
      <c r="G11" s="203"/>
    </row>
    <row r="12" spans="1:11" ht="18" customHeight="1" x14ac:dyDescent="0.25">
      <c r="A12" s="650" t="s">
        <v>278</v>
      </c>
      <c r="B12" s="650"/>
      <c r="C12" s="650"/>
      <c r="D12" s="650"/>
      <c r="E12" s="650"/>
      <c r="F12" s="650"/>
      <c r="G12" s="650"/>
      <c r="H12" s="651" t="s">
        <v>220</v>
      </c>
      <c r="I12" s="651"/>
      <c r="J12" s="651"/>
      <c r="K12" s="651"/>
    </row>
    <row r="13" spans="1:11" ht="18" customHeight="1" x14ac:dyDescent="0.25">
      <c r="A13" s="650"/>
      <c r="B13" s="650"/>
      <c r="C13" s="650"/>
      <c r="D13" s="650"/>
      <c r="E13" s="650"/>
      <c r="F13" s="650"/>
      <c r="G13" s="650"/>
      <c r="H13" s="651" t="s">
        <v>229</v>
      </c>
      <c r="I13" s="651"/>
      <c r="J13" s="651" t="s">
        <v>230</v>
      </c>
      <c r="K13" s="651"/>
    </row>
    <row r="14" spans="1:11" ht="31.5" customHeight="1" x14ac:dyDescent="0.25">
      <c r="A14" s="120" t="s">
        <v>222</v>
      </c>
      <c r="B14" s="120" t="s">
        <v>223</v>
      </c>
      <c r="C14" s="120" t="s">
        <v>224</v>
      </c>
      <c r="D14" s="120" t="s">
        <v>116</v>
      </c>
      <c r="E14" s="120" t="s">
        <v>225</v>
      </c>
      <c r="F14" s="205" t="s">
        <v>226</v>
      </c>
      <c r="G14" s="206" t="s">
        <v>279</v>
      </c>
      <c r="H14" s="204" t="s">
        <v>231</v>
      </c>
      <c r="I14" s="204" t="s">
        <v>232</v>
      </c>
      <c r="J14" s="204" t="s">
        <v>231</v>
      </c>
      <c r="K14" s="204" t="s">
        <v>232</v>
      </c>
    </row>
    <row r="15" spans="1:11" ht="18" customHeight="1" x14ac:dyDescent="0.25">
      <c r="A15" s="652" t="s">
        <v>219</v>
      </c>
      <c r="B15" s="652"/>
      <c r="C15" s="652"/>
      <c r="D15" s="652"/>
      <c r="E15" s="652"/>
      <c r="F15" s="652"/>
      <c r="G15" s="652"/>
      <c r="H15" s="652"/>
      <c r="I15" s="652"/>
      <c r="J15" s="652"/>
      <c r="K15" s="652"/>
    </row>
    <row r="16" spans="1:11" ht="18" customHeight="1" x14ac:dyDescent="0.25">
      <c r="A16" s="207"/>
      <c r="B16" s="207"/>
      <c r="C16" s="208"/>
      <c r="D16" s="207"/>
      <c r="E16" s="207"/>
      <c r="F16" s="209"/>
      <c r="G16" s="209">
        <f t="shared" ref="G16:G40" si="0">B16*C16*E16*F16</f>
        <v>0</v>
      </c>
      <c r="H16" s="101"/>
      <c r="I16" s="101"/>
      <c r="J16" s="101"/>
      <c r="K16" s="101"/>
    </row>
    <row r="17" spans="1:11" ht="18" customHeight="1" x14ac:dyDescent="0.25">
      <c r="A17" s="207"/>
      <c r="B17" s="207"/>
      <c r="C17" s="208"/>
      <c r="D17" s="207"/>
      <c r="E17" s="207"/>
      <c r="F17" s="209"/>
      <c r="G17" s="209">
        <f t="shared" si="0"/>
        <v>0</v>
      </c>
      <c r="H17" s="101"/>
      <c r="I17" s="101"/>
      <c r="J17" s="101"/>
      <c r="K17" s="101"/>
    </row>
    <row r="18" spans="1:11" ht="18" customHeight="1" x14ac:dyDescent="0.25">
      <c r="A18" s="207"/>
      <c r="B18" s="207"/>
      <c r="C18" s="208"/>
      <c r="D18" s="207"/>
      <c r="E18" s="207"/>
      <c r="F18" s="209"/>
      <c r="G18" s="209">
        <f t="shared" si="0"/>
        <v>0</v>
      </c>
      <c r="H18" s="101"/>
      <c r="I18" s="101"/>
      <c r="J18" s="101"/>
      <c r="K18" s="101"/>
    </row>
    <row r="19" spans="1:11" ht="18" customHeight="1" x14ac:dyDescent="0.25">
      <c r="A19" s="207"/>
      <c r="B19" s="207"/>
      <c r="C19" s="208"/>
      <c r="D19" s="207"/>
      <c r="E19" s="207"/>
      <c r="F19" s="209"/>
      <c r="G19" s="209">
        <f t="shared" si="0"/>
        <v>0</v>
      </c>
      <c r="H19" s="101"/>
      <c r="I19" s="101"/>
      <c r="J19" s="101"/>
      <c r="K19" s="101"/>
    </row>
    <row r="20" spans="1:11" ht="18" customHeight="1" x14ac:dyDescent="0.25">
      <c r="A20" s="207"/>
      <c r="B20" s="207"/>
      <c r="C20" s="208"/>
      <c r="D20" s="207"/>
      <c r="E20" s="207"/>
      <c r="F20" s="209"/>
      <c r="G20" s="209">
        <f t="shared" si="0"/>
        <v>0</v>
      </c>
      <c r="H20" s="101"/>
      <c r="I20" s="101"/>
      <c r="J20" s="101"/>
      <c r="K20" s="101"/>
    </row>
    <row r="21" spans="1:11" ht="18" hidden="1" customHeight="1" x14ac:dyDescent="0.25">
      <c r="A21" s="207"/>
      <c r="B21" s="207"/>
      <c r="C21" s="208"/>
      <c r="D21" s="207"/>
      <c r="E21" s="207"/>
      <c r="F21" s="209"/>
      <c r="G21" s="209">
        <f t="shared" si="0"/>
        <v>0</v>
      </c>
      <c r="H21" s="101"/>
      <c r="I21" s="101"/>
      <c r="J21" s="101"/>
      <c r="K21" s="101"/>
    </row>
    <row r="22" spans="1:11" ht="18" hidden="1" customHeight="1" x14ac:dyDescent="0.25">
      <c r="A22" s="207"/>
      <c r="B22" s="207"/>
      <c r="C22" s="208"/>
      <c r="D22" s="207"/>
      <c r="E22" s="207"/>
      <c r="F22" s="209"/>
      <c r="G22" s="209">
        <f t="shared" si="0"/>
        <v>0</v>
      </c>
      <c r="H22" s="101"/>
      <c r="I22" s="101"/>
      <c r="J22" s="101"/>
      <c r="K22" s="101"/>
    </row>
    <row r="23" spans="1:11" ht="18" hidden="1" customHeight="1" x14ac:dyDescent="0.25">
      <c r="A23" s="207"/>
      <c r="B23" s="207"/>
      <c r="C23" s="208"/>
      <c r="D23" s="207"/>
      <c r="E23" s="207"/>
      <c r="F23" s="209"/>
      <c r="G23" s="209">
        <f t="shared" si="0"/>
        <v>0</v>
      </c>
      <c r="H23" s="101"/>
      <c r="I23" s="101"/>
      <c r="J23" s="101"/>
      <c r="K23" s="101"/>
    </row>
    <row r="24" spans="1:11" ht="18" hidden="1" customHeight="1" x14ac:dyDescent="0.25">
      <c r="A24" s="207"/>
      <c r="B24" s="207"/>
      <c r="C24" s="208"/>
      <c r="D24" s="207"/>
      <c r="E24" s="207"/>
      <c r="F24" s="209"/>
      <c r="G24" s="209">
        <f t="shared" si="0"/>
        <v>0</v>
      </c>
      <c r="H24" s="101"/>
      <c r="I24" s="101"/>
      <c r="J24" s="101"/>
      <c r="K24" s="101"/>
    </row>
    <row r="25" spans="1:11" ht="18" hidden="1" customHeight="1" x14ac:dyDescent="0.25">
      <c r="A25" s="207"/>
      <c r="B25" s="207"/>
      <c r="C25" s="208"/>
      <c r="D25" s="207"/>
      <c r="E25" s="207"/>
      <c r="F25" s="209"/>
      <c r="G25" s="209">
        <f t="shared" si="0"/>
        <v>0</v>
      </c>
      <c r="H25" s="101"/>
      <c r="I25" s="101"/>
      <c r="J25" s="101"/>
      <c r="K25" s="101"/>
    </row>
    <row r="26" spans="1:11" ht="18" hidden="1" customHeight="1" x14ac:dyDescent="0.25">
      <c r="A26" s="207"/>
      <c r="B26" s="207"/>
      <c r="C26" s="208"/>
      <c r="D26" s="207"/>
      <c r="E26" s="207"/>
      <c r="F26" s="209"/>
      <c r="G26" s="209">
        <f t="shared" si="0"/>
        <v>0</v>
      </c>
      <c r="H26" s="101"/>
      <c r="I26" s="101"/>
      <c r="J26" s="101"/>
      <c r="K26" s="101"/>
    </row>
    <row r="27" spans="1:11" ht="18" hidden="1" customHeight="1" x14ac:dyDescent="0.25">
      <c r="A27" s="207"/>
      <c r="B27" s="207"/>
      <c r="C27" s="208"/>
      <c r="D27" s="207"/>
      <c r="E27" s="207"/>
      <c r="F27" s="209"/>
      <c r="G27" s="209">
        <f t="shared" si="0"/>
        <v>0</v>
      </c>
      <c r="H27" s="101"/>
      <c r="I27" s="101"/>
      <c r="J27" s="101"/>
      <c r="K27" s="101"/>
    </row>
    <row r="28" spans="1:11" ht="18" hidden="1" customHeight="1" x14ac:dyDescent="0.25">
      <c r="A28" s="207"/>
      <c r="B28" s="207"/>
      <c r="C28" s="208"/>
      <c r="D28" s="207"/>
      <c r="E28" s="207"/>
      <c r="F28" s="209"/>
      <c r="G28" s="209">
        <f t="shared" si="0"/>
        <v>0</v>
      </c>
      <c r="H28" s="101"/>
      <c r="I28" s="101"/>
      <c r="J28" s="101"/>
      <c r="K28" s="101"/>
    </row>
    <row r="29" spans="1:11" ht="18" hidden="1" customHeight="1" x14ac:dyDescent="0.25">
      <c r="A29" s="207"/>
      <c r="B29" s="207"/>
      <c r="C29" s="208"/>
      <c r="D29" s="207"/>
      <c r="E29" s="207"/>
      <c r="F29" s="209"/>
      <c r="G29" s="209">
        <f t="shared" si="0"/>
        <v>0</v>
      </c>
      <c r="H29" s="101"/>
      <c r="I29" s="101"/>
      <c r="J29" s="101"/>
      <c r="K29" s="101"/>
    </row>
    <row r="30" spans="1:11" ht="18" hidden="1" customHeight="1" x14ac:dyDescent="0.25">
      <c r="A30" s="207"/>
      <c r="B30" s="207"/>
      <c r="C30" s="208"/>
      <c r="D30" s="207"/>
      <c r="E30" s="207"/>
      <c r="F30" s="209"/>
      <c r="G30" s="209">
        <f t="shared" si="0"/>
        <v>0</v>
      </c>
      <c r="H30" s="101"/>
      <c r="I30" s="101"/>
      <c r="J30" s="101"/>
      <c r="K30" s="101"/>
    </row>
    <row r="31" spans="1:11" ht="18" hidden="1" customHeight="1" x14ac:dyDescent="0.25">
      <c r="A31" s="207"/>
      <c r="B31" s="207"/>
      <c r="C31" s="208"/>
      <c r="D31" s="207"/>
      <c r="E31" s="207"/>
      <c r="F31" s="209"/>
      <c r="G31" s="209">
        <f t="shared" si="0"/>
        <v>0</v>
      </c>
      <c r="H31" s="101"/>
      <c r="I31" s="101"/>
      <c r="J31" s="101"/>
      <c r="K31" s="101"/>
    </row>
    <row r="32" spans="1:11" ht="18" hidden="1" customHeight="1" x14ac:dyDescent="0.25">
      <c r="A32" s="207"/>
      <c r="B32" s="207"/>
      <c r="C32" s="208"/>
      <c r="D32" s="207"/>
      <c r="E32" s="207"/>
      <c r="F32" s="209"/>
      <c r="G32" s="209">
        <f t="shared" si="0"/>
        <v>0</v>
      </c>
      <c r="H32" s="101"/>
      <c r="I32" s="101"/>
      <c r="J32" s="101"/>
      <c r="K32" s="101"/>
    </row>
    <row r="33" spans="1:11" ht="18" hidden="1" customHeight="1" x14ac:dyDescent="0.25">
      <c r="A33" s="207"/>
      <c r="B33" s="207"/>
      <c r="C33" s="208"/>
      <c r="D33" s="207"/>
      <c r="E33" s="207"/>
      <c r="F33" s="209"/>
      <c r="G33" s="209">
        <f t="shared" si="0"/>
        <v>0</v>
      </c>
      <c r="H33" s="101"/>
      <c r="I33" s="101"/>
      <c r="J33" s="101"/>
      <c r="K33" s="101"/>
    </row>
    <row r="34" spans="1:11" ht="18" hidden="1" customHeight="1" x14ac:dyDescent="0.25">
      <c r="A34" s="207"/>
      <c r="B34" s="207"/>
      <c r="C34" s="208"/>
      <c r="D34" s="207"/>
      <c r="E34" s="207"/>
      <c r="F34" s="209"/>
      <c r="G34" s="209">
        <f t="shared" si="0"/>
        <v>0</v>
      </c>
      <c r="H34" s="101"/>
      <c r="I34" s="101"/>
      <c r="J34" s="101"/>
      <c r="K34" s="101"/>
    </row>
    <row r="35" spans="1:11" ht="18" hidden="1" customHeight="1" x14ac:dyDescent="0.25">
      <c r="A35" s="207"/>
      <c r="B35" s="207"/>
      <c r="C35" s="208"/>
      <c r="D35" s="207"/>
      <c r="E35" s="207"/>
      <c r="F35" s="209"/>
      <c r="G35" s="209">
        <f t="shared" si="0"/>
        <v>0</v>
      </c>
      <c r="H35" s="101"/>
      <c r="I35" s="101"/>
      <c r="J35" s="101"/>
      <c r="K35" s="101"/>
    </row>
    <row r="36" spans="1:11" ht="18" hidden="1" customHeight="1" x14ac:dyDescent="0.25">
      <c r="A36" s="207"/>
      <c r="B36" s="207"/>
      <c r="C36" s="208"/>
      <c r="D36" s="207"/>
      <c r="E36" s="207"/>
      <c r="F36" s="209"/>
      <c r="G36" s="209">
        <f t="shared" si="0"/>
        <v>0</v>
      </c>
      <c r="H36" s="101"/>
      <c r="I36" s="101"/>
      <c r="J36" s="101"/>
      <c r="K36" s="101"/>
    </row>
    <row r="37" spans="1:11" ht="18" hidden="1" customHeight="1" x14ac:dyDescent="0.25">
      <c r="A37" s="207"/>
      <c r="B37" s="207"/>
      <c r="C37" s="208"/>
      <c r="D37" s="207"/>
      <c r="E37" s="207"/>
      <c r="F37" s="209"/>
      <c r="G37" s="209">
        <f t="shared" si="0"/>
        <v>0</v>
      </c>
      <c r="H37" s="101"/>
      <c r="I37" s="101"/>
      <c r="J37" s="101"/>
      <c r="K37" s="101"/>
    </row>
    <row r="38" spans="1:11" ht="18" hidden="1" customHeight="1" x14ac:dyDescent="0.25">
      <c r="A38" s="207"/>
      <c r="B38" s="207"/>
      <c r="C38" s="208"/>
      <c r="D38" s="207"/>
      <c r="E38" s="207"/>
      <c r="F38" s="209"/>
      <c r="G38" s="209">
        <f t="shared" si="0"/>
        <v>0</v>
      </c>
      <c r="H38" s="101"/>
      <c r="I38" s="101"/>
      <c r="J38" s="101"/>
      <c r="K38" s="101"/>
    </row>
    <row r="39" spans="1:11" ht="18" hidden="1" customHeight="1" x14ac:dyDescent="0.25">
      <c r="A39" s="207"/>
      <c r="B39" s="207"/>
      <c r="C39" s="208"/>
      <c r="D39" s="207"/>
      <c r="E39" s="207"/>
      <c r="F39" s="209"/>
      <c r="G39" s="209">
        <f t="shared" si="0"/>
        <v>0</v>
      </c>
      <c r="H39" s="101"/>
      <c r="I39" s="101"/>
      <c r="J39" s="101"/>
      <c r="K39" s="101"/>
    </row>
    <row r="40" spans="1:11" ht="18" hidden="1" customHeight="1" x14ac:dyDescent="0.25">
      <c r="A40" s="207"/>
      <c r="B40" s="207"/>
      <c r="C40" s="208"/>
      <c r="D40" s="207"/>
      <c r="E40" s="207"/>
      <c r="F40" s="209"/>
      <c r="G40" s="209">
        <f t="shared" si="0"/>
        <v>0</v>
      </c>
      <c r="H40" s="101"/>
      <c r="I40" s="101"/>
      <c r="J40" s="101"/>
      <c r="K40" s="101"/>
    </row>
    <row r="41" spans="1:11" ht="18" customHeight="1" x14ac:dyDescent="0.25">
      <c r="A41" s="653" t="s">
        <v>280</v>
      </c>
      <c r="B41" s="653"/>
      <c r="C41" s="653"/>
      <c r="D41" s="653"/>
      <c r="E41" s="653"/>
      <c r="F41" s="653"/>
      <c r="G41" s="210">
        <f>SUM(G16:G40)</f>
        <v>0</v>
      </c>
      <c r="H41" s="210">
        <f>SUM(H16:H40)</f>
        <v>0</v>
      </c>
      <c r="I41" s="210">
        <f>SUM(I16:I40)</f>
        <v>0</v>
      </c>
      <c r="J41" s="210">
        <f>SUM(J16:J40)</f>
        <v>0</v>
      </c>
      <c r="K41" s="210">
        <f>SUM(K16:K40)</f>
        <v>0</v>
      </c>
    </row>
    <row r="42" spans="1:11" ht="27" customHeight="1" x14ac:dyDescent="0.25">
      <c r="A42" s="627" t="s">
        <v>222</v>
      </c>
      <c r="B42" s="627"/>
      <c r="C42" s="627"/>
      <c r="D42" s="140" t="s">
        <v>116</v>
      </c>
      <c r="E42" s="140" t="s">
        <v>225</v>
      </c>
      <c r="F42" s="140" t="s">
        <v>245</v>
      </c>
      <c r="G42" s="206" t="s">
        <v>281</v>
      </c>
      <c r="H42" s="204" t="s">
        <v>231</v>
      </c>
      <c r="I42" s="204" t="s">
        <v>232</v>
      </c>
      <c r="J42" s="204" t="s">
        <v>231</v>
      </c>
      <c r="K42" s="204" t="s">
        <v>232</v>
      </c>
    </row>
    <row r="43" spans="1:11" ht="18" customHeight="1" x14ac:dyDescent="0.25">
      <c r="A43" s="652" t="s">
        <v>282</v>
      </c>
      <c r="B43" s="652"/>
      <c r="C43" s="652"/>
      <c r="D43" s="652"/>
      <c r="E43" s="652"/>
      <c r="F43" s="652"/>
      <c r="G43" s="652"/>
      <c r="H43" s="652"/>
      <c r="I43" s="652"/>
      <c r="J43" s="652"/>
      <c r="K43" s="652"/>
    </row>
    <row r="44" spans="1:11" ht="18" customHeight="1" x14ac:dyDescent="0.25">
      <c r="A44" s="654"/>
      <c r="B44" s="654"/>
      <c r="C44" s="654"/>
      <c r="D44" s="207"/>
      <c r="E44" s="207"/>
      <c r="F44" s="209"/>
      <c r="G44" s="211">
        <f t="shared" ref="G44:G75" si="1">E44*F44</f>
        <v>0</v>
      </c>
      <c r="H44" s="101"/>
      <c r="I44" s="101"/>
      <c r="J44" s="101"/>
      <c r="K44" s="101"/>
    </row>
    <row r="45" spans="1:11" ht="18" customHeight="1" x14ac:dyDescent="0.25">
      <c r="A45" s="654"/>
      <c r="B45" s="654"/>
      <c r="C45" s="654"/>
      <c r="D45" s="207"/>
      <c r="E45" s="207"/>
      <c r="F45" s="209"/>
      <c r="G45" s="211">
        <f t="shared" si="1"/>
        <v>0</v>
      </c>
      <c r="H45" s="101"/>
      <c r="I45" s="101"/>
      <c r="J45" s="101"/>
      <c r="K45" s="101"/>
    </row>
    <row r="46" spans="1:11" ht="18" customHeight="1" x14ac:dyDescent="0.25">
      <c r="A46" s="654"/>
      <c r="B46" s="654"/>
      <c r="C46" s="654"/>
      <c r="D46" s="207"/>
      <c r="E46" s="207"/>
      <c r="F46" s="209"/>
      <c r="G46" s="211">
        <f t="shared" si="1"/>
        <v>0</v>
      </c>
      <c r="H46" s="101"/>
      <c r="I46" s="101"/>
      <c r="J46" s="101"/>
      <c r="K46" s="101"/>
    </row>
    <row r="47" spans="1:11" ht="18" customHeight="1" x14ac:dyDescent="0.25">
      <c r="A47" s="654"/>
      <c r="B47" s="654"/>
      <c r="C47" s="654"/>
      <c r="D47" s="207"/>
      <c r="E47" s="207"/>
      <c r="F47" s="209"/>
      <c r="G47" s="211">
        <f t="shared" si="1"/>
        <v>0</v>
      </c>
      <c r="H47" s="101"/>
      <c r="I47" s="101"/>
      <c r="J47" s="101"/>
      <c r="K47" s="101"/>
    </row>
    <row r="48" spans="1:11" ht="18" customHeight="1" x14ac:dyDescent="0.25">
      <c r="A48" s="654"/>
      <c r="B48" s="654"/>
      <c r="C48" s="654"/>
      <c r="D48" s="207"/>
      <c r="E48" s="207"/>
      <c r="F48" s="209"/>
      <c r="G48" s="211">
        <f t="shared" si="1"/>
        <v>0</v>
      </c>
      <c r="H48" s="101"/>
      <c r="I48" s="101"/>
      <c r="J48" s="101"/>
      <c r="K48" s="101"/>
    </row>
    <row r="49" spans="1:11" ht="18" hidden="1" customHeight="1" x14ac:dyDescent="0.25">
      <c r="A49" s="654"/>
      <c r="B49" s="654"/>
      <c r="C49" s="654"/>
      <c r="D49" s="207"/>
      <c r="E49" s="207"/>
      <c r="F49" s="209"/>
      <c r="G49" s="211">
        <f t="shared" si="1"/>
        <v>0</v>
      </c>
      <c r="H49" s="101"/>
      <c r="I49" s="101"/>
      <c r="J49" s="101"/>
      <c r="K49" s="101"/>
    </row>
    <row r="50" spans="1:11" ht="18" hidden="1" customHeight="1" x14ac:dyDescent="0.25">
      <c r="A50" s="654"/>
      <c r="B50" s="654"/>
      <c r="C50" s="654"/>
      <c r="D50" s="207"/>
      <c r="E50" s="207"/>
      <c r="F50" s="209"/>
      <c r="G50" s="211">
        <f t="shared" si="1"/>
        <v>0</v>
      </c>
      <c r="H50" s="101"/>
      <c r="I50" s="101"/>
      <c r="J50" s="101"/>
      <c r="K50" s="101"/>
    </row>
    <row r="51" spans="1:11" ht="18" hidden="1" customHeight="1" x14ac:dyDescent="0.25">
      <c r="A51" s="654"/>
      <c r="B51" s="654"/>
      <c r="C51" s="654"/>
      <c r="D51" s="207"/>
      <c r="E51" s="207"/>
      <c r="F51" s="209"/>
      <c r="G51" s="211">
        <f t="shared" si="1"/>
        <v>0</v>
      </c>
      <c r="H51" s="101"/>
      <c r="I51" s="101"/>
      <c r="J51" s="101"/>
      <c r="K51" s="101"/>
    </row>
    <row r="52" spans="1:11" ht="18" hidden="1" customHeight="1" x14ac:dyDescent="0.25">
      <c r="A52" s="654"/>
      <c r="B52" s="654"/>
      <c r="C52" s="654"/>
      <c r="D52" s="207"/>
      <c r="E52" s="207"/>
      <c r="F52" s="209"/>
      <c r="G52" s="211">
        <f t="shared" si="1"/>
        <v>0</v>
      </c>
      <c r="H52" s="101"/>
      <c r="I52" s="101"/>
      <c r="J52" s="101"/>
      <c r="K52" s="101"/>
    </row>
    <row r="53" spans="1:11" ht="18" hidden="1" customHeight="1" x14ac:dyDescent="0.25">
      <c r="A53" s="654"/>
      <c r="B53" s="654"/>
      <c r="C53" s="654"/>
      <c r="D53" s="207"/>
      <c r="E53" s="207"/>
      <c r="F53" s="209"/>
      <c r="G53" s="211">
        <f t="shared" si="1"/>
        <v>0</v>
      </c>
      <c r="H53" s="101"/>
      <c r="I53" s="101"/>
      <c r="J53" s="101"/>
      <c r="K53" s="101"/>
    </row>
    <row r="54" spans="1:11" ht="18" hidden="1" customHeight="1" x14ac:dyDescent="0.25">
      <c r="A54" s="654"/>
      <c r="B54" s="654"/>
      <c r="C54" s="654"/>
      <c r="D54" s="207"/>
      <c r="E54" s="207"/>
      <c r="F54" s="209"/>
      <c r="G54" s="211">
        <f t="shared" si="1"/>
        <v>0</v>
      </c>
      <c r="H54" s="101"/>
      <c r="I54" s="101"/>
      <c r="J54" s="101"/>
      <c r="K54" s="101"/>
    </row>
    <row r="55" spans="1:11" ht="18" hidden="1" customHeight="1" x14ac:dyDescent="0.25">
      <c r="A55" s="654"/>
      <c r="B55" s="654"/>
      <c r="C55" s="654"/>
      <c r="D55" s="207"/>
      <c r="E55" s="207"/>
      <c r="F55" s="209"/>
      <c r="G55" s="211">
        <f t="shared" si="1"/>
        <v>0</v>
      </c>
      <c r="H55" s="101"/>
      <c r="I55" s="101"/>
      <c r="J55" s="101"/>
      <c r="K55" s="101"/>
    </row>
    <row r="56" spans="1:11" ht="18" hidden="1" customHeight="1" x14ac:dyDescent="0.25">
      <c r="A56" s="654"/>
      <c r="B56" s="654"/>
      <c r="C56" s="654"/>
      <c r="D56" s="207"/>
      <c r="E56" s="207"/>
      <c r="F56" s="209"/>
      <c r="G56" s="211">
        <f t="shared" si="1"/>
        <v>0</v>
      </c>
      <c r="H56" s="101"/>
      <c r="I56" s="101"/>
      <c r="J56" s="101"/>
      <c r="K56" s="101"/>
    </row>
    <row r="57" spans="1:11" ht="18" hidden="1" customHeight="1" x14ac:dyDescent="0.25">
      <c r="A57" s="654"/>
      <c r="B57" s="654"/>
      <c r="C57" s="654"/>
      <c r="D57" s="207"/>
      <c r="E57" s="207"/>
      <c r="F57" s="209"/>
      <c r="G57" s="211">
        <f t="shared" si="1"/>
        <v>0</v>
      </c>
      <c r="H57" s="101"/>
      <c r="I57" s="101"/>
      <c r="J57" s="101"/>
      <c r="K57" s="101"/>
    </row>
    <row r="58" spans="1:11" ht="18" hidden="1" customHeight="1" x14ac:dyDescent="0.25">
      <c r="A58" s="654"/>
      <c r="B58" s="654"/>
      <c r="C58" s="654"/>
      <c r="D58" s="207"/>
      <c r="E58" s="207"/>
      <c r="F58" s="209"/>
      <c r="G58" s="211">
        <f t="shared" si="1"/>
        <v>0</v>
      </c>
      <c r="H58" s="101"/>
      <c r="I58" s="101"/>
      <c r="J58" s="101"/>
      <c r="K58" s="101"/>
    </row>
    <row r="59" spans="1:11" ht="18" hidden="1" customHeight="1" x14ac:dyDescent="0.25">
      <c r="A59" s="654"/>
      <c r="B59" s="654"/>
      <c r="C59" s="654"/>
      <c r="D59" s="207"/>
      <c r="E59" s="207"/>
      <c r="F59" s="209"/>
      <c r="G59" s="211">
        <f t="shared" si="1"/>
        <v>0</v>
      </c>
      <c r="H59" s="101"/>
      <c r="I59" s="101"/>
      <c r="J59" s="101"/>
      <c r="K59" s="101"/>
    </row>
    <row r="60" spans="1:11" ht="18" hidden="1" customHeight="1" x14ac:dyDescent="0.25">
      <c r="A60" s="654"/>
      <c r="B60" s="654"/>
      <c r="C60" s="654"/>
      <c r="D60" s="207"/>
      <c r="E60" s="207"/>
      <c r="F60" s="209"/>
      <c r="G60" s="211">
        <f t="shared" si="1"/>
        <v>0</v>
      </c>
      <c r="H60" s="101"/>
      <c r="I60" s="101"/>
      <c r="J60" s="101"/>
      <c r="K60" s="101"/>
    </row>
    <row r="61" spans="1:11" ht="18" hidden="1" customHeight="1" x14ac:dyDescent="0.25">
      <c r="A61" s="654"/>
      <c r="B61" s="654"/>
      <c r="C61" s="654"/>
      <c r="D61" s="207"/>
      <c r="E61" s="207"/>
      <c r="F61" s="209"/>
      <c r="G61" s="211">
        <f t="shared" si="1"/>
        <v>0</v>
      </c>
      <c r="H61" s="101"/>
      <c r="I61" s="101"/>
      <c r="J61" s="101"/>
      <c r="K61" s="101"/>
    </row>
    <row r="62" spans="1:11" ht="18" hidden="1" customHeight="1" x14ac:dyDescent="0.25">
      <c r="A62" s="654"/>
      <c r="B62" s="654"/>
      <c r="C62" s="654"/>
      <c r="D62" s="207"/>
      <c r="E62" s="207"/>
      <c r="F62" s="209"/>
      <c r="G62" s="211">
        <f t="shared" si="1"/>
        <v>0</v>
      </c>
      <c r="H62" s="101"/>
      <c r="I62" s="101"/>
      <c r="J62" s="101"/>
      <c r="K62" s="101"/>
    </row>
    <row r="63" spans="1:11" ht="18" hidden="1" customHeight="1" x14ac:dyDescent="0.25">
      <c r="A63" s="654"/>
      <c r="B63" s="654"/>
      <c r="C63" s="654"/>
      <c r="D63" s="207"/>
      <c r="E63" s="207"/>
      <c r="F63" s="209"/>
      <c r="G63" s="211">
        <f t="shared" si="1"/>
        <v>0</v>
      </c>
      <c r="H63" s="101"/>
      <c r="I63" s="101"/>
      <c r="J63" s="101"/>
      <c r="K63" s="101"/>
    </row>
    <row r="64" spans="1:11" ht="18" hidden="1" customHeight="1" x14ac:dyDescent="0.25">
      <c r="A64" s="654"/>
      <c r="B64" s="654"/>
      <c r="C64" s="654"/>
      <c r="D64" s="207"/>
      <c r="E64" s="207"/>
      <c r="F64" s="209"/>
      <c r="G64" s="211">
        <f t="shared" si="1"/>
        <v>0</v>
      </c>
      <c r="H64" s="101"/>
      <c r="I64" s="101"/>
      <c r="J64" s="101"/>
      <c r="K64" s="101"/>
    </row>
    <row r="65" spans="1:11" ht="18" hidden="1" customHeight="1" x14ac:dyDescent="0.25">
      <c r="A65" s="654"/>
      <c r="B65" s="654"/>
      <c r="C65" s="654"/>
      <c r="D65" s="207"/>
      <c r="E65" s="207"/>
      <c r="F65" s="209"/>
      <c r="G65" s="211">
        <f t="shared" si="1"/>
        <v>0</v>
      </c>
      <c r="H65" s="101"/>
      <c r="I65" s="101"/>
      <c r="J65" s="101"/>
      <c r="K65" s="101"/>
    </row>
    <row r="66" spans="1:11" ht="18" hidden="1" customHeight="1" x14ac:dyDescent="0.25">
      <c r="A66" s="654"/>
      <c r="B66" s="654"/>
      <c r="C66" s="654"/>
      <c r="D66" s="207"/>
      <c r="E66" s="207"/>
      <c r="F66" s="209"/>
      <c r="G66" s="211">
        <f t="shared" si="1"/>
        <v>0</v>
      </c>
      <c r="H66" s="101"/>
      <c r="I66" s="101"/>
      <c r="J66" s="101"/>
      <c r="K66" s="101"/>
    </row>
    <row r="67" spans="1:11" ht="18" hidden="1" customHeight="1" x14ac:dyDescent="0.25">
      <c r="A67" s="654"/>
      <c r="B67" s="654"/>
      <c r="C67" s="654"/>
      <c r="D67" s="207"/>
      <c r="E67" s="207"/>
      <c r="F67" s="209"/>
      <c r="G67" s="211">
        <f t="shared" si="1"/>
        <v>0</v>
      </c>
      <c r="H67" s="101"/>
      <c r="I67" s="101"/>
      <c r="J67" s="101"/>
      <c r="K67" s="101"/>
    </row>
    <row r="68" spans="1:11" ht="18" hidden="1" customHeight="1" x14ac:dyDescent="0.25">
      <c r="A68" s="654"/>
      <c r="B68" s="654"/>
      <c r="C68" s="654"/>
      <c r="D68" s="207"/>
      <c r="E68" s="207"/>
      <c r="F68" s="209"/>
      <c r="G68" s="211">
        <f t="shared" si="1"/>
        <v>0</v>
      </c>
      <c r="H68" s="101"/>
      <c r="I68" s="101"/>
      <c r="J68" s="101"/>
      <c r="K68" s="101"/>
    </row>
    <row r="69" spans="1:11" ht="18" hidden="1" customHeight="1" x14ac:dyDescent="0.25">
      <c r="A69" s="654"/>
      <c r="B69" s="654"/>
      <c r="C69" s="654"/>
      <c r="D69" s="207"/>
      <c r="E69" s="207"/>
      <c r="F69" s="209"/>
      <c r="G69" s="211">
        <f t="shared" si="1"/>
        <v>0</v>
      </c>
      <c r="H69" s="101"/>
      <c r="I69" s="101"/>
      <c r="J69" s="101"/>
      <c r="K69" s="101"/>
    </row>
    <row r="70" spans="1:11" ht="18" hidden="1" customHeight="1" x14ac:dyDescent="0.25">
      <c r="A70" s="654"/>
      <c r="B70" s="654"/>
      <c r="C70" s="654"/>
      <c r="D70" s="207"/>
      <c r="E70" s="207"/>
      <c r="F70" s="209"/>
      <c r="G70" s="211">
        <f t="shared" si="1"/>
        <v>0</v>
      </c>
      <c r="H70" s="101"/>
      <c r="I70" s="101"/>
      <c r="J70" s="101"/>
      <c r="K70" s="101"/>
    </row>
    <row r="71" spans="1:11" ht="18" hidden="1" customHeight="1" x14ac:dyDescent="0.25">
      <c r="A71" s="654"/>
      <c r="B71" s="654"/>
      <c r="C71" s="654"/>
      <c r="D71" s="207"/>
      <c r="E71" s="207"/>
      <c r="F71" s="209"/>
      <c r="G71" s="211">
        <f t="shared" si="1"/>
        <v>0</v>
      </c>
      <c r="H71" s="101"/>
      <c r="I71" s="101"/>
      <c r="J71" s="101"/>
      <c r="K71" s="101"/>
    </row>
    <row r="72" spans="1:11" ht="18" hidden="1" customHeight="1" x14ac:dyDescent="0.25">
      <c r="A72" s="654"/>
      <c r="B72" s="654"/>
      <c r="C72" s="654"/>
      <c r="D72" s="207"/>
      <c r="E72" s="207"/>
      <c r="F72" s="209"/>
      <c r="G72" s="211">
        <f t="shared" si="1"/>
        <v>0</v>
      </c>
      <c r="H72" s="101"/>
      <c r="I72" s="101"/>
      <c r="J72" s="101"/>
      <c r="K72" s="101"/>
    </row>
    <row r="73" spans="1:11" ht="18" hidden="1" customHeight="1" x14ac:dyDescent="0.25">
      <c r="A73" s="654"/>
      <c r="B73" s="654"/>
      <c r="C73" s="654"/>
      <c r="D73" s="207"/>
      <c r="E73" s="207"/>
      <c r="F73" s="209"/>
      <c r="G73" s="211">
        <f t="shared" si="1"/>
        <v>0</v>
      </c>
      <c r="H73" s="101"/>
      <c r="I73" s="101"/>
      <c r="J73" s="101"/>
      <c r="K73" s="101"/>
    </row>
    <row r="74" spans="1:11" ht="18" hidden="1" customHeight="1" x14ac:dyDescent="0.25">
      <c r="A74" s="654"/>
      <c r="B74" s="654"/>
      <c r="C74" s="654"/>
      <c r="D74" s="207"/>
      <c r="E74" s="207"/>
      <c r="F74" s="209"/>
      <c r="G74" s="211">
        <f t="shared" si="1"/>
        <v>0</v>
      </c>
      <c r="H74" s="101"/>
      <c r="I74" s="101"/>
      <c r="J74" s="101"/>
      <c r="K74" s="101"/>
    </row>
    <row r="75" spans="1:11" ht="18" hidden="1" customHeight="1" x14ac:dyDescent="0.25">
      <c r="A75" s="654"/>
      <c r="B75" s="654"/>
      <c r="C75" s="654"/>
      <c r="D75" s="207"/>
      <c r="E75" s="207"/>
      <c r="F75" s="209"/>
      <c r="G75" s="211">
        <f t="shared" si="1"/>
        <v>0</v>
      </c>
      <c r="H75" s="101"/>
      <c r="I75" s="101"/>
      <c r="J75" s="101"/>
      <c r="K75" s="101"/>
    </row>
    <row r="76" spans="1:11" ht="18" hidden="1" customHeight="1" x14ac:dyDescent="0.25">
      <c r="A76" s="654"/>
      <c r="B76" s="654"/>
      <c r="C76" s="654"/>
      <c r="D76" s="207"/>
      <c r="E76" s="207"/>
      <c r="F76" s="209"/>
      <c r="G76" s="211">
        <f t="shared" ref="G76:G107" si="2">E76*F76</f>
        <v>0</v>
      </c>
      <c r="H76" s="101"/>
      <c r="I76" s="101"/>
      <c r="J76" s="101"/>
      <c r="K76" s="101"/>
    </row>
    <row r="77" spans="1:11" ht="18" hidden="1" customHeight="1" x14ac:dyDescent="0.25">
      <c r="A77" s="654"/>
      <c r="B77" s="654"/>
      <c r="C77" s="654"/>
      <c r="D77" s="207"/>
      <c r="E77" s="207"/>
      <c r="F77" s="209"/>
      <c r="G77" s="211">
        <f t="shared" si="2"/>
        <v>0</v>
      </c>
      <c r="H77" s="101"/>
      <c r="I77" s="101"/>
      <c r="J77" s="101"/>
      <c r="K77" s="101"/>
    </row>
    <row r="78" spans="1:11" ht="18" hidden="1" customHeight="1" x14ac:dyDescent="0.25">
      <c r="A78" s="654"/>
      <c r="B78" s="654"/>
      <c r="C78" s="654"/>
      <c r="D78" s="207"/>
      <c r="E78" s="207"/>
      <c r="F78" s="209"/>
      <c r="G78" s="211">
        <f t="shared" si="2"/>
        <v>0</v>
      </c>
      <c r="H78" s="101"/>
      <c r="I78" s="101"/>
      <c r="J78" s="101"/>
      <c r="K78" s="101"/>
    </row>
    <row r="79" spans="1:11" ht="18" hidden="1" customHeight="1" x14ac:dyDescent="0.25">
      <c r="A79" s="654"/>
      <c r="B79" s="654"/>
      <c r="C79" s="654"/>
      <c r="D79" s="207"/>
      <c r="E79" s="207"/>
      <c r="F79" s="209"/>
      <c r="G79" s="211">
        <f t="shared" si="2"/>
        <v>0</v>
      </c>
      <c r="H79" s="101"/>
      <c r="I79" s="101"/>
      <c r="J79" s="101"/>
      <c r="K79" s="101"/>
    </row>
    <row r="80" spans="1:11" ht="18" hidden="1" customHeight="1" x14ac:dyDescent="0.25">
      <c r="A80" s="654"/>
      <c r="B80" s="654"/>
      <c r="C80" s="654"/>
      <c r="D80" s="207"/>
      <c r="E80" s="207"/>
      <c r="F80" s="209"/>
      <c r="G80" s="211">
        <f t="shared" si="2"/>
        <v>0</v>
      </c>
      <c r="H80" s="101"/>
      <c r="I80" s="101"/>
      <c r="J80" s="101"/>
      <c r="K80" s="101"/>
    </row>
    <row r="81" spans="1:11" ht="18" hidden="1" customHeight="1" x14ac:dyDescent="0.25">
      <c r="A81" s="654"/>
      <c r="B81" s="654"/>
      <c r="C81" s="654"/>
      <c r="D81" s="207"/>
      <c r="E81" s="207"/>
      <c r="F81" s="209"/>
      <c r="G81" s="211">
        <f t="shared" si="2"/>
        <v>0</v>
      </c>
      <c r="H81" s="101"/>
      <c r="I81" s="101"/>
      <c r="J81" s="101"/>
      <c r="K81" s="101"/>
    </row>
    <row r="82" spans="1:11" ht="18" hidden="1" customHeight="1" x14ac:dyDescent="0.25">
      <c r="A82" s="654"/>
      <c r="B82" s="654"/>
      <c r="C82" s="654"/>
      <c r="D82" s="207"/>
      <c r="E82" s="207"/>
      <c r="F82" s="209"/>
      <c r="G82" s="211">
        <f t="shared" si="2"/>
        <v>0</v>
      </c>
      <c r="H82" s="101"/>
      <c r="I82" s="101"/>
      <c r="J82" s="101"/>
      <c r="K82" s="101"/>
    </row>
    <row r="83" spans="1:11" ht="18" hidden="1" customHeight="1" x14ac:dyDescent="0.25">
      <c r="A83" s="654"/>
      <c r="B83" s="654"/>
      <c r="C83" s="654"/>
      <c r="D83" s="207"/>
      <c r="E83" s="207"/>
      <c r="F83" s="209"/>
      <c r="G83" s="211">
        <f t="shared" si="2"/>
        <v>0</v>
      </c>
      <c r="H83" s="101"/>
      <c r="I83" s="101"/>
      <c r="J83" s="101"/>
      <c r="K83" s="101"/>
    </row>
    <row r="84" spans="1:11" ht="18" hidden="1" customHeight="1" x14ac:dyDescent="0.25">
      <c r="A84" s="654"/>
      <c r="B84" s="654"/>
      <c r="C84" s="654"/>
      <c r="D84" s="207"/>
      <c r="E84" s="207"/>
      <c r="F84" s="209"/>
      <c r="G84" s="211">
        <f t="shared" si="2"/>
        <v>0</v>
      </c>
      <c r="H84" s="101"/>
      <c r="I84" s="101"/>
      <c r="J84" s="101"/>
      <c r="K84" s="101"/>
    </row>
    <row r="85" spans="1:11" ht="18" hidden="1" customHeight="1" x14ac:dyDescent="0.25">
      <c r="A85" s="654"/>
      <c r="B85" s="654"/>
      <c r="C85" s="654"/>
      <c r="D85" s="207"/>
      <c r="E85" s="207"/>
      <c r="F85" s="209"/>
      <c r="G85" s="211">
        <f t="shared" si="2"/>
        <v>0</v>
      </c>
      <c r="H85" s="101"/>
      <c r="I85" s="101"/>
      <c r="J85" s="101"/>
      <c r="K85" s="101"/>
    </row>
    <row r="86" spans="1:11" ht="18" hidden="1" customHeight="1" x14ac:dyDescent="0.25">
      <c r="A86" s="654"/>
      <c r="B86" s="654"/>
      <c r="C86" s="654"/>
      <c r="D86" s="207"/>
      <c r="E86" s="207"/>
      <c r="F86" s="209"/>
      <c r="G86" s="211">
        <f t="shared" si="2"/>
        <v>0</v>
      </c>
      <c r="H86" s="101"/>
      <c r="I86" s="101"/>
      <c r="J86" s="101"/>
      <c r="K86" s="101"/>
    </row>
    <row r="87" spans="1:11" ht="18" hidden="1" customHeight="1" x14ac:dyDescent="0.25">
      <c r="A87" s="654"/>
      <c r="B87" s="654"/>
      <c r="C87" s="654"/>
      <c r="D87" s="207"/>
      <c r="E87" s="207"/>
      <c r="F87" s="209"/>
      <c r="G87" s="211">
        <f t="shared" si="2"/>
        <v>0</v>
      </c>
      <c r="H87" s="101"/>
      <c r="I87" s="101"/>
      <c r="J87" s="101"/>
      <c r="K87" s="101"/>
    </row>
    <row r="88" spans="1:11" ht="18" hidden="1" customHeight="1" x14ac:dyDescent="0.25">
      <c r="A88" s="654"/>
      <c r="B88" s="654"/>
      <c r="C88" s="654"/>
      <c r="D88" s="207"/>
      <c r="E88" s="207"/>
      <c r="F88" s="209"/>
      <c r="G88" s="211">
        <f t="shared" si="2"/>
        <v>0</v>
      </c>
      <c r="H88" s="101"/>
      <c r="I88" s="101"/>
      <c r="J88" s="101"/>
      <c r="K88" s="101"/>
    </row>
    <row r="89" spans="1:11" ht="18" hidden="1" customHeight="1" x14ac:dyDescent="0.25">
      <c r="A89" s="654"/>
      <c r="B89" s="654"/>
      <c r="C89" s="654"/>
      <c r="D89" s="207"/>
      <c r="E89" s="207"/>
      <c r="F89" s="209"/>
      <c r="G89" s="211">
        <f t="shared" si="2"/>
        <v>0</v>
      </c>
      <c r="H89" s="101"/>
      <c r="I89" s="101"/>
      <c r="J89" s="101"/>
      <c r="K89" s="101"/>
    </row>
    <row r="90" spans="1:11" ht="18" hidden="1" customHeight="1" x14ac:dyDescent="0.25">
      <c r="A90" s="654"/>
      <c r="B90" s="654"/>
      <c r="C90" s="654"/>
      <c r="D90" s="207"/>
      <c r="E90" s="207"/>
      <c r="F90" s="209"/>
      <c r="G90" s="211">
        <f t="shared" si="2"/>
        <v>0</v>
      </c>
      <c r="H90" s="101"/>
      <c r="I90" s="101"/>
      <c r="J90" s="101"/>
      <c r="K90" s="101"/>
    </row>
    <row r="91" spans="1:11" ht="18" hidden="1" customHeight="1" x14ac:dyDescent="0.25">
      <c r="A91" s="654"/>
      <c r="B91" s="654"/>
      <c r="C91" s="654"/>
      <c r="D91" s="207"/>
      <c r="E91" s="207"/>
      <c r="F91" s="209"/>
      <c r="G91" s="211">
        <f t="shared" si="2"/>
        <v>0</v>
      </c>
      <c r="H91" s="101"/>
      <c r="I91" s="101"/>
      <c r="J91" s="101"/>
      <c r="K91" s="101"/>
    </row>
    <row r="92" spans="1:11" ht="18" hidden="1" customHeight="1" x14ac:dyDescent="0.25">
      <c r="A92" s="654"/>
      <c r="B92" s="654"/>
      <c r="C92" s="654"/>
      <c r="D92" s="207"/>
      <c r="E92" s="207"/>
      <c r="F92" s="209"/>
      <c r="G92" s="211">
        <f t="shared" si="2"/>
        <v>0</v>
      </c>
      <c r="H92" s="101"/>
      <c r="I92" s="101"/>
      <c r="J92" s="101"/>
      <c r="K92" s="101"/>
    </row>
    <row r="93" spans="1:11" ht="18" hidden="1" customHeight="1" x14ac:dyDescent="0.25">
      <c r="A93" s="654"/>
      <c r="B93" s="654"/>
      <c r="C93" s="654"/>
      <c r="D93" s="207"/>
      <c r="E93" s="207"/>
      <c r="F93" s="209"/>
      <c r="G93" s="211">
        <f t="shared" si="2"/>
        <v>0</v>
      </c>
      <c r="H93" s="101"/>
      <c r="I93" s="101"/>
      <c r="J93" s="101"/>
      <c r="K93" s="101"/>
    </row>
    <row r="94" spans="1:11" ht="18" hidden="1" customHeight="1" x14ac:dyDescent="0.25">
      <c r="A94" s="654"/>
      <c r="B94" s="654"/>
      <c r="C94" s="654"/>
      <c r="D94" s="207"/>
      <c r="E94" s="207"/>
      <c r="F94" s="209"/>
      <c r="G94" s="211">
        <f t="shared" si="2"/>
        <v>0</v>
      </c>
      <c r="H94" s="101"/>
      <c r="I94" s="101"/>
      <c r="J94" s="101"/>
      <c r="K94" s="101"/>
    </row>
    <row r="95" spans="1:11" ht="18" hidden="1" customHeight="1" x14ac:dyDescent="0.25">
      <c r="A95" s="654"/>
      <c r="B95" s="654"/>
      <c r="C95" s="654"/>
      <c r="D95" s="207"/>
      <c r="E95" s="207"/>
      <c r="F95" s="209"/>
      <c r="G95" s="211">
        <f t="shared" si="2"/>
        <v>0</v>
      </c>
      <c r="H95" s="101"/>
      <c r="I95" s="101"/>
      <c r="J95" s="101"/>
      <c r="K95" s="101"/>
    </row>
    <row r="96" spans="1:11" ht="18" hidden="1" customHeight="1" x14ac:dyDescent="0.25">
      <c r="A96" s="654"/>
      <c r="B96" s="654"/>
      <c r="C96" s="654"/>
      <c r="D96" s="207"/>
      <c r="E96" s="207"/>
      <c r="F96" s="209"/>
      <c r="G96" s="211">
        <f t="shared" si="2"/>
        <v>0</v>
      </c>
      <c r="H96" s="101"/>
      <c r="I96" s="101"/>
      <c r="J96" s="101"/>
      <c r="K96" s="101"/>
    </row>
    <row r="97" spans="1:11" ht="18" hidden="1" customHeight="1" x14ac:dyDescent="0.25">
      <c r="A97" s="654"/>
      <c r="B97" s="654"/>
      <c r="C97" s="654"/>
      <c r="D97" s="207"/>
      <c r="E97" s="207"/>
      <c r="F97" s="209"/>
      <c r="G97" s="211">
        <f t="shared" si="2"/>
        <v>0</v>
      </c>
      <c r="H97" s="101"/>
      <c r="I97" s="101"/>
      <c r="J97" s="101"/>
      <c r="K97" s="101"/>
    </row>
    <row r="98" spans="1:11" ht="18" hidden="1" customHeight="1" x14ac:dyDescent="0.25">
      <c r="A98" s="654"/>
      <c r="B98" s="654"/>
      <c r="C98" s="654"/>
      <c r="D98" s="207"/>
      <c r="E98" s="207"/>
      <c r="F98" s="209"/>
      <c r="G98" s="211">
        <f t="shared" si="2"/>
        <v>0</v>
      </c>
      <c r="H98" s="101"/>
      <c r="I98" s="101"/>
      <c r="J98" s="101"/>
      <c r="K98" s="101"/>
    </row>
    <row r="99" spans="1:11" ht="18" hidden="1" customHeight="1" x14ac:dyDescent="0.25">
      <c r="A99" s="654"/>
      <c r="B99" s="654"/>
      <c r="C99" s="654"/>
      <c r="D99" s="207"/>
      <c r="E99" s="207"/>
      <c r="F99" s="209"/>
      <c r="G99" s="211">
        <f t="shared" si="2"/>
        <v>0</v>
      </c>
      <c r="H99" s="101"/>
      <c r="I99" s="101"/>
      <c r="J99" s="101"/>
      <c r="K99" s="101"/>
    </row>
    <row r="100" spans="1:11" ht="18" hidden="1" customHeight="1" x14ac:dyDescent="0.25">
      <c r="A100" s="654"/>
      <c r="B100" s="654"/>
      <c r="C100" s="654"/>
      <c r="D100" s="207"/>
      <c r="E100" s="207"/>
      <c r="F100" s="209"/>
      <c r="G100" s="211">
        <f t="shared" si="2"/>
        <v>0</v>
      </c>
      <c r="H100" s="101"/>
      <c r="I100" s="101"/>
      <c r="J100" s="101"/>
      <c r="K100" s="101"/>
    </row>
    <row r="101" spans="1:11" ht="18" hidden="1" customHeight="1" x14ac:dyDescent="0.25">
      <c r="A101" s="654"/>
      <c r="B101" s="654"/>
      <c r="C101" s="654"/>
      <c r="D101" s="207"/>
      <c r="E101" s="207"/>
      <c r="F101" s="209"/>
      <c r="G101" s="211">
        <f t="shared" si="2"/>
        <v>0</v>
      </c>
      <c r="H101" s="101"/>
      <c r="I101" s="101"/>
      <c r="J101" s="101"/>
      <c r="K101" s="101"/>
    </row>
    <row r="102" spans="1:11" ht="18" hidden="1" customHeight="1" x14ac:dyDescent="0.25">
      <c r="A102" s="654"/>
      <c r="B102" s="654"/>
      <c r="C102" s="654"/>
      <c r="D102" s="207"/>
      <c r="E102" s="207"/>
      <c r="F102" s="209"/>
      <c r="G102" s="211">
        <f t="shared" si="2"/>
        <v>0</v>
      </c>
      <c r="H102" s="101"/>
      <c r="I102" s="101"/>
      <c r="J102" s="101"/>
      <c r="K102" s="101"/>
    </row>
    <row r="103" spans="1:11" ht="18" hidden="1" customHeight="1" x14ac:dyDescent="0.25">
      <c r="A103" s="654"/>
      <c r="B103" s="654"/>
      <c r="C103" s="654"/>
      <c r="D103" s="207"/>
      <c r="E103" s="207"/>
      <c r="F103" s="209"/>
      <c r="G103" s="211">
        <f t="shared" si="2"/>
        <v>0</v>
      </c>
      <c r="H103" s="101"/>
      <c r="I103" s="101"/>
      <c r="J103" s="101"/>
      <c r="K103" s="101"/>
    </row>
    <row r="104" spans="1:11" ht="18" hidden="1" customHeight="1" x14ac:dyDescent="0.25">
      <c r="A104" s="654"/>
      <c r="B104" s="654"/>
      <c r="C104" s="654"/>
      <c r="D104" s="207"/>
      <c r="E104" s="207"/>
      <c r="F104" s="209"/>
      <c r="G104" s="211">
        <f t="shared" si="2"/>
        <v>0</v>
      </c>
      <c r="H104" s="101"/>
      <c r="I104" s="101"/>
      <c r="J104" s="101"/>
      <c r="K104" s="101"/>
    </row>
    <row r="105" spans="1:11" ht="18" hidden="1" customHeight="1" x14ac:dyDescent="0.25">
      <c r="A105" s="654"/>
      <c r="B105" s="654"/>
      <c r="C105" s="654"/>
      <c r="D105" s="207"/>
      <c r="E105" s="207"/>
      <c r="F105" s="209"/>
      <c r="G105" s="211">
        <f t="shared" si="2"/>
        <v>0</v>
      </c>
      <c r="H105" s="101"/>
      <c r="I105" s="101"/>
      <c r="J105" s="101"/>
      <c r="K105" s="101"/>
    </row>
    <row r="106" spans="1:11" ht="18" hidden="1" customHeight="1" x14ac:dyDescent="0.25">
      <c r="A106" s="654"/>
      <c r="B106" s="654"/>
      <c r="C106" s="654"/>
      <c r="D106" s="207"/>
      <c r="E106" s="207"/>
      <c r="F106" s="209"/>
      <c r="G106" s="211">
        <f t="shared" si="2"/>
        <v>0</v>
      </c>
      <c r="H106" s="101"/>
      <c r="I106" s="101"/>
      <c r="J106" s="101"/>
      <c r="K106" s="101"/>
    </row>
    <row r="107" spans="1:11" ht="18" hidden="1" customHeight="1" x14ac:dyDescent="0.25">
      <c r="A107" s="654"/>
      <c r="B107" s="654"/>
      <c r="C107" s="654"/>
      <c r="D107" s="207"/>
      <c r="E107" s="207"/>
      <c r="F107" s="209"/>
      <c r="G107" s="211">
        <f t="shared" si="2"/>
        <v>0</v>
      </c>
      <c r="H107" s="101"/>
      <c r="I107" s="101"/>
      <c r="J107" s="101"/>
      <c r="K107" s="101"/>
    </row>
    <row r="108" spans="1:11" ht="18" hidden="1" customHeight="1" x14ac:dyDescent="0.25">
      <c r="A108" s="654"/>
      <c r="B108" s="654"/>
      <c r="C108" s="654"/>
      <c r="D108" s="207"/>
      <c r="E108" s="207"/>
      <c r="F108" s="212"/>
      <c r="G108" s="211">
        <f t="shared" ref="G108:G119" si="3">E108*F108</f>
        <v>0</v>
      </c>
      <c r="H108" s="101"/>
      <c r="I108" s="101"/>
      <c r="J108" s="101"/>
      <c r="K108" s="101"/>
    </row>
    <row r="109" spans="1:11" ht="18" hidden="1" customHeight="1" x14ac:dyDescent="0.25">
      <c r="A109" s="654"/>
      <c r="B109" s="654"/>
      <c r="C109" s="654"/>
      <c r="D109" s="207"/>
      <c r="E109" s="207"/>
      <c r="F109" s="212"/>
      <c r="G109" s="211">
        <f t="shared" si="3"/>
        <v>0</v>
      </c>
      <c r="H109" s="101"/>
      <c r="I109" s="101"/>
      <c r="J109" s="101"/>
      <c r="K109" s="101"/>
    </row>
    <row r="110" spans="1:11" ht="18" hidden="1" customHeight="1" x14ac:dyDescent="0.25">
      <c r="A110" s="654"/>
      <c r="B110" s="654"/>
      <c r="C110" s="654"/>
      <c r="D110" s="207"/>
      <c r="E110" s="207"/>
      <c r="F110" s="212"/>
      <c r="G110" s="211">
        <f t="shared" si="3"/>
        <v>0</v>
      </c>
      <c r="H110" s="101"/>
      <c r="I110" s="101"/>
      <c r="J110" s="101"/>
      <c r="K110" s="101"/>
    </row>
    <row r="111" spans="1:11" ht="18" hidden="1" customHeight="1" x14ac:dyDescent="0.25">
      <c r="A111" s="654"/>
      <c r="B111" s="654"/>
      <c r="C111" s="654"/>
      <c r="D111" s="207"/>
      <c r="E111" s="207"/>
      <c r="F111" s="212"/>
      <c r="G111" s="211">
        <f t="shared" si="3"/>
        <v>0</v>
      </c>
      <c r="H111" s="101"/>
      <c r="I111" s="101"/>
      <c r="J111" s="101"/>
      <c r="K111" s="101"/>
    </row>
    <row r="112" spans="1:11" ht="18" hidden="1" customHeight="1" x14ac:dyDescent="0.25">
      <c r="A112" s="654"/>
      <c r="B112" s="654"/>
      <c r="C112" s="654"/>
      <c r="D112" s="207"/>
      <c r="E112" s="207"/>
      <c r="F112" s="212"/>
      <c r="G112" s="211">
        <f t="shared" si="3"/>
        <v>0</v>
      </c>
      <c r="H112" s="101"/>
      <c r="I112" s="101"/>
      <c r="J112" s="101"/>
      <c r="K112" s="101"/>
    </row>
    <row r="113" spans="1:11" ht="18" hidden="1" customHeight="1" x14ac:dyDescent="0.25">
      <c r="A113" s="654"/>
      <c r="B113" s="654"/>
      <c r="C113" s="654"/>
      <c r="D113" s="207"/>
      <c r="E113" s="207"/>
      <c r="F113" s="212"/>
      <c r="G113" s="211">
        <f t="shared" si="3"/>
        <v>0</v>
      </c>
      <c r="H113" s="101"/>
      <c r="I113" s="101"/>
      <c r="J113" s="101"/>
      <c r="K113" s="101"/>
    </row>
    <row r="114" spans="1:11" ht="18" hidden="1" customHeight="1" x14ac:dyDescent="0.25">
      <c r="A114" s="654"/>
      <c r="B114" s="654"/>
      <c r="C114" s="654"/>
      <c r="D114" s="207"/>
      <c r="E114" s="207"/>
      <c r="F114" s="212"/>
      <c r="G114" s="211">
        <f t="shared" si="3"/>
        <v>0</v>
      </c>
      <c r="H114" s="101"/>
      <c r="I114" s="101"/>
      <c r="J114" s="101"/>
      <c r="K114" s="101"/>
    </row>
    <row r="115" spans="1:11" ht="18" hidden="1" customHeight="1" x14ac:dyDescent="0.25">
      <c r="A115" s="654"/>
      <c r="B115" s="654"/>
      <c r="C115" s="654"/>
      <c r="D115" s="207"/>
      <c r="E115" s="207"/>
      <c r="F115" s="212"/>
      <c r="G115" s="211">
        <f t="shared" si="3"/>
        <v>0</v>
      </c>
      <c r="H115" s="101"/>
      <c r="I115" s="101"/>
      <c r="J115" s="101"/>
      <c r="K115" s="101"/>
    </row>
    <row r="116" spans="1:11" ht="18" hidden="1" customHeight="1" x14ac:dyDescent="0.25">
      <c r="A116" s="654"/>
      <c r="B116" s="654"/>
      <c r="C116" s="654"/>
      <c r="D116" s="207"/>
      <c r="E116" s="207"/>
      <c r="F116" s="212"/>
      <c r="G116" s="211">
        <f t="shared" si="3"/>
        <v>0</v>
      </c>
      <c r="H116" s="101"/>
      <c r="I116" s="101"/>
      <c r="J116" s="101"/>
      <c r="K116" s="101"/>
    </row>
    <row r="117" spans="1:11" ht="18" hidden="1" customHeight="1" x14ac:dyDescent="0.25">
      <c r="A117" s="654"/>
      <c r="B117" s="654"/>
      <c r="C117" s="654"/>
      <c r="D117" s="207"/>
      <c r="E117" s="207"/>
      <c r="F117" s="212"/>
      <c r="G117" s="211">
        <f t="shared" si="3"/>
        <v>0</v>
      </c>
      <c r="H117" s="101"/>
      <c r="I117" s="101"/>
      <c r="J117" s="101"/>
      <c r="K117" s="101"/>
    </row>
    <row r="118" spans="1:11" ht="18" hidden="1" customHeight="1" x14ac:dyDescent="0.25">
      <c r="A118" s="654"/>
      <c r="B118" s="654"/>
      <c r="C118" s="654"/>
      <c r="D118" s="207"/>
      <c r="E118" s="207"/>
      <c r="F118" s="212"/>
      <c r="G118" s="211">
        <f t="shared" si="3"/>
        <v>0</v>
      </c>
      <c r="H118" s="101"/>
      <c r="I118" s="101"/>
      <c r="J118" s="101"/>
      <c r="K118" s="101"/>
    </row>
    <row r="119" spans="1:11" ht="18" hidden="1" customHeight="1" x14ac:dyDescent="0.25">
      <c r="A119" s="654"/>
      <c r="B119" s="654"/>
      <c r="C119" s="654"/>
      <c r="D119" s="207"/>
      <c r="E119" s="207"/>
      <c r="F119" s="212"/>
      <c r="G119" s="211">
        <f t="shared" si="3"/>
        <v>0</v>
      </c>
      <c r="H119" s="101"/>
      <c r="I119" s="101"/>
      <c r="J119" s="101"/>
      <c r="K119" s="101"/>
    </row>
    <row r="120" spans="1:11" ht="18" customHeight="1" x14ac:dyDescent="0.25">
      <c r="A120" s="653" t="s">
        <v>283</v>
      </c>
      <c r="B120" s="653"/>
      <c r="C120" s="653"/>
      <c r="D120" s="653"/>
      <c r="E120" s="653"/>
      <c r="F120" s="653"/>
      <c r="G120" s="213">
        <f>SUM(G44:G119)</f>
        <v>0</v>
      </c>
      <c r="H120" s="213">
        <f>SUM(H44:H119)</f>
        <v>0</v>
      </c>
      <c r="I120" s="213">
        <f>SUM(I44:I119)</f>
        <v>0</v>
      </c>
      <c r="J120" s="213">
        <f>SUM(J44:J119)</f>
        <v>0</v>
      </c>
      <c r="K120" s="213">
        <f>SUM(K44:K119)</f>
        <v>0</v>
      </c>
    </row>
    <row r="121" spans="1:11" ht="18" customHeight="1" x14ac:dyDescent="0.25">
      <c r="A121" s="652" t="s">
        <v>284</v>
      </c>
      <c r="B121" s="652"/>
      <c r="C121" s="652"/>
      <c r="D121" s="652"/>
      <c r="E121" s="652"/>
      <c r="F121" s="652"/>
      <c r="G121" s="652"/>
      <c r="H121" s="652"/>
      <c r="I121" s="652"/>
      <c r="J121" s="652"/>
      <c r="K121" s="652"/>
    </row>
    <row r="122" spans="1:11" ht="18" customHeight="1" x14ac:dyDescent="0.25">
      <c r="A122" s="654"/>
      <c r="B122" s="654"/>
      <c r="C122" s="654"/>
      <c r="D122" s="207"/>
      <c r="E122" s="207"/>
      <c r="F122" s="209"/>
      <c r="G122" s="211">
        <f t="shared" ref="G122:G153" si="4">E122*F122</f>
        <v>0</v>
      </c>
      <c r="H122" s="101"/>
      <c r="I122" s="101"/>
      <c r="J122" s="101"/>
      <c r="K122" s="101"/>
    </row>
    <row r="123" spans="1:11" ht="18" customHeight="1" x14ac:dyDescent="0.25">
      <c r="A123" s="654"/>
      <c r="B123" s="654"/>
      <c r="C123" s="654"/>
      <c r="D123" s="207"/>
      <c r="E123" s="207"/>
      <c r="F123" s="209"/>
      <c r="G123" s="211">
        <f t="shared" si="4"/>
        <v>0</v>
      </c>
      <c r="H123" s="101"/>
      <c r="I123" s="101"/>
      <c r="J123" s="101"/>
      <c r="K123" s="101"/>
    </row>
    <row r="124" spans="1:11" ht="18" customHeight="1" x14ac:dyDescent="0.25">
      <c r="A124" s="654"/>
      <c r="B124" s="654"/>
      <c r="C124" s="654"/>
      <c r="D124" s="207"/>
      <c r="E124" s="207"/>
      <c r="F124" s="209"/>
      <c r="G124" s="211">
        <f t="shared" si="4"/>
        <v>0</v>
      </c>
      <c r="H124" s="101"/>
      <c r="I124" s="101"/>
      <c r="J124" s="101"/>
      <c r="K124" s="101"/>
    </row>
    <row r="125" spans="1:11" ht="18" customHeight="1" x14ac:dyDescent="0.25">
      <c r="A125" s="654"/>
      <c r="B125" s="654"/>
      <c r="C125" s="654"/>
      <c r="D125" s="207"/>
      <c r="E125" s="207"/>
      <c r="F125" s="209"/>
      <c r="G125" s="211">
        <f t="shared" si="4"/>
        <v>0</v>
      </c>
      <c r="H125" s="101"/>
      <c r="I125" s="101"/>
      <c r="J125" s="101"/>
      <c r="K125" s="101"/>
    </row>
    <row r="126" spans="1:11" ht="18" customHeight="1" x14ac:dyDescent="0.25">
      <c r="A126" s="654"/>
      <c r="B126" s="654"/>
      <c r="C126" s="654"/>
      <c r="D126" s="207"/>
      <c r="E126" s="207"/>
      <c r="F126" s="209"/>
      <c r="G126" s="211">
        <f t="shared" si="4"/>
        <v>0</v>
      </c>
      <c r="H126" s="101"/>
      <c r="I126" s="101"/>
      <c r="J126" s="101"/>
      <c r="K126" s="101"/>
    </row>
    <row r="127" spans="1:11" ht="18" hidden="1" customHeight="1" x14ac:dyDescent="0.25">
      <c r="A127" s="654"/>
      <c r="B127" s="654"/>
      <c r="C127" s="654"/>
      <c r="D127" s="207"/>
      <c r="E127" s="207"/>
      <c r="F127" s="209"/>
      <c r="G127" s="211">
        <f t="shared" si="4"/>
        <v>0</v>
      </c>
      <c r="H127" s="101"/>
      <c r="I127" s="101"/>
      <c r="J127" s="101"/>
      <c r="K127" s="101"/>
    </row>
    <row r="128" spans="1:11" ht="18" hidden="1" customHeight="1" x14ac:dyDescent="0.25">
      <c r="A128" s="654"/>
      <c r="B128" s="654"/>
      <c r="C128" s="654"/>
      <c r="D128" s="207"/>
      <c r="E128" s="207"/>
      <c r="F128" s="209"/>
      <c r="G128" s="211">
        <f t="shared" si="4"/>
        <v>0</v>
      </c>
      <c r="H128" s="101"/>
      <c r="I128" s="101"/>
      <c r="J128" s="101"/>
      <c r="K128" s="101"/>
    </row>
    <row r="129" spans="1:11" ht="18" hidden="1" customHeight="1" x14ac:dyDescent="0.25">
      <c r="A129" s="654"/>
      <c r="B129" s="654"/>
      <c r="C129" s="654"/>
      <c r="D129" s="207"/>
      <c r="E129" s="207"/>
      <c r="F129" s="209"/>
      <c r="G129" s="211">
        <f t="shared" si="4"/>
        <v>0</v>
      </c>
      <c r="H129" s="101"/>
      <c r="I129" s="101"/>
      <c r="J129" s="101"/>
      <c r="K129" s="101"/>
    </row>
    <row r="130" spans="1:11" ht="18" hidden="1" customHeight="1" x14ac:dyDescent="0.25">
      <c r="A130" s="654"/>
      <c r="B130" s="654"/>
      <c r="C130" s="654"/>
      <c r="D130" s="207"/>
      <c r="E130" s="207"/>
      <c r="F130" s="209"/>
      <c r="G130" s="211">
        <f t="shared" si="4"/>
        <v>0</v>
      </c>
      <c r="H130" s="101"/>
      <c r="I130" s="101"/>
      <c r="J130" s="101"/>
      <c r="K130" s="101"/>
    </row>
    <row r="131" spans="1:11" ht="18" hidden="1" customHeight="1" x14ac:dyDescent="0.25">
      <c r="A131" s="654"/>
      <c r="B131" s="654"/>
      <c r="C131" s="654"/>
      <c r="D131" s="207"/>
      <c r="E131" s="207"/>
      <c r="F131" s="209"/>
      <c r="G131" s="211">
        <f t="shared" si="4"/>
        <v>0</v>
      </c>
      <c r="H131" s="101"/>
      <c r="I131" s="101"/>
      <c r="J131" s="101"/>
      <c r="K131" s="101"/>
    </row>
    <row r="132" spans="1:11" ht="18" hidden="1" customHeight="1" x14ac:dyDescent="0.25">
      <c r="A132" s="654"/>
      <c r="B132" s="654"/>
      <c r="C132" s="654"/>
      <c r="D132" s="207"/>
      <c r="E132" s="207"/>
      <c r="F132" s="209"/>
      <c r="G132" s="211">
        <f t="shared" si="4"/>
        <v>0</v>
      </c>
      <c r="H132" s="101"/>
      <c r="I132" s="101"/>
      <c r="J132" s="101"/>
      <c r="K132" s="101"/>
    </row>
    <row r="133" spans="1:11" ht="18" hidden="1" customHeight="1" x14ac:dyDescent="0.25">
      <c r="A133" s="654"/>
      <c r="B133" s="654"/>
      <c r="C133" s="654"/>
      <c r="D133" s="207"/>
      <c r="E133" s="207"/>
      <c r="F133" s="209"/>
      <c r="G133" s="211">
        <f t="shared" si="4"/>
        <v>0</v>
      </c>
      <c r="H133" s="101"/>
      <c r="I133" s="101"/>
      <c r="J133" s="101"/>
      <c r="K133" s="101"/>
    </row>
    <row r="134" spans="1:11" ht="18" hidden="1" customHeight="1" x14ac:dyDescent="0.25">
      <c r="A134" s="654"/>
      <c r="B134" s="654"/>
      <c r="C134" s="654"/>
      <c r="D134" s="207"/>
      <c r="E134" s="207"/>
      <c r="F134" s="209"/>
      <c r="G134" s="211">
        <f t="shared" si="4"/>
        <v>0</v>
      </c>
      <c r="H134" s="101"/>
      <c r="I134" s="101"/>
      <c r="J134" s="101"/>
      <c r="K134" s="101"/>
    </row>
    <row r="135" spans="1:11" ht="18" hidden="1" customHeight="1" x14ac:dyDescent="0.25">
      <c r="A135" s="654"/>
      <c r="B135" s="654"/>
      <c r="C135" s="654"/>
      <c r="D135" s="207"/>
      <c r="E135" s="207"/>
      <c r="F135" s="209"/>
      <c r="G135" s="211">
        <f t="shared" si="4"/>
        <v>0</v>
      </c>
      <c r="H135" s="101"/>
      <c r="I135" s="101"/>
      <c r="J135" s="101"/>
      <c r="K135" s="101"/>
    </row>
    <row r="136" spans="1:11" ht="18" hidden="1" customHeight="1" x14ac:dyDescent="0.25">
      <c r="A136" s="654"/>
      <c r="B136" s="654"/>
      <c r="C136" s="654"/>
      <c r="D136" s="207"/>
      <c r="E136" s="207"/>
      <c r="F136" s="209"/>
      <c r="G136" s="211">
        <f t="shared" si="4"/>
        <v>0</v>
      </c>
      <c r="H136" s="101"/>
      <c r="I136" s="101"/>
      <c r="J136" s="101"/>
      <c r="K136" s="101"/>
    </row>
    <row r="137" spans="1:11" ht="18" hidden="1" customHeight="1" x14ac:dyDescent="0.25">
      <c r="A137" s="654"/>
      <c r="B137" s="654"/>
      <c r="C137" s="654"/>
      <c r="D137" s="207"/>
      <c r="E137" s="207"/>
      <c r="F137" s="209"/>
      <c r="G137" s="211">
        <f t="shared" si="4"/>
        <v>0</v>
      </c>
      <c r="H137" s="101"/>
      <c r="I137" s="101"/>
      <c r="J137" s="101"/>
      <c r="K137" s="101"/>
    </row>
    <row r="138" spans="1:11" ht="18" hidden="1" customHeight="1" x14ac:dyDescent="0.25">
      <c r="A138" s="654"/>
      <c r="B138" s="654"/>
      <c r="C138" s="654"/>
      <c r="D138" s="207"/>
      <c r="E138" s="207"/>
      <c r="F138" s="209"/>
      <c r="G138" s="211">
        <f t="shared" si="4"/>
        <v>0</v>
      </c>
      <c r="H138" s="101"/>
      <c r="I138" s="101"/>
      <c r="J138" s="101"/>
      <c r="K138" s="101"/>
    </row>
    <row r="139" spans="1:11" ht="18" hidden="1" customHeight="1" x14ac:dyDescent="0.25">
      <c r="A139" s="654"/>
      <c r="B139" s="654"/>
      <c r="C139" s="654"/>
      <c r="D139" s="207"/>
      <c r="E139" s="207"/>
      <c r="F139" s="209"/>
      <c r="G139" s="211">
        <f t="shared" si="4"/>
        <v>0</v>
      </c>
      <c r="H139" s="101"/>
      <c r="I139" s="101"/>
      <c r="J139" s="101"/>
      <c r="K139" s="101"/>
    </row>
    <row r="140" spans="1:11" ht="18" hidden="1" customHeight="1" x14ac:dyDescent="0.25">
      <c r="A140" s="654"/>
      <c r="B140" s="654"/>
      <c r="C140" s="654"/>
      <c r="D140" s="207"/>
      <c r="E140" s="207"/>
      <c r="F140" s="209"/>
      <c r="G140" s="211">
        <f t="shared" si="4"/>
        <v>0</v>
      </c>
      <c r="H140" s="101"/>
      <c r="I140" s="101"/>
      <c r="J140" s="101"/>
      <c r="K140" s="101"/>
    </row>
    <row r="141" spans="1:11" ht="18" hidden="1" customHeight="1" x14ac:dyDescent="0.25">
      <c r="A141" s="654"/>
      <c r="B141" s="654"/>
      <c r="C141" s="654"/>
      <c r="D141" s="207"/>
      <c r="E141" s="207"/>
      <c r="F141" s="209"/>
      <c r="G141" s="211">
        <f t="shared" si="4"/>
        <v>0</v>
      </c>
      <c r="H141" s="101"/>
      <c r="I141" s="101"/>
      <c r="J141" s="101"/>
      <c r="K141" s="101"/>
    </row>
    <row r="142" spans="1:11" ht="18" hidden="1" customHeight="1" x14ac:dyDescent="0.25">
      <c r="A142" s="654"/>
      <c r="B142" s="654"/>
      <c r="C142" s="654"/>
      <c r="D142" s="207"/>
      <c r="E142" s="207"/>
      <c r="F142" s="209"/>
      <c r="G142" s="211">
        <f t="shared" si="4"/>
        <v>0</v>
      </c>
      <c r="H142" s="101"/>
      <c r="I142" s="101"/>
      <c r="J142" s="101"/>
      <c r="K142" s="101"/>
    </row>
    <row r="143" spans="1:11" ht="18" hidden="1" customHeight="1" x14ac:dyDescent="0.25">
      <c r="A143" s="654"/>
      <c r="B143" s="654"/>
      <c r="C143" s="654"/>
      <c r="D143" s="207"/>
      <c r="E143" s="207"/>
      <c r="F143" s="209"/>
      <c r="G143" s="211">
        <f t="shared" si="4"/>
        <v>0</v>
      </c>
      <c r="H143" s="101"/>
      <c r="I143" s="101"/>
      <c r="J143" s="101"/>
      <c r="K143" s="101"/>
    </row>
    <row r="144" spans="1:11" ht="18" hidden="1" customHeight="1" x14ac:dyDescent="0.25">
      <c r="A144" s="654"/>
      <c r="B144" s="654"/>
      <c r="C144" s="654"/>
      <c r="D144" s="207"/>
      <c r="E144" s="207"/>
      <c r="F144" s="209"/>
      <c r="G144" s="211">
        <f t="shared" si="4"/>
        <v>0</v>
      </c>
      <c r="H144" s="101"/>
      <c r="I144" s="101"/>
      <c r="J144" s="101"/>
      <c r="K144" s="101"/>
    </row>
    <row r="145" spans="1:11" ht="18" hidden="1" customHeight="1" x14ac:dyDescent="0.25">
      <c r="A145" s="654"/>
      <c r="B145" s="654"/>
      <c r="C145" s="654"/>
      <c r="D145" s="207"/>
      <c r="E145" s="207"/>
      <c r="F145" s="209"/>
      <c r="G145" s="211">
        <f t="shared" si="4"/>
        <v>0</v>
      </c>
      <c r="H145" s="101"/>
      <c r="I145" s="101"/>
      <c r="J145" s="101"/>
      <c r="K145" s="101"/>
    </row>
    <row r="146" spans="1:11" ht="18" hidden="1" customHeight="1" x14ac:dyDescent="0.25">
      <c r="A146" s="654"/>
      <c r="B146" s="654"/>
      <c r="C146" s="654"/>
      <c r="D146" s="207"/>
      <c r="E146" s="207"/>
      <c r="F146" s="209"/>
      <c r="G146" s="211">
        <f t="shared" si="4"/>
        <v>0</v>
      </c>
      <c r="H146" s="101"/>
      <c r="I146" s="101"/>
      <c r="J146" s="101"/>
      <c r="K146" s="101"/>
    </row>
    <row r="147" spans="1:11" ht="18" hidden="1" customHeight="1" x14ac:dyDescent="0.25">
      <c r="A147" s="654"/>
      <c r="B147" s="654"/>
      <c r="C147" s="654"/>
      <c r="D147" s="207"/>
      <c r="E147" s="207"/>
      <c r="F147" s="209"/>
      <c r="G147" s="211">
        <f t="shared" si="4"/>
        <v>0</v>
      </c>
      <c r="H147" s="101"/>
      <c r="I147" s="101"/>
      <c r="J147" s="101"/>
      <c r="K147" s="101"/>
    </row>
    <row r="148" spans="1:11" ht="18" hidden="1" customHeight="1" x14ac:dyDescent="0.25">
      <c r="A148" s="654"/>
      <c r="B148" s="654"/>
      <c r="C148" s="654"/>
      <c r="D148" s="207"/>
      <c r="E148" s="207"/>
      <c r="F148" s="209"/>
      <c r="G148" s="211">
        <f t="shared" si="4"/>
        <v>0</v>
      </c>
      <c r="H148" s="101"/>
      <c r="I148" s="101"/>
      <c r="J148" s="101"/>
      <c r="K148" s="101"/>
    </row>
    <row r="149" spans="1:11" ht="18" hidden="1" customHeight="1" x14ac:dyDescent="0.25">
      <c r="A149" s="654"/>
      <c r="B149" s="654"/>
      <c r="C149" s="654"/>
      <c r="D149" s="207"/>
      <c r="E149" s="207"/>
      <c r="F149" s="209"/>
      <c r="G149" s="211">
        <f t="shared" si="4"/>
        <v>0</v>
      </c>
      <c r="H149" s="101"/>
      <c r="I149" s="101"/>
      <c r="J149" s="101"/>
      <c r="K149" s="101"/>
    </row>
    <row r="150" spans="1:11" ht="18" hidden="1" customHeight="1" x14ac:dyDescent="0.25">
      <c r="A150" s="654"/>
      <c r="B150" s="654"/>
      <c r="C150" s="654"/>
      <c r="D150" s="207"/>
      <c r="E150" s="207"/>
      <c r="F150" s="209"/>
      <c r="G150" s="211">
        <f t="shared" si="4"/>
        <v>0</v>
      </c>
      <c r="H150" s="101"/>
      <c r="I150" s="101"/>
      <c r="J150" s="101"/>
      <c r="K150" s="101"/>
    </row>
    <row r="151" spans="1:11" ht="18" hidden="1" customHeight="1" x14ac:dyDescent="0.25">
      <c r="A151" s="654"/>
      <c r="B151" s="654"/>
      <c r="C151" s="654"/>
      <c r="D151" s="207"/>
      <c r="E151" s="207"/>
      <c r="F151" s="209"/>
      <c r="G151" s="211">
        <f t="shared" si="4"/>
        <v>0</v>
      </c>
      <c r="H151" s="101"/>
      <c r="I151" s="101"/>
      <c r="J151" s="101"/>
      <c r="K151" s="101"/>
    </row>
    <row r="152" spans="1:11" ht="18" hidden="1" customHeight="1" x14ac:dyDescent="0.25">
      <c r="A152" s="654"/>
      <c r="B152" s="654"/>
      <c r="C152" s="654"/>
      <c r="D152" s="207"/>
      <c r="E152" s="207"/>
      <c r="F152" s="209"/>
      <c r="G152" s="211">
        <f t="shared" si="4"/>
        <v>0</v>
      </c>
      <c r="H152" s="101"/>
      <c r="I152" s="101"/>
      <c r="J152" s="101"/>
      <c r="K152" s="101"/>
    </row>
    <row r="153" spans="1:11" ht="18" hidden="1" customHeight="1" x14ac:dyDescent="0.25">
      <c r="A153" s="654"/>
      <c r="B153" s="654"/>
      <c r="C153" s="654"/>
      <c r="D153" s="207"/>
      <c r="E153" s="207"/>
      <c r="F153" s="209"/>
      <c r="G153" s="211">
        <f t="shared" si="4"/>
        <v>0</v>
      </c>
      <c r="H153" s="101"/>
      <c r="I153" s="101"/>
      <c r="J153" s="101"/>
      <c r="K153" s="101"/>
    </row>
    <row r="154" spans="1:11" ht="18" hidden="1" customHeight="1" x14ac:dyDescent="0.25">
      <c r="A154" s="654"/>
      <c r="B154" s="654"/>
      <c r="C154" s="654"/>
      <c r="D154" s="207"/>
      <c r="E154" s="207"/>
      <c r="F154" s="209"/>
      <c r="G154" s="211">
        <f t="shared" ref="G154:G176" si="5">E154*F154</f>
        <v>0</v>
      </c>
      <c r="H154" s="101"/>
      <c r="I154" s="101"/>
      <c r="J154" s="101"/>
      <c r="K154" s="101"/>
    </row>
    <row r="155" spans="1:11" ht="18" hidden="1" customHeight="1" x14ac:dyDescent="0.25">
      <c r="A155" s="654"/>
      <c r="B155" s="654"/>
      <c r="C155" s="654"/>
      <c r="D155" s="207"/>
      <c r="E155" s="207"/>
      <c r="F155" s="209"/>
      <c r="G155" s="211">
        <f t="shared" si="5"/>
        <v>0</v>
      </c>
      <c r="H155" s="101"/>
      <c r="I155" s="101"/>
      <c r="J155" s="101"/>
      <c r="K155" s="101"/>
    </row>
    <row r="156" spans="1:11" ht="18" hidden="1" customHeight="1" x14ac:dyDescent="0.25">
      <c r="A156" s="654"/>
      <c r="B156" s="654"/>
      <c r="C156" s="654"/>
      <c r="D156" s="207"/>
      <c r="E156" s="207"/>
      <c r="F156" s="209"/>
      <c r="G156" s="211">
        <f t="shared" si="5"/>
        <v>0</v>
      </c>
      <c r="H156" s="101"/>
      <c r="I156" s="101"/>
      <c r="J156" s="101"/>
      <c r="K156" s="101"/>
    </row>
    <row r="157" spans="1:11" ht="18" hidden="1" customHeight="1" x14ac:dyDescent="0.25">
      <c r="A157" s="654"/>
      <c r="B157" s="654"/>
      <c r="C157" s="654"/>
      <c r="D157" s="207"/>
      <c r="E157" s="207"/>
      <c r="F157" s="209"/>
      <c r="G157" s="211">
        <f t="shared" si="5"/>
        <v>0</v>
      </c>
      <c r="H157" s="101"/>
      <c r="I157" s="101"/>
      <c r="J157" s="101"/>
      <c r="K157" s="101"/>
    </row>
    <row r="158" spans="1:11" ht="18" hidden="1" customHeight="1" x14ac:dyDescent="0.25">
      <c r="A158" s="654"/>
      <c r="B158" s="654"/>
      <c r="C158" s="654"/>
      <c r="D158" s="207"/>
      <c r="E158" s="207"/>
      <c r="F158" s="209"/>
      <c r="G158" s="211">
        <f t="shared" si="5"/>
        <v>0</v>
      </c>
      <c r="H158" s="101"/>
      <c r="I158" s="101"/>
      <c r="J158" s="101"/>
      <c r="K158" s="101"/>
    </row>
    <row r="159" spans="1:11" ht="18" hidden="1" customHeight="1" x14ac:dyDescent="0.25">
      <c r="A159" s="654"/>
      <c r="B159" s="654"/>
      <c r="C159" s="654"/>
      <c r="D159" s="207"/>
      <c r="E159" s="207"/>
      <c r="F159" s="209"/>
      <c r="G159" s="211">
        <f t="shared" si="5"/>
        <v>0</v>
      </c>
      <c r="H159" s="101"/>
      <c r="I159" s="101"/>
      <c r="J159" s="101"/>
      <c r="K159" s="101"/>
    </row>
    <row r="160" spans="1:11" ht="18" hidden="1" customHeight="1" x14ac:dyDescent="0.25">
      <c r="A160" s="654"/>
      <c r="B160" s="654"/>
      <c r="C160" s="654"/>
      <c r="D160" s="207"/>
      <c r="E160" s="207"/>
      <c r="F160" s="209"/>
      <c r="G160" s="211">
        <f t="shared" si="5"/>
        <v>0</v>
      </c>
      <c r="H160" s="101"/>
      <c r="I160" s="101"/>
      <c r="J160" s="101"/>
      <c r="K160" s="101"/>
    </row>
    <row r="161" spans="1:12" ht="18" hidden="1" customHeight="1" x14ac:dyDescent="0.25">
      <c r="A161" s="654"/>
      <c r="B161" s="654"/>
      <c r="C161" s="654"/>
      <c r="D161" s="207"/>
      <c r="E161" s="207"/>
      <c r="F161" s="209"/>
      <c r="G161" s="211">
        <f t="shared" si="5"/>
        <v>0</v>
      </c>
      <c r="H161" s="101"/>
      <c r="I161" s="101"/>
      <c r="J161" s="101"/>
      <c r="K161" s="101"/>
    </row>
    <row r="162" spans="1:12" ht="18" hidden="1" customHeight="1" x14ac:dyDescent="0.25">
      <c r="A162" s="654"/>
      <c r="B162" s="654"/>
      <c r="C162" s="654"/>
      <c r="D162" s="207"/>
      <c r="E162" s="207"/>
      <c r="F162" s="209"/>
      <c r="G162" s="211">
        <f t="shared" si="5"/>
        <v>0</v>
      </c>
      <c r="H162" s="101"/>
      <c r="I162" s="101"/>
      <c r="J162" s="101"/>
      <c r="K162" s="101"/>
    </row>
    <row r="163" spans="1:12" ht="18" hidden="1" customHeight="1" x14ac:dyDescent="0.25">
      <c r="A163" s="654"/>
      <c r="B163" s="654"/>
      <c r="C163" s="654"/>
      <c r="D163" s="207"/>
      <c r="E163" s="207"/>
      <c r="F163" s="209"/>
      <c r="G163" s="211">
        <f t="shared" si="5"/>
        <v>0</v>
      </c>
      <c r="H163" s="101"/>
      <c r="I163" s="101"/>
      <c r="J163" s="101"/>
      <c r="K163" s="101"/>
    </row>
    <row r="164" spans="1:12" ht="18" hidden="1" customHeight="1" x14ac:dyDescent="0.25">
      <c r="A164" s="654"/>
      <c r="B164" s="654"/>
      <c r="C164" s="654"/>
      <c r="D164" s="207"/>
      <c r="E164" s="207"/>
      <c r="F164" s="209"/>
      <c r="G164" s="211">
        <f t="shared" si="5"/>
        <v>0</v>
      </c>
      <c r="H164" s="101"/>
      <c r="I164" s="101"/>
      <c r="J164" s="101"/>
      <c r="K164" s="101"/>
    </row>
    <row r="165" spans="1:12" ht="18" hidden="1" customHeight="1" x14ac:dyDescent="0.25">
      <c r="A165" s="654"/>
      <c r="B165" s="654"/>
      <c r="C165" s="654"/>
      <c r="D165" s="207"/>
      <c r="E165" s="207"/>
      <c r="F165" s="209"/>
      <c r="G165" s="211">
        <f t="shared" si="5"/>
        <v>0</v>
      </c>
      <c r="H165" s="101"/>
      <c r="I165" s="101"/>
      <c r="J165" s="101"/>
      <c r="K165" s="101"/>
    </row>
    <row r="166" spans="1:12" ht="18" hidden="1" customHeight="1" x14ac:dyDescent="0.25">
      <c r="A166" s="654"/>
      <c r="B166" s="654"/>
      <c r="C166" s="654"/>
      <c r="D166" s="207"/>
      <c r="E166" s="207"/>
      <c r="F166" s="209"/>
      <c r="G166" s="211">
        <f t="shared" si="5"/>
        <v>0</v>
      </c>
      <c r="H166" s="101"/>
      <c r="I166" s="101"/>
      <c r="J166" s="101"/>
      <c r="K166" s="101"/>
    </row>
    <row r="167" spans="1:12" ht="18" hidden="1" customHeight="1" x14ac:dyDescent="0.25">
      <c r="A167" s="654"/>
      <c r="B167" s="654"/>
      <c r="C167" s="654"/>
      <c r="D167" s="207"/>
      <c r="E167" s="207"/>
      <c r="F167" s="209"/>
      <c r="G167" s="211">
        <f t="shared" si="5"/>
        <v>0</v>
      </c>
      <c r="H167" s="101"/>
      <c r="I167" s="101"/>
      <c r="J167" s="101"/>
      <c r="K167" s="101"/>
    </row>
    <row r="168" spans="1:12" ht="18" hidden="1" customHeight="1" x14ac:dyDescent="0.25">
      <c r="A168" s="654"/>
      <c r="B168" s="654"/>
      <c r="C168" s="654"/>
      <c r="D168" s="207"/>
      <c r="E168" s="207"/>
      <c r="F168" s="209"/>
      <c r="G168" s="211">
        <f t="shared" si="5"/>
        <v>0</v>
      </c>
      <c r="H168" s="101"/>
      <c r="I168" s="101"/>
      <c r="J168" s="101"/>
      <c r="K168" s="101"/>
    </row>
    <row r="169" spans="1:12" ht="18" hidden="1" customHeight="1" x14ac:dyDescent="0.25">
      <c r="A169" s="654"/>
      <c r="B169" s="654"/>
      <c r="C169" s="654"/>
      <c r="D169" s="207"/>
      <c r="E169" s="207"/>
      <c r="F169" s="209"/>
      <c r="G169" s="211">
        <f t="shared" si="5"/>
        <v>0</v>
      </c>
      <c r="H169" s="101"/>
      <c r="I169" s="101"/>
      <c r="J169" s="101"/>
      <c r="K169" s="101"/>
    </row>
    <row r="170" spans="1:12" ht="18" hidden="1" customHeight="1" x14ac:dyDescent="0.25">
      <c r="A170" s="654"/>
      <c r="B170" s="654"/>
      <c r="C170" s="654"/>
      <c r="D170" s="207"/>
      <c r="E170" s="207"/>
      <c r="F170" s="209"/>
      <c r="G170" s="211">
        <f t="shared" si="5"/>
        <v>0</v>
      </c>
      <c r="H170" s="101"/>
      <c r="I170" s="101"/>
      <c r="J170" s="101"/>
      <c r="K170" s="101"/>
    </row>
    <row r="171" spans="1:12" ht="18" hidden="1" customHeight="1" x14ac:dyDescent="0.25">
      <c r="A171" s="654"/>
      <c r="B171" s="654"/>
      <c r="C171" s="654"/>
      <c r="D171" s="207"/>
      <c r="E171" s="207"/>
      <c r="F171" s="209"/>
      <c r="G171" s="211">
        <f t="shared" si="5"/>
        <v>0</v>
      </c>
      <c r="H171" s="101"/>
      <c r="I171" s="101"/>
      <c r="J171" s="101"/>
      <c r="K171" s="101"/>
    </row>
    <row r="172" spans="1:12" ht="18" hidden="1" customHeight="1" x14ac:dyDescent="0.3">
      <c r="A172" s="654"/>
      <c r="B172" s="654"/>
      <c r="C172" s="654"/>
      <c r="D172" s="207"/>
      <c r="E172" s="207"/>
      <c r="F172" s="209"/>
      <c r="G172" s="211">
        <f t="shared" si="5"/>
        <v>0</v>
      </c>
      <c r="H172" s="101"/>
      <c r="I172" s="101"/>
      <c r="J172" s="101"/>
      <c r="K172" s="101"/>
      <c r="L172" s="214"/>
    </row>
    <row r="173" spans="1:12" ht="18" hidden="1" customHeight="1" x14ac:dyDescent="0.25">
      <c r="A173" s="654"/>
      <c r="B173" s="654"/>
      <c r="C173" s="654"/>
      <c r="D173" s="207"/>
      <c r="E173" s="207"/>
      <c r="F173" s="209"/>
      <c r="G173" s="211">
        <f t="shared" si="5"/>
        <v>0</v>
      </c>
      <c r="H173" s="101"/>
      <c r="I173" s="101"/>
      <c r="J173" s="101"/>
      <c r="K173" s="101"/>
    </row>
    <row r="174" spans="1:12" ht="18" hidden="1" customHeight="1" x14ac:dyDescent="0.25">
      <c r="A174" s="654"/>
      <c r="B174" s="654"/>
      <c r="C174" s="654"/>
      <c r="D174" s="207"/>
      <c r="E174" s="207"/>
      <c r="F174" s="209"/>
      <c r="G174" s="211">
        <f t="shared" si="5"/>
        <v>0</v>
      </c>
      <c r="H174" s="101"/>
      <c r="I174" s="101"/>
      <c r="J174" s="101"/>
      <c r="K174" s="101"/>
    </row>
    <row r="175" spans="1:12" ht="18" hidden="1" customHeight="1" x14ac:dyDescent="0.25">
      <c r="A175" s="654"/>
      <c r="B175" s="654"/>
      <c r="C175" s="654"/>
      <c r="D175" s="207"/>
      <c r="E175" s="207"/>
      <c r="F175" s="209"/>
      <c r="G175" s="211">
        <f t="shared" si="5"/>
        <v>0</v>
      </c>
      <c r="H175" s="101"/>
      <c r="I175" s="101"/>
      <c r="J175" s="101"/>
      <c r="K175" s="101"/>
    </row>
    <row r="176" spans="1:12" ht="18" hidden="1" customHeight="1" x14ac:dyDescent="0.25">
      <c r="A176" s="654"/>
      <c r="B176" s="654"/>
      <c r="C176" s="654"/>
      <c r="D176" s="207"/>
      <c r="E176" s="207"/>
      <c r="F176" s="209"/>
      <c r="G176" s="211">
        <f t="shared" si="5"/>
        <v>0</v>
      </c>
      <c r="H176" s="101"/>
      <c r="I176" s="101"/>
      <c r="J176" s="101"/>
      <c r="K176" s="101"/>
    </row>
    <row r="177" spans="1:11" ht="18" customHeight="1" x14ac:dyDescent="0.25">
      <c r="A177" s="653" t="s">
        <v>285</v>
      </c>
      <c r="B177" s="653"/>
      <c r="C177" s="653"/>
      <c r="D177" s="653"/>
      <c r="E177" s="653"/>
      <c r="F177" s="653"/>
      <c r="G177" s="213">
        <f>SUM(G122:G176)</f>
        <v>0</v>
      </c>
      <c r="H177" s="213">
        <f>SUM(H122:H176)</f>
        <v>0</v>
      </c>
      <c r="I177" s="213">
        <f>SUM(I122:I176)</f>
        <v>0</v>
      </c>
      <c r="J177" s="213">
        <f>SUM(J122:J176)</f>
        <v>0</v>
      </c>
      <c r="K177" s="213">
        <f>SUM(K122:K176)</f>
        <v>0</v>
      </c>
    </row>
    <row r="178" spans="1:11" ht="18" customHeight="1" x14ac:dyDescent="0.25">
      <c r="A178" s="652" t="s">
        <v>286</v>
      </c>
      <c r="B178" s="652"/>
      <c r="C178" s="652"/>
      <c r="D178" s="652"/>
      <c r="E178" s="652"/>
      <c r="F178" s="652"/>
      <c r="G178" s="652"/>
      <c r="H178" s="652"/>
      <c r="I178" s="652"/>
      <c r="J178" s="652"/>
      <c r="K178" s="652"/>
    </row>
    <row r="179" spans="1:11" ht="18" customHeight="1" x14ac:dyDescent="0.25">
      <c r="A179" s="654"/>
      <c r="B179" s="654"/>
      <c r="C179" s="654"/>
      <c r="D179" s="125"/>
      <c r="E179" s="125"/>
      <c r="F179" s="209"/>
      <c r="G179" s="211">
        <f t="shared" ref="G179:G210" si="6">E179*F179</f>
        <v>0</v>
      </c>
      <c r="H179" s="101"/>
      <c r="I179" s="101"/>
      <c r="J179" s="101"/>
      <c r="K179" s="101"/>
    </row>
    <row r="180" spans="1:11" ht="18" customHeight="1" x14ac:dyDescent="0.25">
      <c r="A180" s="654"/>
      <c r="B180" s="654"/>
      <c r="C180" s="654"/>
      <c r="D180" s="125"/>
      <c r="E180" s="125"/>
      <c r="F180" s="209"/>
      <c r="G180" s="211">
        <f t="shared" si="6"/>
        <v>0</v>
      </c>
      <c r="H180" s="101"/>
      <c r="I180" s="101"/>
      <c r="J180" s="101"/>
      <c r="K180" s="101"/>
    </row>
    <row r="181" spans="1:11" ht="18" customHeight="1" x14ac:dyDescent="0.25">
      <c r="A181" s="654"/>
      <c r="B181" s="654"/>
      <c r="C181" s="654"/>
      <c r="D181" s="125"/>
      <c r="E181" s="125"/>
      <c r="F181" s="209"/>
      <c r="G181" s="211">
        <f t="shared" si="6"/>
        <v>0</v>
      </c>
      <c r="H181" s="101"/>
      <c r="I181" s="101"/>
      <c r="J181" s="101"/>
      <c r="K181" s="101"/>
    </row>
    <row r="182" spans="1:11" ht="18" customHeight="1" x14ac:dyDescent="0.25">
      <c r="A182" s="654"/>
      <c r="B182" s="654"/>
      <c r="C182" s="654"/>
      <c r="D182" s="125"/>
      <c r="E182" s="125"/>
      <c r="F182" s="209"/>
      <c r="G182" s="211">
        <f t="shared" si="6"/>
        <v>0</v>
      </c>
      <c r="H182" s="101"/>
      <c r="I182" s="101"/>
      <c r="J182" s="101"/>
      <c r="K182" s="101"/>
    </row>
    <row r="183" spans="1:11" ht="18" customHeight="1" x14ac:dyDescent="0.25">
      <c r="A183" s="654"/>
      <c r="B183" s="654"/>
      <c r="C183" s="654"/>
      <c r="D183" s="125"/>
      <c r="E183" s="125"/>
      <c r="F183" s="209"/>
      <c r="G183" s="211">
        <f t="shared" si="6"/>
        <v>0</v>
      </c>
      <c r="H183" s="101"/>
      <c r="I183" s="101"/>
      <c r="J183" s="101"/>
      <c r="K183" s="101"/>
    </row>
    <row r="184" spans="1:11" ht="18" hidden="1" customHeight="1" x14ac:dyDescent="0.25">
      <c r="A184" s="654"/>
      <c r="B184" s="654"/>
      <c r="C184" s="654"/>
      <c r="D184" s="125"/>
      <c r="E184" s="125"/>
      <c r="F184" s="209"/>
      <c r="G184" s="211">
        <f t="shared" si="6"/>
        <v>0</v>
      </c>
      <c r="H184" s="101"/>
      <c r="I184" s="101"/>
      <c r="J184" s="101"/>
      <c r="K184" s="101"/>
    </row>
    <row r="185" spans="1:11" ht="18" hidden="1" customHeight="1" x14ac:dyDescent="0.25">
      <c r="A185" s="654"/>
      <c r="B185" s="654"/>
      <c r="C185" s="654"/>
      <c r="D185" s="125"/>
      <c r="E185" s="125"/>
      <c r="F185" s="209"/>
      <c r="G185" s="211">
        <f t="shared" si="6"/>
        <v>0</v>
      </c>
      <c r="H185" s="101"/>
      <c r="I185" s="101"/>
      <c r="J185" s="101"/>
      <c r="K185" s="101"/>
    </row>
    <row r="186" spans="1:11" ht="18" hidden="1" customHeight="1" x14ac:dyDescent="0.25">
      <c r="A186" s="654"/>
      <c r="B186" s="654"/>
      <c r="C186" s="654"/>
      <c r="D186" s="125"/>
      <c r="E186" s="125"/>
      <c r="F186" s="209"/>
      <c r="G186" s="211">
        <f t="shared" si="6"/>
        <v>0</v>
      </c>
      <c r="H186" s="101"/>
      <c r="I186" s="101"/>
      <c r="J186" s="101"/>
      <c r="K186" s="101"/>
    </row>
    <row r="187" spans="1:11" ht="18" hidden="1" customHeight="1" x14ac:dyDescent="0.25">
      <c r="A187" s="654"/>
      <c r="B187" s="654"/>
      <c r="C187" s="654"/>
      <c r="D187" s="125"/>
      <c r="E187" s="125"/>
      <c r="F187" s="209"/>
      <c r="G187" s="211">
        <f t="shared" si="6"/>
        <v>0</v>
      </c>
      <c r="H187" s="101"/>
      <c r="I187" s="101"/>
      <c r="J187" s="101"/>
      <c r="K187" s="101"/>
    </row>
    <row r="188" spans="1:11" ht="18" hidden="1" customHeight="1" x14ac:dyDescent="0.25">
      <c r="A188" s="654"/>
      <c r="B188" s="654"/>
      <c r="C188" s="654"/>
      <c r="D188" s="125"/>
      <c r="E188" s="125"/>
      <c r="F188" s="209"/>
      <c r="G188" s="211">
        <f t="shared" si="6"/>
        <v>0</v>
      </c>
      <c r="H188" s="101"/>
      <c r="I188" s="101"/>
      <c r="J188" s="101"/>
      <c r="K188" s="101"/>
    </row>
    <row r="189" spans="1:11" ht="18" hidden="1" customHeight="1" x14ac:dyDescent="0.25">
      <c r="A189" s="654"/>
      <c r="B189" s="654"/>
      <c r="C189" s="654"/>
      <c r="D189" s="125"/>
      <c r="E189" s="125"/>
      <c r="F189" s="209"/>
      <c r="G189" s="211">
        <f t="shared" si="6"/>
        <v>0</v>
      </c>
      <c r="H189" s="101"/>
      <c r="I189" s="101"/>
      <c r="J189" s="101"/>
      <c r="K189" s="101"/>
    </row>
    <row r="190" spans="1:11" ht="18" hidden="1" customHeight="1" x14ac:dyDescent="0.25">
      <c r="A190" s="654"/>
      <c r="B190" s="654"/>
      <c r="C190" s="654"/>
      <c r="D190" s="125"/>
      <c r="E190" s="125"/>
      <c r="F190" s="209"/>
      <c r="G190" s="211">
        <f t="shared" si="6"/>
        <v>0</v>
      </c>
      <c r="H190" s="101"/>
      <c r="I190" s="101"/>
      <c r="J190" s="101"/>
      <c r="K190" s="101"/>
    </row>
    <row r="191" spans="1:11" ht="18" hidden="1" customHeight="1" x14ac:dyDescent="0.25">
      <c r="A191" s="654"/>
      <c r="B191" s="654"/>
      <c r="C191" s="654"/>
      <c r="D191" s="125"/>
      <c r="E191" s="125"/>
      <c r="F191" s="209"/>
      <c r="G191" s="211">
        <f t="shared" si="6"/>
        <v>0</v>
      </c>
      <c r="H191" s="101"/>
      <c r="I191" s="101"/>
      <c r="J191" s="101"/>
      <c r="K191" s="101"/>
    </row>
    <row r="192" spans="1:11" ht="18" hidden="1" customHeight="1" x14ac:dyDescent="0.25">
      <c r="A192" s="654"/>
      <c r="B192" s="654"/>
      <c r="C192" s="654"/>
      <c r="D192" s="125"/>
      <c r="E192" s="125"/>
      <c r="F192" s="209"/>
      <c r="G192" s="211">
        <f t="shared" si="6"/>
        <v>0</v>
      </c>
      <c r="H192" s="101"/>
      <c r="I192" s="101"/>
      <c r="J192" s="101"/>
      <c r="K192" s="101"/>
    </row>
    <row r="193" spans="1:11" ht="18" hidden="1" customHeight="1" x14ac:dyDescent="0.25">
      <c r="A193" s="654"/>
      <c r="B193" s="654"/>
      <c r="C193" s="654"/>
      <c r="D193" s="125"/>
      <c r="E193" s="125"/>
      <c r="F193" s="209"/>
      <c r="G193" s="211">
        <f t="shared" si="6"/>
        <v>0</v>
      </c>
      <c r="H193" s="101"/>
      <c r="I193" s="101"/>
      <c r="J193" s="101"/>
      <c r="K193" s="101"/>
    </row>
    <row r="194" spans="1:11" ht="18" hidden="1" customHeight="1" x14ac:dyDescent="0.25">
      <c r="A194" s="654"/>
      <c r="B194" s="654"/>
      <c r="C194" s="654"/>
      <c r="D194" s="125"/>
      <c r="E194" s="125"/>
      <c r="F194" s="209"/>
      <c r="G194" s="211">
        <f t="shared" si="6"/>
        <v>0</v>
      </c>
      <c r="H194" s="101"/>
      <c r="I194" s="101"/>
      <c r="J194" s="101"/>
      <c r="K194" s="101"/>
    </row>
    <row r="195" spans="1:11" ht="18" hidden="1" customHeight="1" x14ac:dyDescent="0.25">
      <c r="A195" s="654"/>
      <c r="B195" s="654"/>
      <c r="C195" s="654"/>
      <c r="D195" s="125"/>
      <c r="E195" s="125"/>
      <c r="F195" s="209"/>
      <c r="G195" s="211">
        <f t="shared" si="6"/>
        <v>0</v>
      </c>
      <c r="H195" s="101"/>
      <c r="I195" s="101"/>
      <c r="J195" s="101"/>
      <c r="K195" s="101"/>
    </row>
    <row r="196" spans="1:11" ht="18" hidden="1" customHeight="1" x14ac:dyDescent="0.25">
      <c r="A196" s="654"/>
      <c r="B196" s="654"/>
      <c r="C196" s="654"/>
      <c r="D196" s="125"/>
      <c r="E196" s="125"/>
      <c r="F196" s="209"/>
      <c r="G196" s="211">
        <f t="shared" si="6"/>
        <v>0</v>
      </c>
      <c r="H196" s="101"/>
      <c r="I196" s="101"/>
      <c r="J196" s="101"/>
      <c r="K196" s="101"/>
    </row>
    <row r="197" spans="1:11" ht="18" hidden="1" customHeight="1" x14ac:dyDescent="0.25">
      <c r="A197" s="654"/>
      <c r="B197" s="654"/>
      <c r="C197" s="654"/>
      <c r="D197" s="125"/>
      <c r="E197" s="125"/>
      <c r="F197" s="209"/>
      <c r="G197" s="211">
        <f t="shared" si="6"/>
        <v>0</v>
      </c>
      <c r="H197" s="101"/>
      <c r="I197" s="101"/>
      <c r="J197" s="101"/>
      <c r="K197" s="101"/>
    </row>
    <row r="198" spans="1:11" ht="18" hidden="1" customHeight="1" x14ac:dyDescent="0.25">
      <c r="A198" s="654"/>
      <c r="B198" s="654"/>
      <c r="C198" s="654"/>
      <c r="D198" s="125"/>
      <c r="E198" s="125"/>
      <c r="F198" s="209"/>
      <c r="G198" s="211">
        <f t="shared" si="6"/>
        <v>0</v>
      </c>
      <c r="H198" s="101"/>
      <c r="I198" s="101"/>
      <c r="J198" s="101"/>
      <c r="K198" s="101"/>
    </row>
    <row r="199" spans="1:11" ht="18" hidden="1" customHeight="1" x14ac:dyDescent="0.25">
      <c r="A199" s="654"/>
      <c r="B199" s="654"/>
      <c r="C199" s="654"/>
      <c r="D199" s="125"/>
      <c r="E199" s="125"/>
      <c r="F199" s="209"/>
      <c r="G199" s="211">
        <f t="shared" si="6"/>
        <v>0</v>
      </c>
      <c r="H199" s="101"/>
      <c r="I199" s="101"/>
      <c r="J199" s="101"/>
      <c r="K199" s="101"/>
    </row>
    <row r="200" spans="1:11" ht="18" hidden="1" customHeight="1" x14ac:dyDescent="0.25">
      <c r="A200" s="654"/>
      <c r="B200" s="654"/>
      <c r="C200" s="654"/>
      <c r="D200" s="125"/>
      <c r="E200" s="125"/>
      <c r="F200" s="209"/>
      <c r="G200" s="211">
        <f t="shared" si="6"/>
        <v>0</v>
      </c>
      <c r="H200" s="101"/>
      <c r="I200" s="101"/>
      <c r="J200" s="101"/>
      <c r="K200" s="101"/>
    </row>
    <row r="201" spans="1:11" ht="18" hidden="1" customHeight="1" x14ac:dyDescent="0.25">
      <c r="A201" s="654"/>
      <c r="B201" s="654"/>
      <c r="C201" s="654"/>
      <c r="D201" s="125"/>
      <c r="E201" s="125"/>
      <c r="F201" s="209"/>
      <c r="G201" s="211">
        <f t="shared" si="6"/>
        <v>0</v>
      </c>
      <c r="H201" s="101"/>
      <c r="I201" s="101"/>
      <c r="J201" s="101"/>
      <c r="K201" s="101"/>
    </row>
    <row r="202" spans="1:11" ht="18" hidden="1" customHeight="1" x14ac:dyDescent="0.25">
      <c r="A202" s="654"/>
      <c r="B202" s="654"/>
      <c r="C202" s="654"/>
      <c r="D202" s="125"/>
      <c r="E202" s="125"/>
      <c r="F202" s="209"/>
      <c r="G202" s="211">
        <f t="shared" si="6"/>
        <v>0</v>
      </c>
      <c r="H202" s="101"/>
      <c r="I202" s="101"/>
      <c r="J202" s="101"/>
      <c r="K202" s="101"/>
    </row>
    <row r="203" spans="1:11" ht="18" hidden="1" customHeight="1" x14ac:dyDescent="0.25">
      <c r="A203" s="654"/>
      <c r="B203" s="654"/>
      <c r="C203" s="654"/>
      <c r="D203" s="125"/>
      <c r="E203" s="125"/>
      <c r="F203" s="209"/>
      <c r="G203" s="211">
        <f t="shared" si="6"/>
        <v>0</v>
      </c>
      <c r="H203" s="101"/>
      <c r="I203" s="101"/>
      <c r="J203" s="101"/>
      <c r="K203" s="101"/>
    </row>
    <row r="204" spans="1:11" ht="18" hidden="1" customHeight="1" x14ac:dyDescent="0.25">
      <c r="A204" s="654"/>
      <c r="B204" s="654"/>
      <c r="C204" s="654"/>
      <c r="D204" s="125"/>
      <c r="E204" s="125"/>
      <c r="F204" s="209"/>
      <c r="G204" s="211">
        <f t="shared" si="6"/>
        <v>0</v>
      </c>
      <c r="H204" s="101"/>
      <c r="I204" s="101"/>
      <c r="J204" s="101"/>
      <c r="K204" s="101"/>
    </row>
    <row r="205" spans="1:11" ht="18" hidden="1" customHeight="1" x14ac:dyDescent="0.25">
      <c r="A205" s="654"/>
      <c r="B205" s="654"/>
      <c r="C205" s="654"/>
      <c r="D205" s="125"/>
      <c r="E205" s="125"/>
      <c r="F205" s="209"/>
      <c r="G205" s="211">
        <f t="shared" si="6"/>
        <v>0</v>
      </c>
      <c r="H205" s="101"/>
      <c r="I205" s="101"/>
      <c r="J205" s="101"/>
      <c r="K205" s="101"/>
    </row>
    <row r="206" spans="1:11" ht="18" hidden="1" customHeight="1" x14ac:dyDescent="0.25">
      <c r="A206" s="654"/>
      <c r="B206" s="654"/>
      <c r="C206" s="654"/>
      <c r="D206" s="125"/>
      <c r="E206" s="125"/>
      <c r="F206" s="209"/>
      <c r="G206" s="211">
        <f t="shared" si="6"/>
        <v>0</v>
      </c>
      <c r="H206" s="101"/>
      <c r="I206" s="101"/>
      <c r="J206" s="101"/>
      <c r="K206" s="101"/>
    </row>
    <row r="207" spans="1:11" ht="18" hidden="1" customHeight="1" x14ac:dyDescent="0.25">
      <c r="A207" s="654"/>
      <c r="B207" s="654"/>
      <c r="C207" s="654"/>
      <c r="D207" s="125"/>
      <c r="E207" s="125"/>
      <c r="F207" s="209"/>
      <c r="G207" s="211">
        <f t="shared" si="6"/>
        <v>0</v>
      </c>
      <c r="H207" s="101"/>
      <c r="I207" s="101"/>
      <c r="J207" s="101"/>
      <c r="K207" s="101"/>
    </row>
    <row r="208" spans="1:11" ht="18" hidden="1" customHeight="1" x14ac:dyDescent="0.25">
      <c r="A208" s="654"/>
      <c r="B208" s="654"/>
      <c r="C208" s="654"/>
      <c r="D208" s="125"/>
      <c r="E208" s="125"/>
      <c r="F208" s="209"/>
      <c r="G208" s="211">
        <f t="shared" si="6"/>
        <v>0</v>
      </c>
      <c r="H208" s="101"/>
      <c r="I208" s="101"/>
      <c r="J208" s="101"/>
      <c r="K208" s="101"/>
    </row>
    <row r="209" spans="1:11" ht="18" hidden="1" customHeight="1" x14ac:dyDescent="0.25">
      <c r="A209" s="654"/>
      <c r="B209" s="654"/>
      <c r="C209" s="654"/>
      <c r="D209" s="125"/>
      <c r="E209" s="125"/>
      <c r="F209" s="209"/>
      <c r="G209" s="211">
        <f t="shared" si="6"/>
        <v>0</v>
      </c>
      <c r="H209" s="101"/>
      <c r="I209" s="101"/>
      <c r="J209" s="101"/>
      <c r="K209" s="101"/>
    </row>
    <row r="210" spans="1:11" ht="18" hidden="1" customHeight="1" x14ac:dyDescent="0.25">
      <c r="A210" s="654"/>
      <c r="B210" s="654"/>
      <c r="C210" s="654"/>
      <c r="D210" s="125"/>
      <c r="E210" s="125"/>
      <c r="F210" s="209"/>
      <c r="G210" s="211">
        <f t="shared" si="6"/>
        <v>0</v>
      </c>
      <c r="H210" s="101"/>
      <c r="I210" s="101"/>
      <c r="J210" s="101"/>
      <c r="K210" s="101"/>
    </row>
    <row r="211" spans="1:11" ht="18" hidden="1" customHeight="1" x14ac:dyDescent="0.25">
      <c r="A211" s="654"/>
      <c r="B211" s="654"/>
      <c r="C211" s="654"/>
      <c r="D211" s="125"/>
      <c r="E211" s="125"/>
      <c r="F211" s="209"/>
      <c r="G211" s="211">
        <f t="shared" ref="G211:G232" si="7">E211*F211</f>
        <v>0</v>
      </c>
      <c r="H211" s="101"/>
      <c r="I211" s="101"/>
      <c r="J211" s="101"/>
      <c r="K211" s="101"/>
    </row>
    <row r="212" spans="1:11" ht="18" hidden="1" customHeight="1" x14ac:dyDescent="0.25">
      <c r="A212" s="654"/>
      <c r="B212" s="654"/>
      <c r="C212" s="654"/>
      <c r="D212" s="125"/>
      <c r="E212" s="125"/>
      <c r="F212" s="209"/>
      <c r="G212" s="211">
        <f t="shared" si="7"/>
        <v>0</v>
      </c>
      <c r="H212" s="101"/>
      <c r="I212" s="101"/>
      <c r="J212" s="101"/>
      <c r="K212" s="101"/>
    </row>
    <row r="213" spans="1:11" ht="18" hidden="1" customHeight="1" x14ac:dyDescent="0.25">
      <c r="A213" s="654"/>
      <c r="B213" s="654"/>
      <c r="C213" s="654"/>
      <c r="D213" s="125"/>
      <c r="E213" s="125"/>
      <c r="F213" s="209"/>
      <c r="G213" s="211">
        <f t="shared" si="7"/>
        <v>0</v>
      </c>
      <c r="H213" s="101"/>
      <c r="I213" s="101"/>
      <c r="J213" s="101"/>
      <c r="K213" s="101"/>
    </row>
    <row r="214" spans="1:11" ht="18" hidden="1" customHeight="1" x14ac:dyDescent="0.25">
      <c r="A214" s="654"/>
      <c r="B214" s="654"/>
      <c r="C214" s="654"/>
      <c r="D214" s="125"/>
      <c r="E214" s="125"/>
      <c r="F214" s="209"/>
      <c r="G214" s="211">
        <f t="shared" si="7"/>
        <v>0</v>
      </c>
      <c r="H214" s="101"/>
      <c r="I214" s="101"/>
      <c r="J214" s="101"/>
      <c r="K214" s="101"/>
    </row>
    <row r="215" spans="1:11" ht="18" hidden="1" customHeight="1" x14ac:dyDescent="0.25">
      <c r="A215" s="654"/>
      <c r="B215" s="654"/>
      <c r="C215" s="654"/>
      <c r="D215" s="125"/>
      <c r="E215" s="125"/>
      <c r="F215" s="209"/>
      <c r="G215" s="211">
        <f t="shared" si="7"/>
        <v>0</v>
      </c>
      <c r="H215" s="101"/>
      <c r="I215" s="101"/>
      <c r="J215" s="101"/>
      <c r="K215" s="101"/>
    </row>
    <row r="216" spans="1:11" ht="18" hidden="1" customHeight="1" x14ac:dyDescent="0.25">
      <c r="A216" s="654"/>
      <c r="B216" s="654"/>
      <c r="C216" s="654"/>
      <c r="D216" s="125"/>
      <c r="E216" s="125"/>
      <c r="F216" s="209"/>
      <c r="G216" s="211">
        <f t="shared" si="7"/>
        <v>0</v>
      </c>
      <c r="H216" s="101"/>
      <c r="I216" s="101"/>
      <c r="J216" s="101"/>
      <c r="K216" s="101"/>
    </row>
    <row r="217" spans="1:11" ht="18" hidden="1" customHeight="1" x14ac:dyDescent="0.25">
      <c r="A217" s="654"/>
      <c r="B217" s="654"/>
      <c r="C217" s="654"/>
      <c r="D217" s="125"/>
      <c r="E217" s="125"/>
      <c r="F217" s="209"/>
      <c r="G217" s="211">
        <f t="shared" si="7"/>
        <v>0</v>
      </c>
      <c r="H217" s="101"/>
      <c r="I217" s="101"/>
      <c r="J217" s="101"/>
      <c r="K217" s="101"/>
    </row>
    <row r="218" spans="1:11" ht="18" hidden="1" customHeight="1" x14ac:dyDescent="0.25">
      <c r="A218" s="654"/>
      <c r="B218" s="654"/>
      <c r="C218" s="654"/>
      <c r="D218" s="125"/>
      <c r="E218" s="125"/>
      <c r="F218" s="209"/>
      <c r="G218" s="211">
        <f t="shared" si="7"/>
        <v>0</v>
      </c>
      <c r="H218" s="101"/>
      <c r="I218" s="101"/>
      <c r="J218" s="101"/>
      <c r="K218" s="101"/>
    </row>
    <row r="219" spans="1:11" ht="18" hidden="1" customHeight="1" x14ac:dyDescent="0.25">
      <c r="A219" s="654"/>
      <c r="B219" s="654"/>
      <c r="C219" s="654"/>
      <c r="D219" s="125"/>
      <c r="E219" s="125"/>
      <c r="F219" s="209"/>
      <c r="G219" s="211">
        <f t="shared" si="7"/>
        <v>0</v>
      </c>
      <c r="H219" s="101"/>
      <c r="I219" s="101"/>
      <c r="J219" s="101"/>
      <c r="K219" s="101"/>
    </row>
    <row r="220" spans="1:11" ht="18" hidden="1" customHeight="1" x14ac:dyDescent="0.25">
      <c r="A220" s="654"/>
      <c r="B220" s="654"/>
      <c r="C220" s="654"/>
      <c r="D220" s="125"/>
      <c r="E220" s="125"/>
      <c r="F220" s="209"/>
      <c r="G220" s="211">
        <f t="shared" si="7"/>
        <v>0</v>
      </c>
      <c r="H220" s="101"/>
      <c r="I220" s="101"/>
      <c r="J220" s="101"/>
      <c r="K220" s="101"/>
    </row>
    <row r="221" spans="1:11" ht="18" hidden="1" customHeight="1" x14ac:dyDescent="0.25">
      <c r="A221" s="654"/>
      <c r="B221" s="654"/>
      <c r="C221" s="654"/>
      <c r="D221" s="125"/>
      <c r="E221" s="125"/>
      <c r="F221" s="209"/>
      <c r="G221" s="211">
        <f t="shared" si="7"/>
        <v>0</v>
      </c>
      <c r="H221" s="101"/>
      <c r="I221" s="101"/>
      <c r="J221" s="101"/>
      <c r="K221" s="101"/>
    </row>
    <row r="222" spans="1:11" ht="18" hidden="1" customHeight="1" x14ac:dyDescent="0.25">
      <c r="A222" s="654"/>
      <c r="B222" s="654"/>
      <c r="C222" s="654"/>
      <c r="D222" s="125"/>
      <c r="E222" s="125"/>
      <c r="F222" s="209"/>
      <c r="G222" s="211">
        <f t="shared" si="7"/>
        <v>0</v>
      </c>
      <c r="H222" s="101"/>
      <c r="I222" s="101"/>
      <c r="J222" s="101"/>
      <c r="K222" s="101"/>
    </row>
    <row r="223" spans="1:11" ht="18" hidden="1" customHeight="1" x14ac:dyDescent="0.25">
      <c r="A223" s="654"/>
      <c r="B223" s="654"/>
      <c r="C223" s="654"/>
      <c r="D223" s="125"/>
      <c r="E223" s="125"/>
      <c r="F223" s="209"/>
      <c r="G223" s="211">
        <f t="shared" si="7"/>
        <v>0</v>
      </c>
      <c r="H223" s="101"/>
      <c r="I223" s="101"/>
      <c r="J223" s="101"/>
      <c r="K223" s="101"/>
    </row>
    <row r="224" spans="1:11" ht="18" hidden="1" customHeight="1" x14ac:dyDescent="0.25">
      <c r="A224" s="654"/>
      <c r="B224" s="654"/>
      <c r="C224" s="654"/>
      <c r="D224" s="125"/>
      <c r="E224" s="125"/>
      <c r="F224" s="209"/>
      <c r="G224" s="211">
        <f t="shared" si="7"/>
        <v>0</v>
      </c>
      <c r="H224" s="101"/>
      <c r="I224" s="101"/>
      <c r="J224" s="101"/>
      <c r="K224" s="101"/>
    </row>
    <row r="225" spans="1:12" ht="18" hidden="1" customHeight="1" x14ac:dyDescent="0.25">
      <c r="A225" s="654"/>
      <c r="B225" s="654"/>
      <c r="C225" s="654"/>
      <c r="D225" s="125"/>
      <c r="E225" s="125"/>
      <c r="F225" s="209"/>
      <c r="G225" s="211">
        <f t="shared" si="7"/>
        <v>0</v>
      </c>
      <c r="H225" s="101"/>
      <c r="I225" s="101"/>
      <c r="J225" s="101"/>
      <c r="K225" s="101"/>
    </row>
    <row r="226" spans="1:12" ht="18" hidden="1" customHeight="1" x14ac:dyDescent="0.25">
      <c r="A226" s="654"/>
      <c r="B226" s="654"/>
      <c r="C226" s="654"/>
      <c r="D226" s="125"/>
      <c r="E226" s="125"/>
      <c r="F226" s="209"/>
      <c r="G226" s="211">
        <f t="shared" si="7"/>
        <v>0</v>
      </c>
      <c r="H226" s="101"/>
      <c r="I226" s="101"/>
      <c r="J226" s="101"/>
      <c r="K226" s="101"/>
    </row>
    <row r="227" spans="1:12" ht="18" hidden="1" customHeight="1" x14ac:dyDescent="0.25">
      <c r="A227" s="654"/>
      <c r="B227" s="654"/>
      <c r="C227" s="654"/>
      <c r="D227" s="125"/>
      <c r="E227" s="125"/>
      <c r="F227" s="209"/>
      <c r="G227" s="211">
        <f t="shared" si="7"/>
        <v>0</v>
      </c>
      <c r="H227" s="101"/>
      <c r="I227" s="101"/>
      <c r="J227" s="101"/>
      <c r="K227" s="101"/>
    </row>
    <row r="228" spans="1:12" ht="18" hidden="1" customHeight="1" x14ac:dyDescent="0.25">
      <c r="A228" s="654"/>
      <c r="B228" s="654"/>
      <c r="C228" s="654"/>
      <c r="D228" s="125"/>
      <c r="E228" s="125"/>
      <c r="F228" s="209"/>
      <c r="G228" s="211">
        <f t="shared" si="7"/>
        <v>0</v>
      </c>
      <c r="H228" s="101"/>
      <c r="I228" s="101"/>
      <c r="J228" s="101"/>
      <c r="K228" s="101"/>
    </row>
    <row r="229" spans="1:12" ht="18" hidden="1" customHeight="1" x14ac:dyDescent="0.25">
      <c r="A229" s="654"/>
      <c r="B229" s="654"/>
      <c r="C229" s="654"/>
      <c r="D229" s="125"/>
      <c r="E229" s="125"/>
      <c r="F229" s="209"/>
      <c r="G229" s="211">
        <f t="shared" si="7"/>
        <v>0</v>
      </c>
      <c r="H229" s="101"/>
      <c r="I229" s="101"/>
      <c r="J229" s="101"/>
      <c r="K229" s="101"/>
    </row>
    <row r="230" spans="1:12" ht="18" hidden="1" customHeight="1" x14ac:dyDescent="0.25">
      <c r="A230" s="654"/>
      <c r="B230" s="654"/>
      <c r="C230" s="654"/>
      <c r="D230" s="125"/>
      <c r="E230" s="125"/>
      <c r="F230" s="209"/>
      <c r="G230" s="211">
        <f t="shared" si="7"/>
        <v>0</v>
      </c>
      <c r="H230" s="101"/>
      <c r="I230" s="101"/>
      <c r="J230" s="101"/>
      <c r="K230" s="101"/>
    </row>
    <row r="231" spans="1:12" ht="18" hidden="1" customHeight="1" x14ac:dyDescent="0.25">
      <c r="A231" s="654"/>
      <c r="B231" s="654"/>
      <c r="C231" s="654"/>
      <c r="D231" s="125"/>
      <c r="E231" s="125"/>
      <c r="F231" s="209"/>
      <c r="G231" s="211">
        <f t="shared" si="7"/>
        <v>0</v>
      </c>
      <c r="H231" s="101"/>
      <c r="I231" s="101"/>
      <c r="J231" s="101"/>
      <c r="K231" s="101"/>
    </row>
    <row r="232" spans="1:12" ht="18" hidden="1" customHeight="1" x14ac:dyDescent="0.25">
      <c r="A232" s="654"/>
      <c r="B232" s="654"/>
      <c r="C232" s="654"/>
      <c r="D232" s="125"/>
      <c r="E232" s="125"/>
      <c r="F232" s="209"/>
      <c r="G232" s="211">
        <f t="shared" si="7"/>
        <v>0</v>
      </c>
      <c r="H232" s="101"/>
      <c r="I232" s="101"/>
      <c r="J232" s="101"/>
      <c r="K232" s="101"/>
    </row>
    <row r="233" spans="1:12" ht="18" customHeight="1" x14ac:dyDescent="0.25">
      <c r="A233" s="653" t="s">
        <v>287</v>
      </c>
      <c r="B233" s="653"/>
      <c r="C233" s="653"/>
      <c r="D233" s="653"/>
      <c r="E233" s="653"/>
      <c r="F233" s="653"/>
      <c r="G233" s="213">
        <f>SUM(G179:G232)</f>
        <v>0</v>
      </c>
      <c r="H233" s="213">
        <f>SUM(H179:H232)</f>
        <v>0</v>
      </c>
      <c r="I233" s="213">
        <f>SUM(I179:I232)</f>
        <v>0</v>
      </c>
      <c r="J233" s="213">
        <f>SUM(J179:J232)</f>
        <v>0</v>
      </c>
      <c r="K233" s="213">
        <f>SUM(K179:K232)</f>
        <v>0</v>
      </c>
    </row>
    <row r="234" spans="1:12" ht="18" customHeight="1" x14ac:dyDescent="0.25">
      <c r="A234" s="659"/>
      <c r="B234" s="659"/>
      <c r="C234" s="659"/>
      <c r="D234" s="659"/>
      <c r="E234" s="659"/>
      <c r="F234" s="659"/>
      <c r="G234" s="659"/>
    </row>
    <row r="235" spans="1:12" ht="18" customHeight="1" x14ac:dyDescent="0.25">
      <c r="A235" s="660" t="s">
        <v>288</v>
      </c>
      <c r="B235" s="660"/>
      <c r="C235" s="660"/>
      <c r="D235" s="660"/>
      <c r="E235" s="660"/>
      <c r="F235" s="660"/>
      <c r="G235" s="215" t="s">
        <v>267</v>
      </c>
      <c r="H235" s="661"/>
      <c r="I235" s="661"/>
      <c r="J235" s="661"/>
      <c r="K235" s="661"/>
    </row>
    <row r="236" spans="1:12" ht="18" customHeight="1" x14ac:dyDescent="0.25">
      <c r="A236" s="662" t="str">
        <f>IF(G235="Si","SUBTOTAL (antes de AU e IVA)", "SUBTOTAL (antes de administración)")</f>
        <v>SUBTOTAL (antes de administración)</v>
      </c>
      <c r="B236" s="662"/>
      <c r="C236" s="662"/>
      <c r="D236" s="662"/>
      <c r="E236" s="662"/>
      <c r="F236" s="662"/>
      <c r="G236" s="216">
        <f>G41+G120+G177+G233</f>
        <v>0</v>
      </c>
      <c r="H236" s="216">
        <f>H41+H120+H177+H233</f>
        <v>0</v>
      </c>
      <c r="I236" s="216">
        <f>I41+I120+I177+I233</f>
        <v>0</v>
      </c>
      <c r="J236" s="216">
        <f>J41+J120+J177+J233</f>
        <v>0</v>
      </c>
      <c r="K236" s="217">
        <f>K41+K120+K177+K233</f>
        <v>0</v>
      </c>
    </row>
    <row r="237" spans="1:12" ht="18" customHeight="1" x14ac:dyDescent="0.3">
      <c r="A237" s="594" t="str">
        <f>IF(G235="Si","Administración","Gastos de administración")</f>
        <v>Gastos de administración</v>
      </c>
      <c r="B237" s="594"/>
      <c r="C237" s="594"/>
      <c r="D237" s="594"/>
      <c r="E237" s="594"/>
      <c r="F237" s="218"/>
      <c r="G237" s="209">
        <f>G236*F237</f>
        <v>0</v>
      </c>
      <c r="H237" s="212"/>
      <c r="I237" s="212"/>
      <c r="J237" s="212"/>
      <c r="K237" s="219"/>
      <c r="L237" s="214" t="s">
        <v>289</v>
      </c>
    </row>
    <row r="238" spans="1:12" ht="18" customHeight="1" x14ac:dyDescent="0.25">
      <c r="A238" s="594" t="str">
        <f>IF(G235="Si","Utilidad","")</f>
        <v/>
      </c>
      <c r="B238" s="594"/>
      <c r="C238" s="594"/>
      <c r="D238" s="594"/>
      <c r="E238" s="594"/>
      <c r="F238" s="218"/>
      <c r="G238" s="209">
        <f>G236*F238</f>
        <v>0</v>
      </c>
      <c r="H238" s="212"/>
      <c r="I238" s="212"/>
      <c r="J238" s="212"/>
      <c r="K238" s="219"/>
    </row>
    <row r="239" spans="1:12" ht="18" customHeight="1" x14ac:dyDescent="0.25">
      <c r="A239" s="594" t="str">
        <f>IF(G235="Si","IVA","")</f>
        <v/>
      </c>
      <c r="B239" s="594"/>
      <c r="C239" s="594"/>
      <c r="D239" s="594"/>
      <c r="E239" s="594"/>
      <c r="F239" s="218"/>
      <c r="G239" s="209">
        <f>F239*(G236+G237+G238)</f>
        <v>0</v>
      </c>
      <c r="H239" s="212"/>
      <c r="I239" s="212"/>
      <c r="J239" s="212"/>
      <c r="K239" s="219"/>
      <c r="L239" s="118" t="s">
        <v>260</v>
      </c>
    </row>
    <row r="240" spans="1:12" ht="18" customHeight="1" x14ac:dyDescent="0.25">
      <c r="A240" s="655" t="str">
        <f>IF(G235="Si","TOTAL (incluido AU e IVA)", "TOTAL (incluido administración)")</f>
        <v>TOTAL (incluido administración)</v>
      </c>
      <c r="B240" s="655"/>
      <c r="C240" s="655"/>
      <c r="D240" s="655"/>
      <c r="E240" s="655"/>
      <c r="F240" s="655"/>
      <c r="G240" s="220">
        <f>SUM(G236:G239)</f>
        <v>0</v>
      </c>
      <c r="H240" s="221">
        <f>SUM(H236:H239)</f>
        <v>0</v>
      </c>
      <c r="I240" s="221">
        <f>SUM(I236:I239)</f>
        <v>0</v>
      </c>
      <c r="J240" s="221">
        <f>SUM(J236:J239)</f>
        <v>0</v>
      </c>
      <c r="K240" s="222">
        <f>SUM(K236:K239)</f>
        <v>0</v>
      </c>
    </row>
    <row r="241" spans="1:11" ht="42" customHeight="1" x14ac:dyDescent="0.25">
      <c r="A241" s="223" t="s">
        <v>290</v>
      </c>
      <c r="B241" s="224"/>
      <c r="C241" s="225" t="s">
        <v>116</v>
      </c>
      <c r="D241" s="224"/>
      <c r="E241" s="225" t="str">
        <f>IF(G235="Si","Costo unitario (antes de AU e IVA)", "Costo unitario (antes de administración)")</f>
        <v>Costo unitario (antes de administración)</v>
      </c>
      <c r="F241" s="226">
        <f>IFERROR(G236/B241,0)</f>
        <v>0</v>
      </c>
      <c r="G241" s="656" t="s">
        <v>291</v>
      </c>
      <c r="H241" s="656"/>
      <c r="I241" s="656"/>
      <c r="J241" s="656"/>
      <c r="K241" s="656"/>
    </row>
    <row r="242" spans="1:11" ht="42" customHeight="1" x14ac:dyDescent="0.25">
      <c r="A242" s="227" t="s">
        <v>290</v>
      </c>
      <c r="B242" s="228"/>
      <c r="C242" s="229" t="s">
        <v>116</v>
      </c>
      <c r="D242" s="228"/>
      <c r="E242" s="229" t="str">
        <f>IF(G235="Si","Costo unitario (AU e IVA incluido)", "Costo unitario (administración incluida)")</f>
        <v>Costo unitario (administración incluida)</v>
      </c>
      <c r="F242" s="230">
        <f>IFERROR(G240/B242,0)</f>
        <v>0</v>
      </c>
      <c r="G242" s="656"/>
      <c r="H242" s="656"/>
      <c r="I242" s="656"/>
      <c r="J242" s="656"/>
      <c r="K242" s="656"/>
    </row>
    <row r="243" spans="1:11" ht="18" customHeight="1" x14ac:dyDescent="0.25">
      <c r="A243" s="657"/>
      <c r="B243" s="657"/>
      <c r="C243" s="657"/>
      <c r="D243" s="657"/>
      <c r="E243" s="657"/>
      <c r="F243" s="657"/>
      <c r="G243" s="657"/>
      <c r="H243" s="657"/>
      <c r="I243" s="657"/>
      <c r="J243" s="657"/>
      <c r="K243" s="657"/>
    </row>
    <row r="244" spans="1:11" ht="42.75" customHeight="1" x14ac:dyDescent="0.25">
      <c r="A244" s="231" t="s">
        <v>290</v>
      </c>
      <c r="B244" s="232"/>
      <c r="C244" s="233" t="s">
        <v>116</v>
      </c>
      <c r="D244" s="232"/>
      <c r="E244" s="233" t="str">
        <f>IF(G235="Si","Costo unitario sin MO (antes de AU e IVA)", "Costo unitario sin MO (antes de administración)")</f>
        <v>Costo unitario sin MO (antes de administración)</v>
      </c>
      <c r="F244" s="234">
        <f>IFERROR((G236-G41)/B244,0)</f>
        <v>0</v>
      </c>
      <c r="G244" s="658" t="s">
        <v>291</v>
      </c>
      <c r="H244" s="658"/>
      <c r="I244" s="658"/>
      <c r="J244" s="658"/>
      <c r="K244" s="658"/>
    </row>
    <row r="245" spans="1:11" ht="43.5" customHeight="1" x14ac:dyDescent="0.25">
      <c r="A245" s="227" t="s">
        <v>290</v>
      </c>
      <c r="B245" s="228"/>
      <c r="C245" s="229" t="s">
        <v>116</v>
      </c>
      <c r="D245" s="228"/>
      <c r="E245" s="229" t="str">
        <f>IF(G235="Si","Costo unitario sin MO (AU e IVA incluido)", "Costo unitario sin MO(administración incluida)")</f>
        <v>Costo unitario sin MO(administración incluida)</v>
      </c>
      <c r="F245" s="230">
        <f>IFERROR((G240-G41)/B245,0)</f>
        <v>0</v>
      </c>
      <c r="G245" s="658"/>
      <c r="H245" s="658"/>
      <c r="I245" s="658"/>
      <c r="J245" s="658"/>
      <c r="K245" s="658"/>
    </row>
  </sheetData>
  <mergeCells count="221">
    <mergeCell ref="A240:F240"/>
    <mergeCell ref="G241:K242"/>
    <mergeCell ref="A243:K243"/>
    <mergeCell ref="G244:K245"/>
    <mergeCell ref="A232:C232"/>
    <mergeCell ref="A233:F233"/>
    <mergeCell ref="A234:G234"/>
    <mergeCell ref="A235:F235"/>
    <mergeCell ref="H235:K235"/>
    <mergeCell ref="A236:F236"/>
    <mergeCell ref="A237:E237"/>
    <mergeCell ref="A238:E238"/>
    <mergeCell ref="A239:E239"/>
    <mergeCell ref="A223:C223"/>
    <mergeCell ref="A224:C224"/>
    <mergeCell ref="A225:C225"/>
    <mergeCell ref="A226:C226"/>
    <mergeCell ref="A227:C227"/>
    <mergeCell ref="A228:C228"/>
    <mergeCell ref="A229:C229"/>
    <mergeCell ref="A230:C230"/>
    <mergeCell ref="A231:C231"/>
    <mergeCell ref="A214:C214"/>
    <mergeCell ref="A215:C215"/>
    <mergeCell ref="A216:C216"/>
    <mergeCell ref="A217:C217"/>
    <mergeCell ref="A218:C218"/>
    <mergeCell ref="A219:C219"/>
    <mergeCell ref="A220:C220"/>
    <mergeCell ref="A221:C221"/>
    <mergeCell ref="A222:C222"/>
    <mergeCell ref="A205:C205"/>
    <mergeCell ref="A206:C206"/>
    <mergeCell ref="A207:C207"/>
    <mergeCell ref="A208:C208"/>
    <mergeCell ref="A209:C209"/>
    <mergeCell ref="A210:C210"/>
    <mergeCell ref="A211:C211"/>
    <mergeCell ref="A212:C212"/>
    <mergeCell ref="A213:C213"/>
    <mergeCell ref="A196:C196"/>
    <mergeCell ref="A197:C197"/>
    <mergeCell ref="A198:C198"/>
    <mergeCell ref="A199:C199"/>
    <mergeCell ref="A200:C200"/>
    <mergeCell ref="A201:C201"/>
    <mergeCell ref="A202:C202"/>
    <mergeCell ref="A203:C203"/>
    <mergeCell ref="A204:C204"/>
    <mergeCell ref="A187:C187"/>
    <mergeCell ref="A188:C188"/>
    <mergeCell ref="A189:C189"/>
    <mergeCell ref="A190:C190"/>
    <mergeCell ref="A191:C191"/>
    <mergeCell ref="A192:C192"/>
    <mergeCell ref="A193:C193"/>
    <mergeCell ref="A194:C194"/>
    <mergeCell ref="A195:C195"/>
    <mergeCell ref="A178:K178"/>
    <mergeCell ref="A179:C179"/>
    <mergeCell ref="A180:C180"/>
    <mergeCell ref="A181:C181"/>
    <mergeCell ref="A182:C182"/>
    <mergeCell ref="A183:C183"/>
    <mergeCell ref="A184:C184"/>
    <mergeCell ref="A185:C185"/>
    <mergeCell ref="A186:C186"/>
    <mergeCell ref="A169:C169"/>
    <mergeCell ref="A170:C170"/>
    <mergeCell ref="A171:C171"/>
    <mergeCell ref="A172:C172"/>
    <mergeCell ref="A173:C173"/>
    <mergeCell ref="A174:C174"/>
    <mergeCell ref="A175:C175"/>
    <mergeCell ref="A176:C176"/>
    <mergeCell ref="A177:F177"/>
    <mergeCell ref="A160:C160"/>
    <mergeCell ref="A161:C161"/>
    <mergeCell ref="A162:C162"/>
    <mergeCell ref="A163:C163"/>
    <mergeCell ref="A164:C164"/>
    <mergeCell ref="A165:C165"/>
    <mergeCell ref="A166:C166"/>
    <mergeCell ref="A167:C167"/>
    <mergeCell ref="A168:C168"/>
    <mergeCell ref="A151:C151"/>
    <mergeCell ref="A152:C152"/>
    <mergeCell ref="A153:C153"/>
    <mergeCell ref="A154:C154"/>
    <mergeCell ref="A155:C155"/>
    <mergeCell ref="A156:C156"/>
    <mergeCell ref="A157:C157"/>
    <mergeCell ref="A158:C158"/>
    <mergeCell ref="A159:C159"/>
    <mergeCell ref="A142:C142"/>
    <mergeCell ref="A143:C143"/>
    <mergeCell ref="A144:C144"/>
    <mergeCell ref="A145:C145"/>
    <mergeCell ref="A146:C146"/>
    <mergeCell ref="A147:C147"/>
    <mergeCell ref="A148:C148"/>
    <mergeCell ref="A149:C149"/>
    <mergeCell ref="A150:C150"/>
    <mergeCell ref="A133:C133"/>
    <mergeCell ref="A134:C134"/>
    <mergeCell ref="A135:C135"/>
    <mergeCell ref="A136:C136"/>
    <mergeCell ref="A137:C137"/>
    <mergeCell ref="A138:C138"/>
    <mergeCell ref="A139:C139"/>
    <mergeCell ref="A140:C140"/>
    <mergeCell ref="A141:C141"/>
    <mergeCell ref="A124:C124"/>
    <mergeCell ref="A125:C125"/>
    <mergeCell ref="A126:C126"/>
    <mergeCell ref="A127:C127"/>
    <mergeCell ref="A128:C128"/>
    <mergeCell ref="A129:C129"/>
    <mergeCell ref="A130:C130"/>
    <mergeCell ref="A131:C131"/>
    <mergeCell ref="A132:C132"/>
    <mergeCell ref="A115:C115"/>
    <mergeCell ref="A116:C116"/>
    <mergeCell ref="A117:C117"/>
    <mergeCell ref="A118:C118"/>
    <mergeCell ref="A119:C119"/>
    <mergeCell ref="A120:F120"/>
    <mergeCell ref="A121:K121"/>
    <mergeCell ref="A122:C122"/>
    <mergeCell ref="A123:C123"/>
    <mergeCell ref="A106:C106"/>
    <mergeCell ref="A107:C107"/>
    <mergeCell ref="A108:C108"/>
    <mergeCell ref="A109:C109"/>
    <mergeCell ref="A110:C110"/>
    <mergeCell ref="A111:C111"/>
    <mergeCell ref="A112:C112"/>
    <mergeCell ref="A113:C113"/>
    <mergeCell ref="A114:C114"/>
    <mergeCell ref="A97:C97"/>
    <mergeCell ref="A98:C98"/>
    <mergeCell ref="A99:C99"/>
    <mergeCell ref="A100:C100"/>
    <mergeCell ref="A101:C101"/>
    <mergeCell ref="A102:C102"/>
    <mergeCell ref="A103:C103"/>
    <mergeCell ref="A104:C104"/>
    <mergeCell ref="A105:C105"/>
    <mergeCell ref="A88:C88"/>
    <mergeCell ref="A89:C89"/>
    <mergeCell ref="A90:C90"/>
    <mergeCell ref="A91:C91"/>
    <mergeCell ref="A92:C92"/>
    <mergeCell ref="A93:C93"/>
    <mergeCell ref="A94:C94"/>
    <mergeCell ref="A95:C95"/>
    <mergeCell ref="A96:C96"/>
    <mergeCell ref="A79:C79"/>
    <mergeCell ref="A80:C80"/>
    <mergeCell ref="A81:C81"/>
    <mergeCell ref="A82:C82"/>
    <mergeCell ref="A83:C83"/>
    <mergeCell ref="A84:C84"/>
    <mergeCell ref="A85:C85"/>
    <mergeCell ref="A86:C86"/>
    <mergeCell ref="A87:C87"/>
    <mergeCell ref="A70:C70"/>
    <mergeCell ref="A71:C71"/>
    <mergeCell ref="A72:C72"/>
    <mergeCell ref="A73:C73"/>
    <mergeCell ref="A74:C74"/>
    <mergeCell ref="A75:C75"/>
    <mergeCell ref="A76:C76"/>
    <mergeCell ref="A77:C77"/>
    <mergeCell ref="A78:C78"/>
    <mergeCell ref="A61:C61"/>
    <mergeCell ref="A62:C62"/>
    <mergeCell ref="A63:C63"/>
    <mergeCell ref="A64:C64"/>
    <mergeCell ref="A65:C65"/>
    <mergeCell ref="A66:C66"/>
    <mergeCell ref="A67:C67"/>
    <mergeCell ref="A68:C68"/>
    <mergeCell ref="A69:C69"/>
    <mergeCell ref="A52:C52"/>
    <mergeCell ref="A53:C53"/>
    <mergeCell ref="A54:C54"/>
    <mergeCell ref="A55:C55"/>
    <mergeCell ref="A56:C56"/>
    <mergeCell ref="A57:C57"/>
    <mergeCell ref="A58:C58"/>
    <mergeCell ref="A59:C59"/>
    <mergeCell ref="A60:C60"/>
    <mergeCell ref="A43:K43"/>
    <mergeCell ref="A44:C44"/>
    <mergeCell ref="A45:C45"/>
    <mergeCell ref="A46:C46"/>
    <mergeCell ref="A47:C47"/>
    <mergeCell ref="A48:C48"/>
    <mergeCell ref="A49:C49"/>
    <mergeCell ref="A50:C50"/>
    <mergeCell ref="A51:C51"/>
    <mergeCell ref="A10:E10"/>
    <mergeCell ref="F10:K10"/>
    <mergeCell ref="A12:G13"/>
    <mergeCell ref="H12:K12"/>
    <mergeCell ref="H13:I13"/>
    <mergeCell ref="J13:K13"/>
    <mergeCell ref="A15:K15"/>
    <mergeCell ref="A41:F41"/>
    <mergeCell ref="A42:C42"/>
    <mergeCell ref="B1:F1"/>
    <mergeCell ref="B2:F2"/>
    <mergeCell ref="A5:E5"/>
    <mergeCell ref="F5:K5"/>
    <mergeCell ref="A6:E6"/>
    <mergeCell ref="F6:K6"/>
    <mergeCell ref="A8:E8"/>
    <mergeCell ref="F8:K8"/>
    <mergeCell ref="A9:E9"/>
    <mergeCell ref="F9:K9"/>
  </mergeCells>
  <dataValidations count="1">
    <dataValidation type="list" allowBlank="1" showInputMessage="1" showErrorMessage="1" sqref="G235" xr:uid="{00000000-0002-0000-0300-000000000000}">
      <formula1>"Si,No"</formula1>
      <formula2>0</formula2>
    </dataValidation>
  </dataValidations>
  <hyperlinks>
    <hyperlink ref="L237" location="gtosadm" display="Gastos de administración" xr:uid="{00000000-0004-0000-0300-000000000000}"/>
    <hyperlink ref="L239" location="IVA!A1" display="Info IVA" xr:uid="{00000000-0004-0000-0300-000001000000}"/>
  </hyperlinks>
  <printOptions horizontalCentered="1"/>
  <pageMargins left="0" right="0" top="0" bottom="0" header="0.511811023622047" footer="0.511811023622047"/>
  <pageSetup fitToHeight="0" orientation="landscape" horizontalDpi="300" verticalDpi="300"/>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D99694"/>
    <pageSetUpPr fitToPage="1"/>
  </sheetPr>
  <dimension ref="A1:L56"/>
  <sheetViews>
    <sheetView topLeftCell="A65" zoomScaleNormal="100" workbookViewId="0">
      <selection activeCell="C16" sqref="C16:F18"/>
    </sheetView>
  </sheetViews>
  <sheetFormatPr baseColWidth="10" defaultColWidth="11.296875" defaultRowHeight="12.5" x14ac:dyDescent="0.25"/>
  <cols>
    <col min="1" max="1" width="28" style="194" customWidth="1"/>
    <col min="2" max="2" width="11.796875" style="194" customWidth="1"/>
    <col min="3" max="3" width="12.796875" style="194" customWidth="1"/>
    <col min="4" max="4" width="14.796875" style="194" customWidth="1"/>
    <col min="5" max="5" width="21.09765625" style="194" customWidth="1"/>
    <col min="6" max="6" width="18.296875" style="195" customWidth="1"/>
    <col min="7" max="7" width="22" style="196" customWidth="1"/>
    <col min="8" max="11" width="18.796875" style="197" customWidth="1"/>
    <col min="12" max="12" width="14.69921875" style="1" customWidth="1"/>
    <col min="13" max="16384" width="11.296875" style="1"/>
  </cols>
  <sheetData>
    <row r="1" spans="1:11" ht="39" customHeight="1" x14ac:dyDescent="0.25">
      <c r="A1" s="1"/>
      <c r="B1" s="582" t="str">
        <f>Instructivo!F1</f>
        <v>Sistema de Gestión Integral (SGI)
Instructivo - Componente Financiero EP
Código: F-PGC-21. Versión: 05</v>
      </c>
      <c r="C1" s="582"/>
      <c r="D1" s="582"/>
      <c r="E1" s="582"/>
      <c r="F1" s="582"/>
      <c r="G1" s="1"/>
      <c r="H1" s="118" t="s">
        <v>217</v>
      </c>
      <c r="I1" s="1"/>
      <c r="J1" s="198"/>
      <c r="K1" s="198"/>
    </row>
    <row r="2" spans="1:11" ht="18" customHeight="1" x14ac:dyDescent="0.25">
      <c r="A2" s="1"/>
      <c r="B2" s="555" t="s">
        <v>274</v>
      </c>
      <c r="C2" s="555"/>
      <c r="D2" s="555"/>
      <c r="E2" s="555"/>
      <c r="F2" s="555"/>
      <c r="G2" s="199"/>
      <c r="H2" s="199"/>
      <c r="I2" s="199"/>
      <c r="J2" s="199"/>
      <c r="K2" s="199"/>
    </row>
    <row r="3" spans="1:11" ht="7.5" customHeight="1" x14ac:dyDescent="0.25"/>
    <row r="4" spans="1:11" ht="7.5" customHeight="1" x14ac:dyDescent="0.25">
      <c r="A4" s="200"/>
      <c r="B4" s="200"/>
      <c r="C4" s="200"/>
      <c r="D4" s="201"/>
      <c r="E4" s="201"/>
      <c r="F4" s="201"/>
      <c r="G4" s="201"/>
      <c r="H4" s="201"/>
      <c r="I4" s="201"/>
      <c r="J4" s="201"/>
      <c r="K4" s="201"/>
    </row>
    <row r="5" spans="1:11" ht="18" customHeight="1" x14ac:dyDescent="0.25">
      <c r="A5" s="648" t="s">
        <v>103</v>
      </c>
      <c r="B5" s="648"/>
      <c r="C5" s="648"/>
      <c r="D5" s="648"/>
      <c r="E5" s="648"/>
      <c r="F5" s="611" t="str">
        <f>'Plan Ejecución'!J4</f>
        <v>Convenio Interadministrativo</v>
      </c>
      <c r="G5" s="611"/>
      <c r="H5" s="611"/>
      <c r="I5" s="611"/>
      <c r="J5" s="611"/>
      <c r="K5" s="611"/>
    </row>
    <row r="6" spans="1:11" ht="37.5" customHeight="1" x14ac:dyDescent="0.25">
      <c r="A6" s="648" t="s">
        <v>105</v>
      </c>
      <c r="B6" s="648"/>
      <c r="C6" s="648"/>
      <c r="D6" s="648"/>
      <c r="E6" s="648"/>
      <c r="F6" s="649" t="str">
        <f>'Plan Ejecución'!J5</f>
        <v>Aunar esfuerzos para ejecutar acciones enfocadas al apoyo del PGIRS mediante acciones y estrategias enfocadas en la gestión, el aprovechamiento y la economía circular, en el municipio de Concordia</v>
      </c>
      <c r="G6" s="649"/>
      <c r="H6" s="649"/>
      <c r="I6" s="649"/>
      <c r="J6" s="649"/>
      <c r="K6" s="649"/>
    </row>
    <row r="7" spans="1:11" s="201" customFormat="1" ht="18" customHeight="1" x14ac:dyDescent="0.25">
      <c r="A7" s="104"/>
      <c r="B7" s="104"/>
      <c r="C7" s="104"/>
      <c r="D7" s="104"/>
      <c r="E7" s="104"/>
      <c r="F7" s="1"/>
      <c r="G7" s="1"/>
      <c r="H7" s="197"/>
      <c r="I7" s="197"/>
      <c r="J7" s="197"/>
      <c r="K7" s="197"/>
    </row>
    <row r="8" spans="1:11" s="201" customFormat="1" ht="72.75" customHeight="1" x14ac:dyDescent="0.3">
      <c r="A8" s="610" t="s">
        <v>292</v>
      </c>
      <c r="B8" s="610"/>
      <c r="C8" s="610"/>
      <c r="D8" s="610"/>
      <c r="E8" s="610"/>
      <c r="F8" s="584"/>
      <c r="G8" s="584"/>
      <c r="H8" s="584"/>
      <c r="I8" s="584"/>
      <c r="J8" s="584"/>
      <c r="K8" s="584"/>
    </row>
    <row r="9" spans="1:11" s="201" customFormat="1" ht="18" customHeight="1" x14ac:dyDescent="0.3">
      <c r="A9" s="610" t="s">
        <v>276</v>
      </c>
      <c r="B9" s="610"/>
      <c r="C9" s="610"/>
      <c r="D9" s="610"/>
      <c r="E9" s="610"/>
      <c r="F9" s="584"/>
      <c r="G9" s="584"/>
      <c r="H9" s="584"/>
      <c r="I9" s="584"/>
      <c r="J9" s="584"/>
      <c r="K9" s="584"/>
    </row>
    <row r="10" spans="1:11" ht="45" customHeight="1" x14ac:dyDescent="0.25">
      <c r="A10" s="610" t="s">
        <v>277</v>
      </c>
      <c r="B10" s="610"/>
      <c r="C10" s="610"/>
      <c r="D10" s="610"/>
      <c r="E10" s="610"/>
      <c r="F10" s="584"/>
      <c r="G10" s="584"/>
      <c r="H10" s="584"/>
      <c r="I10" s="584"/>
      <c r="J10" s="584"/>
      <c r="K10" s="584"/>
    </row>
    <row r="11" spans="1:11" ht="18" customHeight="1" x14ac:dyDescent="0.25">
      <c r="A11" s="202"/>
      <c r="B11" s="182"/>
      <c r="C11" s="182"/>
      <c r="D11" s="182"/>
      <c r="E11" s="182"/>
      <c r="F11" s="182"/>
      <c r="G11" s="203"/>
    </row>
    <row r="12" spans="1:11" ht="18" customHeight="1" x14ac:dyDescent="0.25">
      <c r="A12" s="650" t="s">
        <v>278</v>
      </c>
      <c r="B12" s="650"/>
      <c r="C12" s="650"/>
      <c r="D12" s="650"/>
      <c r="E12" s="650"/>
      <c r="F12" s="650"/>
      <c r="G12" s="650"/>
      <c r="H12" s="651" t="s">
        <v>220</v>
      </c>
      <c r="I12" s="651"/>
      <c r="J12" s="651"/>
      <c r="K12" s="651"/>
    </row>
    <row r="13" spans="1:11" ht="18" customHeight="1" x14ac:dyDescent="0.25">
      <c r="A13" s="650"/>
      <c r="B13" s="650"/>
      <c r="C13" s="650"/>
      <c r="D13" s="650"/>
      <c r="E13" s="650"/>
      <c r="F13" s="650"/>
      <c r="G13" s="650"/>
      <c r="H13" s="651" t="s">
        <v>229</v>
      </c>
      <c r="I13" s="651"/>
      <c r="J13" s="651" t="s">
        <v>230</v>
      </c>
      <c r="K13" s="651"/>
    </row>
    <row r="14" spans="1:11" ht="31.5" customHeight="1" x14ac:dyDescent="0.25">
      <c r="A14" s="120" t="s">
        <v>222</v>
      </c>
      <c r="B14" s="120" t="s">
        <v>223</v>
      </c>
      <c r="C14" s="120" t="s">
        <v>224</v>
      </c>
      <c r="D14" s="120" t="s">
        <v>116</v>
      </c>
      <c r="E14" s="120" t="s">
        <v>225</v>
      </c>
      <c r="F14" s="205" t="s">
        <v>226</v>
      </c>
      <c r="G14" s="206" t="s">
        <v>279</v>
      </c>
      <c r="H14" s="204" t="s">
        <v>231</v>
      </c>
      <c r="I14" s="204" t="s">
        <v>232</v>
      </c>
      <c r="J14" s="204" t="s">
        <v>231</v>
      </c>
      <c r="K14" s="204" t="s">
        <v>232</v>
      </c>
    </row>
    <row r="15" spans="1:11" ht="18" customHeight="1" x14ac:dyDescent="0.25">
      <c r="A15" s="652" t="s">
        <v>219</v>
      </c>
      <c r="B15" s="652"/>
      <c r="C15" s="652"/>
      <c r="D15" s="652"/>
      <c r="E15" s="652"/>
      <c r="F15" s="652"/>
      <c r="G15" s="652"/>
      <c r="H15" s="652"/>
      <c r="I15" s="652"/>
      <c r="J15" s="652"/>
      <c r="K15" s="652"/>
    </row>
    <row r="16" spans="1:11" ht="25.5" customHeight="1" x14ac:dyDescent="0.25">
      <c r="A16" s="207" t="s">
        <v>293</v>
      </c>
      <c r="B16" s="207">
        <v>1</v>
      </c>
      <c r="C16" s="208">
        <v>0.5</v>
      </c>
      <c r="D16" s="207" t="s">
        <v>241</v>
      </c>
      <c r="E16" s="207">
        <v>2.5</v>
      </c>
      <c r="F16" s="209">
        <f>+Honorarios!B11</f>
        <v>4824450</v>
      </c>
      <c r="G16" s="209">
        <f t="shared" ref="G16:G37" si="0">B16*C16*E16*F16</f>
        <v>6030562.5</v>
      </c>
      <c r="H16" s="101">
        <f>+G16*'Presupuesto Convenio'!$B$137</f>
        <v>6030562.5</v>
      </c>
      <c r="I16" s="101"/>
      <c r="J16" s="101">
        <f>+G16*'Presupuesto Convenio'!$B$138</f>
        <v>0</v>
      </c>
      <c r="K16" s="101"/>
    </row>
    <row r="17" spans="1:11" ht="38.25" customHeight="1" x14ac:dyDescent="0.25">
      <c r="A17" s="207" t="s">
        <v>294</v>
      </c>
      <c r="B17" s="207">
        <v>2</v>
      </c>
      <c r="C17" s="208">
        <v>0.5</v>
      </c>
      <c r="D17" s="207" t="s">
        <v>241</v>
      </c>
      <c r="E17" s="207">
        <v>2.5</v>
      </c>
      <c r="F17" s="209">
        <f>+Honorarios!B8</f>
        <v>3000000</v>
      </c>
      <c r="G17" s="209">
        <f t="shared" si="0"/>
        <v>7500000</v>
      </c>
      <c r="H17" s="101">
        <f>+G17*'Presupuesto Convenio'!$B$137</f>
        <v>7500000</v>
      </c>
      <c r="I17" s="101"/>
      <c r="J17" s="101">
        <f>+G17*'Presupuesto Convenio'!$B$138</f>
        <v>0</v>
      </c>
      <c r="K17" s="101"/>
    </row>
    <row r="18" spans="1:11" ht="69.75" customHeight="1" x14ac:dyDescent="0.25">
      <c r="A18" s="207" t="s">
        <v>240</v>
      </c>
      <c r="B18" s="207">
        <v>1</v>
      </c>
      <c r="C18" s="208">
        <v>0.5</v>
      </c>
      <c r="D18" s="207" t="s">
        <v>241</v>
      </c>
      <c r="E18" s="207">
        <v>2.5</v>
      </c>
      <c r="F18" s="209">
        <v>3200000</v>
      </c>
      <c r="G18" s="209">
        <f t="shared" si="0"/>
        <v>4000000</v>
      </c>
      <c r="H18" s="101">
        <v>0</v>
      </c>
      <c r="I18" s="101">
        <v>0</v>
      </c>
      <c r="J18" s="101">
        <v>0</v>
      </c>
      <c r="K18" s="101">
        <f>+G18</f>
        <v>4000000</v>
      </c>
    </row>
    <row r="19" spans="1:11" ht="18" hidden="1" customHeight="1" x14ac:dyDescent="0.25">
      <c r="A19" s="207"/>
      <c r="B19" s="207"/>
      <c r="C19" s="208"/>
      <c r="D19" s="207"/>
      <c r="E19" s="207"/>
      <c r="F19" s="209"/>
      <c r="G19" s="209">
        <f t="shared" si="0"/>
        <v>0</v>
      </c>
      <c r="H19" s="101"/>
      <c r="I19" s="101"/>
      <c r="J19" s="101"/>
      <c r="K19" s="101"/>
    </row>
    <row r="20" spans="1:11" ht="18" hidden="1" customHeight="1" x14ac:dyDescent="0.25">
      <c r="A20" s="207"/>
      <c r="B20" s="207"/>
      <c r="C20" s="208"/>
      <c r="D20" s="207"/>
      <c r="E20" s="207"/>
      <c r="F20" s="209"/>
      <c r="G20" s="209">
        <f t="shared" si="0"/>
        <v>0</v>
      </c>
      <c r="H20" s="101"/>
      <c r="I20" s="101"/>
      <c r="J20" s="101"/>
      <c r="K20" s="101"/>
    </row>
    <row r="21" spans="1:11" ht="18" hidden="1" customHeight="1" x14ac:dyDescent="0.25">
      <c r="A21" s="207"/>
      <c r="B21" s="207"/>
      <c r="C21" s="208"/>
      <c r="D21" s="207"/>
      <c r="E21" s="207"/>
      <c r="F21" s="209"/>
      <c r="G21" s="209">
        <f t="shared" si="0"/>
        <v>0</v>
      </c>
      <c r="H21" s="101"/>
      <c r="I21" s="101"/>
      <c r="J21" s="101"/>
      <c r="K21" s="101"/>
    </row>
    <row r="22" spans="1:11" ht="18" hidden="1" customHeight="1" x14ac:dyDescent="0.25">
      <c r="A22" s="207"/>
      <c r="B22" s="207"/>
      <c r="C22" s="208"/>
      <c r="D22" s="207"/>
      <c r="E22" s="207"/>
      <c r="F22" s="209"/>
      <c r="G22" s="209">
        <f t="shared" si="0"/>
        <v>0</v>
      </c>
      <c r="H22" s="101"/>
      <c r="I22" s="101"/>
      <c r="J22" s="101"/>
      <c r="K22" s="101"/>
    </row>
    <row r="23" spans="1:11" ht="18" hidden="1" customHeight="1" x14ac:dyDescent="0.25">
      <c r="A23" s="207"/>
      <c r="B23" s="207"/>
      <c r="C23" s="208"/>
      <c r="D23" s="207"/>
      <c r="E23" s="207"/>
      <c r="F23" s="209"/>
      <c r="G23" s="209">
        <f t="shared" si="0"/>
        <v>0</v>
      </c>
      <c r="H23" s="101"/>
      <c r="I23" s="101"/>
      <c r="J23" s="101"/>
      <c r="K23" s="101"/>
    </row>
    <row r="24" spans="1:11" ht="18" hidden="1" customHeight="1" x14ac:dyDescent="0.25">
      <c r="A24" s="207"/>
      <c r="B24" s="207"/>
      <c r="C24" s="208"/>
      <c r="D24" s="207"/>
      <c r="E24" s="207"/>
      <c r="F24" s="209"/>
      <c r="G24" s="209">
        <f t="shared" si="0"/>
        <v>0</v>
      </c>
      <c r="H24" s="101"/>
      <c r="I24" s="101"/>
      <c r="J24" s="101"/>
      <c r="K24" s="101"/>
    </row>
    <row r="25" spans="1:11" ht="18" hidden="1" customHeight="1" x14ac:dyDescent="0.25">
      <c r="A25" s="207"/>
      <c r="B25" s="207"/>
      <c r="C25" s="208"/>
      <c r="D25" s="207"/>
      <c r="E25" s="207"/>
      <c r="F25" s="209"/>
      <c r="G25" s="209">
        <f t="shared" si="0"/>
        <v>0</v>
      </c>
      <c r="H25" s="101"/>
      <c r="I25" s="101"/>
      <c r="J25" s="101"/>
      <c r="K25" s="101"/>
    </row>
    <row r="26" spans="1:11" ht="18" hidden="1" customHeight="1" x14ac:dyDescent="0.25">
      <c r="A26" s="207"/>
      <c r="B26" s="207"/>
      <c r="C26" s="208"/>
      <c r="D26" s="207"/>
      <c r="E26" s="207"/>
      <c r="F26" s="209"/>
      <c r="G26" s="209">
        <f t="shared" si="0"/>
        <v>0</v>
      </c>
      <c r="H26" s="101"/>
      <c r="I26" s="101"/>
      <c r="J26" s="101"/>
      <c r="K26" s="101"/>
    </row>
    <row r="27" spans="1:11" ht="18" hidden="1" customHeight="1" x14ac:dyDescent="0.25">
      <c r="A27" s="207"/>
      <c r="B27" s="207"/>
      <c r="C27" s="208"/>
      <c r="D27" s="207"/>
      <c r="E27" s="207"/>
      <c r="F27" s="209"/>
      <c r="G27" s="209">
        <f t="shared" si="0"/>
        <v>0</v>
      </c>
      <c r="H27" s="101"/>
      <c r="I27" s="101"/>
      <c r="J27" s="101"/>
      <c r="K27" s="101"/>
    </row>
    <row r="28" spans="1:11" ht="18" hidden="1" customHeight="1" x14ac:dyDescent="0.25">
      <c r="A28" s="207"/>
      <c r="B28" s="207"/>
      <c r="C28" s="208"/>
      <c r="D28" s="207"/>
      <c r="E28" s="207"/>
      <c r="F28" s="209"/>
      <c r="G28" s="209">
        <f t="shared" si="0"/>
        <v>0</v>
      </c>
      <c r="H28" s="101"/>
      <c r="I28" s="101"/>
      <c r="J28" s="101"/>
      <c r="K28" s="101"/>
    </row>
    <row r="29" spans="1:11" ht="18" hidden="1" customHeight="1" x14ac:dyDescent="0.25">
      <c r="A29" s="207"/>
      <c r="B29" s="207"/>
      <c r="C29" s="208"/>
      <c r="D29" s="207"/>
      <c r="E29" s="207"/>
      <c r="F29" s="209"/>
      <c r="G29" s="209">
        <f t="shared" si="0"/>
        <v>0</v>
      </c>
      <c r="H29" s="101"/>
      <c r="I29" s="101"/>
      <c r="J29" s="101"/>
      <c r="K29" s="101"/>
    </row>
    <row r="30" spans="1:11" ht="18" hidden="1" customHeight="1" x14ac:dyDescent="0.25">
      <c r="A30" s="207"/>
      <c r="B30" s="207"/>
      <c r="C30" s="208"/>
      <c r="D30" s="207"/>
      <c r="E30" s="207"/>
      <c r="F30" s="209"/>
      <c r="G30" s="209">
        <f t="shared" si="0"/>
        <v>0</v>
      </c>
      <c r="H30" s="101"/>
      <c r="I30" s="101"/>
      <c r="J30" s="101"/>
      <c r="K30" s="101"/>
    </row>
    <row r="31" spans="1:11" ht="18" hidden="1" customHeight="1" x14ac:dyDescent="0.25">
      <c r="A31" s="207"/>
      <c r="B31" s="207"/>
      <c r="C31" s="208"/>
      <c r="D31" s="207"/>
      <c r="E31" s="207"/>
      <c r="F31" s="209"/>
      <c r="G31" s="209">
        <f t="shared" si="0"/>
        <v>0</v>
      </c>
      <c r="H31" s="101"/>
      <c r="I31" s="101"/>
      <c r="J31" s="101"/>
      <c r="K31" s="101"/>
    </row>
    <row r="32" spans="1:11" ht="18" hidden="1" customHeight="1" x14ac:dyDescent="0.25">
      <c r="A32" s="207"/>
      <c r="B32" s="207"/>
      <c r="C32" s="208"/>
      <c r="D32" s="207"/>
      <c r="E32" s="207"/>
      <c r="F32" s="209"/>
      <c r="G32" s="209">
        <f t="shared" si="0"/>
        <v>0</v>
      </c>
      <c r="H32" s="101"/>
      <c r="I32" s="101"/>
      <c r="J32" s="101"/>
      <c r="K32" s="101"/>
    </row>
    <row r="33" spans="1:12" ht="18" hidden="1" customHeight="1" x14ac:dyDescent="0.25">
      <c r="A33" s="207"/>
      <c r="B33" s="207"/>
      <c r="C33" s="208"/>
      <c r="D33" s="207"/>
      <c r="E33" s="207"/>
      <c r="F33" s="209"/>
      <c r="G33" s="209">
        <f t="shared" si="0"/>
        <v>0</v>
      </c>
      <c r="H33" s="101"/>
      <c r="I33" s="101"/>
      <c r="J33" s="101"/>
      <c r="K33" s="101"/>
    </row>
    <row r="34" spans="1:12" ht="18" hidden="1" customHeight="1" x14ac:dyDescent="0.25">
      <c r="A34" s="207"/>
      <c r="B34" s="207"/>
      <c r="C34" s="208"/>
      <c r="D34" s="207"/>
      <c r="E34" s="207"/>
      <c r="F34" s="209"/>
      <c r="G34" s="209">
        <f t="shared" si="0"/>
        <v>0</v>
      </c>
      <c r="H34" s="101"/>
      <c r="I34" s="101"/>
      <c r="J34" s="101"/>
      <c r="K34" s="101"/>
    </row>
    <row r="35" spans="1:12" ht="18" hidden="1" customHeight="1" x14ac:dyDescent="0.25">
      <c r="A35" s="207"/>
      <c r="B35" s="207"/>
      <c r="C35" s="208"/>
      <c r="D35" s="207"/>
      <c r="E35" s="207"/>
      <c r="F35" s="209"/>
      <c r="G35" s="209">
        <f t="shared" si="0"/>
        <v>0</v>
      </c>
      <c r="H35" s="101"/>
      <c r="I35" s="101"/>
      <c r="J35" s="101"/>
      <c r="K35" s="101"/>
    </row>
    <row r="36" spans="1:12" ht="18" hidden="1" customHeight="1" x14ac:dyDescent="0.25">
      <c r="A36" s="207"/>
      <c r="B36" s="207"/>
      <c r="C36" s="208"/>
      <c r="D36" s="207"/>
      <c r="E36" s="207"/>
      <c r="F36" s="209"/>
      <c r="G36" s="209">
        <f t="shared" si="0"/>
        <v>0</v>
      </c>
      <c r="H36" s="101"/>
      <c r="I36" s="101"/>
      <c r="J36" s="101"/>
      <c r="K36" s="101"/>
    </row>
    <row r="37" spans="1:12" ht="18" hidden="1" customHeight="1" x14ac:dyDescent="0.25">
      <c r="A37" s="207"/>
      <c r="B37" s="207"/>
      <c r="C37" s="208"/>
      <c r="D37" s="207"/>
      <c r="E37" s="207"/>
      <c r="F37" s="209"/>
      <c r="G37" s="209">
        <f t="shared" si="0"/>
        <v>0</v>
      </c>
      <c r="H37" s="101"/>
      <c r="I37" s="101"/>
      <c r="J37" s="101"/>
      <c r="K37" s="101"/>
    </row>
    <row r="38" spans="1:12" ht="18" customHeight="1" x14ac:dyDescent="0.25">
      <c r="A38" s="653" t="s">
        <v>280</v>
      </c>
      <c r="B38" s="653"/>
      <c r="C38" s="653"/>
      <c r="D38" s="653"/>
      <c r="E38" s="653"/>
      <c r="F38" s="653"/>
      <c r="G38" s="210">
        <f>SUM(G16:G37)</f>
        <v>17530562.5</v>
      </c>
      <c r="H38" s="210">
        <f>SUM(H16:H37)</f>
        <v>13530562.5</v>
      </c>
      <c r="I38" s="210">
        <f>SUM(I16:I37)</f>
        <v>0</v>
      </c>
      <c r="J38" s="210">
        <f>SUM(J16:J37)</f>
        <v>0</v>
      </c>
      <c r="K38" s="210">
        <f>SUM(K16:K37)</f>
        <v>4000000</v>
      </c>
    </row>
    <row r="39" spans="1:12" ht="27" customHeight="1" x14ac:dyDescent="0.25">
      <c r="A39" s="627" t="s">
        <v>222</v>
      </c>
      <c r="B39" s="627"/>
      <c r="C39" s="627"/>
      <c r="D39" s="140" t="s">
        <v>116</v>
      </c>
      <c r="E39" s="140" t="s">
        <v>225</v>
      </c>
      <c r="F39" s="140" t="s">
        <v>245</v>
      </c>
      <c r="G39" s="206" t="s">
        <v>281</v>
      </c>
      <c r="H39" s="204" t="s">
        <v>231</v>
      </c>
      <c r="I39" s="204" t="s">
        <v>232</v>
      </c>
      <c r="J39" s="204" t="s">
        <v>231</v>
      </c>
      <c r="K39" s="204" t="s">
        <v>232</v>
      </c>
    </row>
    <row r="40" spans="1:12" ht="18" customHeight="1" x14ac:dyDescent="0.25">
      <c r="A40" s="652" t="s">
        <v>282</v>
      </c>
      <c r="B40" s="652"/>
      <c r="C40" s="652"/>
      <c r="D40" s="652"/>
      <c r="E40" s="652"/>
      <c r="F40" s="652"/>
      <c r="G40" s="652"/>
      <c r="H40" s="652"/>
      <c r="I40" s="652"/>
      <c r="J40" s="652"/>
      <c r="K40" s="652"/>
    </row>
    <row r="41" spans="1:12" ht="18" customHeight="1" x14ac:dyDescent="0.25">
      <c r="A41" s="654" t="s">
        <v>295</v>
      </c>
      <c r="B41" s="654"/>
      <c r="C41" s="654"/>
      <c r="D41" s="207" t="s">
        <v>143</v>
      </c>
      <c r="E41" s="207">
        <v>20</v>
      </c>
      <c r="F41" s="209">
        <f>Alimentación!B24</f>
        <v>12000</v>
      </c>
      <c r="G41" s="211">
        <f>E41*F41</f>
        <v>240000</v>
      </c>
      <c r="H41" s="101">
        <f>+G41*'Presupuesto Convenio'!$B$137</f>
        <v>240000</v>
      </c>
      <c r="I41" s="101"/>
      <c r="J41" s="101">
        <f>+G41*'Presupuesto Convenio'!$B$138</f>
        <v>0</v>
      </c>
      <c r="K41" s="101"/>
    </row>
    <row r="42" spans="1:12" ht="27.75" customHeight="1" x14ac:dyDescent="0.25">
      <c r="A42" s="654" t="s">
        <v>296</v>
      </c>
      <c r="B42" s="654"/>
      <c r="C42" s="654"/>
      <c r="D42" s="207" t="s">
        <v>143</v>
      </c>
      <c r="E42" s="207">
        <f>'Estudio de mercado'!C15</f>
        <v>4</v>
      </c>
      <c r="F42" s="209">
        <f>+'Estudio de mercado'!R15</f>
        <v>64849</v>
      </c>
      <c r="G42" s="211">
        <f>E42*F42</f>
        <v>259396</v>
      </c>
      <c r="H42" s="101">
        <f>+G42*'Presupuesto Convenio'!$B$137</f>
        <v>259396</v>
      </c>
      <c r="I42" s="101"/>
      <c r="J42" s="101">
        <f>+G42*'Presupuesto Convenio'!$B$138</f>
        <v>0</v>
      </c>
      <c r="K42" s="101"/>
    </row>
    <row r="43" spans="1:12" ht="27.75" customHeight="1" x14ac:dyDescent="0.3">
      <c r="A43" s="654" t="s">
        <v>297</v>
      </c>
      <c r="B43" s="654"/>
      <c r="C43" s="654"/>
      <c r="D43" s="235" t="s">
        <v>143</v>
      </c>
      <c r="E43" s="235">
        <f>'Estudio de mercado'!C16</f>
        <v>4</v>
      </c>
      <c r="F43" s="236">
        <f>+'Estudio de mercado'!R16</f>
        <v>43041.243333333339</v>
      </c>
      <c r="G43" s="211">
        <f>ROUND(E43*F43,0)</f>
        <v>172165</v>
      </c>
      <c r="H43" s="101">
        <f>+G43*'Presupuesto Convenio'!$B$137</f>
        <v>172165</v>
      </c>
      <c r="I43" s="237"/>
      <c r="J43" s="101">
        <f>+G43*'Presupuesto Convenio'!$B$138</f>
        <v>0</v>
      </c>
      <c r="K43" s="238"/>
      <c r="L43"/>
    </row>
    <row r="44" spans="1:12" ht="18" customHeight="1" x14ac:dyDescent="0.25">
      <c r="A44" s="653" t="s">
        <v>283</v>
      </c>
      <c r="B44" s="653"/>
      <c r="C44" s="653"/>
      <c r="D44" s="653"/>
      <c r="E44" s="653"/>
      <c r="F44" s="653"/>
      <c r="G44" s="239">
        <f>SUM(G41:G43)</f>
        <v>671561</v>
      </c>
      <c r="H44" s="239">
        <f>SUM(H41:H43)</f>
        <v>671561</v>
      </c>
      <c r="I44" s="239">
        <f>SUM(I41:I43)</f>
        <v>0</v>
      </c>
      <c r="J44" s="239">
        <f>SUM(J41:J43)</f>
        <v>0</v>
      </c>
      <c r="K44" s="239">
        <f>SUM(K41:K43)</f>
        <v>0</v>
      </c>
    </row>
    <row r="45" spans="1:12" ht="18" customHeight="1" x14ac:dyDescent="0.3">
      <c r="A45" s="659"/>
      <c r="B45" s="659"/>
      <c r="C45" s="659"/>
      <c r="D45" s="659"/>
      <c r="E45" s="659"/>
      <c r="F45" s="659"/>
      <c r="G45" s="659"/>
      <c r="H45" s="237"/>
    </row>
    <row r="46" spans="1:12" ht="18" customHeight="1" x14ac:dyDescent="0.25">
      <c r="A46" s="663" t="s">
        <v>288</v>
      </c>
      <c r="B46" s="663"/>
      <c r="C46" s="663"/>
      <c r="D46" s="663"/>
      <c r="E46" s="663"/>
      <c r="F46" s="663"/>
      <c r="G46" s="240" t="s">
        <v>267</v>
      </c>
      <c r="H46" s="661"/>
      <c r="I46" s="661"/>
      <c r="J46" s="661"/>
      <c r="K46" s="661"/>
    </row>
    <row r="47" spans="1:12" ht="18" customHeight="1" x14ac:dyDescent="0.3">
      <c r="A47" s="662" t="str">
        <f>IF(G46="Si","SUBTOTAL (antes de AU e IVA)", "SUBTOTAL (antes de administración)")</f>
        <v>SUBTOTAL (antes de administración)</v>
      </c>
      <c r="B47" s="662"/>
      <c r="C47" s="662"/>
      <c r="D47" s="662"/>
      <c r="E47" s="662"/>
      <c r="F47" s="662"/>
      <c r="G47" s="216">
        <f>G38+G44</f>
        <v>18202123.5</v>
      </c>
      <c r="H47" s="216">
        <f>H38+H44</f>
        <v>14202123.5</v>
      </c>
      <c r="I47" s="216">
        <f>I38+I44</f>
        <v>0</v>
      </c>
      <c r="J47" s="216">
        <f>J38+J44</f>
        <v>0</v>
      </c>
      <c r="K47" s="217">
        <f>K38+K44</f>
        <v>4000000</v>
      </c>
      <c r="L47" s="241"/>
    </row>
    <row r="48" spans="1:12" ht="18" customHeight="1" x14ac:dyDescent="0.3">
      <c r="A48" s="594" t="str">
        <f>IF(G46="Si","Administración","Gastos de administración")</f>
        <v>Gastos de administración</v>
      </c>
      <c r="B48" s="594"/>
      <c r="C48" s="594"/>
      <c r="D48" s="594"/>
      <c r="E48" s="594"/>
      <c r="F48" s="218">
        <v>0</v>
      </c>
      <c r="G48" s="209">
        <f>G47*F48</f>
        <v>0</v>
      </c>
      <c r="H48" s="212"/>
      <c r="I48" s="212"/>
      <c r="J48" s="212"/>
      <c r="K48" s="219"/>
      <c r="L48" s="242" t="s">
        <v>289</v>
      </c>
    </row>
    <row r="49" spans="1:12" ht="18" customHeight="1" x14ac:dyDescent="0.3">
      <c r="A49" s="594" t="str">
        <f>IF(G46="Si","Utilidad","")</f>
        <v/>
      </c>
      <c r="B49" s="594"/>
      <c r="C49" s="594"/>
      <c r="D49" s="594"/>
      <c r="E49" s="594"/>
      <c r="F49" s="218"/>
      <c r="G49" s="209">
        <f>G47*F49</f>
        <v>0</v>
      </c>
      <c r="H49" s="212"/>
      <c r="I49" s="212"/>
      <c r="J49" s="212"/>
      <c r="K49" s="219"/>
      <c r="L49" s="241"/>
    </row>
    <row r="50" spans="1:12" ht="18" customHeight="1" x14ac:dyDescent="0.25">
      <c r="A50" s="666" t="str">
        <f>IF(G46="Si","IVA","")</f>
        <v/>
      </c>
      <c r="B50" s="666"/>
      <c r="C50" s="666"/>
      <c r="D50" s="666"/>
      <c r="E50" s="666"/>
      <c r="F50" s="243"/>
      <c r="G50" s="209">
        <f>F50*(G47+G48+G49)</f>
        <v>0</v>
      </c>
      <c r="H50" s="212"/>
      <c r="I50" s="212"/>
      <c r="J50" s="212"/>
      <c r="K50" s="219"/>
      <c r="L50" s="244" t="s">
        <v>260</v>
      </c>
    </row>
    <row r="51" spans="1:12" ht="18" customHeight="1" x14ac:dyDescent="0.25">
      <c r="A51" s="655" t="str">
        <f>IF(G46="Si","TOTAL (incluido AU e IVA)", "TOTAL (incluido administración)")</f>
        <v>TOTAL (incluido administración)</v>
      </c>
      <c r="B51" s="655"/>
      <c r="C51" s="655"/>
      <c r="D51" s="655"/>
      <c r="E51" s="655"/>
      <c r="F51" s="655"/>
      <c r="G51" s="245">
        <f>SUM(G47:G50)</f>
        <v>18202123.5</v>
      </c>
      <c r="H51" s="246">
        <f>SUM(H47:H50)</f>
        <v>14202123.5</v>
      </c>
      <c r="I51" s="246">
        <f>SUM(I47:I50)</f>
        <v>0</v>
      </c>
      <c r="J51" s="246">
        <f>SUM(J47:J50)</f>
        <v>0</v>
      </c>
      <c r="K51" s="247">
        <f>SUM(K47:K50)</f>
        <v>4000000</v>
      </c>
    </row>
    <row r="52" spans="1:12" ht="42" customHeight="1" x14ac:dyDescent="0.25">
      <c r="A52" s="223" t="s">
        <v>290</v>
      </c>
      <c r="B52" s="224"/>
      <c r="C52" s="225" t="s">
        <v>116</v>
      </c>
      <c r="D52" s="224"/>
      <c r="E52" s="225" t="str">
        <f>IF(G46="Si","Costo unitario (antes de AU e IVA)", "Costo unitario (antes de administración)")</f>
        <v>Costo unitario (antes de administración)</v>
      </c>
      <c r="F52" s="226">
        <f>IFERROR(G47/B52,0)</f>
        <v>0</v>
      </c>
      <c r="G52" s="664" t="s">
        <v>291</v>
      </c>
      <c r="H52" s="664"/>
      <c r="I52" s="664"/>
      <c r="J52" s="664"/>
      <c r="K52" s="664"/>
    </row>
    <row r="53" spans="1:12" ht="42" customHeight="1" x14ac:dyDescent="0.25">
      <c r="A53" s="227" t="s">
        <v>290</v>
      </c>
      <c r="B53" s="248"/>
      <c r="C53" s="249" t="s">
        <v>116</v>
      </c>
      <c r="D53" s="248"/>
      <c r="E53" s="249" t="str">
        <f>IF(G46="Si","Costo unitario (AU e IVA incluido)", "Costo unitario (administración incluida)")</f>
        <v>Costo unitario (administración incluida)</v>
      </c>
      <c r="F53" s="250">
        <f>IFERROR(G51/B53,0)</f>
        <v>0</v>
      </c>
      <c r="G53" s="664"/>
      <c r="H53" s="664"/>
      <c r="I53" s="664"/>
      <c r="J53" s="664"/>
      <c r="K53" s="664"/>
    </row>
    <row r="54" spans="1:12" ht="18" customHeight="1" x14ac:dyDescent="0.25">
      <c r="A54" s="657"/>
      <c r="B54" s="657"/>
      <c r="C54" s="657"/>
      <c r="D54" s="657"/>
      <c r="E54" s="657"/>
      <c r="F54" s="657"/>
      <c r="G54" s="657"/>
      <c r="H54" s="657"/>
      <c r="I54" s="657"/>
      <c r="J54" s="657"/>
      <c r="K54" s="657"/>
    </row>
    <row r="55" spans="1:12" ht="42.75" customHeight="1" x14ac:dyDescent="0.25">
      <c r="A55" s="231" t="s">
        <v>290</v>
      </c>
      <c r="B55" s="232"/>
      <c r="C55" s="233" t="s">
        <v>116</v>
      </c>
      <c r="D55" s="232"/>
      <c r="E55" s="233" t="str">
        <f>IF(G46="Si","Costo unitario sin MO (antes de AU e IVA)", "Costo unitario sin MO (antes de administración)")</f>
        <v>Costo unitario sin MO (antes de administración)</v>
      </c>
      <c r="F55" s="234">
        <f>IFERROR((G47-G38)/B55,0)</f>
        <v>0</v>
      </c>
      <c r="G55" s="665" t="s">
        <v>291</v>
      </c>
      <c r="H55" s="665"/>
      <c r="I55" s="665"/>
      <c r="J55" s="665"/>
      <c r="K55" s="665"/>
    </row>
    <row r="56" spans="1:12" ht="43.5" customHeight="1" x14ac:dyDescent="0.25">
      <c r="A56" s="251" t="s">
        <v>290</v>
      </c>
      <c r="B56" s="248"/>
      <c r="C56" s="249" t="s">
        <v>116</v>
      </c>
      <c r="D56" s="248"/>
      <c r="E56" s="249" t="str">
        <f>IF(G46="Si","Costo unitario sin MO (AU e IVA incluido)", "Costo unitario sin MO(administración incluida)")</f>
        <v>Costo unitario sin MO(administración incluida)</v>
      </c>
      <c r="F56" s="250">
        <f>IFERROR((G51-G38)/B56,0)</f>
        <v>0</v>
      </c>
      <c r="G56" s="665"/>
      <c r="H56" s="665"/>
      <c r="I56" s="665"/>
      <c r="J56" s="665"/>
      <c r="K56" s="665"/>
    </row>
  </sheetData>
  <mergeCells count="35">
    <mergeCell ref="G52:K53"/>
    <mergeCell ref="A54:K54"/>
    <mergeCell ref="G55:K56"/>
    <mergeCell ref="A47:F47"/>
    <mergeCell ref="A48:E48"/>
    <mergeCell ref="A49:E49"/>
    <mergeCell ref="A50:E50"/>
    <mergeCell ref="A51:F51"/>
    <mergeCell ref="A43:C43"/>
    <mergeCell ref="A44:F44"/>
    <mergeCell ref="A45:G45"/>
    <mergeCell ref="A46:F46"/>
    <mergeCell ref="H46:K46"/>
    <mergeCell ref="A38:F38"/>
    <mergeCell ref="A39:C39"/>
    <mergeCell ref="A40:K40"/>
    <mergeCell ref="A41:C41"/>
    <mergeCell ref="A42:C42"/>
    <mergeCell ref="A12:G13"/>
    <mergeCell ref="H12:K12"/>
    <mergeCell ref="H13:I13"/>
    <mergeCell ref="J13:K13"/>
    <mergeCell ref="A15:K15"/>
    <mergeCell ref="A8:E8"/>
    <mergeCell ref="F8:K8"/>
    <mergeCell ref="A9:E9"/>
    <mergeCell ref="F9:K9"/>
    <mergeCell ref="A10:E10"/>
    <mergeCell ref="F10:K10"/>
    <mergeCell ref="B1:F1"/>
    <mergeCell ref="B2:F2"/>
    <mergeCell ref="A5:E5"/>
    <mergeCell ref="F5:K5"/>
    <mergeCell ref="A6:E6"/>
    <mergeCell ref="F6:K6"/>
  </mergeCells>
  <hyperlinks>
    <hyperlink ref="L48" location="gtosadm" display="Gastos de administración" xr:uid="{00000000-0004-0000-0400-000000000000}"/>
    <hyperlink ref="L50" location="IVA!A1" display="Info IVA" xr:uid="{00000000-0004-0000-0400-000001000000}"/>
  </hyperlinks>
  <printOptions horizontalCentered="1"/>
  <pageMargins left="0" right="0" top="0" bottom="0" header="0.511811023622047" footer="0.511811023622047"/>
  <pageSetup fitToHeight="0" orientation="landscape" horizontalDpi="300" verticalDpi="300"/>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99694"/>
    <pageSetUpPr fitToPage="1"/>
  </sheetPr>
  <dimension ref="A1:L129"/>
  <sheetViews>
    <sheetView topLeftCell="A133" zoomScaleNormal="100" workbookViewId="0">
      <selection activeCell="D16" sqref="D16:F18"/>
    </sheetView>
  </sheetViews>
  <sheetFormatPr baseColWidth="10" defaultColWidth="11.296875" defaultRowHeight="12.5" x14ac:dyDescent="0.25"/>
  <cols>
    <col min="1" max="1" width="28" style="194" customWidth="1"/>
    <col min="2" max="2" width="11.796875" style="194" customWidth="1"/>
    <col min="3" max="3" width="12.796875" style="194" customWidth="1"/>
    <col min="4" max="4" width="14.796875" style="194" customWidth="1"/>
    <col min="5" max="5" width="21.09765625" style="194" customWidth="1"/>
    <col min="6" max="6" width="18.296875" style="195" customWidth="1"/>
    <col min="7" max="7" width="22" style="196" customWidth="1"/>
    <col min="8" max="11" width="18.796875" style="197" customWidth="1"/>
    <col min="12" max="12" width="14.69921875" style="1" customWidth="1"/>
    <col min="13" max="16384" width="11.296875" style="1"/>
  </cols>
  <sheetData>
    <row r="1" spans="1:11" ht="39" customHeight="1" x14ac:dyDescent="0.25">
      <c r="A1" s="1"/>
      <c r="B1" s="582" t="str">
        <f>Instructivo!F1</f>
        <v>Sistema de Gestión Integral (SGI)
Instructivo - Componente Financiero EP
Código: F-PGC-21. Versión: 05</v>
      </c>
      <c r="C1" s="582"/>
      <c r="D1" s="582"/>
      <c r="E1" s="582"/>
      <c r="F1" s="582"/>
      <c r="G1" s="1"/>
      <c r="H1" s="118" t="s">
        <v>217</v>
      </c>
      <c r="I1" s="1"/>
      <c r="J1" s="198"/>
      <c r="K1" s="198"/>
    </row>
    <row r="2" spans="1:11" ht="18" customHeight="1" x14ac:dyDescent="0.25">
      <c r="A2" s="1"/>
      <c r="B2" s="555" t="s">
        <v>274</v>
      </c>
      <c r="C2" s="555"/>
      <c r="D2" s="555"/>
      <c r="E2" s="555"/>
      <c r="F2" s="555"/>
      <c r="G2" s="199"/>
      <c r="H2" s="199"/>
      <c r="I2" s="199"/>
      <c r="J2" s="199"/>
      <c r="K2" s="199"/>
    </row>
    <row r="3" spans="1:11" ht="7.5" customHeight="1" x14ac:dyDescent="0.25"/>
    <row r="4" spans="1:11" ht="7.5" customHeight="1" x14ac:dyDescent="0.25">
      <c r="A4" s="200"/>
      <c r="B4" s="200"/>
      <c r="C4" s="200"/>
      <c r="D4" s="201"/>
      <c r="E4" s="201"/>
      <c r="F4" s="201"/>
      <c r="G4" s="201"/>
      <c r="H4" s="201"/>
      <c r="I4" s="201"/>
      <c r="J4" s="201"/>
      <c r="K4" s="201"/>
    </row>
    <row r="5" spans="1:11" ht="18" customHeight="1" x14ac:dyDescent="0.25">
      <c r="A5" s="648" t="s">
        <v>103</v>
      </c>
      <c r="B5" s="648"/>
      <c r="C5" s="648"/>
      <c r="D5" s="648"/>
      <c r="E5" s="648"/>
      <c r="F5" s="611" t="str">
        <f>'Plan Ejecución'!J4</f>
        <v>Convenio Interadministrativo</v>
      </c>
      <c r="G5" s="611"/>
      <c r="H5" s="611"/>
      <c r="I5" s="611"/>
      <c r="J5" s="611"/>
      <c r="K5" s="611"/>
    </row>
    <row r="6" spans="1:11" ht="37.5" customHeight="1" x14ac:dyDescent="0.25">
      <c r="A6" s="648" t="s">
        <v>105</v>
      </c>
      <c r="B6" s="648"/>
      <c r="C6" s="648"/>
      <c r="D6" s="648"/>
      <c r="E6" s="648"/>
      <c r="F6" s="649" t="str">
        <f>'Plan Ejecución'!J5</f>
        <v>Aunar esfuerzos para ejecutar acciones enfocadas al apoyo del PGIRS mediante acciones y estrategias enfocadas en la gestión, el aprovechamiento y la economía circular, en el municipio de Concordia</v>
      </c>
      <c r="G6" s="649"/>
      <c r="H6" s="649"/>
      <c r="I6" s="649"/>
      <c r="J6" s="649"/>
      <c r="K6" s="649"/>
    </row>
    <row r="7" spans="1:11" s="201" customFormat="1" ht="18" customHeight="1" x14ac:dyDescent="0.25">
      <c r="A7" s="104"/>
      <c r="B7" s="104"/>
      <c r="C7" s="104"/>
      <c r="D7" s="104"/>
      <c r="E7" s="104"/>
      <c r="F7" s="1"/>
      <c r="G7" s="1"/>
      <c r="H7" s="197"/>
      <c r="I7" s="197"/>
      <c r="J7" s="197"/>
      <c r="K7" s="197"/>
    </row>
    <row r="8" spans="1:11" s="201" customFormat="1" ht="90" customHeight="1" x14ac:dyDescent="0.3">
      <c r="A8" s="610" t="s">
        <v>298</v>
      </c>
      <c r="B8" s="610"/>
      <c r="C8" s="610"/>
      <c r="D8" s="610"/>
      <c r="E8" s="610"/>
      <c r="F8" s="584"/>
      <c r="G8" s="584"/>
      <c r="H8" s="584"/>
      <c r="I8" s="584"/>
      <c r="J8" s="584"/>
      <c r="K8" s="584"/>
    </row>
    <row r="9" spans="1:11" s="201" customFormat="1" ht="18" customHeight="1" x14ac:dyDescent="0.3">
      <c r="A9" s="610" t="s">
        <v>276</v>
      </c>
      <c r="B9" s="610"/>
      <c r="C9" s="610"/>
      <c r="D9" s="610"/>
      <c r="E9" s="610"/>
      <c r="F9" s="584"/>
      <c r="G9" s="584"/>
      <c r="H9" s="584"/>
      <c r="I9" s="584"/>
      <c r="J9" s="584"/>
      <c r="K9" s="584"/>
    </row>
    <row r="10" spans="1:11" ht="45" customHeight="1" x14ac:dyDescent="0.25">
      <c r="A10" s="610" t="s">
        <v>277</v>
      </c>
      <c r="B10" s="610"/>
      <c r="C10" s="610"/>
      <c r="D10" s="610"/>
      <c r="E10" s="610"/>
      <c r="F10" s="584"/>
      <c r="G10" s="584"/>
      <c r="H10" s="584"/>
      <c r="I10" s="584"/>
      <c r="J10" s="584"/>
      <c r="K10" s="584"/>
    </row>
    <row r="11" spans="1:11" ht="18" customHeight="1" x14ac:dyDescent="0.25">
      <c r="A11" s="202"/>
      <c r="B11" s="182"/>
      <c r="C11" s="182"/>
      <c r="D11" s="182"/>
      <c r="E11" s="182"/>
      <c r="F11" s="182"/>
      <c r="G11" s="203"/>
    </row>
    <row r="12" spans="1:11" ht="18" customHeight="1" x14ac:dyDescent="0.25">
      <c r="A12" s="650" t="s">
        <v>278</v>
      </c>
      <c r="B12" s="650"/>
      <c r="C12" s="650"/>
      <c r="D12" s="650"/>
      <c r="E12" s="650"/>
      <c r="F12" s="650"/>
      <c r="G12" s="650"/>
      <c r="H12" s="651" t="s">
        <v>220</v>
      </c>
      <c r="I12" s="651"/>
      <c r="J12" s="651"/>
      <c r="K12" s="651"/>
    </row>
    <row r="13" spans="1:11" ht="18" customHeight="1" x14ac:dyDescent="0.25">
      <c r="A13" s="650"/>
      <c r="B13" s="650"/>
      <c r="C13" s="650"/>
      <c r="D13" s="650"/>
      <c r="E13" s="650"/>
      <c r="F13" s="650"/>
      <c r="G13" s="650"/>
      <c r="H13" s="651" t="s">
        <v>229</v>
      </c>
      <c r="I13" s="651"/>
      <c r="J13" s="651" t="s">
        <v>230</v>
      </c>
      <c r="K13" s="651"/>
    </row>
    <row r="14" spans="1:11" ht="31.5" customHeight="1" x14ac:dyDescent="0.25">
      <c r="A14" s="120" t="s">
        <v>222</v>
      </c>
      <c r="B14" s="120" t="s">
        <v>223</v>
      </c>
      <c r="C14" s="120" t="s">
        <v>224</v>
      </c>
      <c r="D14" s="120" t="s">
        <v>116</v>
      </c>
      <c r="E14" s="120" t="s">
        <v>225</v>
      </c>
      <c r="F14" s="205" t="s">
        <v>226</v>
      </c>
      <c r="G14" s="206" t="s">
        <v>279</v>
      </c>
      <c r="H14" s="204" t="s">
        <v>231</v>
      </c>
      <c r="I14" s="204" t="s">
        <v>232</v>
      </c>
      <c r="J14" s="204" t="s">
        <v>231</v>
      </c>
      <c r="K14" s="204" t="s">
        <v>232</v>
      </c>
    </row>
    <row r="15" spans="1:11" ht="18" customHeight="1" x14ac:dyDescent="0.25">
      <c r="A15" s="652" t="s">
        <v>219</v>
      </c>
      <c r="B15" s="652"/>
      <c r="C15" s="652"/>
      <c r="D15" s="652"/>
      <c r="E15" s="652"/>
      <c r="F15" s="652"/>
      <c r="G15" s="652"/>
      <c r="H15" s="652"/>
      <c r="I15" s="652"/>
      <c r="J15" s="652"/>
      <c r="K15" s="652"/>
    </row>
    <row r="16" spans="1:11" ht="25.5" customHeight="1" x14ac:dyDescent="0.25">
      <c r="A16" s="207" t="s">
        <v>299</v>
      </c>
      <c r="B16" s="207">
        <v>1</v>
      </c>
      <c r="C16" s="208">
        <v>0.5</v>
      </c>
      <c r="D16" s="207" t="s">
        <v>241</v>
      </c>
      <c r="E16" s="207">
        <v>2.5</v>
      </c>
      <c r="F16" s="209">
        <f>+Honorarios!B11</f>
        <v>4824450</v>
      </c>
      <c r="G16" s="209">
        <f t="shared" ref="G16:G37" si="0">B16*C16*E16*F16</f>
        <v>6030562.5</v>
      </c>
      <c r="H16" s="101">
        <f>+G16*'Presupuesto Convenio'!$B$137</f>
        <v>6030562.5</v>
      </c>
      <c r="I16" s="101"/>
      <c r="J16" s="101">
        <f>+G16*'Presupuesto Convenio'!$B$138</f>
        <v>0</v>
      </c>
      <c r="K16" s="101"/>
    </row>
    <row r="17" spans="1:11" ht="57" customHeight="1" x14ac:dyDescent="0.25">
      <c r="A17" s="207" t="s">
        <v>300</v>
      </c>
      <c r="B17" s="207">
        <v>2</v>
      </c>
      <c r="C17" s="208">
        <v>0.5</v>
      </c>
      <c r="D17" s="207" t="s">
        <v>241</v>
      </c>
      <c r="E17" s="207">
        <v>2.5</v>
      </c>
      <c r="F17" s="209">
        <f>+Honorarios!B8</f>
        <v>3000000</v>
      </c>
      <c r="G17" s="209">
        <f t="shared" si="0"/>
        <v>7500000</v>
      </c>
      <c r="H17" s="101">
        <f>+G17*'Presupuesto Convenio'!$B$137</f>
        <v>7500000</v>
      </c>
      <c r="I17" s="101"/>
      <c r="J17" s="101">
        <f>+G17*'Presupuesto Convenio'!$B$138</f>
        <v>0</v>
      </c>
      <c r="K17" s="101"/>
    </row>
    <row r="18" spans="1:11" ht="78" customHeight="1" x14ac:dyDescent="0.25">
      <c r="A18" s="207" t="s">
        <v>240</v>
      </c>
      <c r="B18" s="207">
        <v>1</v>
      </c>
      <c r="C18" s="208">
        <v>0.5</v>
      </c>
      <c r="D18" s="207" t="s">
        <v>241</v>
      </c>
      <c r="E18" s="207">
        <v>2.5</v>
      </c>
      <c r="F18" s="209">
        <v>3200000</v>
      </c>
      <c r="G18" s="209">
        <f t="shared" si="0"/>
        <v>4000000</v>
      </c>
      <c r="H18" s="101">
        <v>0</v>
      </c>
      <c r="I18" s="101">
        <v>0</v>
      </c>
      <c r="J18" s="101">
        <v>0</v>
      </c>
      <c r="K18" s="101">
        <f>+G18</f>
        <v>4000000</v>
      </c>
    </row>
    <row r="19" spans="1:11" ht="57" hidden="1" customHeight="1" x14ac:dyDescent="0.25">
      <c r="A19" s="207"/>
      <c r="B19" s="207"/>
      <c r="C19" s="208"/>
      <c r="D19" s="207"/>
      <c r="E19" s="207"/>
      <c r="F19" s="209"/>
      <c r="G19" s="209">
        <f t="shared" si="0"/>
        <v>0</v>
      </c>
      <c r="H19" s="101"/>
      <c r="I19" s="101"/>
      <c r="J19" s="101"/>
      <c r="K19" s="101"/>
    </row>
    <row r="20" spans="1:11" ht="57" hidden="1" customHeight="1" x14ac:dyDescent="0.25">
      <c r="A20" s="207"/>
      <c r="B20" s="207"/>
      <c r="C20" s="208"/>
      <c r="D20" s="207"/>
      <c r="E20" s="207"/>
      <c r="F20" s="209"/>
      <c r="G20" s="209">
        <f t="shared" si="0"/>
        <v>0</v>
      </c>
      <c r="H20" s="101"/>
      <c r="I20" s="101"/>
      <c r="J20" s="101"/>
      <c r="K20" s="101"/>
    </row>
    <row r="21" spans="1:11" ht="57" hidden="1" customHeight="1" x14ac:dyDescent="0.25">
      <c r="A21" s="207"/>
      <c r="B21" s="207"/>
      <c r="C21" s="208"/>
      <c r="D21" s="207"/>
      <c r="E21" s="207"/>
      <c r="F21" s="209"/>
      <c r="G21" s="209">
        <f t="shared" si="0"/>
        <v>0</v>
      </c>
      <c r="H21" s="101"/>
      <c r="I21" s="101"/>
      <c r="J21" s="101"/>
      <c r="K21" s="101"/>
    </row>
    <row r="22" spans="1:11" ht="57" hidden="1" customHeight="1" x14ac:dyDescent="0.25">
      <c r="A22" s="207"/>
      <c r="B22" s="207"/>
      <c r="C22" s="208"/>
      <c r="D22" s="207"/>
      <c r="E22" s="207"/>
      <c r="F22" s="209"/>
      <c r="G22" s="209">
        <f t="shared" si="0"/>
        <v>0</v>
      </c>
      <c r="H22" s="101"/>
      <c r="I22" s="101"/>
      <c r="J22" s="101"/>
      <c r="K22" s="101"/>
    </row>
    <row r="23" spans="1:11" ht="57" hidden="1" customHeight="1" x14ac:dyDescent="0.25">
      <c r="A23" s="207"/>
      <c r="B23" s="207"/>
      <c r="C23" s="208"/>
      <c r="D23" s="207"/>
      <c r="E23" s="207"/>
      <c r="F23" s="209"/>
      <c r="G23" s="209">
        <f t="shared" si="0"/>
        <v>0</v>
      </c>
      <c r="H23" s="101"/>
      <c r="I23" s="101"/>
      <c r="J23" s="101"/>
      <c r="K23" s="101"/>
    </row>
    <row r="24" spans="1:11" ht="57" hidden="1" customHeight="1" x14ac:dyDescent="0.25">
      <c r="A24" s="207"/>
      <c r="B24" s="207"/>
      <c r="C24" s="208"/>
      <c r="D24" s="207"/>
      <c r="E24" s="207"/>
      <c r="F24" s="209"/>
      <c r="G24" s="209">
        <f t="shared" si="0"/>
        <v>0</v>
      </c>
      <c r="H24" s="101"/>
      <c r="I24" s="101"/>
      <c r="J24" s="101"/>
      <c r="K24" s="101"/>
    </row>
    <row r="25" spans="1:11" ht="57" hidden="1" customHeight="1" x14ac:dyDescent="0.25">
      <c r="A25" s="207"/>
      <c r="B25" s="207"/>
      <c r="C25" s="208"/>
      <c r="D25" s="207"/>
      <c r="E25" s="207"/>
      <c r="F25" s="209"/>
      <c r="G25" s="209">
        <f t="shared" si="0"/>
        <v>0</v>
      </c>
      <c r="H25" s="101"/>
      <c r="I25" s="101"/>
      <c r="J25" s="101"/>
      <c r="K25" s="101"/>
    </row>
    <row r="26" spans="1:11" ht="57" hidden="1" customHeight="1" x14ac:dyDescent="0.25">
      <c r="A26" s="207"/>
      <c r="B26" s="207"/>
      <c r="C26" s="208"/>
      <c r="D26" s="207"/>
      <c r="E26" s="207"/>
      <c r="F26" s="209"/>
      <c r="G26" s="209">
        <f t="shared" si="0"/>
        <v>0</v>
      </c>
      <c r="H26" s="101"/>
      <c r="I26" s="101"/>
      <c r="J26" s="101"/>
      <c r="K26" s="101"/>
    </row>
    <row r="27" spans="1:11" ht="57" hidden="1" customHeight="1" x14ac:dyDescent="0.25">
      <c r="A27" s="207"/>
      <c r="B27" s="207"/>
      <c r="C27" s="208"/>
      <c r="D27" s="207"/>
      <c r="E27" s="207"/>
      <c r="F27" s="209"/>
      <c r="G27" s="209">
        <f t="shared" si="0"/>
        <v>0</v>
      </c>
      <c r="H27" s="101"/>
      <c r="I27" s="101"/>
      <c r="J27" s="101"/>
      <c r="K27" s="101"/>
    </row>
    <row r="28" spans="1:11" ht="57" hidden="1" customHeight="1" x14ac:dyDescent="0.25">
      <c r="A28" s="207"/>
      <c r="B28" s="207"/>
      <c r="C28" s="208"/>
      <c r="D28" s="207"/>
      <c r="E28" s="207"/>
      <c r="F28" s="209"/>
      <c r="G28" s="209">
        <f t="shared" si="0"/>
        <v>0</v>
      </c>
      <c r="H28" s="101"/>
      <c r="I28" s="101"/>
      <c r="J28" s="101"/>
      <c r="K28" s="101"/>
    </row>
    <row r="29" spans="1:11" ht="57" hidden="1" customHeight="1" x14ac:dyDescent="0.25">
      <c r="A29" s="207"/>
      <c r="B29" s="207"/>
      <c r="C29" s="208"/>
      <c r="D29" s="207"/>
      <c r="E29" s="207"/>
      <c r="F29" s="209"/>
      <c r="G29" s="209">
        <f t="shared" si="0"/>
        <v>0</v>
      </c>
      <c r="H29" s="101"/>
      <c r="I29" s="101"/>
      <c r="J29" s="101"/>
      <c r="K29" s="101"/>
    </row>
    <row r="30" spans="1:11" ht="57" hidden="1" customHeight="1" x14ac:dyDescent="0.25">
      <c r="A30" s="207"/>
      <c r="B30" s="207"/>
      <c r="C30" s="208"/>
      <c r="D30" s="207"/>
      <c r="E30" s="207"/>
      <c r="F30" s="209"/>
      <c r="G30" s="209">
        <f t="shared" si="0"/>
        <v>0</v>
      </c>
      <c r="H30" s="101"/>
      <c r="I30" s="101"/>
      <c r="J30" s="101"/>
      <c r="K30" s="101"/>
    </row>
    <row r="31" spans="1:11" ht="57" hidden="1" customHeight="1" x14ac:dyDescent="0.25">
      <c r="A31" s="207"/>
      <c r="B31" s="207"/>
      <c r="C31" s="208"/>
      <c r="D31" s="207"/>
      <c r="E31" s="207"/>
      <c r="F31" s="209"/>
      <c r="G31" s="209">
        <f t="shared" si="0"/>
        <v>0</v>
      </c>
      <c r="H31" s="101"/>
      <c r="I31" s="101"/>
      <c r="J31" s="101"/>
      <c r="K31" s="101"/>
    </row>
    <row r="32" spans="1:11" ht="57" hidden="1" customHeight="1" x14ac:dyDescent="0.25">
      <c r="A32" s="207"/>
      <c r="B32" s="207"/>
      <c r="C32" s="208"/>
      <c r="D32" s="207"/>
      <c r="E32" s="207"/>
      <c r="F32" s="209"/>
      <c r="G32" s="209">
        <f t="shared" si="0"/>
        <v>0</v>
      </c>
      <c r="H32" s="101"/>
      <c r="I32" s="101"/>
      <c r="J32" s="101"/>
      <c r="K32" s="101"/>
    </row>
    <row r="33" spans="1:11" ht="57" hidden="1" customHeight="1" x14ac:dyDescent="0.25">
      <c r="A33" s="207"/>
      <c r="B33" s="207"/>
      <c r="C33" s="208"/>
      <c r="D33" s="207"/>
      <c r="E33" s="207"/>
      <c r="F33" s="209"/>
      <c r="G33" s="209">
        <f t="shared" si="0"/>
        <v>0</v>
      </c>
      <c r="H33" s="101"/>
      <c r="I33" s="101"/>
      <c r="J33" s="101"/>
      <c r="K33" s="101"/>
    </row>
    <row r="34" spans="1:11" ht="57" hidden="1" customHeight="1" x14ac:dyDescent="0.25">
      <c r="A34" s="207"/>
      <c r="B34" s="207"/>
      <c r="C34" s="208"/>
      <c r="D34" s="207"/>
      <c r="E34" s="207"/>
      <c r="F34" s="209"/>
      <c r="G34" s="209">
        <f t="shared" si="0"/>
        <v>0</v>
      </c>
      <c r="H34" s="101"/>
      <c r="I34" s="101"/>
      <c r="J34" s="101"/>
      <c r="K34" s="101"/>
    </row>
    <row r="35" spans="1:11" ht="57" hidden="1" customHeight="1" x14ac:dyDescent="0.25">
      <c r="A35" s="207"/>
      <c r="B35" s="207"/>
      <c r="C35" s="208"/>
      <c r="D35" s="207"/>
      <c r="E35" s="207"/>
      <c r="F35" s="209"/>
      <c r="G35" s="209">
        <f t="shared" si="0"/>
        <v>0</v>
      </c>
      <c r="H35" s="101"/>
      <c r="I35" s="101"/>
      <c r="J35" s="101"/>
      <c r="K35" s="101"/>
    </row>
    <row r="36" spans="1:11" ht="57" hidden="1" customHeight="1" x14ac:dyDescent="0.25">
      <c r="A36" s="207"/>
      <c r="B36" s="207"/>
      <c r="C36" s="208"/>
      <c r="D36" s="207"/>
      <c r="E36" s="207"/>
      <c r="F36" s="209"/>
      <c r="G36" s="209">
        <f t="shared" si="0"/>
        <v>0</v>
      </c>
      <c r="H36" s="101"/>
      <c r="I36" s="101"/>
      <c r="J36" s="101"/>
      <c r="K36" s="101"/>
    </row>
    <row r="37" spans="1:11" ht="57" hidden="1" customHeight="1" x14ac:dyDescent="0.25">
      <c r="A37" s="207"/>
      <c r="B37" s="207"/>
      <c r="C37" s="208"/>
      <c r="D37" s="207"/>
      <c r="E37" s="207"/>
      <c r="F37" s="209"/>
      <c r="G37" s="209">
        <f t="shared" si="0"/>
        <v>0</v>
      </c>
      <c r="H37" s="101"/>
      <c r="I37" s="101"/>
      <c r="J37" s="101"/>
      <c r="K37" s="101"/>
    </row>
    <row r="38" spans="1:11" ht="18" customHeight="1" x14ac:dyDescent="0.25">
      <c r="A38" s="653" t="s">
        <v>280</v>
      </c>
      <c r="B38" s="653"/>
      <c r="C38" s="653"/>
      <c r="D38" s="653"/>
      <c r="E38" s="653"/>
      <c r="F38" s="653"/>
      <c r="G38" s="210">
        <f>SUM(G16:G37)</f>
        <v>17530562.5</v>
      </c>
      <c r="H38" s="210">
        <f>SUM(H16:H37)</f>
        <v>13530562.5</v>
      </c>
      <c r="I38" s="210">
        <f>SUM(I16:I37)</f>
        <v>0</v>
      </c>
      <c r="J38" s="210">
        <f>SUM(J16:J37)</f>
        <v>0</v>
      </c>
      <c r="K38" s="210">
        <f>SUM(K16:K37)</f>
        <v>4000000</v>
      </c>
    </row>
    <row r="39" spans="1:11" ht="27" customHeight="1" x14ac:dyDescent="0.25">
      <c r="A39" s="627" t="s">
        <v>222</v>
      </c>
      <c r="B39" s="627"/>
      <c r="C39" s="627"/>
      <c r="D39" s="140" t="s">
        <v>116</v>
      </c>
      <c r="E39" s="140" t="s">
        <v>225</v>
      </c>
      <c r="F39" s="140" t="s">
        <v>245</v>
      </c>
      <c r="G39" s="206" t="s">
        <v>281</v>
      </c>
      <c r="H39" s="204" t="s">
        <v>231</v>
      </c>
      <c r="I39" s="204" t="s">
        <v>232</v>
      </c>
      <c r="J39" s="204" t="s">
        <v>231</v>
      </c>
      <c r="K39" s="204" t="s">
        <v>232</v>
      </c>
    </row>
    <row r="40" spans="1:11" ht="18" customHeight="1" x14ac:dyDescent="0.25">
      <c r="A40" s="652" t="s">
        <v>282</v>
      </c>
      <c r="B40" s="652"/>
      <c r="C40" s="652"/>
      <c r="D40" s="652"/>
      <c r="E40" s="652"/>
      <c r="F40" s="652"/>
      <c r="G40" s="652"/>
      <c r="H40" s="652"/>
      <c r="I40" s="652"/>
      <c r="J40" s="652"/>
      <c r="K40" s="652"/>
    </row>
    <row r="41" spans="1:11" ht="18" customHeight="1" x14ac:dyDescent="0.25">
      <c r="A41" s="654" t="s">
        <v>301</v>
      </c>
      <c r="B41" s="654"/>
      <c r="C41" s="654"/>
      <c r="D41" s="207" t="s">
        <v>143</v>
      </c>
      <c r="E41" s="207">
        <v>20</v>
      </c>
      <c r="F41" s="209">
        <f>Alimentación!B24</f>
        <v>12000</v>
      </c>
      <c r="G41" s="211">
        <f>E41*F41</f>
        <v>240000</v>
      </c>
      <c r="H41" s="101">
        <f>+G41*'Presupuesto Convenio'!$B$137</f>
        <v>240000</v>
      </c>
      <c r="I41" s="101"/>
      <c r="J41" s="101">
        <f>+G41*'Presupuesto Convenio'!$B$138</f>
        <v>0</v>
      </c>
      <c r="K41" s="101"/>
    </row>
    <row r="42" spans="1:11" ht="18" customHeight="1" x14ac:dyDescent="0.25">
      <c r="A42" s="654" t="s">
        <v>302</v>
      </c>
      <c r="B42" s="654"/>
      <c r="C42" s="654"/>
      <c r="D42" s="207" t="s">
        <v>143</v>
      </c>
      <c r="E42" s="207">
        <v>340</v>
      </c>
      <c r="F42" s="209">
        <f>Alimentación!B24</f>
        <v>12000</v>
      </c>
      <c r="G42" s="211">
        <f>E42*F42</f>
        <v>4080000</v>
      </c>
      <c r="H42" s="101">
        <f>+G42*'Presupuesto Convenio'!$B$137</f>
        <v>4080000</v>
      </c>
      <c r="I42" s="101"/>
      <c r="J42" s="101">
        <f>+G42*'Presupuesto Convenio'!$B$138</f>
        <v>0</v>
      </c>
      <c r="K42" s="101"/>
    </row>
    <row r="43" spans="1:11" ht="30" customHeight="1" x14ac:dyDescent="0.25">
      <c r="A43" s="654" t="s">
        <v>303</v>
      </c>
      <c r="B43" s="654"/>
      <c r="C43" s="654"/>
      <c r="D43" s="207" t="s">
        <v>143</v>
      </c>
      <c r="E43" s="207">
        <f>'Estudio de mercado'!C17</f>
        <v>3</v>
      </c>
      <c r="F43" s="209">
        <f>+'Estudio de mercado'!R17</f>
        <v>72383.5</v>
      </c>
      <c r="G43" s="211">
        <f>ROUND(E43*F43,0)</f>
        <v>217151</v>
      </c>
      <c r="H43" s="101">
        <f>+G43*'Presupuesto Convenio'!$B$137</f>
        <v>217151</v>
      </c>
      <c r="I43" s="101"/>
      <c r="J43" s="101">
        <f>+G43*'Presupuesto Convenio'!$B$138</f>
        <v>0</v>
      </c>
      <c r="K43" s="101"/>
    </row>
    <row r="44" spans="1:11" ht="32.25" customHeight="1" x14ac:dyDescent="0.25">
      <c r="A44" s="654" t="s">
        <v>304</v>
      </c>
      <c r="B44" s="654"/>
      <c r="C44" s="654"/>
      <c r="D44" s="207" t="s">
        <v>143</v>
      </c>
      <c r="E44" s="207">
        <f>'Estudio de mercado'!C18</f>
        <v>3</v>
      </c>
      <c r="F44" s="209">
        <f>+'Estudio de mercado'!R18</f>
        <v>49206</v>
      </c>
      <c r="G44" s="211">
        <f>E44*F44</f>
        <v>147618</v>
      </c>
      <c r="H44" s="101">
        <f>+G44*'Presupuesto Convenio'!$B$137</f>
        <v>147618</v>
      </c>
      <c r="I44" s="101"/>
      <c r="J44" s="101">
        <f>+G44*'Presupuesto Convenio'!$B$138</f>
        <v>0</v>
      </c>
      <c r="K44" s="101"/>
    </row>
    <row r="45" spans="1:11" ht="18" customHeight="1" x14ac:dyDescent="0.25">
      <c r="A45" s="654" t="s">
        <v>305</v>
      </c>
      <c r="B45" s="654"/>
      <c r="C45" s="654"/>
      <c r="D45" s="207" t="s">
        <v>306</v>
      </c>
      <c r="E45" s="207">
        <v>1</v>
      </c>
      <c r="F45" s="209">
        <f>('Estudio de mercado'!R28*'Estudio de mercado'!C28)</f>
        <v>1200000</v>
      </c>
      <c r="G45" s="211">
        <f>E45*F45</f>
        <v>1200000</v>
      </c>
      <c r="H45" s="101">
        <f>+G45*'Presupuesto Convenio'!$B$137</f>
        <v>1200000</v>
      </c>
      <c r="I45" s="101"/>
      <c r="J45" s="101">
        <f>+G45*'Presupuesto Convenio'!$B$138</f>
        <v>0</v>
      </c>
      <c r="K45" s="101"/>
    </row>
    <row r="46" spans="1:11" ht="33" customHeight="1" x14ac:dyDescent="0.25">
      <c r="A46" s="654" t="s">
        <v>307</v>
      </c>
      <c r="B46" s="654"/>
      <c r="C46" s="654"/>
      <c r="D46" s="207" t="s">
        <v>143</v>
      </c>
      <c r="E46" s="207">
        <v>18</v>
      </c>
      <c r="F46" s="209">
        <f>'Estudio de mercado'!R12</f>
        <v>1648891.6666666667</v>
      </c>
      <c r="G46" s="211">
        <f>E46*F46</f>
        <v>29680050</v>
      </c>
      <c r="H46" s="101">
        <f>+G46*'Presupuesto Convenio'!$B$137</f>
        <v>29680050</v>
      </c>
      <c r="I46" s="101"/>
      <c r="J46" s="101">
        <f>+G46*'Presupuesto Convenio'!$B$138</f>
        <v>0</v>
      </c>
      <c r="K46" s="101"/>
    </row>
    <row r="47" spans="1:11" ht="33" customHeight="1" x14ac:dyDescent="0.25">
      <c r="A47" s="654" t="s">
        <v>308</v>
      </c>
      <c r="B47" s="654"/>
      <c r="C47" s="654"/>
      <c r="D47" s="207" t="s">
        <v>143</v>
      </c>
      <c r="E47" s="207">
        <v>26</v>
      </c>
      <c r="F47" s="209">
        <f>'Estudio de mercado'!R13</f>
        <v>1611435.3333333333</v>
      </c>
      <c r="G47" s="211">
        <f>ROUND(E47*F47,0)</f>
        <v>41897319</v>
      </c>
      <c r="H47" s="101">
        <f>+G47*'Presupuesto Convenio'!$B$137</f>
        <v>41897319</v>
      </c>
      <c r="I47" s="101"/>
      <c r="J47" s="101">
        <f>+G47*'Presupuesto Convenio'!$B$138</f>
        <v>0</v>
      </c>
      <c r="K47" s="101"/>
    </row>
    <row r="48" spans="1:11" ht="33" customHeight="1" x14ac:dyDescent="0.25">
      <c r="A48" s="654" t="s">
        <v>309</v>
      </c>
      <c r="B48" s="654"/>
      <c r="C48" s="654"/>
      <c r="D48" s="207" t="s">
        <v>143</v>
      </c>
      <c r="E48" s="207">
        <v>2</v>
      </c>
      <c r="F48" s="209">
        <f>'Estudio de mercado'!R14</f>
        <v>18445417.533333335</v>
      </c>
      <c r="G48" s="211">
        <f>ROUND(E48*F48,0)</f>
        <v>36890835</v>
      </c>
      <c r="H48" s="101">
        <f>+G48*'Presupuesto Convenio'!$B$137</f>
        <v>36890835</v>
      </c>
      <c r="I48" s="101"/>
      <c r="J48" s="101">
        <f>+G48*'Presupuesto Convenio'!$B$138</f>
        <v>0</v>
      </c>
      <c r="K48" s="101"/>
    </row>
    <row r="49" spans="1:11" ht="33.75" customHeight="1" x14ac:dyDescent="0.25">
      <c r="A49" s="654" t="s">
        <v>310</v>
      </c>
      <c r="B49" s="654"/>
      <c r="C49" s="654"/>
      <c r="D49" s="207" t="s">
        <v>143</v>
      </c>
      <c r="E49" s="207">
        <v>1</v>
      </c>
      <c r="F49" s="209">
        <f>'Estudio de mercado'!R19</f>
        <v>25468808.333333332</v>
      </c>
      <c r="G49" s="211">
        <f t="shared" ref="G49:G80" si="1">E49*F49</f>
        <v>25468808.333333332</v>
      </c>
      <c r="H49" s="101">
        <v>0</v>
      </c>
      <c r="I49" s="101"/>
      <c r="J49" s="101">
        <f>+G49</f>
        <v>25468808.333333332</v>
      </c>
      <c r="K49" s="101"/>
    </row>
    <row r="50" spans="1:11" ht="68.25" customHeight="1" x14ac:dyDescent="0.25">
      <c r="A50" s="654" t="s">
        <v>311</v>
      </c>
      <c r="B50" s="654"/>
      <c r="C50" s="654"/>
      <c r="D50" s="207" t="s">
        <v>312</v>
      </c>
      <c r="E50" s="207">
        <v>10</v>
      </c>
      <c r="F50" s="209">
        <f>'Estudio de mercado'!R20</f>
        <v>120000</v>
      </c>
      <c r="G50" s="211">
        <f t="shared" si="1"/>
        <v>1200000</v>
      </c>
      <c r="H50" s="101">
        <f>+G50*'Presupuesto Convenio'!$B$137</f>
        <v>1200000</v>
      </c>
      <c r="I50" s="101"/>
      <c r="J50" s="101">
        <f>+G50*'Presupuesto Convenio'!$B$138</f>
        <v>0</v>
      </c>
      <c r="K50" s="101"/>
    </row>
    <row r="51" spans="1:11" ht="68.25" customHeight="1" x14ac:dyDescent="0.25">
      <c r="A51" s="654" t="s">
        <v>313</v>
      </c>
      <c r="B51" s="654"/>
      <c r="C51" s="654"/>
      <c r="D51" s="207" t="s">
        <v>312</v>
      </c>
      <c r="E51" s="207">
        <v>8</v>
      </c>
      <c r="F51" s="209">
        <f>'Estudio de mercado'!R21</f>
        <v>120000</v>
      </c>
      <c r="G51" s="211">
        <f t="shared" si="1"/>
        <v>960000</v>
      </c>
      <c r="H51" s="101">
        <f>+G51*'Presupuesto Convenio'!$B$137</f>
        <v>960000</v>
      </c>
      <c r="I51" s="101"/>
      <c r="J51" s="101">
        <f>+G51*'Presupuesto Convenio'!$B$138</f>
        <v>0</v>
      </c>
      <c r="K51" s="101"/>
    </row>
    <row r="52" spans="1:11" ht="68.25" customHeight="1" x14ac:dyDescent="0.25">
      <c r="A52" s="654" t="s">
        <v>314</v>
      </c>
      <c r="B52" s="654"/>
      <c r="C52" s="654"/>
      <c r="D52" s="207" t="s">
        <v>312</v>
      </c>
      <c r="E52" s="207">
        <v>9</v>
      </c>
      <c r="F52" s="209">
        <f>'Estudio de mercado'!R22</f>
        <v>80000</v>
      </c>
      <c r="G52" s="211">
        <f t="shared" si="1"/>
        <v>720000</v>
      </c>
      <c r="H52" s="101">
        <f>+G52*'Presupuesto Convenio'!$B$137</f>
        <v>720000</v>
      </c>
      <c r="I52" s="101"/>
      <c r="J52" s="101">
        <f>+G52*'Presupuesto Convenio'!$B$138</f>
        <v>0</v>
      </c>
      <c r="K52" s="101"/>
    </row>
    <row r="53" spans="1:11" ht="33.75" customHeight="1" x14ac:dyDescent="0.25">
      <c r="A53" s="654" t="s">
        <v>315</v>
      </c>
      <c r="B53" s="654"/>
      <c r="C53" s="654"/>
      <c r="D53" s="207" t="s">
        <v>312</v>
      </c>
      <c r="E53" s="207">
        <v>1</v>
      </c>
      <c r="F53" s="209">
        <f>'Estudio de mercado'!R23</f>
        <v>400000</v>
      </c>
      <c r="G53" s="211">
        <f t="shared" si="1"/>
        <v>400000</v>
      </c>
      <c r="H53" s="101">
        <f>+G53*'Presupuesto Convenio'!$B$137</f>
        <v>400000</v>
      </c>
      <c r="I53" s="101"/>
      <c r="J53" s="101">
        <f>+G53*'Presupuesto Convenio'!$B$138</f>
        <v>0</v>
      </c>
      <c r="K53" s="101"/>
    </row>
    <row r="54" spans="1:11" ht="33.75" customHeight="1" x14ac:dyDescent="0.25">
      <c r="A54" s="654" t="s">
        <v>316</v>
      </c>
      <c r="B54" s="654"/>
      <c r="C54" s="654"/>
      <c r="D54" s="207" t="s">
        <v>312</v>
      </c>
      <c r="E54" s="207">
        <v>1</v>
      </c>
      <c r="F54" s="209">
        <f>'Estudio de mercado'!R24</f>
        <v>400000</v>
      </c>
      <c r="G54" s="211">
        <f t="shared" si="1"/>
        <v>400000</v>
      </c>
      <c r="H54" s="101">
        <f>+G54*'Presupuesto Convenio'!$B$137</f>
        <v>400000</v>
      </c>
      <c r="I54" s="101"/>
      <c r="J54" s="101">
        <f>+G54*'Presupuesto Convenio'!$B$138</f>
        <v>0</v>
      </c>
      <c r="K54" s="101"/>
    </row>
    <row r="55" spans="1:11" ht="33.75" customHeight="1" x14ac:dyDescent="0.25">
      <c r="A55" s="654" t="s">
        <v>317</v>
      </c>
      <c r="B55" s="654"/>
      <c r="C55" s="654"/>
      <c r="D55" s="207" t="s">
        <v>312</v>
      </c>
      <c r="E55" s="207">
        <v>1</v>
      </c>
      <c r="F55" s="209">
        <f>'Estudio de mercado'!R25</f>
        <v>320000</v>
      </c>
      <c r="G55" s="211">
        <f t="shared" si="1"/>
        <v>320000</v>
      </c>
      <c r="H55" s="101">
        <f>+G55*'Presupuesto Convenio'!$B$137</f>
        <v>320000</v>
      </c>
      <c r="I55" s="101"/>
      <c r="J55" s="101">
        <f>+G55*'Presupuesto Convenio'!$B$138</f>
        <v>0</v>
      </c>
      <c r="K55" s="101"/>
    </row>
    <row r="56" spans="1:11" ht="47.25" customHeight="1" x14ac:dyDescent="0.25">
      <c r="A56" s="654" t="s">
        <v>318</v>
      </c>
      <c r="B56" s="654"/>
      <c r="C56" s="654"/>
      <c r="D56" s="207" t="s">
        <v>306</v>
      </c>
      <c r="E56" s="207">
        <v>1</v>
      </c>
      <c r="F56" s="536">
        <f>'Estudio de mercado'!R26</f>
        <v>2942498</v>
      </c>
      <c r="G56" s="537">
        <f t="shared" si="1"/>
        <v>2942498</v>
      </c>
      <c r="H56" s="538">
        <f>+G56*'Presupuesto Convenio'!$B$137</f>
        <v>2942498</v>
      </c>
      <c r="I56" s="101"/>
      <c r="J56" s="101">
        <f>+G56*'Presupuesto Convenio'!$B$138</f>
        <v>0</v>
      </c>
      <c r="K56" s="101"/>
    </row>
    <row r="57" spans="1:11" ht="33.75" customHeight="1" x14ac:dyDescent="0.25">
      <c r="A57" s="654" t="s">
        <v>319</v>
      </c>
      <c r="B57" s="654"/>
      <c r="C57" s="654"/>
      <c r="D57" s="207" t="s">
        <v>306</v>
      </c>
      <c r="E57" s="207">
        <v>1</v>
      </c>
      <c r="F57" s="209">
        <f>'Estudio de mercado'!R27</f>
        <v>950000</v>
      </c>
      <c r="G57" s="211">
        <f t="shared" si="1"/>
        <v>950000</v>
      </c>
      <c r="H57" s="101">
        <f>+G57*'Presupuesto Convenio'!$B$137</f>
        <v>950000</v>
      </c>
      <c r="I57" s="101"/>
      <c r="J57" s="101">
        <f>+G57*'Presupuesto Convenio'!$B$138</f>
        <v>0</v>
      </c>
      <c r="K57" s="101"/>
    </row>
    <row r="58" spans="1:11" ht="18" hidden="1" customHeight="1" x14ac:dyDescent="0.25">
      <c r="A58" s="654"/>
      <c r="B58" s="654"/>
      <c r="C58" s="654"/>
      <c r="D58" s="207"/>
      <c r="E58" s="207"/>
      <c r="F58" s="209"/>
      <c r="G58" s="211">
        <f t="shared" si="1"/>
        <v>0</v>
      </c>
      <c r="H58" s="101"/>
      <c r="I58" s="101"/>
      <c r="J58" s="101"/>
      <c r="K58" s="101"/>
    </row>
    <row r="59" spans="1:11" ht="18" hidden="1" customHeight="1" x14ac:dyDescent="0.25">
      <c r="A59" s="654"/>
      <c r="B59" s="654"/>
      <c r="C59" s="654"/>
      <c r="D59" s="207"/>
      <c r="E59" s="207"/>
      <c r="F59" s="209"/>
      <c r="G59" s="211">
        <f t="shared" si="1"/>
        <v>0</v>
      </c>
      <c r="H59" s="101"/>
      <c r="I59" s="101"/>
      <c r="J59" s="101"/>
      <c r="K59" s="101"/>
    </row>
    <row r="60" spans="1:11" ht="18" hidden="1" customHeight="1" x14ac:dyDescent="0.25">
      <c r="A60" s="654"/>
      <c r="B60" s="654"/>
      <c r="C60" s="654"/>
      <c r="D60" s="207"/>
      <c r="E60" s="207"/>
      <c r="F60" s="209"/>
      <c r="G60" s="211">
        <f t="shared" si="1"/>
        <v>0</v>
      </c>
      <c r="H60" s="101"/>
      <c r="I60" s="101"/>
      <c r="J60" s="101"/>
      <c r="K60" s="101"/>
    </row>
    <row r="61" spans="1:11" ht="18" hidden="1" customHeight="1" x14ac:dyDescent="0.25">
      <c r="A61" s="654"/>
      <c r="B61" s="654"/>
      <c r="C61" s="654"/>
      <c r="D61" s="207"/>
      <c r="E61" s="207"/>
      <c r="F61" s="209"/>
      <c r="G61" s="211">
        <f t="shared" si="1"/>
        <v>0</v>
      </c>
      <c r="H61" s="101"/>
      <c r="I61" s="101"/>
      <c r="J61" s="101"/>
      <c r="K61" s="101"/>
    </row>
    <row r="62" spans="1:11" ht="18" hidden="1" customHeight="1" x14ac:dyDescent="0.25">
      <c r="A62" s="654"/>
      <c r="B62" s="654"/>
      <c r="C62" s="654"/>
      <c r="D62" s="207"/>
      <c r="E62" s="207"/>
      <c r="F62" s="209"/>
      <c r="G62" s="211">
        <f t="shared" si="1"/>
        <v>0</v>
      </c>
      <c r="H62" s="101"/>
      <c r="I62" s="101"/>
      <c r="J62" s="101"/>
      <c r="K62" s="101"/>
    </row>
    <row r="63" spans="1:11" ht="18" hidden="1" customHeight="1" x14ac:dyDescent="0.25">
      <c r="A63" s="654"/>
      <c r="B63" s="654"/>
      <c r="C63" s="654"/>
      <c r="D63" s="207"/>
      <c r="E63" s="207"/>
      <c r="F63" s="209"/>
      <c r="G63" s="211">
        <f t="shared" si="1"/>
        <v>0</v>
      </c>
      <c r="H63" s="101"/>
      <c r="I63" s="101"/>
      <c r="J63" s="101"/>
      <c r="K63" s="101"/>
    </row>
    <row r="64" spans="1:11" ht="18" hidden="1" customHeight="1" x14ac:dyDescent="0.25">
      <c r="A64" s="654"/>
      <c r="B64" s="654"/>
      <c r="C64" s="654"/>
      <c r="D64" s="207"/>
      <c r="E64" s="207"/>
      <c r="F64" s="209"/>
      <c r="G64" s="211">
        <f t="shared" si="1"/>
        <v>0</v>
      </c>
      <c r="H64" s="101"/>
      <c r="I64" s="101"/>
      <c r="J64" s="101"/>
      <c r="K64" s="101"/>
    </row>
    <row r="65" spans="1:11" ht="18" hidden="1" customHeight="1" x14ac:dyDescent="0.25">
      <c r="A65" s="654"/>
      <c r="B65" s="654"/>
      <c r="C65" s="654"/>
      <c r="D65" s="207"/>
      <c r="E65" s="207"/>
      <c r="F65" s="209"/>
      <c r="G65" s="211">
        <f t="shared" si="1"/>
        <v>0</v>
      </c>
      <c r="H65" s="101"/>
      <c r="I65" s="101"/>
      <c r="J65" s="101"/>
      <c r="K65" s="101"/>
    </row>
    <row r="66" spans="1:11" ht="18" hidden="1" customHeight="1" x14ac:dyDescent="0.25">
      <c r="A66" s="654"/>
      <c r="B66" s="654"/>
      <c r="C66" s="654"/>
      <c r="D66" s="207"/>
      <c r="E66" s="207"/>
      <c r="F66" s="209"/>
      <c r="G66" s="211">
        <f t="shared" si="1"/>
        <v>0</v>
      </c>
      <c r="H66" s="101"/>
      <c r="I66" s="101"/>
      <c r="J66" s="101"/>
      <c r="K66" s="101"/>
    </row>
    <row r="67" spans="1:11" ht="18" hidden="1" customHeight="1" x14ac:dyDescent="0.25">
      <c r="A67" s="654"/>
      <c r="B67" s="654"/>
      <c r="C67" s="654"/>
      <c r="D67" s="207"/>
      <c r="E67" s="207"/>
      <c r="F67" s="209"/>
      <c r="G67" s="211">
        <f t="shared" si="1"/>
        <v>0</v>
      </c>
      <c r="H67" s="101"/>
      <c r="I67" s="101"/>
      <c r="J67" s="101"/>
      <c r="K67" s="101"/>
    </row>
    <row r="68" spans="1:11" ht="18" hidden="1" customHeight="1" x14ac:dyDescent="0.25">
      <c r="A68" s="654"/>
      <c r="B68" s="654"/>
      <c r="C68" s="654"/>
      <c r="D68" s="207"/>
      <c r="E68" s="207"/>
      <c r="F68" s="209"/>
      <c r="G68" s="211">
        <f t="shared" si="1"/>
        <v>0</v>
      </c>
      <c r="H68" s="101"/>
      <c r="I68" s="101"/>
      <c r="J68" s="101"/>
      <c r="K68" s="101"/>
    </row>
    <row r="69" spans="1:11" ht="18" hidden="1" customHeight="1" x14ac:dyDescent="0.25">
      <c r="A69" s="654"/>
      <c r="B69" s="654"/>
      <c r="C69" s="654"/>
      <c r="D69" s="207"/>
      <c r="E69" s="207"/>
      <c r="F69" s="209"/>
      <c r="G69" s="211">
        <f t="shared" si="1"/>
        <v>0</v>
      </c>
      <c r="H69" s="101"/>
      <c r="I69" s="101"/>
      <c r="J69" s="101"/>
      <c r="K69" s="101"/>
    </row>
    <row r="70" spans="1:11" ht="18" hidden="1" customHeight="1" x14ac:dyDescent="0.25">
      <c r="A70" s="654"/>
      <c r="B70" s="654"/>
      <c r="C70" s="654"/>
      <c r="D70" s="207"/>
      <c r="E70" s="207"/>
      <c r="F70" s="209"/>
      <c r="G70" s="211">
        <f t="shared" si="1"/>
        <v>0</v>
      </c>
      <c r="H70" s="101"/>
      <c r="I70" s="101"/>
      <c r="J70" s="101"/>
      <c r="K70" s="101"/>
    </row>
    <row r="71" spans="1:11" ht="18" hidden="1" customHeight="1" x14ac:dyDescent="0.25">
      <c r="A71" s="654"/>
      <c r="B71" s="654"/>
      <c r="C71" s="654"/>
      <c r="D71" s="207"/>
      <c r="E71" s="207"/>
      <c r="F71" s="209"/>
      <c r="G71" s="211">
        <f t="shared" si="1"/>
        <v>0</v>
      </c>
      <c r="H71" s="101"/>
      <c r="I71" s="101"/>
      <c r="J71" s="101"/>
      <c r="K71" s="101"/>
    </row>
    <row r="72" spans="1:11" ht="18" hidden="1" customHeight="1" x14ac:dyDescent="0.25">
      <c r="A72" s="654"/>
      <c r="B72" s="654"/>
      <c r="C72" s="654"/>
      <c r="D72" s="207"/>
      <c r="E72" s="207"/>
      <c r="F72" s="209"/>
      <c r="G72" s="211">
        <f t="shared" si="1"/>
        <v>0</v>
      </c>
      <c r="H72" s="101"/>
      <c r="I72" s="101"/>
      <c r="J72" s="101"/>
      <c r="K72" s="101"/>
    </row>
    <row r="73" spans="1:11" ht="18" hidden="1" customHeight="1" x14ac:dyDescent="0.25">
      <c r="A73" s="654"/>
      <c r="B73" s="654"/>
      <c r="C73" s="654"/>
      <c r="D73" s="207"/>
      <c r="E73" s="207"/>
      <c r="F73" s="209"/>
      <c r="G73" s="211">
        <f t="shared" si="1"/>
        <v>0</v>
      </c>
      <c r="H73" s="101"/>
      <c r="I73" s="101"/>
      <c r="J73" s="101"/>
      <c r="K73" s="101"/>
    </row>
    <row r="74" spans="1:11" ht="18" hidden="1" customHeight="1" x14ac:dyDescent="0.25">
      <c r="A74" s="654"/>
      <c r="B74" s="654"/>
      <c r="C74" s="654"/>
      <c r="D74" s="207"/>
      <c r="E74" s="207"/>
      <c r="F74" s="209"/>
      <c r="G74" s="211">
        <f t="shared" si="1"/>
        <v>0</v>
      </c>
      <c r="H74" s="101"/>
      <c r="I74" s="101"/>
      <c r="J74" s="101"/>
      <c r="K74" s="101"/>
    </row>
    <row r="75" spans="1:11" ht="18" hidden="1" customHeight="1" x14ac:dyDescent="0.25">
      <c r="A75" s="654"/>
      <c r="B75" s="654"/>
      <c r="C75" s="654"/>
      <c r="D75" s="207"/>
      <c r="E75" s="207"/>
      <c r="F75" s="209"/>
      <c r="G75" s="211">
        <f t="shared" si="1"/>
        <v>0</v>
      </c>
      <c r="H75" s="101"/>
      <c r="I75" s="101"/>
      <c r="J75" s="101"/>
      <c r="K75" s="101"/>
    </row>
    <row r="76" spans="1:11" ht="18" hidden="1" customHeight="1" x14ac:dyDescent="0.25">
      <c r="A76" s="654"/>
      <c r="B76" s="654"/>
      <c r="C76" s="654"/>
      <c r="D76" s="207"/>
      <c r="E76" s="207"/>
      <c r="F76" s="209"/>
      <c r="G76" s="211">
        <f t="shared" si="1"/>
        <v>0</v>
      </c>
      <c r="H76" s="101"/>
      <c r="I76" s="101"/>
      <c r="J76" s="101"/>
      <c r="K76" s="101"/>
    </row>
    <row r="77" spans="1:11" ht="18" hidden="1" customHeight="1" x14ac:dyDescent="0.25">
      <c r="A77" s="654"/>
      <c r="B77" s="654"/>
      <c r="C77" s="654"/>
      <c r="D77" s="207"/>
      <c r="E77" s="207"/>
      <c r="F77" s="209"/>
      <c r="G77" s="211">
        <f t="shared" si="1"/>
        <v>0</v>
      </c>
      <c r="H77" s="101"/>
      <c r="I77" s="101"/>
      <c r="J77" s="101"/>
      <c r="K77" s="101"/>
    </row>
    <row r="78" spans="1:11" ht="18" hidden="1" customHeight="1" x14ac:dyDescent="0.25">
      <c r="A78" s="654"/>
      <c r="B78" s="654"/>
      <c r="C78" s="654"/>
      <c r="D78" s="207"/>
      <c r="E78" s="207"/>
      <c r="F78" s="209"/>
      <c r="G78" s="211">
        <f t="shared" si="1"/>
        <v>0</v>
      </c>
      <c r="H78" s="101"/>
      <c r="I78" s="101"/>
      <c r="J78" s="101"/>
      <c r="K78" s="101"/>
    </row>
    <row r="79" spans="1:11" ht="18" hidden="1" customHeight="1" x14ac:dyDescent="0.25">
      <c r="A79" s="654"/>
      <c r="B79" s="654"/>
      <c r="C79" s="654"/>
      <c r="D79" s="207"/>
      <c r="E79" s="207"/>
      <c r="F79" s="209"/>
      <c r="G79" s="211">
        <f t="shared" si="1"/>
        <v>0</v>
      </c>
      <c r="H79" s="101"/>
      <c r="I79" s="101"/>
      <c r="J79" s="101"/>
      <c r="K79" s="101"/>
    </row>
    <row r="80" spans="1:11" ht="18" hidden="1" customHeight="1" x14ac:dyDescent="0.25">
      <c r="A80" s="654"/>
      <c r="B80" s="654"/>
      <c r="C80" s="654"/>
      <c r="D80" s="207"/>
      <c r="E80" s="207"/>
      <c r="F80" s="209"/>
      <c r="G80" s="211">
        <f t="shared" si="1"/>
        <v>0</v>
      </c>
      <c r="H80" s="101"/>
      <c r="I80" s="101"/>
      <c r="J80" s="101"/>
      <c r="K80" s="101"/>
    </row>
    <row r="81" spans="1:11" ht="18" hidden="1" customHeight="1" x14ac:dyDescent="0.25">
      <c r="A81" s="654"/>
      <c r="B81" s="654"/>
      <c r="C81" s="654"/>
      <c r="D81" s="207"/>
      <c r="E81" s="207"/>
      <c r="F81" s="209"/>
      <c r="G81" s="211">
        <f t="shared" ref="G81:G112" si="2">E81*F81</f>
        <v>0</v>
      </c>
      <c r="H81" s="101"/>
      <c r="I81" s="101"/>
      <c r="J81" s="101"/>
      <c r="K81" s="101"/>
    </row>
    <row r="82" spans="1:11" ht="18" hidden="1" customHeight="1" x14ac:dyDescent="0.25">
      <c r="A82" s="654"/>
      <c r="B82" s="654"/>
      <c r="C82" s="654"/>
      <c r="D82" s="207"/>
      <c r="E82" s="207"/>
      <c r="F82" s="209"/>
      <c r="G82" s="211">
        <f t="shared" si="2"/>
        <v>0</v>
      </c>
      <c r="H82" s="101"/>
      <c r="I82" s="101"/>
      <c r="J82" s="101"/>
      <c r="K82" s="101"/>
    </row>
    <row r="83" spans="1:11" ht="18" hidden="1" customHeight="1" x14ac:dyDescent="0.25">
      <c r="A83" s="654"/>
      <c r="B83" s="654"/>
      <c r="C83" s="654"/>
      <c r="D83" s="207"/>
      <c r="E83" s="207"/>
      <c r="F83" s="209"/>
      <c r="G83" s="211">
        <f t="shared" si="2"/>
        <v>0</v>
      </c>
      <c r="H83" s="101"/>
      <c r="I83" s="101"/>
      <c r="J83" s="101"/>
      <c r="K83" s="101"/>
    </row>
    <row r="84" spans="1:11" ht="18" hidden="1" customHeight="1" x14ac:dyDescent="0.25">
      <c r="A84" s="654"/>
      <c r="B84" s="654"/>
      <c r="C84" s="654"/>
      <c r="D84" s="207"/>
      <c r="E84" s="207"/>
      <c r="F84" s="209"/>
      <c r="G84" s="211">
        <f t="shared" si="2"/>
        <v>0</v>
      </c>
      <c r="H84" s="101"/>
      <c r="I84" s="101"/>
      <c r="J84" s="101"/>
      <c r="K84" s="101"/>
    </row>
    <row r="85" spans="1:11" ht="18" hidden="1" customHeight="1" x14ac:dyDescent="0.25">
      <c r="A85" s="654"/>
      <c r="B85" s="654"/>
      <c r="C85" s="654"/>
      <c r="D85" s="207"/>
      <c r="E85" s="207"/>
      <c r="F85" s="209"/>
      <c r="G85" s="211">
        <f t="shared" si="2"/>
        <v>0</v>
      </c>
      <c r="H85" s="101"/>
      <c r="I85" s="101"/>
      <c r="J85" s="101"/>
      <c r="K85" s="101"/>
    </row>
    <row r="86" spans="1:11" ht="18" hidden="1" customHeight="1" x14ac:dyDescent="0.25">
      <c r="A86" s="654"/>
      <c r="B86" s="654"/>
      <c r="C86" s="654"/>
      <c r="D86" s="207"/>
      <c r="E86" s="207"/>
      <c r="F86" s="209"/>
      <c r="G86" s="211">
        <f t="shared" si="2"/>
        <v>0</v>
      </c>
      <c r="H86" s="101"/>
      <c r="I86" s="101"/>
      <c r="J86" s="101"/>
      <c r="K86" s="101"/>
    </row>
    <row r="87" spans="1:11" ht="18" hidden="1" customHeight="1" x14ac:dyDescent="0.25">
      <c r="A87" s="654"/>
      <c r="B87" s="654"/>
      <c r="C87" s="654"/>
      <c r="D87" s="207"/>
      <c r="E87" s="207"/>
      <c r="F87" s="209"/>
      <c r="G87" s="211">
        <f t="shared" si="2"/>
        <v>0</v>
      </c>
      <c r="H87" s="101"/>
      <c r="I87" s="101"/>
      <c r="J87" s="101"/>
      <c r="K87" s="101"/>
    </row>
    <row r="88" spans="1:11" ht="18" hidden="1" customHeight="1" x14ac:dyDescent="0.25">
      <c r="A88" s="654"/>
      <c r="B88" s="654"/>
      <c r="C88" s="654"/>
      <c r="D88" s="207"/>
      <c r="E88" s="207"/>
      <c r="F88" s="209"/>
      <c r="G88" s="211">
        <f t="shared" si="2"/>
        <v>0</v>
      </c>
      <c r="H88" s="101"/>
      <c r="I88" s="101"/>
      <c r="J88" s="101"/>
      <c r="K88" s="101"/>
    </row>
    <row r="89" spans="1:11" ht="18" hidden="1" customHeight="1" x14ac:dyDescent="0.25">
      <c r="A89" s="654"/>
      <c r="B89" s="654"/>
      <c r="C89" s="654"/>
      <c r="D89" s="207"/>
      <c r="E89" s="207"/>
      <c r="F89" s="209"/>
      <c r="G89" s="211">
        <f t="shared" si="2"/>
        <v>0</v>
      </c>
      <c r="H89" s="101"/>
      <c r="I89" s="101"/>
      <c r="J89" s="101"/>
      <c r="K89" s="101"/>
    </row>
    <row r="90" spans="1:11" ht="18" hidden="1" customHeight="1" x14ac:dyDescent="0.25">
      <c r="A90" s="654"/>
      <c r="B90" s="654"/>
      <c r="C90" s="654"/>
      <c r="D90" s="207"/>
      <c r="E90" s="207"/>
      <c r="F90" s="209"/>
      <c r="G90" s="211">
        <f t="shared" si="2"/>
        <v>0</v>
      </c>
      <c r="H90" s="101"/>
      <c r="I90" s="101"/>
      <c r="J90" s="101"/>
      <c r="K90" s="101"/>
    </row>
    <row r="91" spans="1:11" ht="18" hidden="1" customHeight="1" x14ac:dyDescent="0.25">
      <c r="A91" s="654"/>
      <c r="B91" s="654"/>
      <c r="C91" s="654"/>
      <c r="D91" s="207"/>
      <c r="E91" s="207"/>
      <c r="F91" s="209"/>
      <c r="G91" s="211">
        <f t="shared" si="2"/>
        <v>0</v>
      </c>
      <c r="H91" s="101"/>
      <c r="I91" s="101"/>
      <c r="J91" s="101"/>
      <c r="K91" s="101"/>
    </row>
    <row r="92" spans="1:11" ht="18" hidden="1" customHeight="1" x14ac:dyDescent="0.25">
      <c r="A92" s="654"/>
      <c r="B92" s="654"/>
      <c r="C92" s="654"/>
      <c r="D92" s="207"/>
      <c r="E92" s="207"/>
      <c r="F92" s="209"/>
      <c r="G92" s="211">
        <f t="shared" si="2"/>
        <v>0</v>
      </c>
      <c r="H92" s="101"/>
      <c r="I92" s="101"/>
      <c r="J92" s="101"/>
      <c r="K92" s="101"/>
    </row>
    <row r="93" spans="1:11" ht="18" hidden="1" customHeight="1" x14ac:dyDescent="0.25">
      <c r="A93" s="654"/>
      <c r="B93" s="654"/>
      <c r="C93" s="654"/>
      <c r="D93" s="207"/>
      <c r="E93" s="207"/>
      <c r="F93" s="209"/>
      <c r="G93" s="211">
        <f t="shared" si="2"/>
        <v>0</v>
      </c>
      <c r="H93" s="101"/>
      <c r="I93" s="101"/>
      <c r="J93" s="101"/>
      <c r="K93" s="101"/>
    </row>
    <row r="94" spans="1:11" ht="18" hidden="1" customHeight="1" x14ac:dyDescent="0.25">
      <c r="A94" s="654"/>
      <c r="B94" s="654"/>
      <c r="C94" s="654"/>
      <c r="D94" s="207"/>
      <c r="E94" s="207"/>
      <c r="F94" s="209"/>
      <c r="G94" s="211">
        <f t="shared" si="2"/>
        <v>0</v>
      </c>
      <c r="H94" s="101"/>
      <c r="I94" s="101"/>
      <c r="J94" s="101"/>
      <c r="K94" s="101"/>
    </row>
    <row r="95" spans="1:11" ht="18" hidden="1" customHeight="1" x14ac:dyDescent="0.25">
      <c r="A95" s="654"/>
      <c r="B95" s="654"/>
      <c r="C95" s="654"/>
      <c r="D95" s="207"/>
      <c r="E95" s="207"/>
      <c r="F95" s="209"/>
      <c r="G95" s="211">
        <f t="shared" si="2"/>
        <v>0</v>
      </c>
      <c r="H95" s="101"/>
      <c r="I95" s="101"/>
      <c r="J95" s="101"/>
      <c r="K95" s="101"/>
    </row>
    <row r="96" spans="1:11" ht="18" hidden="1" customHeight="1" x14ac:dyDescent="0.25">
      <c r="A96" s="654"/>
      <c r="B96" s="654"/>
      <c r="C96" s="654"/>
      <c r="D96" s="207"/>
      <c r="E96" s="207"/>
      <c r="F96" s="209"/>
      <c r="G96" s="211">
        <f t="shared" si="2"/>
        <v>0</v>
      </c>
      <c r="H96" s="101"/>
      <c r="I96" s="101"/>
      <c r="J96" s="101"/>
      <c r="K96" s="101"/>
    </row>
    <row r="97" spans="1:11" ht="18" hidden="1" customHeight="1" x14ac:dyDescent="0.25">
      <c r="A97" s="654"/>
      <c r="B97" s="654"/>
      <c r="C97" s="654"/>
      <c r="D97" s="207"/>
      <c r="E97" s="207"/>
      <c r="F97" s="209"/>
      <c r="G97" s="211">
        <f t="shared" si="2"/>
        <v>0</v>
      </c>
      <c r="H97" s="101"/>
      <c r="I97" s="101"/>
      <c r="J97" s="101"/>
      <c r="K97" s="101"/>
    </row>
    <row r="98" spans="1:11" ht="18" hidden="1" customHeight="1" x14ac:dyDescent="0.25">
      <c r="A98" s="654"/>
      <c r="B98" s="654"/>
      <c r="C98" s="654"/>
      <c r="D98" s="207"/>
      <c r="E98" s="207"/>
      <c r="F98" s="209"/>
      <c r="G98" s="211">
        <f t="shared" si="2"/>
        <v>0</v>
      </c>
      <c r="H98" s="101"/>
      <c r="I98" s="101"/>
      <c r="J98" s="101"/>
      <c r="K98" s="101"/>
    </row>
    <row r="99" spans="1:11" ht="18" hidden="1" customHeight="1" x14ac:dyDescent="0.25">
      <c r="A99" s="654"/>
      <c r="B99" s="654"/>
      <c r="C99" s="654"/>
      <c r="D99" s="207"/>
      <c r="E99" s="207"/>
      <c r="F99" s="209"/>
      <c r="G99" s="211">
        <f t="shared" si="2"/>
        <v>0</v>
      </c>
      <c r="H99" s="101"/>
      <c r="I99" s="101"/>
      <c r="J99" s="101"/>
      <c r="K99" s="101"/>
    </row>
    <row r="100" spans="1:11" ht="18" hidden="1" customHeight="1" x14ac:dyDescent="0.25">
      <c r="A100" s="654"/>
      <c r="B100" s="654"/>
      <c r="C100" s="654"/>
      <c r="D100" s="207"/>
      <c r="E100" s="207"/>
      <c r="F100" s="209"/>
      <c r="G100" s="211">
        <f t="shared" si="2"/>
        <v>0</v>
      </c>
      <c r="H100" s="101"/>
      <c r="I100" s="101"/>
      <c r="J100" s="101"/>
      <c r="K100" s="101"/>
    </row>
    <row r="101" spans="1:11" ht="18" hidden="1" customHeight="1" x14ac:dyDescent="0.25">
      <c r="A101" s="654"/>
      <c r="B101" s="654"/>
      <c r="C101" s="654"/>
      <c r="D101" s="207"/>
      <c r="E101" s="207"/>
      <c r="F101" s="209"/>
      <c r="G101" s="211">
        <f t="shared" si="2"/>
        <v>0</v>
      </c>
      <c r="H101" s="101"/>
      <c r="I101" s="101"/>
      <c r="J101" s="101"/>
      <c r="K101" s="101"/>
    </row>
    <row r="102" spans="1:11" ht="18" hidden="1" customHeight="1" x14ac:dyDescent="0.25">
      <c r="A102" s="654"/>
      <c r="B102" s="654"/>
      <c r="C102" s="654"/>
      <c r="D102" s="207"/>
      <c r="E102" s="207"/>
      <c r="F102" s="209"/>
      <c r="G102" s="211">
        <f t="shared" si="2"/>
        <v>0</v>
      </c>
      <c r="H102" s="101"/>
      <c r="I102" s="101"/>
      <c r="J102" s="101"/>
      <c r="K102" s="101"/>
    </row>
    <row r="103" spans="1:11" ht="18" hidden="1" customHeight="1" x14ac:dyDescent="0.25">
      <c r="A103" s="654"/>
      <c r="B103" s="654"/>
      <c r="C103" s="654"/>
      <c r="D103" s="207"/>
      <c r="E103" s="207"/>
      <c r="F103" s="212"/>
      <c r="G103" s="211">
        <f t="shared" si="2"/>
        <v>0</v>
      </c>
      <c r="H103" s="101"/>
      <c r="I103" s="101"/>
      <c r="J103" s="101"/>
      <c r="K103" s="101"/>
    </row>
    <row r="104" spans="1:11" ht="18" hidden="1" customHeight="1" x14ac:dyDescent="0.25">
      <c r="A104" s="654"/>
      <c r="B104" s="654"/>
      <c r="C104" s="654"/>
      <c r="D104" s="207"/>
      <c r="E104" s="207"/>
      <c r="F104" s="212"/>
      <c r="G104" s="211">
        <f t="shared" si="2"/>
        <v>0</v>
      </c>
      <c r="H104" s="101"/>
      <c r="I104" s="101"/>
      <c r="J104" s="101"/>
      <c r="K104" s="101"/>
    </row>
    <row r="105" spans="1:11" ht="18" hidden="1" customHeight="1" x14ac:dyDescent="0.25">
      <c r="A105" s="654"/>
      <c r="B105" s="654"/>
      <c r="C105" s="654"/>
      <c r="D105" s="207"/>
      <c r="E105" s="207"/>
      <c r="F105" s="212"/>
      <c r="G105" s="211">
        <f t="shared" si="2"/>
        <v>0</v>
      </c>
      <c r="H105" s="101"/>
      <c r="I105" s="101"/>
      <c r="J105" s="101"/>
      <c r="K105" s="101"/>
    </row>
    <row r="106" spans="1:11" ht="18" hidden="1" customHeight="1" x14ac:dyDescent="0.25">
      <c r="A106" s="654"/>
      <c r="B106" s="654"/>
      <c r="C106" s="654"/>
      <c r="D106" s="207"/>
      <c r="E106" s="207"/>
      <c r="F106" s="212"/>
      <c r="G106" s="211">
        <f t="shared" si="2"/>
        <v>0</v>
      </c>
      <c r="H106" s="101"/>
      <c r="I106" s="101"/>
      <c r="J106" s="101"/>
      <c r="K106" s="101"/>
    </row>
    <row r="107" spans="1:11" ht="18" hidden="1" customHeight="1" x14ac:dyDescent="0.25">
      <c r="A107" s="654"/>
      <c r="B107" s="654"/>
      <c r="C107" s="654"/>
      <c r="D107" s="207"/>
      <c r="E107" s="207"/>
      <c r="F107" s="212"/>
      <c r="G107" s="211">
        <f t="shared" si="2"/>
        <v>0</v>
      </c>
      <c r="H107" s="101"/>
      <c r="I107" s="101"/>
      <c r="J107" s="101"/>
      <c r="K107" s="101"/>
    </row>
    <row r="108" spans="1:11" ht="18" hidden="1" customHeight="1" x14ac:dyDescent="0.25">
      <c r="A108" s="654"/>
      <c r="B108" s="654"/>
      <c r="C108" s="654"/>
      <c r="D108" s="207"/>
      <c r="E108" s="207"/>
      <c r="F108" s="212"/>
      <c r="G108" s="211">
        <f t="shared" si="2"/>
        <v>0</v>
      </c>
      <c r="H108" s="101"/>
      <c r="I108" s="101"/>
      <c r="J108" s="101"/>
      <c r="K108" s="101"/>
    </row>
    <row r="109" spans="1:11" ht="18" hidden="1" customHeight="1" x14ac:dyDescent="0.25">
      <c r="A109" s="654"/>
      <c r="B109" s="654"/>
      <c r="C109" s="654"/>
      <c r="D109" s="207"/>
      <c r="E109" s="207"/>
      <c r="F109" s="212"/>
      <c r="G109" s="211">
        <f t="shared" si="2"/>
        <v>0</v>
      </c>
      <c r="H109" s="101"/>
      <c r="I109" s="101"/>
      <c r="J109" s="101"/>
      <c r="K109" s="101"/>
    </row>
    <row r="110" spans="1:11" ht="18" hidden="1" customHeight="1" x14ac:dyDescent="0.25">
      <c r="A110" s="654"/>
      <c r="B110" s="654"/>
      <c r="C110" s="654"/>
      <c r="D110" s="207"/>
      <c r="E110" s="207"/>
      <c r="F110" s="212"/>
      <c r="G110" s="211">
        <f t="shared" si="2"/>
        <v>0</v>
      </c>
      <c r="H110" s="101"/>
      <c r="I110" s="101"/>
      <c r="J110" s="101"/>
      <c r="K110" s="101"/>
    </row>
    <row r="111" spans="1:11" ht="18" hidden="1" customHeight="1" x14ac:dyDescent="0.25">
      <c r="A111" s="654"/>
      <c r="B111" s="654"/>
      <c r="C111" s="654"/>
      <c r="D111" s="207"/>
      <c r="E111" s="207"/>
      <c r="F111" s="212"/>
      <c r="G111" s="211">
        <f t="shared" si="2"/>
        <v>0</v>
      </c>
      <c r="H111" s="101"/>
      <c r="I111" s="101"/>
      <c r="J111" s="101"/>
      <c r="K111" s="101"/>
    </row>
    <row r="112" spans="1:11" ht="18" hidden="1" customHeight="1" x14ac:dyDescent="0.25">
      <c r="A112" s="654"/>
      <c r="B112" s="654"/>
      <c r="C112" s="654"/>
      <c r="D112" s="207"/>
      <c r="E112" s="207"/>
      <c r="F112" s="212"/>
      <c r="G112" s="211">
        <f t="shared" si="2"/>
        <v>0</v>
      </c>
      <c r="H112" s="101"/>
      <c r="I112" s="101"/>
      <c r="J112" s="101"/>
      <c r="K112" s="101"/>
    </row>
    <row r="113" spans="1:12" ht="18" hidden="1" customHeight="1" x14ac:dyDescent="0.25">
      <c r="A113" s="654"/>
      <c r="B113" s="654"/>
      <c r="C113" s="654"/>
      <c r="D113" s="207"/>
      <c r="E113" s="207"/>
      <c r="F113" s="212"/>
      <c r="G113" s="211">
        <f t="shared" ref="G113:G114" si="3">E113*F113</f>
        <v>0</v>
      </c>
      <c r="H113" s="101"/>
      <c r="I113" s="101"/>
      <c r="J113" s="101"/>
      <c r="K113" s="101"/>
    </row>
    <row r="114" spans="1:12" ht="18" hidden="1" customHeight="1" x14ac:dyDescent="0.25">
      <c r="A114" s="654"/>
      <c r="B114" s="654"/>
      <c r="C114" s="654"/>
      <c r="D114" s="207"/>
      <c r="E114" s="207"/>
      <c r="F114" s="212"/>
      <c r="G114" s="211">
        <f t="shared" si="3"/>
        <v>0</v>
      </c>
      <c r="H114" s="101"/>
      <c r="I114" s="101"/>
      <c r="J114" s="101"/>
      <c r="K114" s="101"/>
    </row>
    <row r="115" spans="1:12" ht="18" customHeight="1" x14ac:dyDescent="0.25">
      <c r="A115" s="653" t="s">
        <v>283</v>
      </c>
      <c r="B115" s="653"/>
      <c r="C115" s="653"/>
      <c r="D115" s="653"/>
      <c r="E115" s="653"/>
      <c r="F115" s="653"/>
      <c r="G115" s="213">
        <f>SUM(G41:G114)</f>
        <v>147714279.33333334</v>
      </c>
      <c r="H115" s="213">
        <f>SUM(H41:H114)</f>
        <v>122245471</v>
      </c>
      <c r="I115" s="213">
        <f>SUM(I41:I114)</f>
        <v>0</v>
      </c>
      <c r="J115" s="213">
        <f>SUM(J41:J114)</f>
        <v>25468808.333333332</v>
      </c>
      <c r="K115" s="213">
        <f>SUM(K41:K114)</f>
        <v>0</v>
      </c>
    </row>
    <row r="116" spans="1:12" ht="18" customHeight="1" x14ac:dyDescent="0.25">
      <c r="A116" s="659"/>
      <c r="B116" s="659"/>
      <c r="C116" s="659"/>
      <c r="D116" s="659"/>
      <c r="E116" s="659"/>
      <c r="F116" s="659"/>
      <c r="G116" s="659"/>
    </row>
    <row r="117" spans="1:12" ht="18" customHeight="1" x14ac:dyDescent="0.25">
      <c r="A117" s="660" t="s">
        <v>288</v>
      </c>
      <c r="B117" s="660"/>
      <c r="C117" s="660"/>
      <c r="D117" s="660"/>
      <c r="E117" s="660"/>
      <c r="F117" s="660"/>
      <c r="G117" s="215" t="s">
        <v>267</v>
      </c>
      <c r="H117" s="661"/>
      <c r="I117" s="661"/>
      <c r="J117" s="661"/>
      <c r="K117" s="661"/>
    </row>
    <row r="118" spans="1:12" ht="18" customHeight="1" x14ac:dyDescent="0.25">
      <c r="A118" s="662" t="str">
        <f>IF(G117="Si","SUBTOTAL (antes de AU e IVA)", "SUBTOTAL (antes de administración)")</f>
        <v>SUBTOTAL (antes de administración)</v>
      </c>
      <c r="B118" s="662"/>
      <c r="C118" s="662"/>
      <c r="D118" s="662"/>
      <c r="E118" s="662"/>
      <c r="F118" s="662"/>
      <c r="G118" s="216">
        <f>G38+G115</f>
        <v>165244841.83333334</v>
      </c>
      <c r="H118" s="216">
        <f>H38+H115</f>
        <v>135776033.5</v>
      </c>
      <c r="I118" s="216">
        <f>I38+I115</f>
        <v>0</v>
      </c>
      <c r="J118" s="216">
        <f>J38+J115</f>
        <v>25468808.333333332</v>
      </c>
      <c r="K118" s="217">
        <f>K38+K115</f>
        <v>4000000</v>
      </c>
    </row>
    <row r="119" spans="1:12" ht="18" customHeight="1" x14ac:dyDescent="0.3">
      <c r="A119" s="594" t="str">
        <f>IF(G117="Si","Administración","Gastos de administración")</f>
        <v>Gastos de administración</v>
      </c>
      <c r="B119" s="594"/>
      <c r="C119" s="594"/>
      <c r="D119" s="594"/>
      <c r="E119" s="594"/>
      <c r="F119" s="218">
        <v>0</v>
      </c>
      <c r="G119" s="209">
        <f>G118*F119</f>
        <v>0</v>
      </c>
      <c r="H119" s="212"/>
      <c r="I119" s="212"/>
      <c r="J119" s="212"/>
      <c r="K119" s="219"/>
      <c r="L119" s="214" t="s">
        <v>289</v>
      </c>
    </row>
    <row r="120" spans="1:12" ht="18" customHeight="1" x14ac:dyDescent="0.25">
      <c r="A120" s="594" t="str">
        <f>IF(G117="Si","Utilidad","")</f>
        <v/>
      </c>
      <c r="B120" s="594"/>
      <c r="C120" s="594"/>
      <c r="D120" s="594"/>
      <c r="E120" s="594"/>
      <c r="F120" s="218"/>
      <c r="G120" s="209">
        <f>G118*F120</f>
        <v>0</v>
      </c>
      <c r="H120" s="212"/>
      <c r="I120" s="212"/>
      <c r="J120" s="212"/>
      <c r="K120" s="219"/>
    </row>
    <row r="121" spans="1:12" ht="18" customHeight="1" x14ac:dyDescent="0.25">
      <c r="A121" s="594" t="str">
        <f>IF(G117="Si","IVA","")</f>
        <v/>
      </c>
      <c r="B121" s="594"/>
      <c r="C121" s="594"/>
      <c r="D121" s="594"/>
      <c r="E121" s="594"/>
      <c r="F121" s="218"/>
      <c r="G121" s="209">
        <f>F121*(G118+G119+G120)</f>
        <v>0</v>
      </c>
      <c r="H121" s="212"/>
      <c r="I121" s="212"/>
      <c r="J121" s="212"/>
      <c r="K121" s="219"/>
      <c r="L121" s="118" t="s">
        <v>260</v>
      </c>
    </row>
    <row r="122" spans="1:12" ht="18" customHeight="1" x14ac:dyDescent="0.25">
      <c r="A122" s="655" t="str">
        <f>IF(G117="Si","TOTAL (incluido AU e IVA)", "TOTAL (incluido administración)")</f>
        <v>TOTAL (incluido administración)</v>
      </c>
      <c r="B122" s="655"/>
      <c r="C122" s="655"/>
      <c r="D122" s="655"/>
      <c r="E122" s="655"/>
      <c r="F122" s="655"/>
      <c r="G122" s="220">
        <f>SUM(G118:G121)</f>
        <v>165244841.83333334</v>
      </c>
      <c r="H122" s="221">
        <f>SUM(H118:H121)</f>
        <v>135776033.5</v>
      </c>
      <c r="I122" s="221">
        <f>SUM(I118:I121)</f>
        <v>0</v>
      </c>
      <c r="J122" s="221">
        <f>SUM(J118:J121)</f>
        <v>25468808.333333332</v>
      </c>
      <c r="K122" s="222">
        <f>SUM(K118:K121)</f>
        <v>4000000</v>
      </c>
    </row>
    <row r="123" spans="1:12" ht="18" customHeight="1" x14ac:dyDescent="0.25">
      <c r="A123" s="223" t="s">
        <v>290</v>
      </c>
      <c r="B123" s="224"/>
      <c r="C123" s="225" t="s">
        <v>116</v>
      </c>
      <c r="D123" s="224"/>
      <c r="E123" s="225" t="str">
        <f>IF(G117="Si","Costo unitario (antes de AU e IVA)", "Costo unitario (antes de administración)")</f>
        <v>Costo unitario (antes de administración)</v>
      </c>
      <c r="F123" s="226">
        <f>IFERROR(G118/B123,0)</f>
        <v>0</v>
      </c>
      <c r="G123" s="656" t="s">
        <v>291</v>
      </c>
      <c r="H123" s="656"/>
      <c r="I123" s="656"/>
      <c r="J123" s="656"/>
      <c r="K123" s="656"/>
      <c r="L123" s="252" t="s">
        <v>320</v>
      </c>
    </row>
    <row r="124" spans="1:12" ht="18" customHeight="1" x14ac:dyDescent="0.25">
      <c r="A124" s="227" t="s">
        <v>290</v>
      </c>
      <c r="B124" s="228"/>
      <c r="C124" s="229" t="s">
        <v>116</v>
      </c>
      <c r="D124" s="228"/>
      <c r="E124" s="229" t="str">
        <f>IF(G117="Si","Costo unitario (AU e IVA incluido)", "Costo unitario (administración incluida)")</f>
        <v>Costo unitario (administración incluida)</v>
      </c>
      <c r="F124" s="230">
        <f>IFERROR(G122/B124,0)</f>
        <v>0</v>
      </c>
      <c r="G124" s="656"/>
      <c r="H124" s="656"/>
      <c r="I124" s="656"/>
      <c r="J124" s="656"/>
      <c r="K124" s="656"/>
    </row>
    <row r="125" spans="1:12" ht="42" customHeight="1" x14ac:dyDescent="0.25">
      <c r="A125" s="657"/>
      <c r="B125" s="657"/>
      <c r="C125" s="657"/>
      <c r="D125" s="657"/>
      <c r="E125" s="657"/>
      <c r="F125" s="657"/>
      <c r="G125" s="657"/>
      <c r="H125" s="657"/>
      <c r="I125" s="657"/>
      <c r="J125" s="657"/>
      <c r="K125" s="657"/>
    </row>
    <row r="126" spans="1:12" ht="42" customHeight="1" x14ac:dyDescent="0.25">
      <c r="A126" s="231" t="s">
        <v>290</v>
      </c>
      <c r="B126" s="232"/>
      <c r="C126" s="233" t="s">
        <v>116</v>
      </c>
      <c r="D126" s="232"/>
      <c r="E126" s="233" t="str">
        <f>IF(G117="Si","Costo unitario sin MO (antes de AU e IVA)", "Costo unitario sin MO (antes de administración)")</f>
        <v>Costo unitario sin MO (antes de administración)</v>
      </c>
      <c r="F126" s="234">
        <f>IFERROR((G118-G38)/B126,0)</f>
        <v>0</v>
      </c>
      <c r="G126" s="658" t="s">
        <v>291</v>
      </c>
      <c r="H126" s="658"/>
      <c r="I126" s="658"/>
      <c r="J126" s="658"/>
      <c r="K126" s="658"/>
    </row>
    <row r="127" spans="1:12" ht="62.25" customHeight="1" x14ac:dyDescent="0.25">
      <c r="A127" s="227" t="s">
        <v>290</v>
      </c>
      <c r="B127" s="228"/>
      <c r="C127" s="229" t="s">
        <v>116</v>
      </c>
      <c r="D127" s="228"/>
      <c r="E127" s="229" t="str">
        <f>IF(G117="Si","Costo unitario sin MO (AU e IVA incluido)", "Costo unitario sin MO(administración incluida)")</f>
        <v>Costo unitario sin MO(administración incluida)</v>
      </c>
      <c r="F127" s="230">
        <f>IFERROR((G122-G38)/B127,0)</f>
        <v>0</v>
      </c>
      <c r="G127" s="658"/>
      <c r="H127" s="658"/>
      <c r="I127" s="658"/>
      <c r="J127" s="658"/>
      <c r="K127" s="658"/>
    </row>
    <row r="128" spans="1:12" ht="42.75" customHeight="1" x14ac:dyDescent="0.25"/>
    <row r="129" ht="43.5" customHeight="1" x14ac:dyDescent="0.25"/>
  </sheetData>
  <mergeCells count="106">
    <mergeCell ref="A120:E120"/>
    <mergeCell ref="A121:E121"/>
    <mergeCell ref="A122:F122"/>
    <mergeCell ref="G123:K124"/>
    <mergeCell ref="A125:K125"/>
    <mergeCell ref="G126:K127"/>
    <mergeCell ref="A112:C112"/>
    <mergeCell ref="A113:C113"/>
    <mergeCell ref="A114:C114"/>
    <mergeCell ref="A115:F115"/>
    <mergeCell ref="A116:G116"/>
    <mergeCell ref="A117:F117"/>
    <mergeCell ref="H117:K117"/>
    <mergeCell ref="A118:F118"/>
    <mergeCell ref="A119:E119"/>
    <mergeCell ref="A103:C103"/>
    <mergeCell ref="A104:C104"/>
    <mergeCell ref="A105:C105"/>
    <mergeCell ref="A106:C106"/>
    <mergeCell ref="A107:C107"/>
    <mergeCell ref="A108:C108"/>
    <mergeCell ref="A109:C109"/>
    <mergeCell ref="A110:C110"/>
    <mergeCell ref="A111:C111"/>
    <mergeCell ref="A94:C94"/>
    <mergeCell ref="A95:C95"/>
    <mergeCell ref="A96:C96"/>
    <mergeCell ref="A97:C97"/>
    <mergeCell ref="A98:C98"/>
    <mergeCell ref="A99:C99"/>
    <mergeCell ref="A100:C100"/>
    <mergeCell ref="A101:C101"/>
    <mergeCell ref="A102:C102"/>
    <mergeCell ref="A85:C85"/>
    <mergeCell ref="A86:C86"/>
    <mergeCell ref="A87:C87"/>
    <mergeCell ref="A88:C88"/>
    <mergeCell ref="A89:C89"/>
    <mergeCell ref="A90:C90"/>
    <mergeCell ref="A91:C91"/>
    <mergeCell ref="A92:C92"/>
    <mergeCell ref="A93:C93"/>
    <mergeCell ref="A76:C76"/>
    <mergeCell ref="A77:C77"/>
    <mergeCell ref="A78:C78"/>
    <mergeCell ref="A79:C79"/>
    <mergeCell ref="A80:C80"/>
    <mergeCell ref="A81:C81"/>
    <mergeCell ref="A82:C82"/>
    <mergeCell ref="A83:C83"/>
    <mergeCell ref="A84:C84"/>
    <mergeCell ref="A67:C67"/>
    <mergeCell ref="A68:C68"/>
    <mergeCell ref="A69:C69"/>
    <mergeCell ref="A70:C70"/>
    <mergeCell ref="A71:C71"/>
    <mergeCell ref="A72:C72"/>
    <mergeCell ref="A73:C73"/>
    <mergeCell ref="A74:C74"/>
    <mergeCell ref="A75:C75"/>
    <mergeCell ref="A58:C58"/>
    <mergeCell ref="A59:C59"/>
    <mergeCell ref="A60:C60"/>
    <mergeCell ref="A61:C61"/>
    <mergeCell ref="A62:C62"/>
    <mergeCell ref="A63:C63"/>
    <mergeCell ref="A64:C64"/>
    <mergeCell ref="A65:C65"/>
    <mergeCell ref="A66:C66"/>
    <mergeCell ref="A49:C49"/>
    <mergeCell ref="A50:C50"/>
    <mergeCell ref="A51:C51"/>
    <mergeCell ref="A52:C52"/>
    <mergeCell ref="A53:C53"/>
    <mergeCell ref="A54:C54"/>
    <mergeCell ref="A55:C55"/>
    <mergeCell ref="A56:C56"/>
    <mergeCell ref="A57:C57"/>
    <mergeCell ref="A40:K40"/>
    <mergeCell ref="A41:C41"/>
    <mergeCell ref="A42:C42"/>
    <mergeCell ref="A43:C43"/>
    <mergeCell ref="A44:C44"/>
    <mergeCell ref="A45:C45"/>
    <mergeCell ref="A46:C46"/>
    <mergeCell ref="A47:C47"/>
    <mergeCell ref="A48:C48"/>
    <mergeCell ref="A10:E10"/>
    <mergeCell ref="F10:K10"/>
    <mergeCell ref="A12:G13"/>
    <mergeCell ref="H12:K12"/>
    <mergeCell ref="H13:I13"/>
    <mergeCell ref="J13:K13"/>
    <mergeCell ref="A15:K15"/>
    <mergeCell ref="A38:F38"/>
    <mergeCell ref="A39:C39"/>
    <mergeCell ref="B1:F1"/>
    <mergeCell ref="B2:F2"/>
    <mergeCell ref="A5:E5"/>
    <mergeCell ref="F5:K5"/>
    <mergeCell ref="A6:E6"/>
    <mergeCell ref="F6:K6"/>
    <mergeCell ref="A8:E8"/>
    <mergeCell ref="F8:K8"/>
    <mergeCell ref="A9:E9"/>
    <mergeCell ref="F9:K9"/>
  </mergeCells>
  <hyperlinks>
    <hyperlink ref="L121" location="gtosadm" display="Info IVA" xr:uid="{00000000-0004-0000-0500-000000000000}"/>
    <hyperlink ref="L123" location="IVA!A1" display="IVA" xr:uid="{00000000-0004-0000-0500-000001000000}"/>
  </hyperlinks>
  <printOptions horizontalCentered="1"/>
  <pageMargins left="0" right="0" top="0" bottom="0" header="0.511811023622047" footer="0.511811023622047"/>
  <pageSetup fitToHeight="0" orientation="landscape" horizontalDpi="300" verticalDpi="300"/>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D99694"/>
    <pageSetUpPr fitToPage="1"/>
  </sheetPr>
  <dimension ref="A1:T29"/>
  <sheetViews>
    <sheetView showGridLines="0" tabSelected="1" topLeftCell="F1" zoomScale="70" zoomScaleNormal="70" workbookViewId="0">
      <pane ySplit="11" topLeftCell="A63" activePane="bottomLeft" state="frozen"/>
      <selection pane="bottomLeft" activeCell="N10" sqref="N10"/>
    </sheetView>
  </sheetViews>
  <sheetFormatPr baseColWidth="10" defaultColWidth="11.296875" defaultRowHeight="13" x14ac:dyDescent="0.3"/>
  <cols>
    <col min="1" max="1" width="39.296875" style="194" customWidth="1"/>
    <col min="2" max="2" width="12.796875" style="194" customWidth="1"/>
    <col min="3" max="3" width="13.3984375" style="194" customWidth="1"/>
    <col min="4" max="4" width="22.796875" style="194" customWidth="1"/>
    <col min="5" max="8" width="22.796875" style="1" customWidth="1"/>
    <col min="9" max="10" width="20.296875" style="1" customWidth="1"/>
    <col min="11" max="11" width="21.296875" style="1" customWidth="1"/>
    <col min="12" max="12" width="16.296875" style="1" customWidth="1"/>
    <col min="13" max="13" width="17.3984375" style="1" customWidth="1"/>
    <col min="14" max="14" width="17.3984375" customWidth="1"/>
    <col min="15" max="15" width="20.296875" style="1" customWidth="1"/>
    <col min="16" max="16" width="20.09765625" style="1" customWidth="1"/>
    <col min="17" max="17" width="21.296875" style="1" customWidth="1"/>
    <col min="18" max="18" width="22.09765625" style="1" customWidth="1"/>
    <col min="19" max="19" width="20.09765625" style="1" customWidth="1"/>
    <col min="20" max="20" width="20.796875" style="1" customWidth="1"/>
    <col min="21" max="16384" width="11.296875" style="1"/>
  </cols>
  <sheetData>
    <row r="1" spans="1:20" ht="39" customHeight="1" x14ac:dyDescent="0.3">
      <c r="A1" s="1"/>
      <c r="B1" s="1"/>
      <c r="C1" s="1"/>
      <c r="D1" s="1"/>
      <c r="E1" s="582" t="str">
        <f>Instructivo!F1</f>
        <v>Sistema de Gestión Integral (SGI)
Instructivo - Componente Financiero EP
Código: F-PGC-21. Versión: 05</v>
      </c>
      <c r="F1" s="582"/>
      <c r="G1" s="582"/>
      <c r="H1" s="582"/>
    </row>
    <row r="2" spans="1:20" ht="18" customHeight="1" x14ac:dyDescent="0.3">
      <c r="A2" s="1"/>
      <c r="B2" s="1"/>
      <c r="C2" s="1"/>
      <c r="D2" s="1"/>
      <c r="E2" s="669" t="s">
        <v>321</v>
      </c>
      <c r="F2" s="669"/>
      <c r="G2" s="669"/>
      <c r="H2" s="669"/>
    </row>
    <row r="3" spans="1:20" ht="4.5" customHeight="1" x14ac:dyDescent="0.3"/>
    <row r="4" spans="1:20" ht="4.5" customHeight="1" x14ac:dyDescent="0.3">
      <c r="A4" s="200"/>
      <c r="B4" s="201"/>
      <c r="C4" s="201"/>
      <c r="D4" s="201"/>
      <c r="E4" s="201"/>
      <c r="F4" s="201"/>
      <c r="G4" s="201"/>
      <c r="H4" s="201"/>
      <c r="R4" s="201"/>
    </row>
    <row r="5" spans="1:20" ht="19.5" customHeight="1" x14ac:dyDescent="0.25">
      <c r="A5" s="648" t="s">
        <v>103</v>
      </c>
      <c r="B5" s="648"/>
      <c r="C5" s="648"/>
      <c r="D5" s="611" t="str">
        <f>'Plan Ejecución'!J4</f>
        <v>Convenio Interadministrativo</v>
      </c>
      <c r="E5" s="611"/>
      <c r="F5" s="611"/>
      <c r="G5" s="611"/>
      <c r="H5" s="611"/>
      <c r="I5" s="611"/>
      <c r="J5" s="611"/>
      <c r="K5" s="611"/>
      <c r="L5" s="611"/>
      <c r="M5" s="611"/>
      <c r="N5" s="611"/>
      <c r="O5" s="611"/>
      <c r="P5" s="611"/>
    </row>
    <row r="6" spans="1:20" ht="36.75" customHeight="1" x14ac:dyDescent="0.25">
      <c r="A6" s="648" t="s">
        <v>105</v>
      </c>
      <c r="B6" s="648"/>
      <c r="C6" s="648"/>
      <c r="D6" s="611" t="str">
        <f>'Plan Ejecución'!J5</f>
        <v>Aunar esfuerzos para ejecutar acciones enfocadas al apoyo del PGIRS mediante acciones y estrategias enfocadas en la gestión, el aprovechamiento y la economía circular, en el municipio de Concordia</v>
      </c>
      <c r="E6" s="611"/>
      <c r="F6" s="611"/>
      <c r="G6" s="611"/>
      <c r="H6" s="611"/>
      <c r="I6" s="611"/>
      <c r="J6" s="611"/>
      <c r="K6" s="611"/>
      <c r="L6" s="611"/>
      <c r="M6" s="611"/>
      <c r="N6" s="611"/>
      <c r="O6" s="611"/>
      <c r="P6" s="611"/>
    </row>
    <row r="7" spans="1:20" ht="19.5" customHeight="1" x14ac:dyDescent="0.3">
      <c r="A7" s="200"/>
      <c r="B7" s="201"/>
      <c r="C7" s="201"/>
      <c r="D7" s="201"/>
      <c r="E7" s="201"/>
      <c r="F7" s="201"/>
      <c r="G7" s="201"/>
      <c r="H7" s="201"/>
      <c r="R7" s="201"/>
    </row>
    <row r="8" spans="1:20" s="201" customFormat="1" ht="19.5" customHeight="1" x14ac:dyDescent="0.3">
      <c r="D8" s="253">
        <v>1</v>
      </c>
      <c r="E8" s="253">
        <v>2</v>
      </c>
      <c r="F8" s="253">
        <v>3</v>
      </c>
      <c r="G8" s="253">
        <v>4</v>
      </c>
      <c r="H8" s="253">
        <v>5</v>
      </c>
      <c r="I8" s="254">
        <v>6</v>
      </c>
      <c r="J8" s="254">
        <v>7</v>
      </c>
      <c r="K8" s="254">
        <v>8</v>
      </c>
      <c r="L8" s="254">
        <v>9</v>
      </c>
      <c r="M8" s="254">
        <v>10</v>
      </c>
      <c r="N8" s="254">
        <v>11</v>
      </c>
      <c r="O8" s="254">
        <v>12</v>
      </c>
      <c r="P8" s="254">
        <v>13</v>
      </c>
      <c r="Q8" s="254">
        <v>14</v>
      </c>
      <c r="R8" s="255"/>
    </row>
    <row r="9" spans="1:20" s="201" customFormat="1" ht="27" customHeight="1" x14ac:dyDescent="0.25">
      <c r="A9" s="667" t="s">
        <v>322</v>
      </c>
      <c r="B9" s="667"/>
      <c r="C9" s="667"/>
      <c r="D9" s="256" t="s">
        <v>323</v>
      </c>
      <c r="E9" s="257" t="s">
        <v>324</v>
      </c>
      <c r="F9" s="257" t="s">
        <v>325</v>
      </c>
      <c r="G9" s="257" t="s">
        <v>326</v>
      </c>
      <c r="H9" s="257" t="s">
        <v>327</v>
      </c>
      <c r="I9" s="258" t="s">
        <v>328</v>
      </c>
      <c r="J9" s="258" t="s">
        <v>329</v>
      </c>
      <c r="K9" s="258" t="s">
        <v>330</v>
      </c>
      <c r="L9" s="258" t="s">
        <v>331</v>
      </c>
      <c r="M9" s="258" t="s">
        <v>332</v>
      </c>
      <c r="N9" s="552" t="s">
        <v>1099</v>
      </c>
      <c r="O9" s="258" t="s">
        <v>333</v>
      </c>
      <c r="P9" s="258" t="s">
        <v>334</v>
      </c>
      <c r="Q9" s="258" t="s">
        <v>335</v>
      </c>
      <c r="R9" s="255"/>
    </row>
    <row r="10" spans="1:20" ht="57.75" customHeight="1" x14ac:dyDescent="0.25">
      <c r="A10" s="667" t="s">
        <v>336</v>
      </c>
      <c r="B10" s="667"/>
      <c r="C10" s="667"/>
      <c r="D10" s="259" t="s">
        <v>337</v>
      </c>
      <c r="E10" s="260" t="s">
        <v>338</v>
      </c>
      <c r="F10" s="260" t="s">
        <v>339</v>
      </c>
      <c r="G10" s="260" t="s">
        <v>340</v>
      </c>
      <c r="H10" s="260" t="s">
        <v>341</v>
      </c>
      <c r="I10" s="261" t="s">
        <v>342</v>
      </c>
      <c r="J10" s="261" t="s">
        <v>343</v>
      </c>
      <c r="K10" s="261" t="s">
        <v>344</v>
      </c>
      <c r="L10" s="261" t="s">
        <v>345</v>
      </c>
      <c r="M10" s="261" t="s">
        <v>108</v>
      </c>
      <c r="N10" s="261" t="s">
        <v>108</v>
      </c>
      <c r="O10" s="261" t="s">
        <v>346</v>
      </c>
      <c r="P10" s="261" t="s">
        <v>337</v>
      </c>
      <c r="Q10" s="261" t="s">
        <v>347</v>
      </c>
      <c r="R10" s="255"/>
    </row>
    <row r="11" spans="1:20" ht="42.75" customHeight="1" x14ac:dyDescent="0.25">
      <c r="A11" s="262" t="s">
        <v>222</v>
      </c>
      <c r="B11" s="262" t="s">
        <v>116</v>
      </c>
      <c r="C11" s="262" t="s">
        <v>225</v>
      </c>
      <c r="D11" s="206" t="s">
        <v>348</v>
      </c>
      <c r="E11" s="206" t="s">
        <v>348</v>
      </c>
      <c r="F11" s="206" t="s">
        <v>348</v>
      </c>
      <c r="G11" s="206" t="s">
        <v>348</v>
      </c>
      <c r="H11" s="206" t="s">
        <v>348</v>
      </c>
      <c r="I11" s="37" t="s">
        <v>348</v>
      </c>
      <c r="J11" s="37" t="s">
        <v>348</v>
      </c>
      <c r="K11" s="37" t="s">
        <v>348</v>
      </c>
      <c r="L11" s="37" t="s">
        <v>348</v>
      </c>
      <c r="M11" s="37" t="s">
        <v>348</v>
      </c>
      <c r="N11" s="37" t="s">
        <v>348</v>
      </c>
      <c r="O11" s="37" t="s">
        <v>348</v>
      </c>
      <c r="P11" s="37" t="s">
        <v>348</v>
      </c>
      <c r="Q11" s="37" t="s">
        <v>348</v>
      </c>
      <c r="R11" s="263" t="s">
        <v>349</v>
      </c>
      <c r="T11" s="37" t="s">
        <v>350</v>
      </c>
    </row>
    <row r="12" spans="1:20" ht="25.5" customHeight="1" x14ac:dyDescent="0.25">
      <c r="A12" s="207" t="s">
        <v>351</v>
      </c>
      <c r="B12" s="207" t="s">
        <v>143</v>
      </c>
      <c r="C12" s="207">
        <v>15</v>
      </c>
      <c r="D12" s="209">
        <v>1573775</v>
      </c>
      <c r="E12" s="209">
        <v>1677900</v>
      </c>
      <c r="F12" s="209">
        <v>1695000</v>
      </c>
      <c r="G12" s="209"/>
      <c r="H12" s="209"/>
      <c r="I12" s="236"/>
      <c r="J12" s="236"/>
      <c r="K12" s="236"/>
      <c r="L12" s="236"/>
      <c r="M12" s="264"/>
      <c r="N12" s="264"/>
      <c r="O12" s="265"/>
      <c r="P12" s="266"/>
      <c r="Q12" s="266"/>
      <c r="R12" s="267">
        <f t="shared" ref="R12:R28" si="0">IFERROR(AVERAGEIF(D12:Q12,"&gt;0",D12:Q12),"")</f>
        <v>1648891.6666666667</v>
      </c>
      <c r="T12" s="268">
        <f t="shared" ref="T12:T28" si="1">IFERROR(MEDIAN(D12:Q12),"")</f>
        <v>1677900</v>
      </c>
    </row>
    <row r="13" spans="1:20" ht="25.5" customHeight="1" x14ac:dyDescent="0.25">
      <c r="A13" s="207" t="s">
        <v>352</v>
      </c>
      <c r="B13" s="207" t="s">
        <v>143</v>
      </c>
      <c r="C13" s="207">
        <v>26</v>
      </c>
      <c r="D13" s="209">
        <v>1828402</v>
      </c>
      <c r="E13" s="209">
        <v>1579014</v>
      </c>
      <c r="F13" s="209">
        <v>1426890</v>
      </c>
      <c r="G13" s="209"/>
      <c r="H13" s="209"/>
      <c r="I13" s="236"/>
      <c r="J13" s="236"/>
      <c r="K13" s="236"/>
      <c r="L13" s="236"/>
      <c r="M13" s="264"/>
      <c r="N13" s="264"/>
      <c r="O13" s="265"/>
      <c r="P13" s="266"/>
      <c r="Q13" s="266"/>
      <c r="R13" s="267">
        <f t="shared" si="0"/>
        <v>1611435.3333333333</v>
      </c>
      <c r="T13" s="268">
        <f t="shared" si="1"/>
        <v>1579014</v>
      </c>
    </row>
    <row r="14" spans="1:20" ht="51" customHeight="1" x14ac:dyDescent="0.25">
      <c r="A14" s="235" t="s">
        <v>353</v>
      </c>
      <c r="B14" s="235" t="s">
        <v>143</v>
      </c>
      <c r="C14" s="235">
        <v>2</v>
      </c>
      <c r="D14" s="236">
        <v>17963252.600000001</v>
      </c>
      <c r="E14" s="236">
        <v>18674000</v>
      </c>
      <c r="F14" s="236">
        <v>18699000</v>
      </c>
      <c r="G14" s="236"/>
      <c r="H14" s="236"/>
      <c r="I14" s="236"/>
      <c r="J14" s="236"/>
      <c r="K14" s="236"/>
      <c r="L14" s="236"/>
      <c r="M14" s="264"/>
      <c r="N14" s="264"/>
      <c r="O14" s="265"/>
      <c r="P14" s="266"/>
      <c r="Q14" s="266"/>
      <c r="R14" s="269">
        <f t="shared" si="0"/>
        <v>18445417.533333335</v>
      </c>
      <c r="T14" s="236">
        <f t="shared" si="1"/>
        <v>18674000</v>
      </c>
    </row>
    <row r="15" spans="1:20" ht="25.5" customHeight="1" x14ac:dyDescent="0.25">
      <c r="A15" s="207" t="s">
        <v>354</v>
      </c>
      <c r="B15" s="207" t="s">
        <v>143</v>
      </c>
      <c r="C15" s="207">
        <v>4</v>
      </c>
      <c r="D15" s="209"/>
      <c r="E15" s="209"/>
      <c r="F15" s="209"/>
      <c r="G15" s="209">
        <v>76440</v>
      </c>
      <c r="H15" s="209">
        <f>45200+(45200*0.19)</f>
        <v>53788</v>
      </c>
      <c r="I15" s="236"/>
      <c r="J15" s="236"/>
      <c r="K15" s="236"/>
      <c r="L15" s="236"/>
      <c r="M15" s="264"/>
      <c r="N15" s="264"/>
      <c r="O15" s="265"/>
      <c r="P15" s="236">
        <v>64319</v>
      </c>
      <c r="Q15" s="266"/>
      <c r="R15" s="267">
        <f t="shared" si="0"/>
        <v>64849</v>
      </c>
      <c r="T15" s="268">
        <f t="shared" si="1"/>
        <v>64319</v>
      </c>
    </row>
    <row r="16" spans="1:20" ht="25.5" customHeight="1" x14ac:dyDescent="0.25">
      <c r="A16" s="207" t="s">
        <v>355</v>
      </c>
      <c r="B16" s="207" t="s">
        <v>143</v>
      </c>
      <c r="C16" s="207">
        <v>4</v>
      </c>
      <c r="D16" s="209">
        <v>43316</v>
      </c>
      <c r="E16" s="209"/>
      <c r="F16" s="209"/>
      <c r="G16" s="209">
        <v>44316</v>
      </c>
      <c r="H16" s="209">
        <f>34867+(34867*0.19)</f>
        <v>41491.730000000003</v>
      </c>
      <c r="I16" s="236"/>
      <c r="J16" s="236"/>
      <c r="K16" s="236"/>
      <c r="L16" s="236"/>
      <c r="M16" s="264"/>
      <c r="N16" s="264"/>
      <c r="O16" s="265"/>
      <c r="P16" s="266"/>
      <c r="Q16" s="266"/>
      <c r="R16" s="267">
        <f t="shared" si="0"/>
        <v>43041.243333333339</v>
      </c>
      <c r="T16" s="268">
        <f t="shared" si="1"/>
        <v>43316</v>
      </c>
    </row>
    <row r="17" spans="1:20" ht="25.5" customHeight="1" x14ac:dyDescent="0.25">
      <c r="A17" s="207" t="s">
        <v>356</v>
      </c>
      <c r="B17" s="207" t="s">
        <v>143</v>
      </c>
      <c r="C17" s="207">
        <v>3</v>
      </c>
      <c r="D17" s="209"/>
      <c r="E17" s="209"/>
      <c r="F17" s="209"/>
      <c r="G17" s="209">
        <v>64680</v>
      </c>
      <c r="H17" s="209"/>
      <c r="I17" s="236"/>
      <c r="J17" s="236"/>
      <c r="K17" s="236"/>
      <c r="L17" s="236"/>
      <c r="M17" s="264"/>
      <c r="N17" s="264"/>
      <c r="O17" s="265"/>
      <c r="P17" s="236">
        <v>80087</v>
      </c>
      <c r="Q17" s="266"/>
      <c r="R17" s="267">
        <f t="shared" si="0"/>
        <v>72383.5</v>
      </c>
      <c r="T17" s="268">
        <f t="shared" si="1"/>
        <v>72383.5</v>
      </c>
    </row>
    <row r="18" spans="1:20" ht="25.5" customHeight="1" x14ac:dyDescent="0.25">
      <c r="A18" s="207" t="s">
        <v>357</v>
      </c>
      <c r="B18" s="207" t="s">
        <v>143</v>
      </c>
      <c r="C18" s="207">
        <v>3</v>
      </c>
      <c r="D18" s="209">
        <v>37652</v>
      </c>
      <c r="E18" s="209"/>
      <c r="F18" s="209"/>
      <c r="G18" s="209">
        <v>60760</v>
      </c>
      <c r="H18" s="209"/>
      <c r="I18" s="236"/>
      <c r="J18" s="236"/>
      <c r="K18" s="236"/>
      <c r="L18" s="236"/>
      <c r="M18" s="264"/>
      <c r="N18" s="264"/>
      <c r="O18" s="265"/>
      <c r="P18" s="266"/>
      <c r="Q18" s="266"/>
      <c r="R18" s="267">
        <f t="shared" si="0"/>
        <v>49206</v>
      </c>
      <c r="T18" s="268">
        <f t="shared" si="1"/>
        <v>49206</v>
      </c>
    </row>
    <row r="19" spans="1:20" ht="25.5" customHeight="1" x14ac:dyDescent="0.25">
      <c r="A19" s="207" t="s">
        <v>358</v>
      </c>
      <c r="B19" s="207" t="s">
        <v>143</v>
      </c>
      <c r="C19" s="207">
        <v>1</v>
      </c>
      <c r="D19" s="209"/>
      <c r="E19" s="209"/>
      <c r="F19" s="209"/>
      <c r="G19" s="209"/>
      <c r="H19" s="209"/>
      <c r="I19" s="236">
        <v>26197175</v>
      </c>
      <c r="J19" s="236">
        <v>25809250</v>
      </c>
      <c r="K19" s="236">
        <v>24400000</v>
      </c>
      <c r="L19" s="236"/>
      <c r="M19" s="264"/>
      <c r="N19" s="264"/>
      <c r="O19" s="265"/>
      <c r="P19" s="266"/>
      <c r="Q19" s="266"/>
      <c r="R19" s="267">
        <f t="shared" si="0"/>
        <v>25468808.333333332</v>
      </c>
      <c r="T19" s="268">
        <f t="shared" si="1"/>
        <v>25809250</v>
      </c>
    </row>
    <row r="20" spans="1:20" ht="41.25" customHeight="1" x14ac:dyDescent="0.25">
      <c r="A20" s="207" t="s">
        <v>359</v>
      </c>
      <c r="B20" s="235" t="s">
        <v>312</v>
      </c>
      <c r="C20" s="235">
        <v>1</v>
      </c>
      <c r="D20" s="236"/>
      <c r="E20" s="236"/>
      <c r="F20" s="236"/>
      <c r="G20" s="236"/>
      <c r="H20" s="236"/>
      <c r="I20" s="236"/>
      <c r="J20" s="236"/>
      <c r="K20" s="236"/>
      <c r="L20" s="236">
        <v>120000</v>
      </c>
      <c r="M20" s="264"/>
      <c r="N20" s="264"/>
      <c r="O20" s="265"/>
      <c r="P20" s="266"/>
      <c r="Q20" s="266"/>
      <c r="R20" s="269">
        <f t="shared" si="0"/>
        <v>120000</v>
      </c>
      <c r="T20" s="236">
        <f t="shared" si="1"/>
        <v>120000</v>
      </c>
    </row>
    <row r="21" spans="1:20" ht="49.5" customHeight="1" x14ac:dyDescent="0.25">
      <c r="A21" s="235" t="s">
        <v>360</v>
      </c>
      <c r="B21" s="235" t="s">
        <v>312</v>
      </c>
      <c r="C21" s="235">
        <v>1</v>
      </c>
      <c r="D21" s="236"/>
      <c r="E21" s="236"/>
      <c r="F21" s="236"/>
      <c r="G21" s="236"/>
      <c r="H21" s="236"/>
      <c r="I21" s="236"/>
      <c r="J21" s="236"/>
      <c r="K21" s="236"/>
      <c r="L21" s="236">
        <v>120000</v>
      </c>
      <c r="M21" s="264"/>
      <c r="N21" s="264"/>
      <c r="O21" s="265"/>
      <c r="P21" s="266"/>
      <c r="Q21" s="266"/>
      <c r="R21" s="269">
        <f t="shared" si="0"/>
        <v>120000</v>
      </c>
      <c r="T21" s="236">
        <f t="shared" si="1"/>
        <v>120000</v>
      </c>
    </row>
    <row r="22" spans="1:20" ht="50.25" customHeight="1" x14ac:dyDescent="0.25">
      <c r="A22" s="235" t="s">
        <v>361</v>
      </c>
      <c r="B22" s="235" t="s">
        <v>312</v>
      </c>
      <c r="C22" s="235">
        <v>1</v>
      </c>
      <c r="D22" s="236"/>
      <c r="E22" s="236"/>
      <c r="F22" s="236"/>
      <c r="G22" s="236"/>
      <c r="H22" s="236"/>
      <c r="I22" s="236"/>
      <c r="J22" s="236"/>
      <c r="K22" s="236"/>
      <c r="L22" s="236">
        <v>80000</v>
      </c>
      <c r="M22" s="264"/>
      <c r="N22" s="264"/>
      <c r="O22" s="265"/>
      <c r="P22" s="266"/>
      <c r="Q22" s="266"/>
      <c r="R22" s="269">
        <f t="shared" si="0"/>
        <v>80000</v>
      </c>
      <c r="T22" s="236">
        <f t="shared" si="1"/>
        <v>80000</v>
      </c>
    </row>
    <row r="23" spans="1:20" ht="23.25" customHeight="1" x14ac:dyDescent="0.25">
      <c r="A23" s="235" t="s">
        <v>362</v>
      </c>
      <c r="B23" s="235" t="s">
        <v>312</v>
      </c>
      <c r="C23" s="235">
        <v>1</v>
      </c>
      <c r="D23" s="236"/>
      <c r="E23" s="236"/>
      <c r="F23" s="236"/>
      <c r="G23" s="236"/>
      <c r="H23" s="236"/>
      <c r="I23" s="236"/>
      <c r="J23" s="236"/>
      <c r="K23" s="236"/>
      <c r="L23" s="236"/>
      <c r="M23" s="264">
        <v>400000</v>
      </c>
      <c r="N23" s="264"/>
      <c r="O23" s="265"/>
      <c r="P23" s="266"/>
      <c r="Q23" s="266"/>
      <c r="R23" s="269">
        <f t="shared" si="0"/>
        <v>400000</v>
      </c>
      <c r="T23" s="236">
        <f t="shared" si="1"/>
        <v>400000</v>
      </c>
    </row>
    <row r="24" spans="1:20" ht="23.25" customHeight="1" x14ac:dyDescent="0.25">
      <c r="A24" s="235" t="s">
        <v>363</v>
      </c>
      <c r="B24" s="235" t="s">
        <v>312</v>
      </c>
      <c r="C24" s="235">
        <v>1</v>
      </c>
      <c r="D24" s="236"/>
      <c r="E24" s="236"/>
      <c r="F24" s="236"/>
      <c r="G24" s="236"/>
      <c r="H24" s="236"/>
      <c r="I24" s="236"/>
      <c r="J24" s="236"/>
      <c r="K24" s="236"/>
      <c r="L24" s="236"/>
      <c r="M24" s="264">
        <v>400000</v>
      </c>
      <c r="N24" s="264"/>
      <c r="O24" s="265"/>
      <c r="P24" s="266"/>
      <c r="Q24" s="266"/>
      <c r="R24" s="269">
        <f t="shared" si="0"/>
        <v>400000</v>
      </c>
      <c r="T24" s="236">
        <f t="shared" si="1"/>
        <v>400000</v>
      </c>
    </row>
    <row r="25" spans="1:20" ht="23.25" customHeight="1" x14ac:dyDescent="0.25">
      <c r="A25" s="235" t="s">
        <v>364</v>
      </c>
      <c r="B25" s="235" t="s">
        <v>312</v>
      </c>
      <c r="C25" s="235">
        <v>1</v>
      </c>
      <c r="D25" s="236"/>
      <c r="E25" s="236"/>
      <c r="F25" s="236"/>
      <c r="G25" s="236"/>
      <c r="H25" s="236"/>
      <c r="I25" s="236"/>
      <c r="J25" s="236"/>
      <c r="K25" s="236"/>
      <c r="L25" s="236"/>
      <c r="M25" s="264">
        <v>320000</v>
      </c>
      <c r="N25" s="264"/>
      <c r="O25" s="265"/>
      <c r="P25" s="266"/>
      <c r="Q25" s="266"/>
      <c r="R25" s="269">
        <f t="shared" si="0"/>
        <v>320000</v>
      </c>
      <c r="T25" s="236">
        <f t="shared" si="1"/>
        <v>320000</v>
      </c>
    </row>
    <row r="26" spans="1:20" ht="41.25" customHeight="1" x14ac:dyDescent="0.25">
      <c r="A26" s="235" t="s">
        <v>365</v>
      </c>
      <c r="B26" s="235" t="s">
        <v>306</v>
      </c>
      <c r="C26" s="235">
        <v>1</v>
      </c>
      <c r="D26" s="236"/>
      <c r="E26" s="236"/>
      <c r="F26" s="236"/>
      <c r="G26" s="236"/>
      <c r="H26" s="236"/>
      <c r="I26" s="236"/>
      <c r="J26" s="236"/>
      <c r="K26" s="236"/>
      <c r="L26" s="236"/>
      <c r="M26" s="264"/>
      <c r="N26" s="270">
        <v>2942498</v>
      </c>
      <c r="O26" s="265"/>
      <c r="P26" s="266"/>
      <c r="Q26" s="266"/>
      <c r="R26" s="539">
        <f>IFERROR(AVERAGEIF(D26:Q26,"&gt;0",D26:Q26),"")</f>
        <v>2942498</v>
      </c>
      <c r="T26" s="236">
        <f t="shared" si="1"/>
        <v>2949525</v>
      </c>
    </row>
    <row r="27" spans="1:20" ht="25.5" customHeight="1" x14ac:dyDescent="0.25">
      <c r="A27" s="235" t="s">
        <v>366</v>
      </c>
      <c r="B27" s="235" t="s">
        <v>306</v>
      </c>
      <c r="C27" s="235">
        <v>1</v>
      </c>
      <c r="D27" s="236"/>
      <c r="E27" s="236"/>
      <c r="F27" s="236"/>
      <c r="G27" s="236"/>
      <c r="H27" s="236"/>
      <c r="I27" s="236"/>
      <c r="J27" s="236"/>
      <c r="K27" s="236"/>
      <c r="L27" s="236"/>
      <c r="M27" s="264"/>
      <c r="N27" s="264"/>
      <c r="O27" s="236">
        <v>950000</v>
      </c>
      <c r="P27" s="236"/>
      <c r="Q27" s="236"/>
      <c r="R27" s="236">
        <f t="shared" si="0"/>
        <v>950000</v>
      </c>
      <c r="T27" s="236">
        <f t="shared" si="1"/>
        <v>950000</v>
      </c>
    </row>
    <row r="28" spans="1:20" ht="25.5" customHeight="1" x14ac:dyDescent="0.25">
      <c r="A28" s="235" t="s">
        <v>367</v>
      </c>
      <c r="B28" s="235" t="s">
        <v>143</v>
      </c>
      <c r="C28" s="235">
        <v>2</v>
      </c>
      <c r="D28" s="236"/>
      <c r="E28" s="236"/>
      <c r="F28" s="236"/>
      <c r="G28" s="236"/>
      <c r="H28" s="236"/>
      <c r="I28" s="236"/>
      <c r="J28" s="236"/>
      <c r="K28" s="236"/>
      <c r="L28" s="236"/>
      <c r="M28" s="264"/>
      <c r="N28" s="264"/>
      <c r="O28" s="236"/>
      <c r="P28" s="236"/>
      <c r="Q28" s="236">
        <v>600000</v>
      </c>
      <c r="R28" s="236">
        <f t="shared" si="0"/>
        <v>600000</v>
      </c>
      <c r="T28" s="236">
        <f t="shared" si="1"/>
        <v>600000</v>
      </c>
    </row>
    <row r="29" spans="1:20" ht="26.25" customHeight="1" x14ac:dyDescent="0.25">
      <c r="A29" s="668" t="s">
        <v>368</v>
      </c>
      <c r="B29" s="668"/>
      <c r="C29" s="668"/>
      <c r="D29" s="668"/>
      <c r="E29" s="668"/>
      <c r="F29" s="668"/>
      <c r="G29" s="668"/>
      <c r="H29" s="668"/>
      <c r="I29" s="668"/>
      <c r="J29" s="668"/>
      <c r="K29" s="668"/>
      <c r="L29" s="668"/>
      <c r="M29" s="668"/>
      <c r="N29" s="668"/>
      <c r="O29" s="668"/>
      <c r="P29" s="668"/>
      <c r="Q29" s="668"/>
      <c r="R29" s="668"/>
    </row>
  </sheetData>
  <mergeCells count="9">
    <mergeCell ref="A9:C9"/>
    <mergeCell ref="A10:C10"/>
    <mergeCell ref="A29:R29"/>
    <mergeCell ref="E1:H1"/>
    <mergeCell ref="E2:H2"/>
    <mergeCell ref="A5:C5"/>
    <mergeCell ref="D5:P5"/>
    <mergeCell ref="A6:C6"/>
    <mergeCell ref="D6:P6"/>
  </mergeCells>
  <printOptions horizontalCentered="1"/>
  <pageMargins left="0" right="0" top="0" bottom="0" header="0.511811023622047" footer="0.511811023622047"/>
  <pageSetup fitToHeight="0" orientation="landscape" horizontalDpi="300" verticalDpi="300"/>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D99694"/>
    <pageSetUpPr fitToPage="1"/>
  </sheetPr>
  <dimension ref="A1:AZ302"/>
  <sheetViews>
    <sheetView showGridLines="0" topLeftCell="A69" zoomScaleNormal="100" workbookViewId="0">
      <selection activeCell="E8" sqref="E8"/>
    </sheetView>
  </sheetViews>
  <sheetFormatPr baseColWidth="10" defaultColWidth="11.296875" defaultRowHeight="12.5" x14ac:dyDescent="0.3"/>
  <cols>
    <col min="1" max="1" width="38.796875" style="271" customWidth="1"/>
    <col min="2" max="2" width="21.69921875" style="271" customWidth="1"/>
    <col min="3" max="3" width="18.69921875" style="271" customWidth="1"/>
    <col min="4" max="4" width="19.09765625" style="272" customWidth="1"/>
    <col min="5" max="5" width="25.296875" style="272" customWidth="1"/>
    <col min="6" max="6" width="11.296875" style="271"/>
    <col min="7" max="7" width="20.796875" style="273" customWidth="1"/>
    <col min="8" max="8" width="16.296875" style="273" customWidth="1"/>
    <col min="9" max="52" width="11.296875" style="273"/>
    <col min="53" max="16384" width="11.296875" style="271"/>
  </cols>
  <sheetData>
    <row r="1" spans="1:11" s="1" customFormat="1" ht="39" customHeight="1" x14ac:dyDescent="0.25">
      <c r="E1" s="582" t="str">
        <f>Instructivo!F1</f>
        <v>Sistema de Gestión Integral (SGI)
Instructivo - Componente Financiero EP
Código: F-PGC-21. Versión: 05</v>
      </c>
      <c r="F1" s="582"/>
      <c r="G1" s="582"/>
      <c r="H1" s="582"/>
      <c r="J1" s="274" t="s">
        <v>217</v>
      </c>
    </row>
    <row r="2" spans="1:11" s="1" customFormat="1" ht="18" customHeight="1" x14ac:dyDescent="0.25">
      <c r="E2" s="669" t="s">
        <v>369</v>
      </c>
      <c r="F2" s="669"/>
      <c r="G2" s="669"/>
      <c r="H2" s="669"/>
      <c r="I2" s="275"/>
      <c r="J2" s="274" t="s">
        <v>21</v>
      </c>
      <c r="K2" s="199"/>
    </row>
    <row r="3" spans="1:11" ht="7.5" customHeight="1" x14ac:dyDescent="0.3"/>
    <row r="4" spans="1:11" s="273" customFormat="1" ht="7.5" customHeight="1" x14ac:dyDescent="0.25">
      <c r="A4" s="200"/>
      <c r="B4" s="201"/>
      <c r="C4" s="201"/>
      <c r="D4" s="201"/>
      <c r="E4" s="201"/>
      <c r="F4" s="201"/>
      <c r="G4" s="201"/>
    </row>
    <row r="5" spans="1:11" s="273" customFormat="1" ht="26.25" customHeight="1" x14ac:dyDescent="0.3">
      <c r="A5" s="276" t="s">
        <v>103</v>
      </c>
      <c r="B5" s="611" t="str">
        <f>'Plan Ejecución'!J4</f>
        <v>Convenio Interadministrativo</v>
      </c>
      <c r="C5" s="611"/>
      <c r="D5" s="611"/>
      <c r="E5" s="611"/>
      <c r="F5" s="611"/>
      <c r="G5" s="277"/>
      <c r="H5" s="277"/>
      <c r="I5" s="277"/>
    </row>
    <row r="6" spans="1:11" s="273" customFormat="1" ht="43.5" customHeight="1" x14ac:dyDescent="0.3">
      <c r="A6" s="276" t="s">
        <v>105</v>
      </c>
      <c r="B6" s="649" t="str">
        <f>'Plan Ejecución'!J5</f>
        <v>Aunar esfuerzos para ejecutar acciones enfocadas al apoyo del PGIRS mediante acciones y estrategias enfocadas en la gestión, el aprovechamiento y la economía circular, en el municipio de Concordia</v>
      </c>
      <c r="C6" s="649"/>
      <c r="D6" s="649"/>
      <c r="E6" s="649"/>
      <c r="F6" s="649"/>
      <c r="G6" s="277"/>
      <c r="H6" s="277"/>
      <c r="I6" s="277"/>
    </row>
    <row r="7" spans="1:11" s="273" customFormat="1" ht="9" customHeight="1" x14ac:dyDescent="0.25">
      <c r="A7" s="200"/>
      <c r="B7" s="201"/>
      <c r="C7" s="201"/>
      <c r="D7" s="201"/>
      <c r="E7" s="201"/>
      <c r="F7" s="201"/>
      <c r="G7" s="201"/>
    </row>
    <row r="8" spans="1:11" ht="30.75" customHeight="1" x14ac:dyDescent="0.3">
      <c r="A8" s="278" t="s">
        <v>370</v>
      </c>
      <c r="B8" s="279">
        <f>'Presupuesto Convenio'!G116</f>
        <v>183446965.33333334</v>
      </c>
      <c r="D8" s="280" t="s">
        <v>371</v>
      </c>
      <c r="E8" s="553" t="s">
        <v>1097</v>
      </c>
      <c r="F8" s="273"/>
    </row>
    <row r="9" spans="1:11" ht="9" customHeight="1" x14ac:dyDescent="0.3">
      <c r="A9" s="281"/>
      <c r="B9" s="273"/>
      <c r="C9" s="273"/>
      <c r="D9" s="282"/>
      <c r="E9" s="282"/>
      <c r="F9" s="273"/>
    </row>
    <row r="10" spans="1:11" ht="18" customHeight="1" x14ac:dyDescent="0.3">
      <c r="A10" s="612" t="s">
        <v>372</v>
      </c>
      <c r="B10" s="612"/>
      <c r="C10" s="612"/>
      <c r="D10" s="612"/>
      <c r="E10" s="612"/>
      <c r="F10" s="612"/>
      <c r="G10" s="177"/>
    </row>
    <row r="11" spans="1:11" ht="25.5" customHeight="1" x14ac:dyDescent="0.3">
      <c r="A11" s="139" t="s">
        <v>222</v>
      </c>
      <c r="B11" s="140" t="s">
        <v>116</v>
      </c>
      <c r="C11" s="140" t="s">
        <v>225</v>
      </c>
      <c r="D11" s="283" t="s">
        <v>245</v>
      </c>
      <c r="E11" s="283" t="s">
        <v>227</v>
      </c>
      <c r="F11" s="284" t="s">
        <v>228</v>
      </c>
      <c r="G11" s="285"/>
    </row>
    <row r="12" spans="1:11" ht="18" customHeight="1" x14ac:dyDescent="0.3">
      <c r="A12" s="286"/>
      <c r="B12" s="287"/>
      <c r="C12" s="288"/>
      <c r="D12" s="289"/>
      <c r="E12" s="289">
        <f t="shared" ref="E12:E59" si="0">C12*D12</f>
        <v>0</v>
      </c>
      <c r="F12" s="290">
        <f t="shared" ref="F12:F59" si="1">IFERROR(E12/$B$8,0)</f>
        <v>0</v>
      </c>
      <c r="G12" s="291"/>
    </row>
    <row r="13" spans="1:11" ht="18" customHeight="1" x14ac:dyDescent="0.3">
      <c r="A13" s="286"/>
      <c r="B13" s="287"/>
      <c r="C13" s="288"/>
      <c r="D13" s="289"/>
      <c r="E13" s="289">
        <f t="shared" si="0"/>
        <v>0</v>
      </c>
      <c r="F13" s="290">
        <f t="shared" si="1"/>
        <v>0</v>
      </c>
      <c r="G13" s="291"/>
    </row>
    <row r="14" spans="1:11" ht="18" customHeight="1" x14ac:dyDescent="0.3">
      <c r="A14" s="286"/>
      <c r="B14" s="287"/>
      <c r="C14" s="288"/>
      <c r="D14" s="289"/>
      <c r="E14" s="289">
        <f t="shared" si="0"/>
        <v>0</v>
      </c>
      <c r="F14" s="290">
        <f t="shared" si="1"/>
        <v>0</v>
      </c>
      <c r="G14" s="291"/>
    </row>
    <row r="15" spans="1:11" ht="18" customHeight="1" x14ac:dyDescent="0.3">
      <c r="A15" s="286"/>
      <c r="B15" s="287"/>
      <c r="C15" s="288"/>
      <c r="D15" s="289"/>
      <c r="E15" s="289">
        <f t="shared" si="0"/>
        <v>0</v>
      </c>
      <c r="F15" s="290">
        <f t="shared" si="1"/>
        <v>0</v>
      </c>
      <c r="G15" s="291"/>
    </row>
    <row r="16" spans="1:11" ht="18" customHeight="1" x14ac:dyDescent="0.3">
      <c r="A16" s="286"/>
      <c r="B16" s="287"/>
      <c r="C16" s="288"/>
      <c r="D16" s="289"/>
      <c r="E16" s="289">
        <f t="shared" si="0"/>
        <v>0</v>
      </c>
      <c r="F16" s="290">
        <f t="shared" si="1"/>
        <v>0</v>
      </c>
      <c r="G16" s="291"/>
    </row>
    <row r="17" spans="1:7" ht="18" customHeight="1" x14ac:dyDescent="0.3">
      <c r="A17" s="286"/>
      <c r="B17" s="287"/>
      <c r="C17" s="288"/>
      <c r="D17" s="289"/>
      <c r="E17" s="289">
        <f t="shared" si="0"/>
        <v>0</v>
      </c>
      <c r="F17" s="290">
        <f t="shared" si="1"/>
        <v>0</v>
      </c>
      <c r="G17" s="291"/>
    </row>
    <row r="18" spans="1:7" ht="18" customHeight="1" x14ac:dyDescent="0.3">
      <c r="A18" s="286"/>
      <c r="B18" s="287"/>
      <c r="C18" s="288"/>
      <c r="D18" s="289"/>
      <c r="E18" s="289">
        <f t="shared" si="0"/>
        <v>0</v>
      </c>
      <c r="F18" s="290">
        <f t="shared" si="1"/>
        <v>0</v>
      </c>
      <c r="G18" s="291"/>
    </row>
    <row r="19" spans="1:7" ht="18" customHeight="1" x14ac:dyDescent="0.3">
      <c r="A19" s="286"/>
      <c r="B19" s="287"/>
      <c r="C19" s="288"/>
      <c r="D19" s="289"/>
      <c r="E19" s="289">
        <f t="shared" si="0"/>
        <v>0</v>
      </c>
      <c r="F19" s="290">
        <f t="shared" si="1"/>
        <v>0</v>
      </c>
      <c r="G19" s="291"/>
    </row>
    <row r="20" spans="1:7" ht="18" customHeight="1" x14ac:dyDescent="0.3">
      <c r="A20" s="286"/>
      <c r="B20" s="287"/>
      <c r="C20" s="288"/>
      <c r="D20" s="289"/>
      <c r="E20" s="289">
        <f t="shared" si="0"/>
        <v>0</v>
      </c>
      <c r="F20" s="290">
        <f t="shared" si="1"/>
        <v>0</v>
      </c>
      <c r="G20" s="291"/>
    </row>
    <row r="21" spans="1:7" ht="18" hidden="1" customHeight="1" x14ac:dyDescent="0.3">
      <c r="A21" s="286"/>
      <c r="B21" s="287"/>
      <c r="C21" s="288"/>
      <c r="D21" s="289"/>
      <c r="E21" s="289">
        <f t="shared" si="0"/>
        <v>0</v>
      </c>
      <c r="F21" s="290">
        <f t="shared" si="1"/>
        <v>0</v>
      </c>
      <c r="G21" s="291"/>
    </row>
    <row r="22" spans="1:7" ht="18" hidden="1" customHeight="1" x14ac:dyDescent="0.3">
      <c r="A22" s="286"/>
      <c r="B22" s="287"/>
      <c r="C22" s="288"/>
      <c r="D22" s="289"/>
      <c r="E22" s="289">
        <f t="shared" si="0"/>
        <v>0</v>
      </c>
      <c r="F22" s="290">
        <f t="shared" si="1"/>
        <v>0</v>
      </c>
      <c r="G22" s="291"/>
    </row>
    <row r="23" spans="1:7" ht="18" hidden="1" customHeight="1" x14ac:dyDescent="0.3">
      <c r="A23" s="286"/>
      <c r="B23" s="287"/>
      <c r="C23" s="288"/>
      <c r="D23" s="289"/>
      <c r="E23" s="289">
        <f t="shared" si="0"/>
        <v>0</v>
      </c>
      <c r="F23" s="290">
        <f t="shared" si="1"/>
        <v>0</v>
      </c>
      <c r="G23" s="291"/>
    </row>
    <row r="24" spans="1:7" ht="18" hidden="1" customHeight="1" x14ac:dyDescent="0.3">
      <c r="A24" s="286"/>
      <c r="B24" s="287"/>
      <c r="C24" s="288"/>
      <c r="D24" s="289"/>
      <c r="E24" s="289">
        <f t="shared" si="0"/>
        <v>0</v>
      </c>
      <c r="F24" s="290">
        <f t="shared" si="1"/>
        <v>0</v>
      </c>
      <c r="G24" s="291"/>
    </row>
    <row r="25" spans="1:7" ht="18" hidden="1" customHeight="1" x14ac:dyDescent="0.3">
      <c r="A25" s="286"/>
      <c r="B25" s="287"/>
      <c r="C25" s="288"/>
      <c r="D25" s="289"/>
      <c r="E25" s="289">
        <f t="shared" si="0"/>
        <v>0</v>
      </c>
      <c r="F25" s="290">
        <f t="shared" si="1"/>
        <v>0</v>
      </c>
      <c r="G25" s="291"/>
    </row>
    <row r="26" spans="1:7" ht="18" hidden="1" customHeight="1" x14ac:dyDescent="0.3">
      <c r="A26" s="286"/>
      <c r="B26" s="287"/>
      <c r="C26" s="288"/>
      <c r="D26" s="289"/>
      <c r="E26" s="289">
        <f t="shared" si="0"/>
        <v>0</v>
      </c>
      <c r="F26" s="290">
        <f t="shared" si="1"/>
        <v>0</v>
      </c>
      <c r="G26" s="291"/>
    </row>
    <row r="27" spans="1:7" ht="18" hidden="1" customHeight="1" x14ac:dyDescent="0.3">
      <c r="A27" s="286"/>
      <c r="B27" s="287"/>
      <c r="C27" s="288"/>
      <c r="D27" s="289"/>
      <c r="E27" s="289">
        <f t="shared" si="0"/>
        <v>0</v>
      </c>
      <c r="F27" s="290">
        <f t="shared" si="1"/>
        <v>0</v>
      </c>
      <c r="G27" s="291"/>
    </row>
    <row r="28" spans="1:7" ht="18" hidden="1" customHeight="1" x14ac:dyDescent="0.3">
      <c r="A28" s="286"/>
      <c r="B28" s="287"/>
      <c r="C28" s="288"/>
      <c r="D28" s="289"/>
      <c r="E28" s="289">
        <f t="shared" si="0"/>
        <v>0</v>
      </c>
      <c r="F28" s="290">
        <f t="shared" si="1"/>
        <v>0</v>
      </c>
      <c r="G28" s="291"/>
    </row>
    <row r="29" spans="1:7" ht="18" hidden="1" customHeight="1" x14ac:dyDescent="0.3">
      <c r="A29" s="286"/>
      <c r="B29" s="287"/>
      <c r="C29" s="288"/>
      <c r="D29" s="289"/>
      <c r="E29" s="289">
        <f t="shared" si="0"/>
        <v>0</v>
      </c>
      <c r="F29" s="290">
        <f t="shared" si="1"/>
        <v>0</v>
      </c>
      <c r="G29" s="291"/>
    </row>
    <row r="30" spans="1:7" ht="18" hidden="1" customHeight="1" x14ac:dyDescent="0.3">
      <c r="A30" s="286"/>
      <c r="B30" s="287"/>
      <c r="C30" s="288"/>
      <c r="D30" s="289"/>
      <c r="E30" s="289">
        <f t="shared" si="0"/>
        <v>0</v>
      </c>
      <c r="F30" s="290">
        <f t="shared" si="1"/>
        <v>0</v>
      </c>
      <c r="G30" s="291"/>
    </row>
    <row r="31" spans="1:7" ht="18" hidden="1" customHeight="1" x14ac:dyDescent="0.3">
      <c r="A31" s="286"/>
      <c r="B31" s="287"/>
      <c r="C31" s="288"/>
      <c r="D31" s="289"/>
      <c r="E31" s="289">
        <f t="shared" si="0"/>
        <v>0</v>
      </c>
      <c r="F31" s="290">
        <f t="shared" si="1"/>
        <v>0</v>
      </c>
      <c r="G31" s="291"/>
    </row>
    <row r="32" spans="1:7" ht="18" hidden="1" customHeight="1" x14ac:dyDescent="0.3">
      <c r="A32" s="286"/>
      <c r="B32" s="287"/>
      <c r="C32" s="288"/>
      <c r="D32" s="289"/>
      <c r="E32" s="289">
        <f t="shared" si="0"/>
        <v>0</v>
      </c>
      <c r="F32" s="290">
        <f t="shared" si="1"/>
        <v>0</v>
      </c>
      <c r="G32" s="291"/>
    </row>
    <row r="33" spans="1:7" ht="18" hidden="1" customHeight="1" x14ac:dyDescent="0.3">
      <c r="A33" s="286"/>
      <c r="B33" s="287"/>
      <c r="C33" s="288"/>
      <c r="D33" s="289"/>
      <c r="E33" s="289">
        <f t="shared" si="0"/>
        <v>0</v>
      </c>
      <c r="F33" s="290">
        <f t="shared" si="1"/>
        <v>0</v>
      </c>
      <c r="G33" s="291"/>
    </row>
    <row r="34" spans="1:7" ht="18" hidden="1" customHeight="1" x14ac:dyDescent="0.3">
      <c r="A34" s="286"/>
      <c r="B34" s="287"/>
      <c r="C34" s="288"/>
      <c r="D34" s="289"/>
      <c r="E34" s="289">
        <f t="shared" si="0"/>
        <v>0</v>
      </c>
      <c r="F34" s="290">
        <f t="shared" si="1"/>
        <v>0</v>
      </c>
      <c r="G34" s="291"/>
    </row>
    <row r="35" spans="1:7" ht="18" hidden="1" customHeight="1" x14ac:dyDescent="0.3">
      <c r="A35" s="286"/>
      <c r="B35" s="287"/>
      <c r="C35" s="288"/>
      <c r="D35" s="289"/>
      <c r="E35" s="289">
        <f t="shared" si="0"/>
        <v>0</v>
      </c>
      <c r="F35" s="290">
        <f t="shared" si="1"/>
        <v>0</v>
      </c>
      <c r="G35" s="291"/>
    </row>
    <row r="36" spans="1:7" ht="18" hidden="1" customHeight="1" x14ac:dyDescent="0.3">
      <c r="A36" s="286"/>
      <c r="B36" s="287"/>
      <c r="C36" s="288"/>
      <c r="D36" s="289"/>
      <c r="E36" s="289">
        <f t="shared" si="0"/>
        <v>0</v>
      </c>
      <c r="F36" s="290">
        <f t="shared" si="1"/>
        <v>0</v>
      </c>
      <c r="G36" s="291"/>
    </row>
    <row r="37" spans="1:7" ht="18" hidden="1" customHeight="1" x14ac:dyDescent="0.3">
      <c r="A37" s="286"/>
      <c r="B37" s="287"/>
      <c r="C37" s="288"/>
      <c r="D37" s="289"/>
      <c r="E37" s="289">
        <f t="shared" si="0"/>
        <v>0</v>
      </c>
      <c r="F37" s="290">
        <f t="shared" si="1"/>
        <v>0</v>
      </c>
      <c r="G37" s="291"/>
    </row>
    <row r="38" spans="1:7" ht="18" hidden="1" customHeight="1" x14ac:dyDescent="0.3">
      <c r="A38" s="286"/>
      <c r="B38" s="287"/>
      <c r="C38" s="288"/>
      <c r="D38" s="289"/>
      <c r="E38" s="289">
        <f t="shared" si="0"/>
        <v>0</v>
      </c>
      <c r="F38" s="290">
        <f t="shared" si="1"/>
        <v>0</v>
      </c>
      <c r="G38" s="291"/>
    </row>
    <row r="39" spans="1:7" ht="18" hidden="1" customHeight="1" x14ac:dyDescent="0.3">
      <c r="A39" s="286"/>
      <c r="B39" s="287"/>
      <c r="C39" s="288"/>
      <c r="D39" s="289"/>
      <c r="E39" s="289">
        <f t="shared" si="0"/>
        <v>0</v>
      </c>
      <c r="F39" s="290">
        <f t="shared" si="1"/>
        <v>0</v>
      </c>
      <c r="G39" s="291"/>
    </row>
    <row r="40" spans="1:7" ht="18" hidden="1" customHeight="1" x14ac:dyDescent="0.3">
      <c r="A40" s="286"/>
      <c r="B40" s="287"/>
      <c r="C40" s="288"/>
      <c r="D40" s="289"/>
      <c r="E40" s="289">
        <f t="shared" si="0"/>
        <v>0</v>
      </c>
      <c r="F40" s="290">
        <f t="shared" si="1"/>
        <v>0</v>
      </c>
      <c r="G40" s="291"/>
    </row>
    <row r="41" spans="1:7" ht="18" hidden="1" customHeight="1" x14ac:dyDescent="0.3">
      <c r="A41" s="286"/>
      <c r="B41" s="287"/>
      <c r="C41" s="288"/>
      <c r="D41" s="289"/>
      <c r="E41" s="289">
        <f t="shared" si="0"/>
        <v>0</v>
      </c>
      <c r="F41" s="290">
        <f t="shared" si="1"/>
        <v>0</v>
      </c>
      <c r="G41" s="291"/>
    </row>
    <row r="42" spans="1:7" ht="18" hidden="1" customHeight="1" x14ac:dyDescent="0.3">
      <c r="A42" s="286"/>
      <c r="B42" s="287"/>
      <c r="C42" s="288"/>
      <c r="D42" s="289"/>
      <c r="E42" s="289">
        <f t="shared" si="0"/>
        <v>0</v>
      </c>
      <c r="F42" s="290">
        <f t="shared" si="1"/>
        <v>0</v>
      </c>
      <c r="G42" s="291"/>
    </row>
    <row r="43" spans="1:7" ht="18" hidden="1" customHeight="1" x14ac:dyDescent="0.3">
      <c r="A43" s="286"/>
      <c r="B43" s="287"/>
      <c r="C43" s="288"/>
      <c r="D43" s="289"/>
      <c r="E43" s="289">
        <f t="shared" si="0"/>
        <v>0</v>
      </c>
      <c r="F43" s="290">
        <f t="shared" si="1"/>
        <v>0</v>
      </c>
      <c r="G43" s="291"/>
    </row>
    <row r="44" spans="1:7" ht="18" hidden="1" customHeight="1" x14ac:dyDescent="0.3">
      <c r="A44" s="286"/>
      <c r="B44" s="287"/>
      <c r="C44" s="288"/>
      <c r="D44" s="289"/>
      <c r="E44" s="289">
        <f t="shared" si="0"/>
        <v>0</v>
      </c>
      <c r="F44" s="290">
        <f t="shared" si="1"/>
        <v>0</v>
      </c>
      <c r="G44" s="291"/>
    </row>
    <row r="45" spans="1:7" ht="18" hidden="1" customHeight="1" x14ac:dyDescent="0.3">
      <c r="A45" s="286"/>
      <c r="B45" s="287"/>
      <c r="C45" s="288"/>
      <c r="D45" s="289"/>
      <c r="E45" s="289">
        <f t="shared" si="0"/>
        <v>0</v>
      </c>
      <c r="F45" s="290">
        <f t="shared" si="1"/>
        <v>0</v>
      </c>
      <c r="G45" s="291"/>
    </row>
    <row r="46" spans="1:7" ht="18" hidden="1" customHeight="1" x14ac:dyDescent="0.3">
      <c r="A46" s="286"/>
      <c r="B46" s="287"/>
      <c r="C46" s="288"/>
      <c r="D46" s="289"/>
      <c r="E46" s="289">
        <f t="shared" si="0"/>
        <v>0</v>
      </c>
      <c r="F46" s="290">
        <f t="shared" si="1"/>
        <v>0</v>
      </c>
      <c r="G46" s="291"/>
    </row>
    <row r="47" spans="1:7" ht="18" hidden="1" customHeight="1" x14ac:dyDescent="0.3">
      <c r="A47" s="286"/>
      <c r="B47" s="287"/>
      <c r="C47" s="288"/>
      <c r="D47" s="289"/>
      <c r="E47" s="289">
        <f t="shared" si="0"/>
        <v>0</v>
      </c>
      <c r="F47" s="290">
        <f t="shared" si="1"/>
        <v>0</v>
      </c>
      <c r="G47" s="291"/>
    </row>
    <row r="48" spans="1:7" ht="18" hidden="1" customHeight="1" x14ac:dyDescent="0.3">
      <c r="A48" s="286"/>
      <c r="B48" s="287"/>
      <c r="C48" s="288"/>
      <c r="D48" s="289"/>
      <c r="E48" s="289">
        <f t="shared" si="0"/>
        <v>0</v>
      </c>
      <c r="F48" s="290">
        <f t="shared" si="1"/>
        <v>0</v>
      </c>
      <c r="G48" s="291"/>
    </row>
    <row r="49" spans="1:8" ht="18" hidden="1" customHeight="1" x14ac:dyDescent="0.3">
      <c r="A49" s="286"/>
      <c r="B49" s="287"/>
      <c r="C49" s="288"/>
      <c r="D49" s="289"/>
      <c r="E49" s="289">
        <f t="shared" si="0"/>
        <v>0</v>
      </c>
      <c r="F49" s="290">
        <f t="shared" si="1"/>
        <v>0</v>
      </c>
      <c r="G49" s="291"/>
    </row>
    <row r="50" spans="1:8" ht="18" hidden="1" customHeight="1" x14ac:dyDescent="0.3">
      <c r="A50" s="286"/>
      <c r="B50" s="287"/>
      <c r="C50" s="288"/>
      <c r="D50" s="289"/>
      <c r="E50" s="289">
        <f t="shared" si="0"/>
        <v>0</v>
      </c>
      <c r="F50" s="290">
        <f t="shared" si="1"/>
        <v>0</v>
      </c>
      <c r="G50" s="291"/>
    </row>
    <row r="51" spans="1:8" ht="18" hidden="1" customHeight="1" x14ac:dyDescent="0.3">
      <c r="A51" s="286"/>
      <c r="B51" s="287"/>
      <c r="C51" s="288"/>
      <c r="D51" s="289"/>
      <c r="E51" s="289">
        <f t="shared" si="0"/>
        <v>0</v>
      </c>
      <c r="F51" s="290">
        <f t="shared" si="1"/>
        <v>0</v>
      </c>
      <c r="G51" s="291"/>
    </row>
    <row r="52" spans="1:8" ht="18" hidden="1" customHeight="1" x14ac:dyDescent="0.3">
      <c r="A52" s="286"/>
      <c r="B52" s="287"/>
      <c r="C52" s="288"/>
      <c r="D52" s="289"/>
      <c r="E52" s="289">
        <f t="shared" si="0"/>
        <v>0</v>
      </c>
      <c r="F52" s="290">
        <f t="shared" si="1"/>
        <v>0</v>
      </c>
      <c r="G52" s="291"/>
    </row>
    <row r="53" spans="1:8" ht="18" hidden="1" customHeight="1" x14ac:dyDescent="0.3">
      <c r="A53" s="286"/>
      <c r="B53" s="287"/>
      <c r="C53" s="288"/>
      <c r="D53" s="289"/>
      <c r="E53" s="289">
        <f t="shared" si="0"/>
        <v>0</v>
      </c>
      <c r="F53" s="290">
        <f t="shared" si="1"/>
        <v>0</v>
      </c>
      <c r="G53" s="291"/>
    </row>
    <row r="54" spans="1:8" ht="18" hidden="1" customHeight="1" x14ac:dyDescent="0.3">
      <c r="A54" s="292"/>
      <c r="B54" s="293"/>
      <c r="C54" s="288"/>
      <c r="D54" s="294"/>
      <c r="E54" s="289">
        <f t="shared" si="0"/>
        <v>0</v>
      </c>
      <c r="F54" s="290">
        <f t="shared" si="1"/>
        <v>0</v>
      </c>
      <c r="G54" s="291"/>
    </row>
    <row r="55" spans="1:8" ht="18" hidden="1" customHeight="1" x14ac:dyDescent="0.3">
      <c r="A55" s="292"/>
      <c r="B55" s="293"/>
      <c r="C55" s="288"/>
      <c r="D55" s="294"/>
      <c r="E55" s="289">
        <f t="shared" si="0"/>
        <v>0</v>
      </c>
      <c r="F55" s="290">
        <f t="shared" si="1"/>
        <v>0</v>
      </c>
      <c r="G55" s="291"/>
    </row>
    <row r="56" spans="1:8" ht="18" hidden="1" customHeight="1" x14ac:dyDescent="0.3">
      <c r="A56" s="292"/>
      <c r="B56" s="293"/>
      <c r="C56" s="288"/>
      <c r="D56" s="294"/>
      <c r="E56" s="289">
        <f t="shared" si="0"/>
        <v>0</v>
      </c>
      <c r="F56" s="290">
        <f t="shared" si="1"/>
        <v>0</v>
      </c>
      <c r="G56" s="291"/>
    </row>
    <row r="57" spans="1:8" ht="18" hidden="1" customHeight="1" x14ac:dyDescent="0.3">
      <c r="A57" s="292"/>
      <c r="B57" s="293"/>
      <c r="C57" s="288"/>
      <c r="D57" s="294"/>
      <c r="E57" s="289">
        <f t="shared" si="0"/>
        <v>0</v>
      </c>
      <c r="F57" s="290">
        <f t="shared" si="1"/>
        <v>0</v>
      </c>
      <c r="G57" s="291"/>
    </row>
    <row r="58" spans="1:8" ht="18" hidden="1" customHeight="1" x14ac:dyDescent="0.3">
      <c r="A58" s="292"/>
      <c r="B58" s="293"/>
      <c r="C58" s="288"/>
      <c r="D58" s="294"/>
      <c r="E58" s="289">
        <f t="shared" si="0"/>
        <v>0</v>
      </c>
      <c r="F58" s="290">
        <f t="shared" si="1"/>
        <v>0</v>
      </c>
      <c r="G58" s="291"/>
    </row>
    <row r="59" spans="1:8" ht="18" hidden="1" customHeight="1" x14ac:dyDescent="0.3">
      <c r="A59" s="292"/>
      <c r="B59" s="293"/>
      <c r="C59" s="288"/>
      <c r="D59" s="294"/>
      <c r="E59" s="289">
        <f t="shared" si="0"/>
        <v>0</v>
      </c>
      <c r="F59" s="290">
        <f t="shared" si="1"/>
        <v>0</v>
      </c>
      <c r="G59" s="291"/>
    </row>
    <row r="60" spans="1:8" ht="18" customHeight="1" x14ac:dyDescent="0.3">
      <c r="A60" s="671" t="s">
        <v>373</v>
      </c>
      <c r="B60" s="671"/>
      <c r="C60" s="671"/>
      <c r="D60" s="671"/>
      <c r="E60" s="147">
        <f>SUM(E12:E59)</f>
        <v>0</v>
      </c>
      <c r="F60" s="295">
        <f>SUM(F12:F59)</f>
        <v>0</v>
      </c>
      <c r="G60" s="296"/>
    </row>
    <row r="61" spans="1:8" s="273" customFormat="1" ht="18" customHeight="1" x14ac:dyDescent="0.3">
      <c r="A61" s="135"/>
      <c r="B61" s="135"/>
      <c r="C61" s="135"/>
      <c r="D61" s="135"/>
      <c r="E61" s="152"/>
      <c r="F61" s="297"/>
      <c r="G61" s="296"/>
    </row>
    <row r="62" spans="1:8" s="273" customFormat="1" ht="18" customHeight="1" x14ac:dyDescent="0.3">
      <c r="A62" s="672" t="s">
        <v>374</v>
      </c>
      <c r="B62" s="672"/>
      <c r="C62" s="672"/>
      <c r="D62" s="672"/>
      <c r="E62" s="672"/>
      <c r="F62" s="672"/>
      <c r="G62" s="296"/>
    </row>
    <row r="63" spans="1:8" ht="18" customHeight="1" x14ac:dyDescent="0.3">
      <c r="A63" s="673" t="s">
        <v>375</v>
      </c>
      <c r="B63" s="673"/>
      <c r="C63" s="673"/>
      <c r="D63" s="673"/>
      <c r="E63" s="298">
        <f>B8</f>
        <v>183446965.33333334</v>
      </c>
      <c r="G63" s="271"/>
      <c r="H63" s="271"/>
    </row>
    <row r="64" spans="1:8" ht="18" customHeight="1" x14ac:dyDescent="0.3">
      <c r="A64" s="634" t="s">
        <v>376</v>
      </c>
      <c r="B64" s="634"/>
      <c r="C64" s="634"/>
      <c r="D64" s="164">
        <v>0</v>
      </c>
      <c r="E64" s="299">
        <f>D64*E63</f>
        <v>0</v>
      </c>
      <c r="G64" s="271"/>
      <c r="H64" s="271"/>
    </row>
    <row r="65" spans="1:8" ht="18" customHeight="1" x14ac:dyDescent="0.3">
      <c r="A65" s="634" t="s">
        <v>377</v>
      </c>
      <c r="B65" s="634"/>
      <c r="C65" s="634"/>
      <c r="D65" s="300">
        <v>0</v>
      </c>
      <c r="E65" s="299">
        <f>E63*D65</f>
        <v>0</v>
      </c>
      <c r="G65" s="271"/>
      <c r="H65" s="271"/>
    </row>
    <row r="66" spans="1:8" ht="18" customHeight="1" x14ac:dyDescent="0.3">
      <c r="A66" s="634" t="s">
        <v>320</v>
      </c>
      <c r="B66" s="634"/>
      <c r="C66" s="634"/>
      <c r="D66" s="300">
        <v>0</v>
      </c>
      <c r="E66" s="299">
        <f>(E63+E64+E65)*D66</f>
        <v>0</v>
      </c>
      <c r="F66" s="118" t="s">
        <v>260</v>
      </c>
      <c r="G66" s="271"/>
      <c r="H66" s="271"/>
    </row>
    <row r="67" spans="1:8" ht="18" customHeight="1" x14ac:dyDescent="0.3">
      <c r="A67" s="635" t="s">
        <v>378</v>
      </c>
      <c r="B67" s="635"/>
      <c r="C67" s="635"/>
      <c r="D67" s="635"/>
      <c r="E67" s="301">
        <f>SUM(E63:E66)</f>
        <v>183446965.33333334</v>
      </c>
      <c r="G67" s="271"/>
      <c r="H67" s="271"/>
    </row>
    <row r="68" spans="1:8" ht="18" customHeight="1" x14ac:dyDescent="0.3">
      <c r="A68" s="273"/>
      <c r="B68" s="273"/>
      <c r="C68" s="273"/>
      <c r="D68" s="282"/>
      <c r="E68" s="282"/>
      <c r="F68" s="273"/>
    </row>
    <row r="69" spans="1:8" ht="27.75" customHeight="1" x14ac:dyDescent="0.3">
      <c r="A69" s="670" t="s">
        <v>379</v>
      </c>
      <c r="B69" s="670"/>
      <c r="C69" s="670"/>
      <c r="D69" s="670"/>
      <c r="E69" s="302">
        <f>E64+E65+E66</f>
        <v>0</v>
      </c>
      <c r="F69" s="303">
        <f>IFERROR(E69/E63,0)</f>
        <v>0</v>
      </c>
    </row>
    <row r="70" spans="1:8" ht="18" customHeight="1" x14ac:dyDescent="0.3">
      <c r="A70" s="273"/>
      <c r="B70" s="273"/>
      <c r="C70" s="273"/>
      <c r="D70" s="282"/>
      <c r="E70" s="282"/>
      <c r="F70" s="273"/>
    </row>
    <row r="71" spans="1:8" ht="18" customHeight="1" x14ac:dyDescent="0.3">
      <c r="A71" s="273"/>
      <c r="B71" s="273"/>
      <c r="C71" s="273"/>
      <c r="D71" s="282"/>
      <c r="E71" s="282"/>
      <c r="F71" s="273"/>
    </row>
    <row r="72" spans="1:8" ht="18" customHeight="1" x14ac:dyDescent="0.3">
      <c r="A72" s="273"/>
      <c r="B72" s="273"/>
      <c r="C72" s="273"/>
      <c r="D72" s="282"/>
      <c r="E72" s="282"/>
      <c r="F72" s="273"/>
    </row>
    <row r="73" spans="1:8" ht="18" customHeight="1" x14ac:dyDescent="0.3">
      <c r="A73" s="273"/>
      <c r="B73" s="273"/>
      <c r="C73" s="273"/>
      <c r="D73" s="282"/>
      <c r="E73" s="282"/>
      <c r="F73" s="273"/>
    </row>
    <row r="74" spans="1:8" ht="18" customHeight="1" x14ac:dyDescent="0.3">
      <c r="A74" s="273"/>
      <c r="B74" s="273"/>
      <c r="C74" s="273"/>
      <c r="D74" s="282"/>
      <c r="E74" s="282"/>
      <c r="F74" s="273"/>
    </row>
    <row r="75" spans="1:8" ht="18" customHeight="1" x14ac:dyDescent="0.3">
      <c r="A75" s="273"/>
      <c r="B75" s="273"/>
      <c r="C75" s="273"/>
      <c r="D75" s="282"/>
      <c r="E75" s="282"/>
      <c r="F75" s="273"/>
    </row>
    <row r="76" spans="1:8" ht="18" customHeight="1" x14ac:dyDescent="0.3">
      <c r="A76" s="273"/>
      <c r="B76" s="273"/>
      <c r="C76" s="273"/>
      <c r="D76" s="282"/>
      <c r="E76" s="282"/>
      <c r="F76" s="273"/>
    </row>
    <row r="77" spans="1:8" ht="18" customHeight="1" x14ac:dyDescent="0.3">
      <c r="A77" s="273"/>
      <c r="B77" s="273"/>
      <c r="C77" s="273"/>
      <c r="D77" s="282"/>
      <c r="E77" s="282"/>
      <c r="F77" s="273"/>
    </row>
    <row r="78" spans="1:8" ht="18" customHeight="1" x14ac:dyDescent="0.3">
      <c r="A78" s="273"/>
      <c r="B78" s="273"/>
      <c r="C78" s="273"/>
      <c r="D78" s="282"/>
      <c r="E78" s="282"/>
      <c r="F78" s="273"/>
    </row>
    <row r="79" spans="1:8" ht="18" customHeight="1" x14ac:dyDescent="0.3">
      <c r="A79" s="273"/>
      <c r="B79" s="273"/>
      <c r="C79" s="273"/>
      <c r="D79" s="282"/>
      <c r="E79" s="282"/>
      <c r="F79" s="273"/>
    </row>
    <row r="80" spans="1:8" ht="18" customHeight="1" x14ac:dyDescent="0.3">
      <c r="A80" s="273"/>
      <c r="B80" s="273"/>
      <c r="C80" s="273"/>
      <c r="D80" s="282"/>
      <c r="E80" s="282"/>
      <c r="F80" s="273"/>
    </row>
    <row r="81" spans="1:6" ht="18" customHeight="1" x14ac:dyDescent="0.3">
      <c r="A81" s="273"/>
      <c r="B81" s="273"/>
      <c r="C81" s="273"/>
      <c r="D81" s="282"/>
      <c r="E81" s="282"/>
      <c r="F81" s="273"/>
    </row>
    <row r="82" spans="1:6" ht="18" customHeight="1" x14ac:dyDescent="0.3">
      <c r="A82" s="273"/>
      <c r="B82" s="273"/>
      <c r="C82" s="273"/>
      <c r="D82" s="282"/>
      <c r="E82" s="282"/>
      <c r="F82" s="273"/>
    </row>
    <row r="83" spans="1:6" ht="18" customHeight="1" x14ac:dyDescent="0.3">
      <c r="A83" s="273"/>
      <c r="B83" s="273"/>
      <c r="C83" s="273"/>
      <c r="D83" s="282"/>
      <c r="E83" s="282"/>
      <c r="F83" s="273"/>
    </row>
    <row r="84" spans="1:6" ht="18" customHeight="1" x14ac:dyDescent="0.3">
      <c r="A84" s="273"/>
      <c r="B84" s="273"/>
      <c r="C84" s="273"/>
      <c r="D84" s="282"/>
      <c r="E84" s="282"/>
      <c r="F84" s="273"/>
    </row>
    <row r="85" spans="1:6" ht="18" customHeight="1" x14ac:dyDescent="0.3">
      <c r="A85" s="273"/>
      <c r="B85" s="273"/>
      <c r="C85" s="273"/>
      <c r="D85" s="282"/>
      <c r="E85" s="282"/>
      <c r="F85" s="273"/>
    </row>
    <row r="86" spans="1:6" ht="18" customHeight="1" x14ac:dyDescent="0.3">
      <c r="A86" s="273"/>
      <c r="B86" s="273"/>
      <c r="C86" s="273"/>
      <c r="D86" s="282"/>
      <c r="E86" s="282"/>
      <c r="F86" s="273"/>
    </row>
    <row r="87" spans="1:6" ht="18" customHeight="1" x14ac:dyDescent="0.3">
      <c r="A87" s="273"/>
      <c r="B87" s="273"/>
      <c r="C87" s="273"/>
      <c r="D87" s="282"/>
      <c r="E87" s="282"/>
      <c r="F87" s="273"/>
    </row>
    <row r="88" spans="1:6" ht="18" customHeight="1" x14ac:dyDescent="0.3">
      <c r="A88" s="273"/>
      <c r="B88" s="273"/>
      <c r="C88" s="273"/>
      <c r="D88" s="282"/>
      <c r="E88" s="282"/>
      <c r="F88" s="273"/>
    </row>
    <row r="89" spans="1:6" ht="18" customHeight="1" x14ac:dyDescent="0.3">
      <c r="A89" s="273"/>
      <c r="B89" s="273"/>
      <c r="C89" s="273"/>
      <c r="D89" s="282"/>
      <c r="E89" s="282"/>
      <c r="F89" s="273"/>
    </row>
    <row r="90" spans="1:6" ht="18" customHeight="1" x14ac:dyDescent="0.3">
      <c r="A90" s="273"/>
      <c r="B90" s="273"/>
      <c r="C90" s="273"/>
      <c r="D90" s="282"/>
      <c r="E90" s="282"/>
      <c r="F90" s="273"/>
    </row>
    <row r="91" spans="1:6" ht="18" customHeight="1" x14ac:dyDescent="0.3">
      <c r="A91" s="273"/>
      <c r="B91" s="273"/>
      <c r="C91" s="273"/>
      <c r="D91" s="282"/>
      <c r="E91" s="282"/>
      <c r="F91" s="273"/>
    </row>
    <row r="92" spans="1:6" ht="18" customHeight="1" x14ac:dyDescent="0.3">
      <c r="A92" s="273"/>
      <c r="B92" s="273"/>
      <c r="C92" s="273"/>
      <c r="D92" s="282"/>
      <c r="E92" s="282"/>
      <c r="F92" s="273"/>
    </row>
    <row r="93" spans="1:6" ht="18" customHeight="1" x14ac:dyDescent="0.3">
      <c r="A93" s="273"/>
      <c r="B93" s="273"/>
      <c r="C93" s="273"/>
      <c r="D93" s="282"/>
      <c r="E93" s="282"/>
      <c r="F93" s="273"/>
    </row>
    <row r="94" spans="1:6" ht="18" customHeight="1" x14ac:dyDescent="0.3">
      <c r="A94" s="273"/>
      <c r="B94" s="273"/>
      <c r="C94" s="273"/>
      <c r="D94" s="282"/>
      <c r="E94" s="282"/>
      <c r="F94" s="273"/>
    </row>
    <row r="95" spans="1:6" ht="18" customHeight="1" x14ac:dyDescent="0.3">
      <c r="A95" s="273"/>
      <c r="B95" s="273"/>
      <c r="C95" s="273"/>
      <c r="D95" s="282"/>
      <c r="E95" s="282"/>
      <c r="F95" s="273"/>
    </row>
    <row r="96" spans="1:6" ht="18" customHeight="1" x14ac:dyDescent="0.3">
      <c r="A96" s="273"/>
      <c r="B96" s="273"/>
      <c r="C96" s="273"/>
      <c r="D96" s="282"/>
      <c r="E96" s="282"/>
      <c r="F96" s="273"/>
    </row>
    <row r="97" spans="1:6" ht="18" customHeight="1" x14ac:dyDescent="0.3">
      <c r="A97" s="273"/>
      <c r="B97" s="273"/>
      <c r="C97" s="273"/>
      <c r="D97" s="282"/>
      <c r="E97" s="282"/>
      <c r="F97" s="273"/>
    </row>
    <row r="98" spans="1:6" ht="18" customHeight="1" x14ac:dyDescent="0.3">
      <c r="A98" s="273"/>
      <c r="B98" s="273"/>
      <c r="C98" s="273"/>
      <c r="D98" s="282"/>
      <c r="E98" s="282"/>
      <c r="F98" s="273"/>
    </row>
    <row r="99" spans="1:6" ht="18" customHeight="1" x14ac:dyDescent="0.3">
      <c r="A99" s="273"/>
      <c r="B99" s="273"/>
      <c r="C99" s="273"/>
      <c r="D99" s="282"/>
      <c r="E99" s="282"/>
      <c r="F99" s="273"/>
    </row>
    <row r="100" spans="1:6" ht="18" customHeight="1" x14ac:dyDescent="0.3">
      <c r="A100" s="273"/>
      <c r="B100" s="273"/>
      <c r="C100" s="273"/>
      <c r="D100" s="282"/>
      <c r="E100" s="282"/>
      <c r="F100" s="273"/>
    </row>
    <row r="101" spans="1:6" ht="18" customHeight="1" x14ac:dyDescent="0.3">
      <c r="A101" s="273"/>
      <c r="B101" s="273"/>
      <c r="C101" s="273"/>
      <c r="D101" s="282"/>
      <c r="E101" s="282"/>
      <c r="F101" s="273"/>
    </row>
    <row r="102" spans="1:6" ht="18" customHeight="1" x14ac:dyDescent="0.3">
      <c r="A102" s="273"/>
      <c r="B102" s="273"/>
      <c r="C102" s="273"/>
      <c r="D102" s="282"/>
      <c r="E102" s="282"/>
      <c r="F102" s="273"/>
    </row>
    <row r="103" spans="1:6" ht="18" customHeight="1" x14ac:dyDescent="0.3">
      <c r="A103" s="273"/>
      <c r="B103" s="273"/>
      <c r="C103" s="273"/>
      <c r="D103" s="282"/>
      <c r="E103" s="282"/>
      <c r="F103" s="273"/>
    </row>
    <row r="104" spans="1:6" ht="18" customHeight="1" x14ac:dyDescent="0.3">
      <c r="A104" s="273"/>
      <c r="B104" s="273"/>
      <c r="C104" s="273"/>
      <c r="D104" s="282"/>
      <c r="E104" s="282"/>
      <c r="F104" s="273"/>
    </row>
    <row r="105" spans="1:6" ht="18" customHeight="1" x14ac:dyDescent="0.3">
      <c r="A105" s="273"/>
      <c r="B105" s="273"/>
      <c r="C105" s="273"/>
      <c r="D105" s="282"/>
      <c r="E105" s="282"/>
      <c r="F105" s="273"/>
    </row>
    <row r="106" spans="1:6" ht="18" customHeight="1" x14ac:dyDescent="0.3">
      <c r="A106" s="273"/>
      <c r="B106" s="273"/>
      <c r="C106" s="273"/>
      <c r="D106" s="282"/>
      <c r="E106" s="282"/>
      <c r="F106" s="273"/>
    </row>
    <row r="107" spans="1:6" ht="18" customHeight="1" x14ac:dyDescent="0.3">
      <c r="A107" s="273"/>
      <c r="B107" s="273"/>
      <c r="C107" s="273"/>
      <c r="D107" s="282"/>
      <c r="E107" s="282"/>
      <c r="F107" s="273"/>
    </row>
    <row r="108" spans="1:6" ht="18" customHeight="1" x14ac:dyDescent="0.3">
      <c r="A108" s="273"/>
      <c r="B108" s="273"/>
      <c r="C108" s="273"/>
      <c r="D108" s="282"/>
      <c r="E108" s="282"/>
      <c r="F108" s="273"/>
    </row>
    <row r="109" spans="1:6" ht="18" customHeight="1" x14ac:dyDescent="0.3">
      <c r="A109" s="273"/>
      <c r="B109" s="273"/>
      <c r="C109" s="273"/>
      <c r="D109" s="282"/>
      <c r="E109" s="282"/>
      <c r="F109" s="273"/>
    </row>
    <row r="110" spans="1:6" ht="18" customHeight="1" x14ac:dyDescent="0.3">
      <c r="A110" s="273"/>
      <c r="B110" s="273"/>
      <c r="C110" s="273"/>
      <c r="D110" s="282"/>
      <c r="E110" s="282"/>
      <c r="F110" s="273"/>
    </row>
    <row r="111" spans="1:6" ht="18" customHeight="1" x14ac:dyDescent="0.3">
      <c r="A111" s="273"/>
      <c r="B111" s="273"/>
      <c r="C111" s="273"/>
      <c r="D111" s="282"/>
      <c r="E111" s="282"/>
      <c r="F111" s="273"/>
    </row>
    <row r="112" spans="1:6" ht="18" customHeight="1" x14ac:dyDescent="0.3">
      <c r="A112" s="273"/>
      <c r="B112" s="273"/>
      <c r="C112" s="273"/>
      <c r="D112" s="282"/>
      <c r="E112" s="282"/>
      <c r="F112" s="273"/>
    </row>
    <row r="113" spans="1:6" ht="18" customHeight="1" x14ac:dyDescent="0.3">
      <c r="A113" s="273"/>
      <c r="B113" s="273"/>
      <c r="C113" s="273"/>
      <c r="D113" s="282"/>
      <c r="E113" s="282"/>
      <c r="F113" s="273"/>
    </row>
    <row r="114" spans="1:6" ht="18" customHeight="1" x14ac:dyDescent="0.3">
      <c r="A114" s="273"/>
      <c r="B114" s="273"/>
      <c r="C114" s="273"/>
      <c r="D114" s="282"/>
      <c r="E114" s="282"/>
      <c r="F114" s="273"/>
    </row>
    <row r="115" spans="1:6" ht="18" customHeight="1" x14ac:dyDescent="0.3">
      <c r="A115" s="273"/>
      <c r="B115" s="273"/>
      <c r="C115" s="273"/>
      <c r="D115" s="282"/>
      <c r="E115" s="282"/>
      <c r="F115" s="273"/>
    </row>
    <row r="116" spans="1:6" ht="18" customHeight="1" x14ac:dyDescent="0.3">
      <c r="A116" s="273"/>
      <c r="B116" s="273"/>
      <c r="C116" s="273"/>
      <c r="D116" s="282"/>
      <c r="E116" s="282"/>
      <c r="F116" s="273"/>
    </row>
    <row r="117" spans="1:6" ht="18" customHeight="1" x14ac:dyDescent="0.3">
      <c r="A117" s="273"/>
      <c r="B117" s="273"/>
      <c r="C117" s="273"/>
      <c r="D117" s="282"/>
      <c r="E117" s="282"/>
      <c r="F117" s="273"/>
    </row>
    <row r="118" spans="1:6" ht="18" customHeight="1" x14ac:dyDescent="0.3">
      <c r="A118" s="273"/>
      <c r="B118" s="273"/>
      <c r="C118" s="273"/>
      <c r="D118" s="282"/>
      <c r="E118" s="282"/>
      <c r="F118" s="273"/>
    </row>
    <row r="119" spans="1:6" ht="18" customHeight="1" x14ac:dyDescent="0.3">
      <c r="A119" s="273"/>
      <c r="B119" s="273"/>
      <c r="C119" s="273"/>
      <c r="D119" s="282"/>
      <c r="E119" s="282"/>
      <c r="F119" s="273"/>
    </row>
    <row r="120" spans="1:6" ht="18" customHeight="1" x14ac:dyDescent="0.3">
      <c r="A120" s="273"/>
      <c r="B120" s="273"/>
      <c r="C120" s="273"/>
      <c r="D120" s="282"/>
      <c r="E120" s="282"/>
      <c r="F120" s="273"/>
    </row>
    <row r="121" spans="1:6" ht="18" customHeight="1" x14ac:dyDescent="0.3">
      <c r="A121" s="273"/>
      <c r="B121" s="273"/>
      <c r="C121" s="273"/>
      <c r="D121" s="282"/>
      <c r="E121" s="282"/>
      <c r="F121" s="273"/>
    </row>
    <row r="122" spans="1:6" ht="18" customHeight="1" x14ac:dyDescent="0.3">
      <c r="A122" s="273"/>
      <c r="B122" s="273"/>
      <c r="C122" s="273"/>
      <c r="D122" s="282"/>
      <c r="E122" s="282"/>
      <c r="F122" s="273"/>
    </row>
    <row r="123" spans="1:6" ht="18" customHeight="1" x14ac:dyDescent="0.3">
      <c r="A123" s="273"/>
      <c r="B123" s="273"/>
      <c r="C123" s="273"/>
      <c r="D123" s="282"/>
      <c r="E123" s="282"/>
      <c r="F123" s="273"/>
    </row>
    <row r="124" spans="1:6" ht="18" customHeight="1" x14ac:dyDescent="0.3">
      <c r="A124" s="273"/>
      <c r="B124" s="273"/>
      <c r="C124" s="273"/>
      <c r="D124" s="282"/>
      <c r="E124" s="282"/>
      <c r="F124" s="273"/>
    </row>
    <row r="125" spans="1:6" ht="18" customHeight="1" x14ac:dyDescent="0.3">
      <c r="A125" s="273"/>
      <c r="B125" s="273"/>
      <c r="C125" s="273"/>
      <c r="D125" s="282"/>
      <c r="E125" s="282"/>
      <c r="F125" s="273"/>
    </row>
    <row r="126" spans="1:6" ht="18" customHeight="1" x14ac:dyDescent="0.3">
      <c r="A126" s="273"/>
      <c r="B126" s="273"/>
      <c r="C126" s="273"/>
      <c r="D126" s="282"/>
      <c r="E126" s="282"/>
      <c r="F126" s="273"/>
    </row>
    <row r="127" spans="1:6" ht="18" customHeight="1" x14ac:dyDescent="0.3">
      <c r="A127" s="273"/>
      <c r="B127" s="273"/>
      <c r="C127" s="273"/>
      <c r="D127" s="282"/>
      <c r="E127" s="282"/>
      <c r="F127" s="273"/>
    </row>
    <row r="128" spans="1:6" ht="18" customHeight="1" x14ac:dyDescent="0.3">
      <c r="A128" s="273"/>
      <c r="B128" s="273"/>
      <c r="C128" s="273"/>
      <c r="D128" s="282"/>
      <c r="E128" s="282"/>
      <c r="F128" s="273"/>
    </row>
    <row r="129" spans="1:6" ht="18" customHeight="1" x14ac:dyDescent="0.3">
      <c r="A129" s="273"/>
      <c r="B129" s="273"/>
      <c r="C129" s="273"/>
      <c r="D129" s="282"/>
      <c r="E129" s="282"/>
      <c r="F129" s="273"/>
    </row>
    <row r="130" spans="1:6" ht="18" customHeight="1" x14ac:dyDescent="0.3">
      <c r="A130" s="273"/>
      <c r="B130" s="273"/>
      <c r="C130" s="273"/>
      <c r="D130" s="282"/>
      <c r="E130" s="282"/>
      <c r="F130" s="273"/>
    </row>
    <row r="131" spans="1:6" ht="18" customHeight="1" x14ac:dyDescent="0.3">
      <c r="A131" s="273"/>
      <c r="B131" s="273"/>
      <c r="C131" s="273"/>
      <c r="D131" s="282"/>
      <c r="E131" s="282"/>
      <c r="F131" s="273"/>
    </row>
    <row r="132" spans="1:6" ht="18" customHeight="1" x14ac:dyDescent="0.3">
      <c r="A132" s="273"/>
      <c r="B132" s="273"/>
      <c r="C132" s="273"/>
      <c r="D132" s="282"/>
      <c r="E132" s="282"/>
      <c r="F132" s="273"/>
    </row>
    <row r="133" spans="1:6" ht="18" customHeight="1" x14ac:dyDescent="0.3">
      <c r="A133" s="273"/>
      <c r="B133" s="273"/>
      <c r="C133" s="273"/>
      <c r="D133" s="282"/>
      <c r="E133" s="282"/>
      <c r="F133" s="273"/>
    </row>
    <row r="134" spans="1:6" ht="18" customHeight="1" x14ac:dyDescent="0.3">
      <c r="A134" s="273"/>
      <c r="B134" s="273"/>
      <c r="C134" s="273"/>
      <c r="D134" s="282"/>
      <c r="E134" s="282"/>
      <c r="F134" s="273"/>
    </row>
    <row r="135" spans="1:6" ht="18" customHeight="1" x14ac:dyDescent="0.3">
      <c r="A135" s="273"/>
      <c r="B135" s="273"/>
      <c r="C135" s="273"/>
      <c r="D135" s="282"/>
      <c r="E135" s="282"/>
      <c r="F135" s="273"/>
    </row>
    <row r="136" spans="1:6" ht="18" customHeight="1" x14ac:dyDescent="0.3">
      <c r="A136" s="273"/>
      <c r="B136" s="273"/>
      <c r="C136" s="273"/>
      <c r="D136" s="282"/>
      <c r="E136" s="282"/>
      <c r="F136" s="273"/>
    </row>
    <row r="137" spans="1:6" ht="18" customHeight="1" x14ac:dyDescent="0.3">
      <c r="A137" s="273"/>
      <c r="B137" s="273"/>
      <c r="C137" s="273"/>
      <c r="D137" s="282"/>
      <c r="E137" s="282"/>
      <c r="F137" s="273"/>
    </row>
    <row r="138" spans="1:6" ht="18" customHeight="1" x14ac:dyDescent="0.3">
      <c r="A138" s="273"/>
      <c r="B138" s="273"/>
      <c r="C138" s="273"/>
      <c r="D138" s="282"/>
      <c r="E138" s="282"/>
      <c r="F138" s="273"/>
    </row>
    <row r="139" spans="1:6" ht="18" customHeight="1" x14ac:dyDescent="0.3">
      <c r="A139" s="273"/>
      <c r="B139" s="273"/>
      <c r="C139" s="273"/>
      <c r="D139" s="282"/>
      <c r="E139" s="282"/>
      <c r="F139" s="273"/>
    </row>
    <row r="140" spans="1:6" ht="18" customHeight="1" x14ac:dyDescent="0.3">
      <c r="A140" s="273"/>
      <c r="B140" s="273"/>
      <c r="C140" s="273"/>
      <c r="D140" s="282"/>
      <c r="E140" s="282"/>
      <c r="F140" s="273"/>
    </row>
    <row r="141" spans="1:6" ht="18" customHeight="1" x14ac:dyDescent="0.3">
      <c r="A141" s="273"/>
      <c r="B141" s="273"/>
      <c r="C141" s="273"/>
      <c r="D141" s="282"/>
      <c r="E141" s="282"/>
      <c r="F141" s="273"/>
    </row>
    <row r="142" spans="1:6" ht="18" customHeight="1" x14ac:dyDescent="0.3">
      <c r="A142" s="273"/>
      <c r="B142" s="273"/>
      <c r="C142" s="273"/>
      <c r="D142" s="282"/>
      <c r="E142" s="282"/>
      <c r="F142" s="273"/>
    </row>
    <row r="143" spans="1:6" ht="18" customHeight="1" x14ac:dyDescent="0.3">
      <c r="A143" s="273"/>
      <c r="B143" s="273"/>
      <c r="C143" s="273"/>
      <c r="D143" s="282"/>
      <c r="E143" s="282"/>
      <c r="F143" s="273"/>
    </row>
    <row r="144" spans="1:6" ht="18" customHeight="1" x14ac:dyDescent="0.3">
      <c r="A144" s="273"/>
      <c r="B144" s="273"/>
      <c r="C144" s="273"/>
      <c r="D144" s="282"/>
      <c r="E144" s="282"/>
      <c r="F144" s="273"/>
    </row>
    <row r="145" spans="1:6" ht="18" customHeight="1" x14ac:dyDescent="0.3">
      <c r="A145" s="273"/>
      <c r="B145" s="273"/>
      <c r="C145" s="273"/>
      <c r="D145" s="282"/>
      <c r="E145" s="282"/>
      <c r="F145" s="273"/>
    </row>
    <row r="146" spans="1:6" ht="18" customHeight="1" x14ac:dyDescent="0.3">
      <c r="A146" s="273"/>
      <c r="B146" s="273"/>
      <c r="C146" s="273"/>
      <c r="D146" s="282"/>
      <c r="E146" s="282"/>
      <c r="F146" s="273"/>
    </row>
    <row r="147" spans="1:6" ht="18" customHeight="1" x14ac:dyDescent="0.3">
      <c r="A147" s="273"/>
      <c r="B147" s="273"/>
      <c r="C147" s="273"/>
      <c r="D147" s="282"/>
      <c r="E147" s="282"/>
      <c r="F147" s="273"/>
    </row>
    <row r="148" spans="1:6" ht="18" customHeight="1" x14ac:dyDescent="0.3">
      <c r="A148" s="273"/>
      <c r="B148" s="273"/>
      <c r="C148" s="273"/>
      <c r="D148" s="282"/>
      <c r="E148" s="282"/>
      <c r="F148" s="273"/>
    </row>
    <row r="149" spans="1:6" ht="18" customHeight="1" x14ac:dyDescent="0.3">
      <c r="A149" s="273"/>
      <c r="B149" s="273"/>
      <c r="C149" s="273"/>
      <c r="D149" s="282"/>
      <c r="E149" s="282"/>
      <c r="F149" s="273"/>
    </row>
    <row r="150" spans="1:6" ht="18" customHeight="1" x14ac:dyDescent="0.3">
      <c r="A150" s="273"/>
      <c r="B150" s="273"/>
      <c r="C150" s="273"/>
      <c r="D150" s="282"/>
      <c r="E150" s="282"/>
      <c r="F150" s="273"/>
    </row>
    <row r="151" spans="1:6" ht="18" customHeight="1" x14ac:dyDescent="0.3">
      <c r="A151" s="273"/>
      <c r="B151" s="273"/>
      <c r="C151" s="273"/>
      <c r="D151" s="282"/>
      <c r="E151" s="282"/>
      <c r="F151" s="273"/>
    </row>
    <row r="152" spans="1:6" ht="18" customHeight="1" x14ac:dyDescent="0.3">
      <c r="A152" s="273"/>
      <c r="B152" s="273"/>
      <c r="C152" s="273"/>
      <c r="D152" s="282"/>
      <c r="E152" s="282"/>
      <c r="F152" s="273"/>
    </row>
    <row r="153" spans="1:6" ht="18" customHeight="1" x14ac:dyDescent="0.3">
      <c r="A153" s="273"/>
      <c r="B153" s="273"/>
      <c r="C153" s="273"/>
      <c r="D153" s="282"/>
      <c r="E153" s="282"/>
      <c r="F153" s="273"/>
    </row>
    <row r="154" spans="1:6" ht="18" customHeight="1" x14ac:dyDescent="0.3">
      <c r="A154" s="273"/>
      <c r="B154" s="273"/>
      <c r="C154" s="273"/>
      <c r="D154" s="282"/>
      <c r="E154" s="282"/>
      <c r="F154" s="273"/>
    </row>
    <row r="155" spans="1:6" ht="18" customHeight="1" x14ac:dyDescent="0.3">
      <c r="A155" s="273"/>
      <c r="B155" s="273"/>
      <c r="C155" s="273"/>
      <c r="D155" s="282"/>
      <c r="E155" s="282"/>
      <c r="F155" s="273"/>
    </row>
    <row r="156" spans="1:6" ht="18" customHeight="1" x14ac:dyDescent="0.3">
      <c r="A156" s="273"/>
      <c r="B156" s="273"/>
      <c r="C156" s="273"/>
      <c r="D156" s="282"/>
      <c r="E156" s="282"/>
      <c r="F156" s="273"/>
    </row>
    <row r="157" spans="1:6" ht="18" customHeight="1" x14ac:dyDescent="0.3">
      <c r="A157" s="273"/>
      <c r="B157" s="273"/>
      <c r="C157" s="273"/>
      <c r="D157" s="282"/>
      <c r="E157" s="282"/>
      <c r="F157" s="273"/>
    </row>
    <row r="158" spans="1:6" ht="18" customHeight="1" x14ac:dyDescent="0.3">
      <c r="A158" s="273"/>
      <c r="B158" s="273"/>
      <c r="C158" s="273"/>
      <c r="D158" s="282"/>
      <c r="E158" s="282"/>
      <c r="F158" s="273"/>
    </row>
    <row r="159" spans="1:6" ht="18" customHeight="1" x14ac:dyDescent="0.3">
      <c r="A159" s="273"/>
      <c r="B159" s="273"/>
      <c r="C159" s="273"/>
      <c r="D159" s="282"/>
      <c r="E159" s="282"/>
      <c r="F159" s="273"/>
    </row>
    <row r="160" spans="1:6" ht="18" customHeight="1" x14ac:dyDescent="0.3">
      <c r="A160" s="273"/>
      <c r="B160" s="273"/>
      <c r="C160" s="273"/>
      <c r="D160" s="282"/>
      <c r="E160" s="282"/>
      <c r="F160" s="273"/>
    </row>
    <row r="161" spans="1:6" ht="18" customHeight="1" x14ac:dyDescent="0.3">
      <c r="A161" s="273"/>
      <c r="B161" s="273"/>
      <c r="C161" s="273"/>
      <c r="D161" s="282"/>
      <c r="E161" s="282"/>
      <c r="F161" s="273"/>
    </row>
    <row r="162" spans="1:6" ht="18" customHeight="1" x14ac:dyDescent="0.3">
      <c r="A162" s="273"/>
      <c r="B162" s="273"/>
      <c r="C162" s="273"/>
      <c r="D162" s="282"/>
      <c r="E162" s="282"/>
      <c r="F162" s="273"/>
    </row>
    <row r="163" spans="1:6" ht="18" customHeight="1" x14ac:dyDescent="0.3">
      <c r="A163" s="273"/>
      <c r="B163" s="273"/>
      <c r="C163" s="273"/>
      <c r="D163" s="282"/>
      <c r="E163" s="282"/>
      <c r="F163" s="273"/>
    </row>
    <row r="164" spans="1:6" ht="18" customHeight="1" x14ac:dyDescent="0.3">
      <c r="A164" s="273"/>
      <c r="B164" s="273"/>
      <c r="C164" s="273"/>
      <c r="D164" s="282"/>
      <c r="E164" s="282"/>
      <c r="F164" s="273"/>
    </row>
    <row r="165" spans="1:6" ht="18" customHeight="1" x14ac:dyDescent="0.3">
      <c r="A165" s="273"/>
      <c r="B165" s="273"/>
      <c r="C165" s="273"/>
      <c r="D165" s="282"/>
      <c r="E165" s="282"/>
      <c r="F165" s="273"/>
    </row>
    <row r="166" spans="1:6" ht="18" customHeight="1" x14ac:dyDescent="0.3">
      <c r="A166" s="273"/>
      <c r="B166" s="273"/>
      <c r="C166" s="273"/>
      <c r="D166" s="282"/>
      <c r="E166" s="282"/>
      <c r="F166" s="273"/>
    </row>
    <row r="167" spans="1:6" ht="18" customHeight="1" x14ac:dyDescent="0.3">
      <c r="A167" s="273"/>
      <c r="B167" s="273"/>
      <c r="C167" s="273"/>
      <c r="D167" s="282"/>
      <c r="E167" s="282"/>
      <c r="F167" s="273"/>
    </row>
    <row r="168" spans="1:6" ht="18" customHeight="1" x14ac:dyDescent="0.3">
      <c r="A168" s="273"/>
      <c r="B168" s="273"/>
      <c r="C168" s="273"/>
      <c r="D168" s="282"/>
      <c r="E168" s="282"/>
      <c r="F168" s="273"/>
    </row>
    <row r="169" spans="1:6" ht="18" customHeight="1" x14ac:dyDescent="0.3">
      <c r="A169" s="273"/>
      <c r="B169" s="273"/>
      <c r="C169" s="273"/>
      <c r="D169" s="282"/>
      <c r="E169" s="282"/>
      <c r="F169" s="273"/>
    </row>
    <row r="170" spans="1:6" ht="18" customHeight="1" x14ac:dyDescent="0.3">
      <c r="A170" s="273"/>
      <c r="B170" s="273"/>
      <c r="C170" s="273"/>
      <c r="D170" s="282"/>
      <c r="E170" s="282"/>
      <c r="F170" s="273"/>
    </row>
    <row r="171" spans="1:6" ht="18" customHeight="1" x14ac:dyDescent="0.3">
      <c r="A171" s="273"/>
      <c r="B171" s="273"/>
      <c r="C171" s="273"/>
      <c r="D171" s="282"/>
      <c r="E171" s="282"/>
      <c r="F171" s="273"/>
    </row>
    <row r="172" spans="1:6" ht="18" customHeight="1" x14ac:dyDescent="0.3">
      <c r="A172" s="273"/>
      <c r="B172" s="273"/>
      <c r="C172" s="273"/>
      <c r="D172" s="282"/>
      <c r="E172" s="282"/>
      <c r="F172" s="273"/>
    </row>
    <row r="173" spans="1:6" ht="18" customHeight="1" x14ac:dyDescent="0.3">
      <c r="A173" s="273"/>
      <c r="B173" s="273"/>
      <c r="C173" s="273"/>
      <c r="D173" s="282"/>
      <c r="E173" s="282"/>
      <c r="F173" s="273"/>
    </row>
    <row r="174" spans="1:6" ht="18" customHeight="1" x14ac:dyDescent="0.3">
      <c r="A174" s="273"/>
      <c r="B174" s="273"/>
      <c r="C174" s="273"/>
      <c r="D174" s="282"/>
      <c r="E174" s="282"/>
      <c r="F174" s="273"/>
    </row>
    <row r="175" spans="1:6" ht="18" customHeight="1" x14ac:dyDescent="0.3">
      <c r="A175" s="273"/>
      <c r="B175" s="273"/>
      <c r="C175" s="273"/>
      <c r="D175" s="282"/>
      <c r="E175" s="282"/>
      <c r="F175" s="273"/>
    </row>
    <row r="176" spans="1:6" ht="18" customHeight="1" x14ac:dyDescent="0.3">
      <c r="A176" s="273"/>
      <c r="B176" s="273"/>
      <c r="C176" s="273"/>
      <c r="D176" s="282"/>
      <c r="E176" s="282"/>
      <c r="F176" s="273"/>
    </row>
    <row r="177" spans="1:6" ht="18" customHeight="1" x14ac:dyDescent="0.3">
      <c r="A177" s="273"/>
      <c r="B177" s="273"/>
      <c r="C177" s="273"/>
      <c r="D177" s="282"/>
      <c r="E177" s="282"/>
      <c r="F177" s="273"/>
    </row>
    <row r="178" spans="1:6" ht="18" customHeight="1" x14ac:dyDescent="0.3">
      <c r="A178" s="273"/>
      <c r="B178" s="273"/>
      <c r="C178" s="273"/>
      <c r="D178" s="282"/>
      <c r="E178" s="282"/>
      <c r="F178" s="273"/>
    </row>
    <row r="179" spans="1:6" ht="18" customHeight="1" x14ac:dyDescent="0.3">
      <c r="A179" s="273"/>
      <c r="B179" s="273"/>
      <c r="C179" s="273"/>
      <c r="D179" s="282"/>
      <c r="E179" s="282"/>
      <c r="F179" s="273"/>
    </row>
    <row r="180" spans="1:6" ht="18" customHeight="1" x14ac:dyDescent="0.3">
      <c r="A180" s="273"/>
      <c r="B180" s="273"/>
      <c r="C180" s="273"/>
      <c r="D180" s="282"/>
      <c r="E180" s="282"/>
      <c r="F180" s="273"/>
    </row>
    <row r="181" spans="1:6" ht="18" customHeight="1" x14ac:dyDescent="0.3">
      <c r="A181" s="273"/>
      <c r="B181" s="273"/>
      <c r="C181" s="273"/>
      <c r="D181" s="282"/>
      <c r="E181" s="282"/>
      <c r="F181" s="273"/>
    </row>
    <row r="182" spans="1:6" ht="18" customHeight="1" x14ac:dyDescent="0.3">
      <c r="A182" s="273"/>
      <c r="B182" s="273"/>
      <c r="C182" s="273"/>
      <c r="D182" s="282"/>
      <c r="E182" s="282"/>
      <c r="F182" s="273"/>
    </row>
    <row r="183" spans="1:6" ht="18" customHeight="1" x14ac:dyDescent="0.3">
      <c r="A183" s="273"/>
      <c r="B183" s="273"/>
      <c r="C183" s="273"/>
      <c r="D183" s="282"/>
      <c r="E183" s="282"/>
      <c r="F183" s="273"/>
    </row>
    <row r="184" spans="1:6" ht="18" customHeight="1" x14ac:dyDescent="0.3">
      <c r="A184" s="273"/>
      <c r="B184" s="273"/>
      <c r="C184" s="273"/>
      <c r="D184" s="282"/>
      <c r="E184" s="282"/>
      <c r="F184" s="273"/>
    </row>
    <row r="185" spans="1:6" ht="18" customHeight="1" x14ac:dyDescent="0.3">
      <c r="A185" s="273"/>
      <c r="B185" s="273"/>
      <c r="C185" s="273"/>
      <c r="D185" s="282"/>
      <c r="E185" s="282"/>
      <c r="F185" s="273"/>
    </row>
    <row r="186" spans="1:6" ht="18" customHeight="1" x14ac:dyDescent="0.3">
      <c r="A186" s="273"/>
      <c r="B186" s="273"/>
      <c r="C186" s="273"/>
      <c r="D186" s="282"/>
      <c r="E186" s="282"/>
      <c r="F186" s="273"/>
    </row>
    <row r="187" spans="1:6" ht="18" customHeight="1" x14ac:dyDescent="0.3">
      <c r="A187" s="273"/>
      <c r="B187" s="273"/>
      <c r="C187" s="273"/>
      <c r="D187" s="282"/>
      <c r="E187" s="282"/>
      <c r="F187" s="273"/>
    </row>
    <row r="188" spans="1:6" ht="18" customHeight="1" x14ac:dyDescent="0.3">
      <c r="A188" s="273"/>
      <c r="B188" s="273"/>
      <c r="C188" s="273"/>
      <c r="D188" s="282"/>
      <c r="E188" s="282"/>
      <c r="F188" s="273"/>
    </row>
    <row r="189" spans="1:6" ht="18" customHeight="1" x14ac:dyDescent="0.3">
      <c r="A189" s="273"/>
      <c r="B189" s="273"/>
      <c r="C189" s="273"/>
      <c r="D189" s="282"/>
      <c r="E189" s="282"/>
      <c r="F189" s="273"/>
    </row>
    <row r="190" spans="1:6" ht="18" customHeight="1" x14ac:dyDescent="0.3">
      <c r="A190" s="273"/>
      <c r="B190" s="273"/>
      <c r="C190" s="273"/>
      <c r="D190" s="282"/>
      <c r="E190" s="282"/>
      <c r="F190" s="273"/>
    </row>
    <row r="191" spans="1:6" ht="18" customHeight="1" x14ac:dyDescent="0.3">
      <c r="A191" s="273"/>
      <c r="B191" s="273"/>
      <c r="C191" s="273"/>
      <c r="D191" s="282"/>
      <c r="E191" s="282"/>
      <c r="F191" s="273"/>
    </row>
    <row r="192" spans="1:6" ht="18" customHeight="1" x14ac:dyDescent="0.3">
      <c r="A192" s="273"/>
      <c r="B192" s="273"/>
      <c r="C192" s="273"/>
      <c r="D192" s="282"/>
      <c r="E192" s="282"/>
      <c r="F192" s="273"/>
    </row>
    <row r="193" spans="1:6" ht="18" customHeight="1" x14ac:dyDescent="0.3">
      <c r="A193" s="273"/>
      <c r="B193" s="273"/>
      <c r="C193" s="273"/>
      <c r="D193" s="282"/>
      <c r="E193" s="282"/>
      <c r="F193" s="273"/>
    </row>
    <row r="194" spans="1:6" ht="18" customHeight="1" x14ac:dyDescent="0.3">
      <c r="A194" s="273"/>
      <c r="B194" s="273"/>
      <c r="C194" s="273"/>
      <c r="D194" s="282"/>
      <c r="E194" s="282"/>
      <c r="F194" s="273"/>
    </row>
    <row r="195" spans="1:6" ht="18" customHeight="1" x14ac:dyDescent="0.3">
      <c r="A195" s="273"/>
      <c r="B195" s="273"/>
      <c r="C195" s="273"/>
      <c r="D195" s="282"/>
      <c r="E195" s="282"/>
      <c r="F195" s="273"/>
    </row>
    <row r="196" spans="1:6" ht="18" customHeight="1" x14ac:dyDescent="0.3">
      <c r="A196" s="273"/>
      <c r="B196" s="273"/>
      <c r="C196" s="273"/>
      <c r="D196" s="282"/>
      <c r="E196" s="282"/>
      <c r="F196" s="273"/>
    </row>
    <row r="197" spans="1:6" ht="18" customHeight="1" x14ac:dyDescent="0.3">
      <c r="A197" s="273"/>
      <c r="B197" s="273"/>
      <c r="C197" s="273"/>
      <c r="D197" s="282"/>
      <c r="E197" s="282"/>
      <c r="F197" s="273"/>
    </row>
    <row r="198" spans="1:6" ht="18" customHeight="1" x14ac:dyDescent="0.3">
      <c r="A198" s="273"/>
      <c r="B198" s="273"/>
      <c r="C198" s="273"/>
      <c r="D198" s="282"/>
      <c r="E198" s="282"/>
      <c r="F198" s="273"/>
    </row>
    <row r="199" spans="1:6" ht="18" customHeight="1" x14ac:dyDescent="0.3">
      <c r="A199" s="273"/>
      <c r="B199" s="273"/>
      <c r="C199" s="273"/>
      <c r="D199" s="282"/>
      <c r="E199" s="282"/>
      <c r="F199" s="273"/>
    </row>
    <row r="200" spans="1:6" ht="18" customHeight="1" x14ac:dyDescent="0.3">
      <c r="A200" s="273"/>
      <c r="B200" s="273"/>
      <c r="C200" s="273"/>
      <c r="D200" s="282"/>
      <c r="E200" s="282"/>
      <c r="F200" s="273"/>
    </row>
    <row r="201" spans="1:6" ht="18" customHeight="1" x14ac:dyDescent="0.3">
      <c r="A201" s="273"/>
      <c r="B201" s="273"/>
      <c r="C201" s="273"/>
      <c r="D201" s="282"/>
      <c r="E201" s="282"/>
      <c r="F201" s="273"/>
    </row>
    <row r="202" spans="1:6" ht="18" customHeight="1" x14ac:dyDescent="0.3">
      <c r="A202" s="273"/>
      <c r="B202" s="273"/>
      <c r="C202" s="273"/>
      <c r="D202" s="282"/>
      <c r="E202" s="282"/>
      <c r="F202" s="273"/>
    </row>
    <row r="203" spans="1:6" ht="18" customHeight="1" x14ac:dyDescent="0.3">
      <c r="A203" s="273"/>
      <c r="B203" s="273"/>
      <c r="C203" s="273"/>
      <c r="D203" s="282"/>
      <c r="E203" s="282"/>
      <c r="F203" s="273"/>
    </row>
    <row r="204" spans="1:6" ht="18" customHeight="1" x14ac:dyDescent="0.3">
      <c r="A204" s="273"/>
      <c r="B204" s="273"/>
      <c r="C204" s="273"/>
      <c r="D204" s="282"/>
      <c r="E204" s="282"/>
      <c r="F204" s="273"/>
    </row>
    <row r="205" spans="1:6" ht="18" customHeight="1" x14ac:dyDescent="0.3">
      <c r="A205" s="273"/>
      <c r="B205" s="273"/>
      <c r="C205" s="273"/>
      <c r="D205" s="282"/>
      <c r="E205" s="282"/>
      <c r="F205" s="273"/>
    </row>
    <row r="206" spans="1:6" ht="18" customHeight="1" x14ac:dyDescent="0.3">
      <c r="A206" s="273"/>
      <c r="B206" s="273"/>
      <c r="C206" s="273"/>
      <c r="D206" s="282"/>
      <c r="E206" s="282"/>
      <c r="F206" s="273"/>
    </row>
    <row r="207" spans="1:6" ht="18" customHeight="1" x14ac:dyDescent="0.3">
      <c r="A207" s="273"/>
      <c r="B207" s="273"/>
      <c r="C207" s="273"/>
      <c r="D207" s="282"/>
      <c r="E207" s="282"/>
      <c r="F207" s="273"/>
    </row>
    <row r="208" spans="1:6" ht="18" customHeight="1" x14ac:dyDescent="0.3">
      <c r="A208" s="273"/>
      <c r="B208" s="273"/>
      <c r="C208" s="273"/>
      <c r="D208" s="282"/>
      <c r="E208" s="282"/>
      <c r="F208" s="273"/>
    </row>
    <row r="209" spans="1:6" ht="18" customHeight="1" x14ac:dyDescent="0.3">
      <c r="A209" s="273"/>
      <c r="B209" s="273"/>
      <c r="C209" s="273"/>
      <c r="D209" s="282"/>
      <c r="E209" s="282"/>
      <c r="F209" s="273"/>
    </row>
    <row r="210" spans="1:6" ht="18" customHeight="1" x14ac:dyDescent="0.3">
      <c r="A210" s="273"/>
      <c r="B210" s="273"/>
      <c r="C210" s="273"/>
      <c r="D210" s="282"/>
      <c r="E210" s="282"/>
      <c r="F210" s="273"/>
    </row>
    <row r="211" spans="1:6" ht="18" customHeight="1" x14ac:dyDescent="0.3">
      <c r="A211" s="273"/>
      <c r="B211" s="273"/>
      <c r="C211" s="273"/>
      <c r="D211" s="282"/>
      <c r="E211" s="282"/>
      <c r="F211" s="273"/>
    </row>
    <row r="212" spans="1:6" ht="18" customHeight="1" x14ac:dyDescent="0.3">
      <c r="A212" s="273"/>
      <c r="B212" s="273"/>
      <c r="C212" s="273"/>
      <c r="D212" s="282"/>
      <c r="E212" s="282"/>
      <c r="F212" s="273"/>
    </row>
    <row r="213" spans="1:6" ht="18" customHeight="1" x14ac:dyDescent="0.3">
      <c r="A213" s="273"/>
      <c r="B213" s="273"/>
      <c r="C213" s="273"/>
      <c r="D213" s="282"/>
      <c r="E213" s="282"/>
      <c r="F213" s="273"/>
    </row>
    <row r="214" spans="1:6" ht="18" customHeight="1" x14ac:dyDescent="0.3">
      <c r="A214" s="273"/>
      <c r="B214" s="273"/>
      <c r="C214" s="273"/>
      <c r="D214" s="282"/>
      <c r="E214" s="282"/>
      <c r="F214" s="273"/>
    </row>
    <row r="215" spans="1:6" ht="18" customHeight="1" x14ac:dyDescent="0.3">
      <c r="A215" s="273"/>
      <c r="B215" s="273"/>
      <c r="C215" s="273"/>
      <c r="D215" s="282"/>
      <c r="E215" s="282"/>
      <c r="F215" s="273"/>
    </row>
    <row r="216" spans="1:6" ht="18" customHeight="1" x14ac:dyDescent="0.3">
      <c r="A216" s="273"/>
      <c r="B216" s="273"/>
      <c r="C216" s="273"/>
      <c r="D216" s="282"/>
      <c r="E216" s="282"/>
      <c r="F216" s="273"/>
    </row>
    <row r="217" spans="1:6" ht="18" customHeight="1" x14ac:dyDescent="0.3">
      <c r="A217" s="273"/>
      <c r="B217" s="273"/>
      <c r="C217" s="273"/>
      <c r="D217" s="282"/>
      <c r="E217" s="282"/>
      <c r="F217" s="273"/>
    </row>
    <row r="218" spans="1:6" ht="18" customHeight="1" x14ac:dyDescent="0.3">
      <c r="A218" s="273"/>
      <c r="B218" s="273"/>
      <c r="C218" s="273"/>
      <c r="D218" s="282"/>
      <c r="E218" s="282"/>
      <c r="F218" s="273"/>
    </row>
    <row r="219" spans="1:6" ht="18" customHeight="1" x14ac:dyDescent="0.3">
      <c r="A219" s="273"/>
      <c r="B219" s="273"/>
      <c r="C219" s="273"/>
      <c r="D219" s="282"/>
      <c r="E219" s="282"/>
      <c r="F219" s="273"/>
    </row>
    <row r="220" spans="1:6" ht="18" customHeight="1" x14ac:dyDescent="0.3">
      <c r="A220" s="273"/>
      <c r="B220" s="273"/>
      <c r="C220" s="273"/>
      <c r="D220" s="282"/>
      <c r="E220" s="282"/>
      <c r="F220" s="273"/>
    </row>
    <row r="221" spans="1:6" ht="18" customHeight="1" x14ac:dyDescent="0.3">
      <c r="A221" s="273"/>
      <c r="B221" s="273"/>
      <c r="C221" s="273"/>
      <c r="D221" s="282"/>
      <c r="E221" s="282"/>
      <c r="F221" s="273"/>
    </row>
    <row r="222" spans="1:6" ht="18" customHeight="1" x14ac:dyDescent="0.3">
      <c r="A222" s="273"/>
      <c r="B222" s="273"/>
      <c r="C222" s="273"/>
      <c r="D222" s="282"/>
      <c r="E222" s="282"/>
      <c r="F222" s="273"/>
    </row>
    <row r="223" spans="1:6" ht="18" customHeight="1" x14ac:dyDescent="0.3">
      <c r="A223" s="273"/>
      <c r="B223" s="273"/>
      <c r="C223" s="273"/>
      <c r="D223" s="282"/>
      <c r="E223" s="282"/>
      <c r="F223" s="273"/>
    </row>
    <row r="224" spans="1:6" ht="18" customHeight="1" x14ac:dyDescent="0.3">
      <c r="A224" s="273"/>
      <c r="B224" s="273"/>
      <c r="C224" s="273"/>
      <c r="D224" s="282"/>
      <c r="E224" s="282"/>
      <c r="F224" s="273"/>
    </row>
    <row r="225" spans="1:6" ht="18" customHeight="1" x14ac:dyDescent="0.3">
      <c r="A225" s="273"/>
      <c r="B225" s="273"/>
      <c r="C225" s="273"/>
      <c r="D225" s="282"/>
      <c r="E225" s="282"/>
      <c r="F225" s="273"/>
    </row>
    <row r="226" spans="1:6" ht="18" customHeight="1" x14ac:dyDescent="0.3">
      <c r="A226" s="273"/>
      <c r="B226" s="273"/>
      <c r="C226" s="273"/>
      <c r="D226" s="282"/>
      <c r="E226" s="282"/>
      <c r="F226" s="273"/>
    </row>
    <row r="227" spans="1:6" ht="18" customHeight="1" x14ac:dyDescent="0.3">
      <c r="A227" s="273"/>
      <c r="B227" s="273"/>
      <c r="C227" s="273"/>
      <c r="D227" s="282"/>
      <c r="E227" s="282"/>
      <c r="F227" s="273"/>
    </row>
    <row r="228" spans="1:6" ht="18" customHeight="1" x14ac:dyDescent="0.3">
      <c r="A228" s="273"/>
      <c r="B228" s="273"/>
      <c r="C228" s="273"/>
      <c r="D228" s="282"/>
      <c r="E228" s="282"/>
      <c r="F228" s="273"/>
    </row>
    <row r="229" spans="1:6" ht="18" customHeight="1" x14ac:dyDescent="0.3">
      <c r="A229" s="273"/>
      <c r="B229" s="273"/>
      <c r="C229" s="273"/>
      <c r="D229" s="282"/>
      <c r="E229" s="282"/>
      <c r="F229" s="273"/>
    </row>
    <row r="230" spans="1:6" ht="18" customHeight="1" x14ac:dyDescent="0.3">
      <c r="A230" s="273"/>
      <c r="B230" s="273"/>
      <c r="C230" s="273"/>
      <c r="D230" s="282"/>
      <c r="E230" s="282"/>
      <c r="F230" s="273"/>
    </row>
    <row r="231" spans="1:6" ht="18" customHeight="1" x14ac:dyDescent="0.3">
      <c r="A231" s="273"/>
      <c r="B231" s="273"/>
      <c r="C231" s="273"/>
      <c r="D231" s="282"/>
      <c r="E231" s="282"/>
      <c r="F231" s="273"/>
    </row>
    <row r="232" spans="1:6" ht="18" customHeight="1" x14ac:dyDescent="0.3">
      <c r="A232" s="273"/>
      <c r="B232" s="273"/>
      <c r="C232" s="273"/>
      <c r="D232" s="282"/>
      <c r="E232" s="282"/>
      <c r="F232" s="273"/>
    </row>
    <row r="233" spans="1:6" ht="18" customHeight="1" x14ac:dyDescent="0.3">
      <c r="A233" s="273"/>
      <c r="B233" s="273"/>
      <c r="C233" s="273"/>
      <c r="D233" s="282"/>
      <c r="E233" s="282"/>
      <c r="F233" s="273"/>
    </row>
    <row r="234" spans="1:6" ht="18" customHeight="1" x14ac:dyDescent="0.3">
      <c r="A234" s="273"/>
      <c r="B234" s="273"/>
      <c r="C234" s="273"/>
      <c r="D234" s="282"/>
      <c r="E234" s="282"/>
      <c r="F234" s="273"/>
    </row>
    <row r="235" spans="1:6" ht="18" customHeight="1" x14ac:dyDescent="0.3">
      <c r="A235" s="273"/>
      <c r="B235" s="273"/>
      <c r="C235" s="273"/>
      <c r="D235" s="282"/>
      <c r="E235" s="282"/>
      <c r="F235" s="273"/>
    </row>
    <row r="236" spans="1:6" ht="18" customHeight="1" x14ac:dyDescent="0.3">
      <c r="A236" s="273"/>
      <c r="B236" s="273"/>
      <c r="C236" s="273"/>
      <c r="D236" s="282"/>
      <c r="E236" s="282"/>
      <c r="F236" s="273"/>
    </row>
    <row r="237" spans="1:6" ht="18" customHeight="1" x14ac:dyDescent="0.3">
      <c r="A237" s="273"/>
      <c r="B237" s="273"/>
      <c r="C237" s="273"/>
      <c r="D237" s="282"/>
      <c r="E237" s="282"/>
      <c r="F237" s="273"/>
    </row>
    <row r="238" spans="1:6" ht="18" customHeight="1" x14ac:dyDescent="0.3">
      <c r="A238" s="273"/>
      <c r="B238" s="273"/>
      <c r="C238" s="273"/>
      <c r="D238" s="282"/>
      <c r="E238" s="282"/>
      <c r="F238" s="273"/>
    </row>
    <row r="239" spans="1:6" ht="18" customHeight="1" x14ac:dyDescent="0.3">
      <c r="A239" s="273"/>
      <c r="B239" s="273"/>
      <c r="C239" s="273"/>
      <c r="D239" s="282"/>
      <c r="E239" s="282"/>
      <c r="F239" s="273"/>
    </row>
    <row r="240" spans="1:6" ht="18" customHeight="1" x14ac:dyDescent="0.3">
      <c r="A240" s="273"/>
      <c r="B240" s="273"/>
      <c r="C240" s="273"/>
      <c r="D240" s="282"/>
      <c r="E240" s="282"/>
      <c r="F240" s="273"/>
    </row>
    <row r="241" spans="1:6" ht="18" customHeight="1" x14ac:dyDescent="0.3">
      <c r="A241" s="273"/>
      <c r="B241" s="273"/>
      <c r="C241" s="273"/>
      <c r="D241" s="282"/>
      <c r="E241" s="282"/>
      <c r="F241" s="273"/>
    </row>
    <row r="242" spans="1:6" ht="18" customHeight="1" x14ac:dyDescent="0.3">
      <c r="A242" s="273"/>
      <c r="B242" s="273"/>
      <c r="C242" s="273"/>
      <c r="D242" s="282"/>
      <c r="E242" s="282"/>
      <c r="F242" s="273"/>
    </row>
    <row r="243" spans="1:6" ht="18" customHeight="1" x14ac:dyDescent="0.3">
      <c r="A243" s="273"/>
      <c r="B243" s="273"/>
      <c r="C243" s="273"/>
      <c r="D243" s="282"/>
      <c r="E243" s="282"/>
      <c r="F243" s="273"/>
    </row>
    <row r="244" spans="1:6" ht="18" customHeight="1" x14ac:dyDescent="0.3">
      <c r="A244" s="273"/>
      <c r="B244" s="273"/>
      <c r="C244" s="273"/>
      <c r="D244" s="282"/>
      <c r="E244" s="282"/>
      <c r="F244" s="273"/>
    </row>
    <row r="245" spans="1:6" ht="18" customHeight="1" x14ac:dyDescent="0.3">
      <c r="A245" s="273"/>
      <c r="B245" s="273"/>
      <c r="C245" s="273"/>
      <c r="D245" s="282"/>
      <c r="E245" s="282"/>
      <c r="F245" s="273"/>
    </row>
    <row r="246" spans="1:6" ht="18" customHeight="1" x14ac:dyDescent="0.3">
      <c r="A246" s="273"/>
      <c r="B246" s="273"/>
      <c r="C246" s="273"/>
      <c r="D246" s="282"/>
      <c r="E246" s="282"/>
      <c r="F246" s="273"/>
    </row>
    <row r="247" spans="1:6" ht="18" customHeight="1" x14ac:dyDescent="0.3">
      <c r="A247" s="273"/>
      <c r="B247" s="273"/>
      <c r="C247" s="273"/>
      <c r="D247" s="282"/>
      <c r="E247" s="282"/>
      <c r="F247" s="273"/>
    </row>
    <row r="248" spans="1:6" ht="18" customHeight="1" x14ac:dyDescent="0.3">
      <c r="A248" s="273"/>
      <c r="B248" s="273"/>
      <c r="C248" s="273"/>
      <c r="D248" s="282"/>
      <c r="E248" s="282"/>
      <c r="F248" s="273"/>
    </row>
    <row r="249" spans="1:6" ht="18" customHeight="1" x14ac:dyDescent="0.3">
      <c r="A249" s="273"/>
      <c r="B249" s="273"/>
      <c r="C249" s="273"/>
      <c r="D249" s="282"/>
      <c r="E249" s="282"/>
      <c r="F249" s="273"/>
    </row>
    <row r="250" spans="1:6" ht="18" customHeight="1" x14ac:dyDescent="0.3">
      <c r="A250" s="273"/>
      <c r="B250" s="273"/>
      <c r="C250" s="273"/>
      <c r="D250" s="282"/>
      <c r="E250" s="282"/>
      <c r="F250" s="273"/>
    </row>
    <row r="251" spans="1:6" ht="18" customHeight="1" x14ac:dyDescent="0.3">
      <c r="A251" s="273"/>
      <c r="B251" s="273"/>
      <c r="C251" s="273"/>
      <c r="D251" s="282"/>
      <c r="E251" s="282"/>
      <c r="F251" s="273"/>
    </row>
    <row r="252" spans="1:6" ht="18" customHeight="1" x14ac:dyDescent="0.3">
      <c r="A252" s="273"/>
      <c r="B252" s="273"/>
      <c r="C252" s="273"/>
      <c r="D252" s="282"/>
      <c r="E252" s="282"/>
      <c r="F252" s="273"/>
    </row>
    <row r="253" spans="1:6" ht="18" customHeight="1" x14ac:dyDescent="0.3">
      <c r="A253" s="273"/>
      <c r="B253" s="273"/>
      <c r="C253" s="273"/>
      <c r="D253" s="282"/>
      <c r="E253" s="282"/>
      <c r="F253" s="273"/>
    </row>
    <row r="254" spans="1:6" ht="18" customHeight="1" x14ac:dyDescent="0.3">
      <c r="A254" s="273"/>
      <c r="B254" s="273"/>
      <c r="C254" s="273"/>
      <c r="D254" s="282"/>
      <c r="E254" s="282"/>
      <c r="F254" s="273"/>
    </row>
    <row r="255" spans="1:6" ht="18" customHeight="1" x14ac:dyDescent="0.3">
      <c r="A255" s="273"/>
      <c r="B255" s="273"/>
      <c r="C255" s="273"/>
      <c r="D255" s="282"/>
      <c r="E255" s="282"/>
      <c r="F255" s="273"/>
    </row>
    <row r="256" spans="1:6" ht="18" customHeight="1" x14ac:dyDescent="0.3">
      <c r="A256" s="273"/>
      <c r="B256" s="273"/>
      <c r="C256" s="273"/>
      <c r="D256" s="282"/>
      <c r="E256" s="282"/>
      <c r="F256" s="273"/>
    </row>
    <row r="257" spans="1:6" ht="18" customHeight="1" x14ac:dyDescent="0.3">
      <c r="A257" s="273"/>
      <c r="B257" s="273"/>
      <c r="C257" s="273"/>
      <c r="D257" s="282"/>
      <c r="E257" s="282"/>
      <c r="F257" s="273"/>
    </row>
    <row r="258" spans="1:6" ht="18" customHeight="1" x14ac:dyDescent="0.3">
      <c r="A258" s="273"/>
      <c r="B258" s="273"/>
      <c r="C258" s="273"/>
      <c r="D258" s="282"/>
      <c r="E258" s="282"/>
      <c r="F258" s="273"/>
    </row>
    <row r="259" spans="1:6" ht="18" customHeight="1" x14ac:dyDescent="0.3">
      <c r="A259" s="273"/>
      <c r="B259" s="273"/>
      <c r="C259" s="273"/>
      <c r="D259" s="282"/>
      <c r="E259" s="282"/>
      <c r="F259" s="273"/>
    </row>
    <row r="260" spans="1:6" ht="18" customHeight="1" x14ac:dyDescent="0.3">
      <c r="A260" s="273"/>
      <c r="B260" s="273"/>
      <c r="C260" s="273"/>
      <c r="D260" s="282"/>
      <c r="E260" s="282"/>
      <c r="F260" s="273"/>
    </row>
    <row r="261" spans="1:6" ht="18" customHeight="1" x14ac:dyDescent="0.3">
      <c r="A261" s="273"/>
      <c r="B261" s="273"/>
      <c r="C261" s="273"/>
      <c r="D261" s="282"/>
      <c r="E261" s="282"/>
      <c r="F261" s="273"/>
    </row>
    <row r="262" spans="1:6" ht="18" customHeight="1" x14ac:dyDescent="0.3">
      <c r="A262" s="273"/>
      <c r="B262" s="273"/>
      <c r="C262" s="273"/>
      <c r="D262" s="282"/>
      <c r="E262" s="282"/>
      <c r="F262" s="273"/>
    </row>
    <row r="263" spans="1:6" ht="18" customHeight="1" x14ac:dyDescent="0.3">
      <c r="A263" s="273"/>
      <c r="B263" s="273"/>
      <c r="C263" s="273"/>
      <c r="D263" s="282"/>
      <c r="E263" s="282"/>
      <c r="F263" s="273"/>
    </row>
    <row r="264" spans="1:6" ht="18" customHeight="1" x14ac:dyDescent="0.3">
      <c r="A264" s="273"/>
      <c r="B264" s="273"/>
      <c r="C264" s="273"/>
      <c r="D264" s="282"/>
      <c r="E264" s="282"/>
      <c r="F264" s="273"/>
    </row>
    <row r="265" spans="1:6" ht="18" customHeight="1" x14ac:dyDescent="0.3">
      <c r="A265" s="273"/>
      <c r="B265" s="273"/>
      <c r="C265" s="273"/>
      <c r="D265" s="282"/>
      <c r="E265" s="282"/>
      <c r="F265" s="273"/>
    </row>
    <row r="266" spans="1:6" ht="18" customHeight="1" x14ac:dyDescent="0.3">
      <c r="A266" s="273"/>
      <c r="B266" s="273"/>
      <c r="C266" s="273"/>
      <c r="D266" s="282"/>
      <c r="E266" s="282"/>
      <c r="F266" s="273"/>
    </row>
    <row r="267" spans="1:6" ht="18" customHeight="1" x14ac:dyDescent="0.3">
      <c r="A267" s="273"/>
      <c r="B267" s="273"/>
      <c r="C267" s="273"/>
      <c r="D267" s="282"/>
      <c r="E267" s="282"/>
      <c r="F267" s="273"/>
    </row>
    <row r="268" spans="1:6" ht="18" customHeight="1" x14ac:dyDescent="0.3">
      <c r="A268" s="273"/>
      <c r="B268" s="273"/>
      <c r="C268" s="273"/>
      <c r="D268" s="282"/>
      <c r="E268" s="282"/>
      <c r="F268" s="273"/>
    </row>
    <row r="269" spans="1:6" ht="18" customHeight="1" x14ac:dyDescent="0.3">
      <c r="A269" s="273"/>
      <c r="B269" s="273"/>
      <c r="C269" s="273"/>
      <c r="D269" s="282"/>
      <c r="E269" s="282"/>
      <c r="F269" s="273"/>
    </row>
    <row r="270" spans="1:6" ht="18" customHeight="1" x14ac:dyDescent="0.3">
      <c r="A270" s="273"/>
      <c r="B270" s="273"/>
      <c r="C270" s="273"/>
      <c r="D270" s="282"/>
      <c r="E270" s="282"/>
      <c r="F270" s="273"/>
    </row>
    <row r="271" spans="1:6" ht="18" customHeight="1" x14ac:dyDescent="0.3">
      <c r="A271" s="273"/>
      <c r="B271" s="273"/>
      <c r="C271" s="273"/>
      <c r="D271" s="282"/>
      <c r="E271" s="282"/>
      <c r="F271" s="273"/>
    </row>
    <row r="272" spans="1:6" ht="18" customHeight="1" x14ac:dyDescent="0.3">
      <c r="A272" s="273"/>
      <c r="B272" s="273"/>
      <c r="C272" s="273"/>
      <c r="D272" s="282"/>
      <c r="E272" s="282"/>
      <c r="F272" s="273"/>
    </row>
    <row r="273" spans="1:6" ht="18" customHeight="1" x14ac:dyDescent="0.3">
      <c r="A273" s="273"/>
      <c r="B273" s="273"/>
      <c r="C273" s="273"/>
      <c r="D273" s="282"/>
      <c r="E273" s="282"/>
      <c r="F273" s="273"/>
    </row>
    <row r="274" spans="1:6" ht="18" customHeight="1" x14ac:dyDescent="0.3">
      <c r="A274" s="273"/>
      <c r="B274" s="273"/>
      <c r="C274" s="273"/>
      <c r="D274" s="282"/>
      <c r="E274" s="282"/>
      <c r="F274" s="273"/>
    </row>
    <row r="275" spans="1:6" ht="18" customHeight="1" x14ac:dyDescent="0.3">
      <c r="A275" s="273"/>
      <c r="B275" s="273"/>
      <c r="C275" s="273"/>
      <c r="D275" s="282"/>
      <c r="E275" s="282"/>
      <c r="F275" s="273"/>
    </row>
    <row r="276" spans="1:6" ht="18" customHeight="1" x14ac:dyDescent="0.3">
      <c r="A276" s="273"/>
      <c r="B276" s="273"/>
      <c r="C276" s="273"/>
      <c r="D276" s="282"/>
      <c r="E276" s="282"/>
      <c r="F276" s="273"/>
    </row>
    <row r="277" spans="1:6" ht="18" customHeight="1" x14ac:dyDescent="0.3">
      <c r="A277" s="273"/>
      <c r="B277" s="273"/>
      <c r="C277" s="273"/>
      <c r="D277" s="282"/>
      <c r="E277" s="282"/>
      <c r="F277" s="273"/>
    </row>
    <row r="278" spans="1:6" ht="18" customHeight="1" x14ac:dyDescent="0.3">
      <c r="A278" s="273"/>
      <c r="B278" s="273"/>
      <c r="C278" s="273"/>
      <c r="D278" s="282"/>
      <c r="E278" s="282"/>
      <c r="F278" s="273"/>
    </row>
    <row r="279" spans="1:6" ht="18" customHeight="1" x14ac:dyDescent="0.3">
      <c r="A279" s="273"/>
      <c r="B279" s="273"/>
      <c r="C279" s="273"/>
      <c r="D279" s="282"/>
      <c r="E279" s="282"/>
      <c r="F279" s="273"/>
    </row>
    <row r="280" spans="1:6" ht="18" customHeight="1" x14ac:dyDescent="0.3">
      <c r="A280" s="273"/>
      <c r="B280" s="273"/>
      <c r="C280" s="273"/>
      <c r="D280" s="282"/>
      <c r="E280" s="282"/>
      <c r="F280" s="273"/>
    </row>
    <row r="281" spans="1:6" ht="18" customHeight="1" x14ac:dyDescent="0.3">
      <c r="A281" s="273"/>
      <c r="B281" s="273"/>
      <c r="C281" s="273"/>
      <c r="D281" s="282"/>
      <c r="E281" s="282"/>
      <c r="F281" s="273"/>
    </row>
    <row r="282" spans="1:6" ht="18" customHeight="1" x14ac:dyDescent="0.3">
      <c r="A282" s="273"/>
      <c r="B282" s="273"/>
      <c r="C282" s="273"/>
      <c r="D282" s="282"/>
      <c r="E282" s="282"/>
      <c r="F282" s="273"/>
    </row>
    <row r="283" spans="1:6" ht="18" customHeight="1" x14ac:dyDescent="0.3">
      <c r="A283" s="273"/>
      <c r="B283" s="273"/>
      <c r="C283" s="273"/>
      <c r="D283" s="282"/>
      <c r="E283" s="282"/>
      <c r="F283" s="273"/>
    </row>
    <row r="284" spans="1:6" ht="18" customHeight="1" x14ac:dyDescent="0.3">
      <c r="A284" s="273"/>
      <c r="B284" s="273"/>
      <c r="C284" s="273"/>
      <c r="D284" s="282"/>
      <c r="E284" s="282"/>
      <c r="F284" s="273"/>
    </row>
    <row r="285" spans="1:6" ht="18" customHeight="1" x14ac:dyDescent="0.3">
      <c r="A285" s="273"/>
      <c r="B285" s="273"/>
      <c r="C285" s="273"/>
      <c r="D285" s="282"/>
      <c r="E285" s="282"/>
      <c r="F285" s="273"/>
    </row>
    <row r="286" spans="1:6" ht="18" customHeight="1" x14ac:dyDescent="0.3">
      <c r="A286" s="273"/>
      <c r="B286" s="273"/>
      <c r="C286" s="273"/>
      <c r="D286" s="282"/>
      <c r="E286" s="282"/>
      <c r="F286" s="273"/>
    </row>
    <row r="287" spans="1:6" ht="18" customHeight="1" x14ac:dyDescent="0.3">
      <c r="A287" s="273"/>
      <c r="B287" s="273"/>
      <c r="C287" s="273"/>
      <c r="D287" s="282"/>
      <c r="E287" s="282"/>
      <c r="F287" s="273"/>
    </row>
    <row r="288" spans="1:6" ht="18" customHeight="1" x14ac:dyDescent="0.3">
      <c r="A288" s="273"/>
      <c r="B288" s="273"/>
      <c r="C288" s="273"/>
      <c r="D288" s="282"/>
      <c r="E288" s="282"/>
      <c r="F288" s="273"/>
    </row>
    <row r="289" spans="1:6" ht="18" customHeight="1" x14ac:dyDescent="0.3">
      <c r="A289" s="273"/>
      <c r="B289" s="273"/>
      <c r="C289" s="273"/>
      <c r="D289" s="282"/>
      <c r="E289" s="282"/>
      <c r="F289" s="273"/>
    </row>
    <row r="290" spans="1:6" ht="18" customHeight="1" x14ac:dyDescent="0.3">
      <c r="A290" s="273"/>
      <c r="B290" s="273"/>
      <c r="C290" s="273"/>
      <c r="D290" s="282"/>
      <c r="E290" s="282"/>
      <c r="F290" s="273"/>
    </row>
    <row r="291" spans="1:6" ht="18" customHeight="1" x14ac:dyDescent="0.3">
      <c r="A291" s="273"/>
      <c r="B291" s="273"/>
      <c r="C291" s="273"/>
      <c r="D291" s="282"/>
      <c r="E291" s="282"/>
      <c r="F291" s="273"/>
    </row>
    <row r="292" spans="1:6" ht="18" customHeight="1" x14ac:dyDescent="0.3">
      <c r="A292" s="273"/>
      <c r="B292" s="273"/>
      <c r="C292" s="273"/>
      <c r="D292" s="282"/>
      <c r="E292" s="282"/>
      <c r="F292" s="273"/>
    </row>
    <row r="293" spans="1:6" ht="18" customHeight="1" x14ac:dyDescent="0.3">
      <c r="A293" s="273"/>
      <c r="B293" s="273"/>
      <c r="C293" s="273"/>
      <c r="D293" s="282"/>
      <c r="E293" s="282"/>
      <c r="F293" s="273"/>
    </row>
    <row r="294" spans="1:6" ht="18" customHeight="1" x14ac:dyDescent="0.3">
      <c r="A294" s="273"/>
      <c r="B294" s="273"/>
      <c r="C294" s="273"/>
      <c r="D294" s="282"/>
      <c r="E294" s="282"/>
      <c r="F294" s="273"/>
    </row>
    <row r="295" spans="1:6" ht="18" customHeight="1" x14ac:dyDescent="0.3">
      <c r="A295" s="273"/>
      <c r="B295" s="273"/>
      <c r="C295" s="273"/>
      <c r="D295" s="282"/>
      <c r="E295" s="282"/>
      <c r="F295" s="273"/>
    </row>
    <row r="296" spans="1:6" ht="18" customHeight="1" x14ac:dyDescent="0.3">
      <c r="A296" s="273"/>
      <c r="B296" s="273"/>
      <c r="C296" s="273"/>
      <c r="D296" s="282"/>
      <c r="E296" s="282"/>
      <c r="F296" s="273"/>
    </row>
    <row r="297" spans="1:6" ht="18" customHeight="1" x14ac:dyDescent="0.3">
      <c r="A297" s="273"/>
      <c r="B297" s="273"/>
      <c r="C297" s="273"/>
      <c r="D297" s="282"/>
      <c r="E297" s="282"/>
      <c r="F297" s="273"/>
    </row>
    <row r="298" spans="1:6" ht="18" customHeight="1" x14ac:dyDescent="0.3">
      <c r="A298" s="273"/>
      <c r="B298" s="273"/>
      <c r="C298" s="273"/>
      <c r="D298" s="282"/>
      <c r="E298" s="282"/>
      <c r="F298" s="273"/>
    </row>
    <row r="299" spans="1:6" ht="18" customHeight="1" x14ac:dyDescent="0.3">
      <c r="A299" s="273"/>
      <c r="B299" s="273"/>
      <c r="C299" s="273"/>
      <c r="D299" s="282"/>
      <c r="E299" s="282"/>
      <c r="F299" s="273"/>
    </row>
    <row r="300" spans="1:6" ht="18" customHeight="1" x14ac:dyDescent="0.3">
      <c r="A300" s="273"/>
      <c r="B300" s="273"/>
      <c r="C300" s="273"/>
      <c r="D300" s="282"/>
      <c r="E300" s="282"/>
      <c r="F300" s="273"/>
    </row>
    <row r="301" spans="1:6" ht="18" customHeight="1" x14ac:dyDescent="0.3">
      <c r="A301" s="273"/>
      <c r="B301" s="273"/>
      <c r="C301" s="273"/>
      <c r="D301" s="282"/>
      <c r="E301" s="282"/>
      <c r="F301" s="273"/>
    </row>
    <row r="302" spans="1:6" ht="18" customHeight="1" x14ac:dyDescent="0.3">
      <c r="A302" s="273"/>
      <c r="B302" s="273"/>
      <c r="C302" s="273"/>
      <c r="D302" s="282"/>
      <c r="E302" s="282"/>
      <c r="F302" s="273"/>
    </row>
  </sheetData>
  <mergeCells count="13">
    <mergeCell ref="A66:C66"/>
    <mergeCell ref="A67:D67"/>
    <mergeCell ref="A69:D69"/>
    <mergeCell ref="A60:D60"/>
    <mergeCell ref="A62:F62"/>
    <mergeCell ref="A63:D63"/>
    <mergeCell ref="A64:C64"/>
    <mergeCell ref="A65:C65"/>
    <mergeCell ref="E1:H1"/>
    <mergeCell ref="E2:H2"/>
    <mergeCell ref="B5:F5"/>
    <mergeCell ref="B6:F6"/>
    <mergeCell ref="A10:F10"/>
  </mergeCells>
  <dataValidations count="4">
    <dataValidation allowBlank="1" showInputMessage="1" showErrorMessage="1" prompt="diligencie la cantidad del personal requerido" sqref="B12:B53" xr:uid="{00000000-0002-0000-0700-000000000000}">
      <formula1>0</formula1>
      <formula2>0</formula2>
    </dataValidation>
    <dataValidation allowBlank="1" showInputMessage="1" showErrorMessage="1" prompt="definir la unidad de medida con la cual se asigna el valor unitario." sqref="D12:D46" xr:uid="{00000000-0002-0000-0700-000001000000}">
      <formula1>0</formula1>
      <formula2>0</formula2>
    </dataValidation>
    <dataValidation allowBlank="1" showInputMessage="1" showErrorMessage="1" prompt="traer el valor definido en la hoja &quot;honorarios Corporativos&quot;" sqref="C47:C59 B54:B59" xr:uid="{00000000-0002-0000-0700-000002000000}">
      <formula1>0</formula1>
      <formula2>0</formula2>
    </dataValidation>
    <dataValidation allowBlank="1" showInputMessage="1" showErrorMessage="1" prompt="diligencie la dedicación del personal relacionado._x000a_" sqref="C12:C46" xr:uid="{00000000-0002-0000-0700-000003000000}">
      <formula1>0</formula1>
      <formula2>0</formula2>
    </dataValidation>
  </dataValidations>
  <hyperlinks>
    <hyperlink ref="J1" location="ins" display="Instructivo" xr:uid="{00000000-0004-0000-0700-000000000000}"/>
    <hyperlink ref="J2" location="impg" display="Impuestos y garantías" xr:uid="{00000000-0004-0000-0700-000001000000}"/>
    <hyperlink ref="F66" location="IVA!A1" display="Info IVA" xr:uid="{00000000-0004-0000-0700-000002000000}"/>
  </hyperlinks>
  <printOptions horizontalCentered="1"/>
  <pageMargins left="0" right="0" top="0" bottom="0" header="0.511811023622047" footer="0.511811023622047"/>
  <pageSetup fitToHeight="0" orientation="landscape" horizontalDpi="300" verticalDpi="30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B3A2C7"/>
    <pageSetUpPr fitToPage="1"/>
  </sheetPr>
  <dimension ref="A1:K114"/>
  <sheetViews>
    <sheetView showGridLines="0" topLeftCell="A37" zoomScaleNormal="100" workbookViewId="0">
      <selection activeCell="M25" sqref="M25"/>
    </sheetView>
  </sheetViews>
  <sheetFormatPr baseColWidth="10" defaultColWidth="11.296875" defaultRowHeight="12.5" x14ac:dyDescent="0.25"/>
  <cols>
    <col min="1" max="1" width="31.796875" style="304" customWidth="1"/>
    <col min="2" max="4" width="24.796875" style="304" customWidth="1"/>
    <col min="5" max="5" width="18.296875" style="304" customWidth="1"/>
    <col min="6" max="16384" width="11.296875" style="304"/>
  </cols>
  <sheetData>
    <row r="1" spans="1:11" s="1" customFormat="1" ht="39" customHeight="1" x14ac:dyDescent="0.25">
      <c r="B1" s="674" t="str">
        <f>Instructivo!F1</f>
        <v>Sistema de Gestión Integral (SGI)
Instructivo - Componente Financiero EP
Código: F-PGC-21. Versión: 05</v>
      </c>
      <c r="C1" s="674"/>
      <c r="D1" s="674"/>
      <c r="E1" s="674"/>
      <c r="F1" s="118"/>
    </row>
    <row r="2" spans="1:11" s="1" customFormat="1" ht="17.25" customHeight="1" x14ac:dyDescent="0.3">
      <c r="B2" s="554" t="s">
        <v>380</v>
      </c>
      <c r="C2" s="554"/>
      <c r="D2" s="554"/>
      <c r="E2" s="554"/>
      <c r="I2" s="275"/>
      <c r="J2" s="214"/>
      <c r="K2" s="199"/>
    </row>
    <row r="3" spans="1:11" ht="4.5" customHeight="1" x14ac:dyDescent="0.25"/>
    <row r="4" spans="1:11" ht="4.5" customHeight="1" x14ac:dyDescent="0.25">
      <c r="A4" s="305"/>
      <c r="B4" s="305"/>
    </row>
    <row r="5" spans="1:11" ht="18" customHeight="1" x14ac:dyDescent="0.25">
      <c r="A5" s="306" t="s">
        <v>381</v>
      </c>
      <c r="B5" s="675">
        <f>Honorarios!B4</f>
        <v>2025</v>
      </c>
      <c r="C5" s="675"/>
      <c r="D5" s="675"/>
      <c r="E5" s="118"/>
    </row>
    <row r="6" spans="1:11" ht="18" customHeight="1" x14ac:dyDescent="0.25">
      <c r="A6" s="306" t="s">
        <v>382</v>
      </c>
      <c r="B6" s="675" t="s">
        <v>383</v>
      </c>
      <c r="C6" s="675"/>
      <c r="D6" s="675"/>
    </row>
    <row r="7" spans="1:11" ht="6" customHeight="1" x14ac:dyDescent="0.25"/>
    <row r="8" spans="1:11" ht="18" customHeight="1" x14ac:dyDescent="0.25">
      <c r="A8" s="676" t="s">
        <v>384</v>
      </c>
      <c r="B8" s="676"/>
      <c r="C8" s="676"/>
      <c r="D8" s="676"/>
    </row>
    <row r="9" spans="1:11" ht="54.75" customHeight="1" x14ac:dyDescent="0.25">
      <c r="A9" s="307" t="s">
        <v>385</v>
      </c>
      <c r="B9" s="307" t="s">
        <v>386</v>
      </c>
      <c r="C9" s="307" t="s">
        <v>387</v>
      </c>
      <c r="D9" s="307" t="s">
        <v>388</v>
      </c>
    </row>
    <row r="10" spans="1:11" ht="18" customHeight="1" x14ac:dyDescent="0.25">
      <c r="A10" s="308" t="s">
        <v>389</v>
      </c>
      <c r="B10" s="309">
        <v>57000</v>
      </c>
      <c r="C10" s="309">
        <v>124000</v>
      </c>
      <c r="D10" s="309">
        <v>190000</v>
      </c>
    </row>
    <row r="11" spans="1:11" ht="18" customHeight="1" x14ac:dyDescent="0.25">
      <c r="A11" s="308" t="s">
        <v>390</v>
      </c>
      <c r="B11" s="309">
        <v>112000</v>
      </c>
      <c r="C11" s="309">
        <v>179000</v>
      </c>
      <c r="D11" s="309">
        <v>245000</v>
      </c>
    </row>
    <row r="12" spans="1:11" ht="18" customHeight="1" x14ac:dyDescent="0.25">
      <c r="A12" s="308" t="s">
        <v>391</v>
      </c>
      <c r="B12" s="309">
        <v>97000</v>
      </c>
      <c r="C12" s="309">
        <v>164000</v>
      </c>
      <c r="D12" s="309">
        <v>230000</v>
      </c>
    </row>
    <row r="13" spans="1:11" ht="18" customHeight="1" x14ac:dyDescent="0.25">
      <c r="A13" s="308" t="s">
        <v>392</v>
      </c>
      <c r="B13" s="309">
        <v>57000</v>
      </c>
      <c r="C13" s="309">
        <v>124000</v>
      </c>
      <c r="D13" s="309">
        <v>190000</v>
      </c>
    </row>
    <row r="14" spans="1:11" ht="18" customHeight="1" x14ac:dyDescent="0.25">
      <c r="A14" s="308" t="s">
        <v>393</v>
      </c>
      <c r="B14" s="309">
        <v>102000</v>
      </c>
      <c r="C14" s="309">
        <v>169000</v>
      </c>
      <c r="D14" s="309">
        <v>235000</v>
      </c>
    </row>
    <row r="15" spans="1:11" ht="18" customHeight="1" x14ac:dyDescent="0.25">
      <c r="A15" s="308" t="s">
        <v>394</v>
      </c>
      <c r="B15" s="309">
        <v>137000</v>
      </c>
      <c r="C15" s="309">
        <v>204000</v>
      </c>
      <c r="D15" s="309">
        <v>270000</v>
      </c>
    </row>
    <row r="16" spans="1:11" ht="18" customHeight="1" x14ac:dyDescent="0.25">
      <c r="A16" s="308" t="s">
        <v>395</v>
      </c>
      <c r="B16" s="309">
        <v>87000</v>
      </c>
      <c r="C16" s="309">
        <v>154000</v>
      </c>
      <c r="D16" s="309">
        <v>220000</v>
      </c>
    </row>
    <row r="17" spans="1:4" ht="18" customHeight="1" x14ac:dyDescent="0.25">
      <c r="A17" s="308" t="s">
        <v>396</v>
      </c>
      <c r="B17" s="309">
        <v>67000</v>
      </c>
      <c r="C17" s="309">
        <v>134000</v>
      </c>
      <c r="D17" s="309">
        <v>200000</v>
      </c>
    </row>
    <row r="18" spans="1:4" ht="18" customHeight="1" x14ac:dyDescent="0.25">
      <c r="A18" s="308" t="s">
        <v>397</v>
      </c>
      <c r="B18" s="309">
        <v>17000</v>
      </c>
      <c r="C18" s="309">
        <v>50000</v>
      </c>
      <c r="D18" s="310" t="s">
        <v>398</v>
      </c>
    </row>
    <row r="19" spans="1:4" ht="18" customHeight="1" x14ac:dyDescent="0.25">
      <c r="A19" s="308" t="s">
        <v>399</v>
      </c>
      <c r="B19" s="309">
        <v>15000</v>
      </c>
      <c r="C19" s="309">
        <v>48000</v>
      </c>
      <c r="D19" s="310" t="s">
        <v>398</v>
      </c>
    </row>
    <row r="20" spans="1:4" ht="18" customHeight="1" x14ac:dyDescent="0.25">
      <c r="A20" s="308" t="s">
        <v>400</v>
      </c>
      <c r="B20" s="309">
        <v>67000</v>
      </c>
      <c r="C20" s="309">
        <v>134000</v>
      </c>
      <c r="D20" s="309">
        <v>200000</v>
      </c>
    </row>
    <row r="21" spans="1:4" ht="18" customHeight="1" x14ac:dyDescent="0.25">
      <c r="A21" s="308" t="s">
        <v>401</v>
      </c>
      <c r="B21" s="309">
        <v>107000</v>
      </c>
      <c r="C21" s="309">
        <v>174000</v>
      </c>
      <c r="D21" s="309">
        <v>240000</v>
      </c>
    </row>
    <row r="22" spans="1:4" ht="18" customHeight="1" x14ac:dyDescent="0.25">
      <c r="A22" s="308" t="s">
        <v>402</v>
      </c>
      <c r="B22" s="309">
        <v>112000</v>
      </c>
      <c r="C22" s="309">
        <v>179000</v>
      </c>
      <c r="D22" s="309">
        <v>245000</v>
      </c>
    </row>
    <row r="23" spans="1:4" ht="18" customHeight="1" x14ac:dyDescent="0.25">
      <c r="A23" s="308" t="s">
        <v>403</v>
      </c>
      <c r="B23" s="309">
        <v>112000</v>
      </c>
      <c r="C23" s="309">
        <v>179000</v>
      </c>
      <c r="D23" s="309">
        <v>245000</v>
      </c>
    </row>
    <row r="24" spans="1:4" ht="18" customHeight="1" x14ac:dyDescent="0.25">
      <c r="A24" s="308" t="s">
        <v>404</v>
      </c>
      <c r="B24" s="309">
        <v>92000</v>
      </c>
      <c r="C24" s="309">
        <v>159000</v>
      </c>
      <c r="D24" s="309">
        <v>225000</v>
      </c>
    </row>
    <row r="25" spans="1:4" ht="18" customHeight="1" x14ac:dyDescent="0.25">
      <c r="A25" s="308" t="s">
        <v>405</v>
      </c>
      <c r="B25" s="309">
        <v>233000</v>
      </c>
      <c r="C25" s="309">
        <v>300000</v>
      </c>
      <c r="D25" s="309">
        <v>366000</v>
      </c>
    </row>
    <row r="26" spans="1:4" ht="18" customHeight="1" x14ac:dyDescent="0.25">
      <c r="A26" s="308" t="s">
        <v>406</v>
      </c>
      <c r="B26" s="309">
        <v>112000</v>
      </c>
      <c r="C26" s="309">
        <v>179000</v>
      </c>
      <c r="D26" s="309">
        <v>245000</v>
      </c>
    </row>
    <row r="27" spans="1:4" ht="18" customHeight="1" x14ac:dyDescent="0.25">
      <c r="A27" s="308" t="s">
        <v>407</v>
      </c>
      <c r="B27" s="309">
        <v>17000</v>
      </c>
      <c r="C27" s="309">
        <v>50000</v>
      </c>
      <c r="D27" s="309">
        <v>0</v>
      </c>
    </row>
    <row r="28" spans="1:4" ht="18" customHeight="1" x14ac:dyDescent="0.25">
      <c r="A28" s="308" t="s">
        <v>408</v>
      </c>
      <c r="B28" s="309">
        <v>107000</v>
      </c>
      <c r="C28" s="309">
        <v>174000</v>
      </c>
      <c r="D28" s="309">
        <v>240000</v>
      </c>
    </row>
    <row r="29" spans="1:4" ht="18" customHeight="1" x14ac:dyDescent="0.25">
      <c r="A29" s="308" t="s">
        <v>409</v>
      </c>
      <c r="B29" s="309">
        <v>107000</v>
      </c>
      <c r="C29" s="309">
        <v>174000</v>
      </c>
      <c r="D29" s="309">
        <v>240000</v>
      </c>
    </row>
    <row r="30" spans="1:4" ht="18" customHeight="1" x14ac:dyDescent="0.25">
      <c r="A30" s="308" t="s">
        <v>410</v>
      </c>
      <c r="B30" s="309">
        <v>122000</v>
      </c>
      <c r="C30" s="309">
        <v>189000</v>
      </c>
      <c r="D30" s="309">
        <v>255000</v>
      </c>
    </row>
    <row r="31" spans="1:4" ht="18" customHeight="1" x14ac:dyDescent="0.25">
      <c r="A31" s="308" t="s">
        <v>411</v>
      </c>
      <c r="B31" s="309">
        <v>92000</v>
      </c>
      <c r="C31" s="309">
        <v>159000</v>
      </c>
      <c r="D31" s="309">
        <v>225000</v>
      </c>
    </row>
    <row r="32" spans="1:4" ht="18" customHeight="1" x14ac:dyDescent="0.25">
      <c r="A32" s="308" t="s">
        <v>412</v>
      </c>
      <c r="B32" s="309">
        <v>252000</v>
      </c>
      <c r="C32" s="309">
        <v>319000</v>
      </c>
      <c r="D32" s="309">
        <v>385000</v>
      </c>
    </row>
    <row r="33" spans="1:4" ht="18" customHeight="1" x14ac:dyDescent="0.25">
      <c r="A33" s="308" t="s">
        <v>413</v>
      </c>
      <c r="B33" s="309">
        <v>72000</v>
      </c>
      <c r="C33" s="309">
        <v>139000</v>
      </c>
      <c r="D33" s="309">
        <v>205000</v>
      </c>
    </row>
    <row r="34" spans="1:4" ht="18" customHeight="1" x14ac:dyDescent="0.25">
      <c r="A34" s="308" t="s">
        <v>414</v>
      </c>
      <c r="B34" s="309">
        <v>112000</v>
      </c>
      <c r="C34" s="309">
        <v>179000</v>
      </c>
      <c r="D34" s="309">
        <v>245000</v>
      </c>
    </row>
    <row r="35" spans="1:4" ht="18" customHeight="1" x14ac:dyDescent="0.25">
      <c r="A35" s="308" t="s">
        <v>415</v>
      </c>
      <c r="B35" s="309">
        <v>92000</v>
      </c>
      <c r="C35" s="309">
        <v>159000</v>
      </c>
      <c r="D35" s="309">
        <v>225000</v>
      </c>
    </row>
    <row r="36" spans="1:4" ht="18" customHeight="1" x14ac:dyDescent="0.25">
      <c r="A36" s="308" t="s">
        <v>416</v>
      </c>
      <c r="B36" s="309">
        <v>17000</v>
      </c>
      <c r="C36" s="309">
        <v>50000</v>
      </c>
      <c r="D36" s="310" t="s">
        <v>398</v>
      </c>
    </row>
    <row r="37" spans="1:4" ht="18" customHeight="1" x14ac:dyDescent="0.25">
      <c r="A37" s="308" t="s">
        <v>417</v>
      </c>
      <c r="B37" s="309">
        <v>52000</v>
      </c>
      <c r="C37" s="309">
        <v>119000</v>
      </c>
      <c r="D37" s="309">
        <v>185000</v>
      </c>
    </row>
    <row r="38" spans="1:4" ht="18" customHeight="1" x14ac:dyDescent="0.25">
      <c r="A38" s="308" t="s">
        <v>418</v>
      </c>
      <c r="B38" s="309">
        <v>92000</v>
      </c>
      <c r="C38" s="309">
        <v>159000</v>
      </c>
      <c r="D38" s="309">
        <v>225000</v>
      </c>
    </row>
    <row r="39" spans="1:4" ht="18" customHeight="1" x14ac:dyDescent="0.25">
      <c r="A39" s="308" t="s">
        <v>419</v>
      </c>
      <c r="B39" s="309">
        <v>307000</v>
      </c>
      <c r="C39" s="309">
        <v>374000</v>
      </c>
      <c r="D39" s="309">
        <v>440000</v>
      </c>
    </row>
    <row r="40" spans="1:4" ht="18" customHeight="1" x14ac:dyDescent="0.25">
      <c r="A40" s="308" t="s">
        <v>420</v>
      </c>
      <c r="B40" s="309">
        <v>72000</v>
      </c>
      <c r="C40" s="309">
        <v>139000</v>
      </c>
      <c r="D40" s="309">
        <v>205000</v>
      </c>
    </row>
    <row r="41" spans="1:4" ht="18" customHeight="1" x14ac:dyDescent="0.25">
      <c r="A41" s="308" t="s">
        <v>421</v>
      </c>
      <c r="B41" s="309">
        <v>15000</v>
      </c>
      <c r="C41" s="309">
        <v>48000</v>
      </c>
      <c r="D41" s="309">
        <v>0</v>
      </c>
    </row>
    <row r="42" spans="1:4" ht="18" customHeight="1" x14ac:dyDescent="0.25">
      <c r="A42" s="308" t="s">
        <v>422</v>
      </c>
      <c r="B42" s="309">
        <v>72000</v>
      </c>
      <c r="C42" s="309">
        <v>139000</v>
      </c>
      <c r="D42" s="309">
        <v>205000</v>
      </c>
    </row>
    <row r="43" spans="1:4" ht="18" customHeight="1" x14ac:dyDescent="0.25">
      <c r="A43" s="308" t="s">
        <v>423</v>
      </c>
      <c r="B43" s="309">
        <v>17000</v>
      </c>
      <c r="C43" s="309">
        <v>50000</v>
      </c>
      <c r="D43" s="310" t="s">
        <v>398</v>
      </c>
    </row>
    <row r="44" spans="1:4" ht="18" customHeight="1" x14ac:dyDescent="0.25">
      <c r="A44" s="308" t="s">
        <v>424</v>
      </c>
      <c r="B44" s="309">
        <v>87000</v>
      </c>
      <c r="C44" s="309">
        <v>154000</v>
      </c>
      <c r="D44" s="309">
        <v>220000</v>
      </c>
    </row>
    <row r="45" spans="1:4" ht="18" customHeight="1" x14ac:dyDescent="0.25">
      <c r="A45" s="308" t="s">
        <v>425</v>
      </c>
      <c r="B45" s="309">
        <v>97000</v>
      </c>
      <c r="C45" s="309">
        <v>164000</v>
      </c>
      <c r="D45" s="309">
        <v>230000</v>
      </c>
    </row>
    <row r="46" spans="1:4" ht="18" customHeight="1" x14ac:dyDescent="0.25">
      <c r="A46" s="308" t="s">
        <v>426</v>
      </c>
      <c r="B46" s="309">
        <v>87000</v>
      </c>
      <c r="C46" s="309">
        <v>154000</v>
      </c>
      <c r="D46" s="309">
        <v>220000</v>
      </c>
    </row>
    <row r="47" spans="1:4" ht="18" customHeight="1" x14ac:dyDescent="0.25">
      <c r="A47" s="308" t="s">
        <v>427</v>
      </c>
      <c r="B47" s="309">
        <v>92000</v>
      </c>
      <c r="C47" s="309">
        <v>159000</v>
      </c>
      <c r="D47" s="309">
        <v>225000</v>
      </c>
    </row>
    <row r="48" spans="1:4" ht="18" customHeight="1" x14ac:dyDescent="0.25">
      <c r="A48" s="308" t="s">
        <v>428</v>
      </c>
      <c r="B48" s="309">
        <v>15000</v>
      </c>
      <c r="C48" s="309">
        <v>48000</v>
      </c>
      <c r="D48" s="309">
        <v>0</v>
      </c>
    </row>
    <row r="49" spans="1:4" ht="18" customHeight="1" x14ac:dyDescent="0.25">
      <c r="A49" s="308" t="s">
        <v>429</v>
      </c>
      <c r="B49" s="309">
        <v>137000</v>
      </c>
      <c r="C49" s="309">
        <v>204000</v>
      </c>
      <c r="D49" s="309">
        <v>270000</v>
      </c>
    </row>
    <row r="50" spans="1:4" ht="18" customHeight="1" x14ac:dyDescent="0.25">
      <c r="A50" s="308" t="s">
        <v>430</v>
      </c>
      <c r="B50" s="309">
        <v>122000</v>
      </c>
      <c r="C50" s="309">
        <v>189000</v>
      </c>
      <c r="D50" s="309">
        <v>255000</v>
      </c>
    </row>
    <row r="51" spans="1:4" ht="18" customHeight="1" x14ac:dyDescent="0.25">
      <c r="A51" s="308" t="s">
        <v>431</v>
      </c>
      <c r="B51" s="309">
        <v>119000</v>
      </c>
      <c r="C51" s="309">
        <v>186000</v>
      </c>
      <c r="D51" s="309">
        <v>252000</v>
      </c>
    </row>
    <row r="52" spans="1:4" ht="18" customHeight="1" x14ac:dyDescent="0.25">
      <c r="A52" s="308" t="s">
        <v>432</v>
      </c>
      <c r="B52" s="309">
        <v>15000</v>
      </c>
      <c r="C52" s="309">
        <v>48000</v>
      </c>
      <c r="D52" s="309">
        <v>0</v>
      </c>
    </row>
    <row r="53" spans="1:4" ht="18" customHeight="1" x14ac:dyDescent="0.25">
      <c r="A53" s="308" t="s">
        <v>433</v>
      </c>
      <c r="B53" s="309">
        <v>82000</v>
      </c>
      <c r="C53" s="309">
        <v>149000</v>
      </c>
      <c r="D53" s="309">
        <v>215000</v>
      </c>
    </row>
    <row r="54" spans="1:4" ht="18" customHeight="1" x14ac:dyDescent="0.25">
      <c r="A54" s="308" t="s">
        <v>434</v>
      </c>
      <c r="B54" s="309">
        <v>99000</v>
      </c>
      <c r="C54" s="309">
        <v>166000</v>
      </c>
      <c r="D54" s="309">
        <v>232000</v>
      </c>
    </row>
    <row r="55" spans="1:4" ht="18" customHeight="1" x14ac:dyDescent="0.25">
      <c r="A55" s="308" t="s">
        <v>435</v>
      </c>
      <c r="B55" s="309">
        <v>102000</v>
      </c>
      <c r="C55" s="309">
        <v>169000</v>
      </c>
      <c r="D55" s="309">
        <v>235000</v>
      </c>
    </row>
    <row r="56" spans="1:4" ht="18" customHeight="1" x14ac:dyDescent="0.25">
      <c r="A56" s="308" t="s">
        <v>436</v>
      </c>
      <c r="B56" s="309">
        <v>15000</v>
      </c>
      <c r="C56" s="309">
        <v>48000</v>
      </c>
      <c r="D56" s="310" t="s">
        <v>398</v>
      </c>
    </row>
    <row r="57" spans="1:4" ht="18" customHeight="1" x14ac:dyDescent="0.25">
      <c r="A57" s="308" t="s">
        <v>437</v>
      </c>
      <c r="B57" s="309">
        <v>67000</v>
      </c>
      <c r="C57" s="309">
        <v>134000</v>
      </c>
      <c r="D57" s="309">
        <v>200000</v>
      </c>
    </row>
    <row r="58" spans="1:4" ht="18" customHeight="1" x14ac:dyDescent="0.25">
      <c r="A58" s="308" t="s">
        <v>438</v>
      </c>
      <c r="B58" s="309">
        <v>307000</v>
      </c>
      <c r="C58" s="309">
        <v>374000</v>
      </c>
      <c r="D58" s="309">
        <v>440000</v>
      </c>
    </row>
    <row r="59" spans="1:4" ht="18" customHeight="1" x14ac:dyDescent="0.25">
      <c r="A59" s="308" t="s">
        <v>439</v>
      </c>
      <c r="B59" s="309">
        <v>87000</v>
      </c>
      <c r="C59" s="309">
        <v>154000</v>
      </c>
      <c r="D59" s="309">
        <v>220000</v>
      </c>
    </row>
    <row r="60" spans="1:4" ht="18" customHeight="1" x14ac:dyDescent="0.25">
      <c r="A60" s="308" t="s">
        <v>440</v>
      </c>
      <c r="B60" s="309">
        <v>117000</v>
      </c>
      <c r="C60" s="309">
        <v>184000</v>
      </c>
      <c r="D60" s="309">
        <v>250000</v>
      </c>
    </row>
    <row r="61" spans="1:4" ht="18" customHeight="1" x14ac:dyDescent="0.25">
      <c r="A61" s="308" t="s">
        <v>441</v>
      </c>
      <c r="B61" s="309">
        <v>112000</v>
      </c>
      <c r="C61" s="309">
        <v>179000</v>
      </c>
      <c r="D61" s="309">
        <v>245000</v>
      </c>
    </row>
    <row r="62" spans="1:4" ht="18" customHeight="1" x14ac:dyDescent="0.25">
      <c r="A62" s="308" t="s">
        <v>442</v>
      </c>
      <c r="B62" s="309">
        <v>127000</v>
      </c>
      <c r="C62" s="309">
        <v>194000</v>
      </c>
      <c r="D62" s="309">
        <v>260000</v>
      </c>
    </row>
    <row r="63" spans="1:4" ht="18" customHeight="1" x14ac:dyDescent="0.25">
      <c r="A63" s="308" t="s">
        <v>443</v>
      </c>
      <c r="B63" s="309">
        <v>137000</v>
      </c>
      <c r="C63" s="309">
        <v>204000</v>
      </c>
      <c r="D63" s="309">
        <v>270000</v>
      </c>
    </row>
    <row r="64" spans="1:4" ht="18" customHeight="1" x14ac:dyDescent="0.25">
      <c r="A64" s="308" t="s">
        <v>444</v>
      </c>
      <c r="B64" s="309">
        <v>107000</v>
      </c>
      <c r="C64" s="309">
        <v>174000</v>
      </c>
      <c r="D64" s="309">
        <v>240000</v>
      </c>
    </row>
    <row r="65" spans="1:4" ht="18" customHeight="1" x14ac:dyDescent="0.25">
      <c r="A65" s="308" t="s">
        <v>445</v>
      </c>
      <c r="B65" s="309">
        <v>15000</v>
      </c>
      <c r="C65" s="309">
        <v>48000</v>
      </c>
      <c r="D65" s="309">
        <v>0</v>
      </c>
    </row>
    <row r="66" spans="1:4" ht="18" customHeight="1" x14ac:dyDescent="0.25">
      <c r="A66" s="308" t="s">
        <v>446</v>
      </c>
      <c r="B66" s="309">
        <v>92000</v>
      </c>
      <c r="C66" s="309">
        <v>159000</v>
      </c>
      <c r="D66" s="309">
        <v>225000</v>
      </c>
    </row>
    <row r="67" spans="1:4" ht="18" customHeight="1" x14ac:dyDescent="0.25">
      <c r="A67" s="308" t="s">
        <v>447</v>
      </c>
      <c r="B67" s="309">
        <v>102000</v>
      </c>
      <c r="C67" s="309">
        <v>169000</v>
      </c>
      <c r="D67" s="309">
        <v>235000</v>
      </c>
    </row>
    <row r="68" spans="1:4" ht="18" customHeight="1" x14ac:dyDescent="0.25">
      <c r="A68" s="308" t="s">
        <v>448</v>
      </c>
      <c r="B68" s="309">
        <v>67000</v>
      </c>
      <c r="C68" s="309">
        <v>134000</v>
      </c>
      <c r="D68" s="309">
        <v>200000</v>
      </c>
    </row>
    <row r="69" spans="1:4" ht="18" customHeight="1" x14ac:dyDescent="0.25">
      <c r="A69" s="308" t="s">
        <v>449</v>
      </c>
      <c r="B69" s="309">
        <v>102000</v>
      </c>
      <c r="C69" s="309">
        <v>169000</v>
      </c>
      <c r="D69" s="309">
        <v>235000</v>
      </c>
    </row>
    <row r="70" spans="1:4" ht="18" customHeight="1" x14ac:dyDescent="0.25">
      <c r="A70" s="308" t="s">
        <v>450</v>
      </c>
      <c r="B70" s="309">
        <v>57000</v>
      </c>
      <c r="C70" s="309">
        <v>124000</v>
      </c>
      <c r="D70" s="309">
        <v>190000</v>
      </c>
    </row>
    <row r="71" spans="1:4" ht="18" customHeight="1" x14ac:dyDescent="0.25">
      <c r="A71" s="308" t="s">
        <v>451</v>
      </c>
      <c r="B71" s="309">
        <v>67000</v>
      </c>
      <c r="C71" s="309">
        <v>134000</v>
      </c>
      <c r="D71" s="309">
        <v>200000</v>
      </c>
    </row>
    <row r="72" spans="1:4" ht="18" customHeight="1" x14ac:dyDescent="0.25">
      <c r="A72" s="308" t="s">
        <v>452</v>
      </c>
      <c r="B72" s="309">
        <v>72000</v>
      </c>
      <c r="C72" s="309">
        <v>139000</v>
      </c>
      <c r="D72" s="309">
        <v>205000</v>
      </c>
    </row>
    <row r="73" spans="1:4" ht="18" customHeight="1" x14ac:dyDescent="0.25">
      <c r="A73" s="308" t="s">
        <v>453</v>
      </c>
      <c r="B73" s="309">
        <v>72000</v>
      </c>
      <c r="C73" s="309">
        <v>139000</v>
      </c>
      <c r="D73" s="309">
        <v>205000</v>
      </c>
    </row>
    <row r="74" spans="1:4" ht="18" customHeight="1" x14ac:dyDescent="0.25">
      <c r="A74" s="308" t="s">
        <v>454</v>
      </c>
      <c r="B74" s="309">
        <v>147000</v>
      </c>
      <c r="C74" s="309">
        <v>214000</v>
      </c>
      <c r="D74" s="309">
        <v>280000</v>
      </c>
    </row>
    <row r="75" spans="1:4" ht="18" customHeight="1" x14ac:dyDescent="0.25">
      <c r="A75" s="308" t="s">
        <v>455</v>
      </c>
      <c r="B75" s="309">
        <v>77000</v>
      </c>
      <c r="C75" s="309">
        <v>144000</v>
      </c>
      <c r="D75" s="309">
        <v>210000</v>
      </c>
    </row>
    <row r="76" spans="1:4" ht="18" customHeight="1" x14ac:dyDescent="0.25">
      <c r="A76" s="308" t="s">
        <v>456</v>
      </c>
      <c r="B76" s="309">
        <v>92000</v>
      </c>
      <c r="C76" s="309">
        <v>159000</v>
      </c>
      <c r="D76" s="309">
        <v>225000</v>
      </c>
    </row>
    <row r="77" spans="1:4" ht="18" customHeight="1" x14ac:dyDescent="0.25">
      <c r="A77" s="308" t="s">
        <v>457</v>
      </c>
      <c r="B77" s="309">
        <v>220000</v>
      </c>
      <c r="C77" s="309">
        <v>287000</v>
      </c>
      <c r="D77" s="309">
        <v>353000</v>
      </c>
    </row>
    <row r="78" spans="1:4" ht="18" customHeight="1" x14ac:dyDescent="0.25">
      <c r="A78" s="308" t="s">
        <v>458</v>
      </c>
      <c r="B78" s="309">
        <v>112000</v>
      </c>
      <c r="C78" s="309">
        <v>179000</v>
      </c>
      <c r="D78" s="309">
        <v>245000</v>
      </c>
    </row>
    <row r="79" spans="1:4" ht="18" customHeight="1" x14ac:dyDescent="0.25">
      <c r="A79" s="308" t="s">
        <v>459</v>
      </c>
      <c r="B79" s="309">
        <v>72000</v>
      </c>
      <c r="C79" s="309">
        <v>139000</v>
      </c>
      <c r="D79" s="309">
        <v>205000</v>
      </c>
    </row>
    <row r="80" spans="1:4" ht="18" customHeight="1" x14ac:dyDescent="0.25">
      <c r="A80" s="308" t="s">
        <v>460</v>
      </c>
      <c r="B80" s="309">
        <v>122000</v>
      </c>
      <c r="C80" s="309">
        <v>189000</v>
      </c>
      <c r="D80" s="309">
        <v>255000</v>
      </c>
    </row>
    <row r="81" spans="1:4" ht="18" customHeight="1" x14ac:dyDescent="0.25">
      <c r="A81" s="308" t="s">
        <v>461</v>
      </c>
      <c r="B81" s="309">
        <v>207000</v>
      </c>
      <c r="C81" s="309">
        <v>274000</v>
      </c>
      <c r="D81" s="309">
        <v>340000</v>
      </c>
    </row>
    <row r="82" spans="1:4" ht="18" customHeight="1" x14ac:dyDescent="0.25">
      <c r="A82" s="308" t="s">
        <v>462</v>
      </c>
      <c r="B82" s="309">
        <v>107000</v>
      </c>
      <c r="C82" s="309">
        <v>174000</v>
      </c>
      <c r="D82" s="309">
        <v>240000</v>
      </c>
    </row>
    <row r="83" spans="1:4" ht="18" customHeight="1" x14ac:dyDescent="0.25">
      <c r="A83" s="308" t="s">
        <v>463</v>
      </c>
      <c r="B83" s="309">
        <v>117000</v>
      </c>
      <c r="C83" s="309">
        <v>184000</v>
      </c>
      <c r="D83" s="309">
        <v>250000</v>
      </c>
    </row>
    <row r="84" spans="1:4" ht="18" customHeight="1" x14ac:dyDescent="0.25">
      <c r="A84" s="308" t="s">
        <v>464</v>
      </c>
      <c r="B84" s="309">
        <v>72000</v>
      </c>
      <c r="C84" s="309">
        <v>139000</v>
      </c>
      <c r="D84" s="309">
        <v>205000</v>
      </c>
    </row>
    <row r="85" spans="1:4" ht="18" customHeight="1" x14ac:dyDescent="0.25">
      <c r="A85" s="308" t="s">
        <v>465</v>
      </c>
      <c r="B85" s="309">
        <v>107000</v>
      </c>
      <c r="C85" s="309">
        <v>174000</v>
      </c>
      <c r="D85" s="309">
        <v>240000</v>
      </c>
    </row>
    <row r="86" spans="1:4" ht="18" customHeight="1" x14ac:dyDescent="0.25">
      <c r="A86" s="308" t="s">
        <v>466</v>
      </c>
      <c r="B86" s="309">
        <v>92000</v>
      </c>
      <c r="C86" s="309">
        <v>159000</v>
      </c>
      <c r="D86" s="309">
        <v>225000</v>
      </c>
    </row>
    <row r="87" spans="1:4" ht="18" customHeight="1" x14ac:dyDescent="0.25">
      <c r="A87" s="308" t="s">
        <v>467</v>
      </c>
      <c r="B87" s="309">
        <v>87000</v>
      </c>
      <c r="C87" s="309">
        <v>154000</v>
      </c>
      <c r="D87" s="309">
        <v>220000</v>
      </c>
    </row>
    <row r="88" spans="1:4" ht="18" customHeight="1" x14ac:dyDescent="0.25">
      <c r="A88" s="308" t="s">
        <v>468</v>
      </c>
      <c r="B88" s="309">
        <v>306000</v>
      </c>
      <c r="C88" s="309">
        <v>373000</v>
      </c>
      <c r="D88" s="309">
        <v>439000</v>
      </c>
    </row>
    <row r="89" spans="1:4" ht="18" customHeight="1" x14ac:dyDescent="0.25">
      <c r="A89" s="308" t="s">
        <v>469</v>
      </c>
      <c r="B89" s="309">
        <v>307000</v>
      </c>
      <c r="C89" s="309">
        <v>374000</v>
      </c>
      <c r="D89" s="309">
        <v>440000</v>
      </c>
    </row>
    <row r="90" spans="1:4" ht="18" customHeight="1" x14ac:dyDescent="0.25">
      <c r="A90" s="677" t="s">
        <v>470</v>
      </c>
      <c r="B90" s="677"/>
      <c r="C90" s="677"/>
      <c r="D90" s="677"/>
    </row>
    <row r="91" spans="1:4" ht="42" customHeight="1" x14ac:dyDescent="0.25">
      <c r="A91" s="678" t="s">
        <v>471</v>
      </c>
      <c r="B91" s="678"/>
      <c r="C91" s="678"/>
      <c r="D91" s="678"/>
    </row>
    <row r="92" spans="1:4" ht="5.25" customHeight="1" x14ac:dyDescent="0.25">
      <c r="A92" s="311"/>
      <c r="B92" s="311"/>
      <c r="C92" s="312"/>
      <c r="D92" s="311"/>
    </row>
    <row r="93" spans="1:4" ht="19.5" customHeight="1" x14ac:dyDescent="0.25">
      <c r="A93" s="676" t="s">
        <v>472</v>
      </c>
      <c r="B93" s="676"/>
      <c r="C93" s="676"/>
      <c r="D93" s="676"/>
    </row>
    <row r="94" spans="1:4" ht="45" customHeight="1" x14ac:dyDescent="0.25">
      <c r="A94" s="307" t="s">
        <v>473</v>
      </c>
      <c r="B94" s="307" t="s">
        <v>474</v>
      </c>
      <c r="C94" s="307" t="s">
        <v>387</v>
      </c>
      <c r="D94" s="307" t="s">
        <v>475</v>
      </c>
    </row>
    <row r="95" spans="1:4" ht="56.25" customHeight="1" x14ac:dyDescent="0.25">
      <c r="A95" s="313" t="s">
        <v>476</v>
      </c>
      <c r="B95" s="314">
        <v>16000</v>
      </c>
      <c r="C95" s="314">
        <v>49000</v>
      </c>
      <c r="D95" s="315">
        <v>0</v>
      </c>
    </row>
    <row r="96" spans="1:4" ht="18" customHeight="1" x14ac:dyDescent="0.25">
      <c r="A96" s="313" t="s">
        <v>477</v>
      </c>
      <c r="B96" s="314">
        <v>42000</v>
      </c>
      <c r="C96" s="314">
        <v>92000</v>
      </c>
      <c r="D96" s="315">
        <v>109000</v>
      </c>
    </row>
    <row r="97" spans="1:4" ht="18" customHeight="1" x14ac:dyDescent="0.25">
      <c r="A97" s="313" t="s">
        <v>478</v>
      </c>
      <c r="B97" s="314">
        <v>94000</v>
      </c>
      <c r="C97" s="314">
        <v>161000</v>
      </c>
      <c r="D97" s="315">
        <v>227000</v>
      </c>
    </row>
    <row r="98" spans="1:4" ht="18" customHeight="1" x14ac:dyDescent="0.25">
      <c r="A98" s="313" t="s">
        <v>479</v>
      </c>
      <c r="B98" s="314">
        <v>103000</v>
      </c>
      <c r="C98" s="314">
        <v>170000</v>
      </c>
      <c r="D98" s="315">
        <v>236000</v>
      </c>
    </row>
    <row r="99" spans="1:4" ht="18" customHeight="1" x14ac:dyDescent="0.25">
      <c r="A99" s="313" t="s">
        <v>480</v>
      </c>
      <c r="B99" s="314">
        <v>89000</v>
      </c>
      <c r="C99" s="314">
        <v>156000</v>
      </c>
      <c r="D99" s="315">
        <v>222000</v>
      </c>
    </row>
    <row r="100" spans="1:4" ht="18" customHeight="1" x14ac:dyDescent="0.25">
      <c r="A100" s="313" t="s">
        <v>481</v>
      </c>
      <c r="B100" s="314">
        <v>262000</v>
      </c>
      <c r="C100" s="314">
        <v>329000</v>
      </c>
      <c r="D100" s="315">
        <v>395000</v>
      </c>
    </row>
    <row r="101" spans="1:4" ht="18" customHeight="1" x14ac:dyDescent="0.25">
      <c r="A101" s="313" t="s">
        <v>482</v>
      </c>
      <c r="B101" s="314">
        <v>95000</v>
      </c>
      <c r="C101" s="314">
        <v>162000</v>
      </c>
      <c r="D101" s="315">
        <v>228000</v>
      </c>
    </row>
    <row r="102" spans="1:4" ht="18" customHeight="1" x14ac:dyDescent="0.25">
      <c r="A102" s="313" t="s">
        <v>483</v>
      </c>
      <c r="B102" s="314">
        <v>128000</v>
      </c>
      <c r="C102" s="314">
        <v>195000</v>
      </c>
      <c r="D102" s="315">
        <v>261000</v>
      </c>
    </row>
    <row r="103" spans="1:4" ht="18" customHeight="1" x14ac:dyDescent="0.25">
      <c r="A103" s="677" t="s">
        <v>470</v>
      </c>
      <c r="B103" s="677"/>
      <c r="C103" s="677"/>
      <c r="D103" s="677"/>
    </row>
    <row r="104" spans="1:4" ht="38.25" customHeight="1" x14ac:dyDescent="0.25">
      <c r="A104" s="678" t="s">
        <v>484</v>
      </c>
      <c r="B104" s="678"/>
      <c r="C104" s="678"/>
      <c r="D104" s="678"/>
    </row>
    <row r="105" spans="1:4" ht="27.75" customHeight="1" x14ac:dyDescent="0.25">
      <c r="A105" s="678" t="s">
        <v>485</v>
      </c>
      <c r="B105" s="678"/>
      <c r="C105" s="678"/>
      <c r="D105" s="678"/>
    </row>
    <row r="106" spans="1:4" ht="27" customHeight="1" x14ac:dyDescent="0.25">
      <c r="A106" s="680" t="s">
        <v>486</v>
      </c>
      <c r="B106" s="680"/>
      <c r="C106" s="680"/>
      <c r="D106" s="680"/>
    </row>
    <row r="107" spans="1:4" ht="3" customHeight="1" x14ac:dyDescent="0.25">
      <c r="A107" s="316"/>
      <c r="B107" s="316"/>
      <c r="C107" s="317"/>
      <c r="D107" s="317"/>
    </row>
    <row r="108" spans="1:4" s="319" customFormat="1" ht="18" customHeight="1" x14ac:dyDescent="0.25">
      <c r="A108" s="676" t="s">
        <v>487</v>
      </c>
      <c r="B108" s="676"/>
      <c r="C108" s="676"/>
      <c r="D108" s="318"/>
    </row>
    <row r="109" spans="1:4" s="319" customFormat="1" ht="52.5" customHeight="1" x14ac:dyDescent="0.25">
      <c r="A109" s="307" t="s">
        <v>386</v>
      </c>
      <c r="B109" s="307" t="s">
        <v>387</v>
      </c>
      <c r="C109" s="307" t="s">
        <v>475</v>
      </c>
      <c r="D109" s="316"/>
    </row>
    <row r="110" spans="1:4" ht="18" customHeight="1" x14ac:dyDescent="0.25">
      <c r="A110" s="320">
        <v>98000</v>
      </c>
      <c r="B110" s="320">
        <v>158000</v>
      </c>
      <c r="C110" s="321">
        <v>21800</v>
      </c>
      <c r="D110" s="317"/>
    </row>
    <row r="111" spans="1:4" ht="21" customHeight="1" x14ac:dyDescent="0.25">
      <c r="A111" s="681" t="s">
        <v>488</v>
      </c>
      <c r="B111" s="681"/>
      <c r="C111" s="681"/>
      <c r="D111" s="322"/>
    </row>
    <row r="112" spans="1:4" ht="54.75" customHeight="1" x14ac:dyDescent="0.25">
      <c r="A112" s="679" t="s">
        <v>489</v>
      </c>
      <c r="B112" s="679"/>
      <c r="C112" s="679"/>
      <c r="D112" s="323"/>
    </row>
    <row r="113" spans="1:4" ht="29.25" customHeight="1" x14ac:dyDescent="0.25">
      <c r="A113" s="679" t="s">
        <v>486</v>
      </c>
      <c r="B113" s="679"/>
      <c r="C113" s="679"/>
      <c r="D113" s="323"/>
    </row>
    <row r="114" spans="1:4" ht="28.5" customHeight="1" x14ac:dyDescent="0.25">
      <c r="A114" s="679" t="s">
        <v>490</v>
      </c>
      <c r="B114" s="679"/>
      <c r="C114" s="679"/>
    </row>
  </sheetData>
  <mergeCells count="17">
    <mergeCell ref="A113:C113"/>
    <mergeCell ref="A114:C114"/>
    <mergeCell ref="A105:D105"/>
    <mergeCell ref="A106:D106"/>
    <mergeCell ref="A108:C108"/>
    <mergeCell ref="A111:C111"/>
    <mergeCell ref="A112:C112"/>
    <mergeCell ref="A90:D90"/>
    <mergeCell ref="A91:D91"/>
    <mergeCell ref="A93:D93"/>
    <mergeCell ref="A103:D103"/>
    <mergeCell ref="A104:D104"/>
    <mergeCell ref="B1:E1"/>
    <mergeCell ref="B2:E2"/>
    <mergeCell ref="B5:D5"/>
    <mergeCell ref="B6:D6"/>
    <mergeCell ref="A8:D8"/>
  </mergeCells>
  <printOptions horizontalCentered="1"/>
  <pageMargins left="0" right="0" top="0" bottom="0" header="0.511811023622047" footer="0.511811023622047"/>
  <pageSetup fitToHeight="0" orientation="landscape" horizontalDpi="300" verticalDpi="300"/>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B3A2C7"/>
    <pageSetUpPr fitToPage="1"/>
  </sheetPr>
  <dimension ref="A1:K18"/>
  <sheetViews>
    <sheetView showGridLines="0" zoomScaleNormal="100" workbookViewId="0">
      <selection activeCell="E13" sqref="E13"/>
    </sheetView>
  </sheetViews>
  <sheetFormatPr baseColWidth="10" defaultColWidth="12" defaultRowHeight="12.5" x14ac:dyDescent="0.25"/>
  <cols>
    <col min="1" max="1" width="47" style="1" customWidth="1"/>
    <col min="2" max="3" width="33.796875" style="1" customWidth="1"/>
    <col min="4" max="4" width="18.796875" style="1" customWidth="1"/>
    <col min="5" max="5" width="15.69921875" style="1" customWidth="1"/>
    <col min="6" max="6" width="12" style="1"/>
    <col min="7" max="7" width="15" style="1" customWidth="1"/>
    <col min="8" max="8" width="22.296875" style="1" customWidth="1"/>
    <col min="9" max="246" width="12" style="1"/>
    <col min="247" max="247" width="36.296875" style="1" customWidth="1"/>
    <col min="248" max="248" width="22.296875" style="1" customWidth="1"/>
    <col min="249" max="249" width="12" style="1"/>
    <col min="250" max="250" width="14.296875" style="1" customWidth="1"/>
    <col min="251" max="502" width="12" style="1"/>
    <col min="503" max="503" width="36.296875" style="1" customWidth="1"/>
    <col min="504" max="504" width="22.296875" style="1" customWidth="1"/>
    <col min="505" max="505" width="12" style="1"/>
    <col min="506" max="506" width="14.296875" style="1" customWidth="1"/>
    <col min="507" max="758" width="12" style="1"/>
    <col min="759" max="759" width="36.296875" style="1" customWidth="1"/>
    <col min="760" max="760" width="22.296875" style="1" customWidth="1"/>
    <col min="761" max="761" width="12" style="1"/>
    <col min="762" max="762" width="14.296875" style="1" customWidth="1"/>
    <col min="763" max="1014" width="12" style="1"/>
    <col min="1015" max="1015" width="36.296875" style="1" customWidth="1"/>
    <col min="1016" max="1016" width="22.296875" style="1" customWidth="1"/>
    <col min="1017" max="1017" width="12" style="1"/>
    <col min="1018" max="1018" width="14.296875" style="1" customWidth="1"/>
    <col min="1019" max="1270" width="12" style="1"/>
    <col min="1271" max="1271" width="36.296875" style="1" customWidth="1"/>
    <col min="1272" max="1272" width="22.296875" style="1" customWidth="1"/>
    <col min="1273" max="1273" width="12" style="1"/>
    <col min="1274" max="1274" width="14.296875" style="1" customWidth="1"/>
    <col min="1275" max="1526" width="12" style="1"/>
    <col min="1527" max="1527" width="36.296875" style="1" customWidth="1"/>
    <col min="1528" max="1528" width="22.296875" style="1" customWidth="1"/>
    <col min="1529" max="1529" width="12" style="1"/>
    <col min="1530" max="1530" width="14.296875" style="1" customWidth="1"/>
    <col min="1531" max="1782" width="12" style="1"/>
    <col min="1783" max="1783" width="36.296875" style="1" customWidth="1"/>
    <col min="1784" max="1784" width="22.296875" style="1" customWidth="1"/>
    <col min="1785" max="1785" width="12" style="1"/>
    <col min="1786" max="1786" width="14.296875" style="1" customWidth="1"/>
    <col min="1787" max="2038" width="12" style="1"/>
    <col min="2039" max="2039" width="36.296875" style="1" customWidth="1"/>
    <col min="2040" max="2040" width="22.296875" style="1" customWidth="1"/>
    <col min="2041" max="2041" width="12" style="1"/>
    <col min="2042" max="2042" width="14.296875" style="1" customWidth="1"/>
    <col min="2043" max="2294" width="12" style="1"/>
    <col min="2295" max="2295" width="36.296875" style="1" customWidth="1"/>
    <col min="2296" max="2296" width="22.296875" style="1" customWidth="1"/>
    <col min="2297" max="2297" width="12" style="1"/>
    <col min="2298" max="2298" width="14.296875" style="1" customWidth="1"/>
    <col min="2299" max="2550" width="12" style="1"/>
    <col min="2551" max="2551" width="36.296875" style="1" customWidth="1"/>
    <col min="2552" max="2552" width="22.296875" style="1" customWidth="1"/>
    <col min="2553" max="2553" width="12" style="1"/>
    <col min="2554" max="2554" width="14.296875" style="1" customWidth="1"/>
    <col min="2555" max="2806" width="12" style="1"/>
    <col min="2807" max="2807" width="36.296875" style="1" customWidth="1"/>
    <col min="2808" max="2808" width="22.296875" style="1" customWidth="1"/>
    <col min="2809" max="2809" width="12" style="1"/>
    <col min="2810" max="2810" width="14.296875" style="1" customWidth="1"/>
    <col min="2811" max="3062" width="12" style="1"/>
    <col min="3063" max="3063" width="36.296875" style="1" customWidth="1"/>
    <col min="3064" max="3064" width="22.296875" style="1" customWidth="1"/>
    <col min="3065" max="3065" width="12" style="1"/>
    <col min="3066" max="3066" width="14.296875" style="1" customWidth="1"/>
    <col min="3067" max="3318" width="12" style="1"/>
    <col min="3319" max="3319" width="36.296875" style="1" customWidth="1"/>
    <col min="3320" max="3320" width="22.296875" style="1" customWidth="1"/>
    <col min="3321" max="3321" width="12" style="1"/>
    <col min="3322" max="3322" width="14.296875" style="1" customWidth="1"/>
    <col min="3323" max="3574" width="12" style="1"/>
    <col min="3575" max="3575" width="36.296875" style="1" customWidth="1"/>
    <col min="3576" max="3576" width="22.296875" style="1" customWidth="1"/>
    <col min="3577" max="3577" width="12" style="1"/>
    <col min="3578" max="3578" width="14.296875" style="1" customWidth="1"/>
    <col min="3579" max="3830" width="12" style="1"/>
    <col min="3831" max="3831" width="36.296875" style="1" customWidth="1"/>
    <col min="3832" max="3832" width="22.296875" style="1" customWidth="1"/>
    <col min="3833" max="3833" width="12" style="1"/>
    <col min="3834" max="3834" width="14.296875" style="1" customWidth="1"/>
    <col min="3835" max="4086" width="12" style="1"/>
    <col min="4087" max="4087" width="36.296875" style="1" customWidth="1"/>
    <col min="4088" max="4088" width="22.296875" style="1" customWidth="1"/>
    <col min="4089" max="4089" width="12" style="1"/>
    <col min="4090" max="4090" width="14.296875" style="1" customWidth="1"/>
    <col min="4091" max="4342" width="12" style="1"/>
    <col min="4343" max="4343" width="36.296875" style="1" customWidth="1"/>
    <col min="4344" max="4344" width="22.296875" style="1" customWidth="1"/>
    <col min="4345" max="4345" width="12" style="1"/>
    <col min="4346" max="4346" width="14.296875" style="1" customWidth="1"/>
    <col min="4347" max="4598" width="12" style="1"/>
    <col min="4599" max="4599" width="36.296875" style="1" customWidth="1"/>
    <col min="4600" max="4600" width="22.296875" style="1" customWidth="1"/>
    <col min="4601" max="4601" width="12" style="1"/>
    <col min="4602" max="4602" width="14.296875" style="1" customWidth="1"/>
    <col min="4603" max="4854" width="12" style="1"/>
    <col min="4855" max="4855" width="36.296875" style="1" customWidth="1"/>
    <col min="4856" max="4856" width="22.296875" style="1" customWidth="1"/>
    <col min="4857" max="4857" width="12" style="1"/>
    <col min="4858" max="4858" width="14.296875" style="1" customWidth="1"/>
    <col min="4859" max="5110" width="12" style="1"/>
    <col min="5111" max="5111" width="36.296875" style="1" customWidth="1"/>
    <col min="5112" max="5112" width="22.296875" style="1" customWidth="1"/>
    <col min="5113" max="5113" width="12" style="1"/>
    <col min="5114" max="5114" width="14.296875" style="1" customWidth="1"/>
    <col min="5115" max="5366" width="12" style="1"/>
    <col min="5367" max="5367" width="36.296875" style="1" customWidth="1"/>
    <col min="5368" max="5368" width="22.296875" style="1" customWidth="1"/>
    <col min="5369" max="5369" width="12" style="1"/>
    <col min="5370" max="5370" width="14.296875" style="1" customWidth="1"/>
    <col min="5371" max="5622" width="12" style="1"/>
    <col min="5623" max="5623" width="36.296875" style="1" customWidth="1"/>
    <col min="5624" max="5624" width="22.296875" style="1" customWidth="1"/>
    <col min="5625" max="5625" width="12" style="1"/>
    <col min="5626" max="5626" width="14.296875" style="1" customWidth="1"/>
    <col min="5627" max="5878" width="12" style="1"/>
    <col min="5879" max="5879" width="36.296875" style="1" customWidth="1"/>
    <col min="5880" max="5880" width="22.296875" style="1" customWidth="1"/>
    <col min="5881" max="5881" width="12" style="1"/>
    <col min="5882" max="5882" width="14.296875" style="1" customWidth="1"/>
    <col min="5883" max="6134" width="12" style="1"/>
    <col min="6135" max="6135" width="36.296875" style="1" customWidth="1"/>
    <col min="6136" max="6136" width="22.296875" style="1" customWidth="1"/>
    <col min="6137" max="6137" width="12" style="1"/>
    <col min="6138" max="6138" width="14.296875" style="1" customWidth="1"/>
    <col min="6139" max="6390" width="12" style="1"/>
    <col min="6391" max="6391" width="36.296875" style="1" customWidth="1"/>
    <col min="6392" max="6392" width="22.296875" style="1" customWidth="1"/>
    <col min="6393" max="6393" width="12" style="1"/>
    <col min="6394" max="6394" width="14.296875" style="1" customWidth="1"/>
    <col min="6395" max="6646" width="12" style="1"/>
    <col min="6647" max="6647" width="36.296875" style="1" customWidth="1"/>
    <col min="6648" max="6648" width="22.296875" style="1" customWidth="1"/>
    <col min="6649" max="6649" width="12" style="1"/>
    <col min="6650" max="6650" width="14.296875" style="1" customWidth="1"/>
    <col min="6651" max="6902" width="12" style="1"/>
    <col min="6903" max="6903" width="36.296875" style="1" customWidth="1"/>
    <col min="6904" max="6904" width="22.296875" style="1" customWidth="1"/>
    <col min="6905" max="6905" width="12" style="1"/>
    <col min="6906" max="6906" width="14.296875" style="1" customWidth="1"/>
    <col min="6907" max="7158" width="12" style="1"/>
    <col min="7159" max="7159" width="36.296875" style="1" customWidth="1"/>
    <col min="7160" max="7160" width="22.296875" style="1" customWidth="1"/>
    <col min="7161" max="7161" width="12" style="1"/>
    <col min="7162" max="7162" width="14.296875" style="1" customWidth="1"/>
    <col min="7163" max="7414" width="12" style="1"/>
    <col min="7415" max="7415" width="36.296875" style="1" customWidth="1"/>
    <col min="7416" max="7416" width="22.296875" style="1" customWidth="1"/>
    <col min="7417" max="7417" width="12" style="1"/>
    <col min="7418" max="7418" width="14.296875" style="1" customWidth="1"/>
    <col min="7419" max="7670" width="12" style="1"/>
    <col min="7671" max="7671" width="36.296875" style="1" customWidth="1"/>
    <col min="7672" max="7672" width="22.296875" style="1" customWidth="1"/>
    <col min="7673" max="7673" width="12" style="1"/>
    <col min="7674" max="7674" width="14.296875" style="1" customWidth="1"/>
    <col min="7675" max="7926" width="12" style="1"/>
    <col min="7927" max="7927" width="36.296875" style="1" customWidth="1"/>
    <col min="7928" max="7928" width="22.296875" style="1" customWidth="1"/>
    <col min="7929" max="7929" width="12" style="1"/>
    <col min="7930" max="7930" width="14.296875" style="1" customWidth="1"/>
    <col min="7931" max="8182" width="12" style="1"/>
    <col min="8183" max="8183" width="36.296875" style="1" customWidth="1"/>
    <col min="8184" max="8184" width="22.296875" style="1" customWidth="1"/>
    <col min="8185" max="8185" width="12" style="1"/>
    <col min="8186" max="8186" width="14.296875" style="1" customWidth="1"/>
    <col min="8187" max="8438" width="12" style="1"/>
    <col min="8439" max="8439" width="36.296875" style="1" customWidth="1"/>
    <col min="8440" max="8440" width="22.296875" style="1" customWidth="1"/>
    <col min="8441" max="8441" width="12" style="1"/>
    <col min="8442" max="8442" width="14.296875" style="1" customWidth="1"/>
    <col min="8443" max="8694" width="12" style="1"/>
    <col min="8695" max="8695" width="36.296875" style="1" customWidth="1"/>
    <col min="8696" max="8696" width="22.296875" style="1" customWidth="1"/>
    <col min="8697" max="8697" width="12" style="1"/>
    <col min="8698" max="8698" width="14.296875" style="1" customWidth="1"/>
    <col min="8699" max="8950" width="12" style="1"/>
    <col min="8951" max="8951" width="36.296875" style="1" customWidth="1"/>
    <col min="8952" max="8952" width="22.296875" style="1" customWidth="1"/>
    <col min="8953" max="8953" width="12" style="1"/>
    <col min="8954" max="8954" width="14.296875" style="1" customWidth="1"/>
    <col min="8955" max="9206" width="12" style="1"/>
    <col min="9207" max="9207" width="36.296875" style="1" customWidth="1"/>
    <col min="9208" max="9208" width="22.296875" style="1" customWidth="1"/>
    <col min="9209" max="9209" width="12" style="1"/>
    <col min="9210" max="9210" width="14.296875" style="1" customWidth="1"/>
    <col min="9211" max="9462" width="12" style="1"/>
    <col min="9463" max="9463" width="36.296875" style="1" customWidth="1"/>
    <col min="9464" max="9464" width="22.296875" style="1" customWidth="1"/>
    <col min="9465" max="9465" width="12" style="1"/>
    <col min="9466" max="9466" width="14.296875" style="1" customWidth="1"/>
    <col min="9467" max="9718" width="12" style="1"/>
    <col min="9719" max="9719" width="36.296875" style="1" customWidth="1"/>
    <col min="9720" max="9720" width="22.296875" style="1" customWidth="1"/>
    <col min="9721" max="9721" width="12" style="1"/>
    <col min="9722" max="9722" width="14.296875" style="1" customWidth="1"/>
    <col min="9723" max="9974" width="12" style="1"/>
    <col min="9975" max="9975" width="36.296875" style="1" customWidth="1"/>
    <col min="9976" max="9976" width="22.296875" style="1" customWidth="1"/>
    <col min="9977" max="9977" width="12" style="1"/>
    <col min="9978" max="9978" width="14.296875" style="1" customWidth="1"/>
    <col min="9979" max="10230" width="12" style="1"/>
    <col min="10231" max="10231" width="36.296875" style="1" customWidth="1"/>
    <col min="10232" max="10232" width="22.296875" style="1" customWidth="1"/>
    <col min="10233" max="10233" width="12" style="1"/>
    <col min="10234" max="10234" width="14.296875" style="1" customWidth="1"/>
    <col min="10235" max="10486" width="12" style="1"/>
    <col min="10487" max="10487" width="36.296875" style="1" customWidth="1"/>
    <col min="10488" max="10488" width="22.296875" style="1" customWidth="1"/>
    <col min="10489" max="10489" width="12" style="1"/>
    <col min="10490" max="10490" width="14.296875" style="1" customWidth="1"/>
    <col min="10491" max="10742" width="12" style="1"/>
    <col min="10743" max="10743" width="36.296875" style="1" customWidth="1"/>
    <col min="10744" max="10744" width="22.296875" style="1" customWidth="1"/>
    <col min="10745" max="10745" width="12" style="1"/>
    <col min="10746" max="10746" width="14.296875" style="1" customWidth="1"/>
    <col min="10747" max="10998" width="12" style="1"/>
    <col min="10999" max="10999" width="36.296875" style="1" customWidth="1"/>
    <col min="11000" max="11000" width="22.296875" style="1" customWidth="1"/>
    <col min="11001" max="11001" width="12" style="1"/>
    <col min="11002" max="11002" width="14.296875" style="1" customWidth="1"/>
    <col min="11003" max="11254" width="12" style="1"/>
    <col min="11255" max="11255" width="36.296875" style="1" customWidth="1"/>
    <col min="11256" max="11256" width="22.296875" style="1" customWidth="1"/>
    <col min="11257" max="11257" width="12" style="1"/>
    <col min="11258" max="11258" width="14.296875" style="1" customWidth="1"/>
    <col min="11259" max="11510" width="12" style="1"/>
    <col min="11511" max="11511" width="36.296875" style="1" customWidth="1"/>
    <col min="11512" max="11512" width="22.296875" style="1" customWidth="1"/>
    <col min="11513" max="11513" width="12" style="1"/>
    <col min="11514" max="11514" width="14.296875" style="1" customWidth="1"/>
    <col min="11515" max="11766" width="12" style="1"/>
    <col min="11767" max="11767" width="36.296875" style="1" customWidth="1"/>
    <col min="11768" max="11768" width="22.296875" style="1" customWidth="1"/>
    <col min="11769" max="11769" width="12" style="1"/>
    <col min="11770" max="11770" width="14.296875" style="1" customWidth="1"/>
    <col min="11771" max="12022" width="12" style="1"/>
    <col min="12023" max="12023" width="36.296875" style="1" customWidth="1"/>
    <col min="12024" max="12024" width="22.296875" style="1" customWidth="1"/>
    <col min="12025" max="12025" width="12" style="1"/>
    <col min="12026" max="12026" width="14.296875" style="1" customWidth="1"/>
    <col min="12027" max="12278" width="12" style="1"/>
    <col min="12279" max="12279" width="36.296875" style="1" customWidth="1"/>
    <col min="12280" max="12280" width="22.296875" style="1" customWidth="1"/>
    <col min="12281" max="12281" width="12" style="1"/>
    <col min="12282" max="12282" width="14.296875" style="1" customWidth="1"/>
    <col min="12283" max="12534" width="12" style="1"/>
    <col min="12535" max="12535" width="36.296875" style="1" customWidth="1"/>
    <col min="12536" max="12536" width="22.296875" style="1" customWidth="1"/>
    <col min="12537" max="12537" width="12" style="1"/>
    <col min="12538" max="12538" width="14.296875" style="1" customWidth="1"/>
    <col min="12539" max="12790" width="12" style="1"/>
    <col min="12791" max="12791" width="36.296875" style="1" customWidth="1"/>
    <col min="12792" max="12792" width="22.296875" style="1" customWidth="1"/>
    <col min="12793" max="12793" width="12" style="1"/>
    <col min="12794" max="12794" width="14.296875" style="1" customWidth="1"/>
    <col min="12795" max="13046" width="12" style="1"/>
    <col min="13047" max="13047" width="36.296875" style="1" customWidth="1"/>
    <col min="13048" max="13048" width="22.296875" style="1" customWidth="1"/>
    <col min="13049" max="13049" width="12" style="1"/>
    <col min="13050" max="13050" width="14.296875" style="1" customWidth="1"/>
    <col min="13051" max="13302" width="12" style="1"/>
    <col min="13303" max="13303" width="36.296875" style="1" customWidth="1"/>
    <col min="13304" max="13304" width="22.296875" style="1" customWidth="1"/>
    <col min="13305" max="13305" width="12" style="1"/>
    <col min="13306" max="13306" width="14.296875" style="1" customWidth="1"/>
    <col min="13307" max="13558" width="12" style="1"/>
    <col min="13559" max="13559" width="36.296875" style="1" customWidth="1"/>
    <col min="13560" max="13560" width="22.296875" style="1" customWidth="1"/>
    <col min="13561" max="13561" width="12" style="1"/>
    <col min="13562" max="13562" width="14.296875" style="1" customWidth="1"/>
    <col min="13563" max="13814" width="12" style="1"/>
    <col min="13815" max="13815" width="36.296875" style="1" customWidth="1"/>
    <col min="13816" max="13816" width="22.296875" style="1" customWidth="1"/>
    <col min="13817" max="13817" width="12" style="1"/>
    <col min="13818" max="13818" width="14.296875" style="1" customWidth="1"/>
    <col min="13819" max="14070" width="12" style="1"/>
    <col min="14071" max="14071" width="36.296875" style="1" customWidth="1"/>
    <col min="14072" max="14072" width="22.296875" style="1" customWidth="1"/>
    <col min="14073" max="14073" width="12" style="1"/>
    <col min="14074" max="14074" width="14.296875" style="1" customWidth="1"/>
    <col min="14075" max="14326" width="12" style="1"/>
    <col min="14327" max="14327" width="36.296875" style="1" customWidth="1"/>
    <col min="14328" max="14328" width="22.296875" style="1" customWidth="1"/>
    <col min="14329" max="14329" width="12" style="1"/>
    <col min="14330" max="14330" width="14.296875" style="1" customWidth="1"/>
    <col min="14331" max="14582" width="12" style="1"/>
    <col min="14583" max="14583" width="36.296875" style="1" customWidth="1"/>
    <col min="14584" max="14584" width="22.296875" style="1" customWidth="1"/>
    <col min="14585" max="14585" width="12" style="1"/>
    <col min="14586" max="14586" width="14.296875" style="1" customWidth="1"/>
    <col min="14587" max="14838" width="12" style="1"/>
    <col min="14839" max="14839" width="36.296875" style="1" customWidth="1"/>
    <col min="14840" max="14840" width="22.296875" style="1" customWidth="1"/>
    <col min="14841" max="14841" width="12" style="1"/>
    <col min="14842" max="14842" width="14.296875" style="1" customWidth="1"/>
    <col min="14843" max="15094" width="12" style="1"/>
    <col min="15095" max="15095" width="36.296875" style="1" customWidth="1"/>
    <col min="15096" max="15096" width="22.296875" style="1" customWidth="1"/>
    <col min="15097" max="15097" width="12" style="1"/>
    <col min="15098" max="15098" width="14.296875" style="1" customWidth="1"/>
    <col min="15099" max="15350" width="12" style="1"/>
    <col min="15351" max="15351" width="36.296875" style="1" customWidth="1"/>
    <col min="15352" max="15352" width="22.296875" style="1" customWidth="1"/>
    <col min="15353" max="15353" width="12" style="1"/>
    <col min="15354" max="15354" width="14.296875" style="1" customWidth="1"/>
    <col min="15355" max="15606" width="12" style="1"/>
    <col min="15607" max="15607" width="36.296875" style="1" customWidth="1"/>
    <col min="15608" max="15608" width="22.296875" style="1" customWidth="1"/>
    <col min="15609" max="15609" width="12" style="1"/>
    <col min="15610" max="15610" width="14.296875" style="1" customWidth="1"/>
    <col min="15611" max="15862" width="12" style="1"/>
    <col min="15863" max="15863" width="36.296875" style="1" customWidth="1"/>
    <col min="15864" max="15864" width="22.296875" style="1" customWidth="1"/>
    <col min="15865" max="15865" width="12" style="1"/>
    <col min="15866" max="15866" width="14.296875" style="1" customWidth="1"/>
    <col min="15867" max="16118" width="12" style="1"/>
    <col min="16119" max="16119" width="36.296875" style="1" customWidth="1"/>
    <col min="16120" max="16120" width="22.296875" style="1" customWidth="1"/>
    <col min="16121" max="16121" width="12" style="1"/>
    <col min="16122" max="16122" width="14.296875" style="1" customWidth="1"/>
    <col min="16123" max="16384" width="12" style="1"/>
  </cols>
  <sheetData>
    <row r="1" spans="1:11" ht="39" customHeight="1" x14ac:dyDescent="0.25">
      <c r="B1" s="582" t="str">
        <f>Instructivo!F1</f>
        <v>Sistema de Gestión Integral (SGI)
Instructivo - Componente Financiero EP
Código: F-PGC-21. Versión: 05</v>
      </c>
      <c r="C1" s="582"/>
      <c r="D1" s="582"/>
      <c r="E1" s="582"/>
      <c r="F1" s="118" t="s">
        <v>217</v>
      </c>
    </row>
    <row r="2" spans="1:11" ht="17.25" customHeight="1" x14ac:dyDescent="0.3">
      <c r="B2" s="554" t="s">
        <v>491</v>
      </c>
      <c r="C2" s="554"/>
      <c r="D2" s="554"/>
      <c r="E2" s="554"/>
      <c r="I2" s="275"/>
      <c r="J2" s="214"/>
      <c r="K2" s="199"/>
    </row>
    <row r="3" spans="1:11" ht="24.75" customHeight="1" x14ac:dyDescent="0.25">
      <c r="A3" s="682"/>
      <c r="B3" s="682"/>
      <c r="C3" s="682"/>
    </row>
    <row r="4" spans="1:11" ht="19.5" customHeight="1" x14ac:dyDescent="0.25">
      <c r="A4" s="324" t="s">
        <v>381</v>
      </c>
      <c r="B4" s="683">
        <v>2025</v>
      </c>
      <c r="C4" s="683"/>
    </row>
    <row r="5" spans="1:11" ht="19.5" customHeight="1" x14ac:dyDescent="0.25">
      <c r="A5" s="324" t="s">
        <v>382</v>
      </c>
      <c r="B5" s="683" t="s">
        <v>492</v>
      </c>
      <c r="C5" s="683"/>
    </row>
    <row r="6" spans="1:11" ht="19.5" customHeight="1" x14ac:dyDescent="0.25">
      <c r="A6" s="281"/>
      <c r="B6" s="325"/>
      <c r="C6" s="325"/>
    </row>
    <row r="7" spans="1:11" ht="33" customHeight="1" x14ac:dyDescent="0.25">
      <c r="A7" s="326" t="s">
        <v>493</v>
      </c>
      <c r="B7" s="687" t="s">
        <v>494</v>
      </c>
      <c r="C7" s="687"/>
    </row>
    <row r="8" spans="1:11" ht="12.75" customHeight="1" x14ac:dyDescent="0.25">
      <c r="A8" s="327" t="s">
        <v>239</v>
      </c>
      <c r="B8" s="684">
        <v>3000000</v>
      </c>
      <c r="C8" s="684"/>
      <c r="D8" s="328"/>
      <c r="E8" s="329"/>
      <c r="G8" s="330"/>
      <c r="H8" s="330"/>
    </row>
    <row r="9" spans="1:11" ht="12.75" customHeight="1" x14ac:dyDescent="0.25">
      <c r="A9" s="327" t="s">
        <v>495</v>
      </c>
      <c r="B9" s="684">
        <v>3752350</v>
      </c>
      <c r="C9" s="684"/>
      <c r="H9" s="331"/>
    </row>
    <row r="10" spans="1:11" ht="12.75" hidden="1" customHeight="1" x14ac:dyDescent="0.25">
      <c r="A10" s="327" t="s">
        <v>496</v>
      </c>
      <c r="B10" s="684"/>
      <c r="C10" s="684"/>
      <c r="H10" s="332"/>
    </row>
    <row r="11" spans="1:11" ht="12.75" customHeight="1" x14ac:dyDescent="0.25">
      <c r="A11" s="327" t="s">
        <v>497</v>
      </c>
      <c r="B11" s="684">
        <v>4824450</v>
      </c>
      <c r="C11" s="684"/>
    </row>
    <row r="12" spans="1:11" ht="12.75" customHeight="1" x14ac:dyDescent="0.25">
      <c r="A12" s="327" t="s">
        <v>498</v>
      </c>
      <c r="B12" s="684">
        <v>5463336</v>
      </c>
      <c r="C12" s="684"/>
    </row>
    <row r="13" spans="1:11" ht="12.75" customHeight="1" x14ac:dyDescent="0.25">
      <c r="A13" s="327" t="s">
        <v>499</v>
      </c>
      <c r="B13" s="684">
        <v>8034253</v>
      </c>
      <c r="C13" s="684"/>
    </row>
    <row r="14" spans="1:11" ht="13.5" customHeight="1" x14ac:dyDescent="0.25">
      <c r="A14" s="333" t="s">
        <v>500</v>
      </c>
      <c r="B14" s="685">
        <v>9638479</v>
      </c>
      <c r="C14" s="685"/>
    </row>
    <row r="15" spans="1:11" ht="7.5" customHeight="1" x14ac:dyDescent="0.25">
      <c r="A15" s="334"/>
      <c r="B15" s="335"/>
      <c r="C15" s="335"/>
    </row>
    <row r="16" spans="1:11" ht="19.5" customHeight="1" x14ac:dyDescent="0.3">
      <c r="A16" s="336" t="s">
        <v>501</v>
      </c>
      <c r="B16" s="319"/>
      <c r="C16" s="319"/>
    </row>
    <row r="17" spans="1:3" ht="57" customHeight="1" x14ac:dyDescent="0.25">
      <c r="A17" s="686" t="s">
        <v>502</v>
      </c>
      <c r="B17" s="686"/>
      <c r="C17" s="686"/>
    </row>
    <row r="18" spans="1:3" ht="19.5" customHeight="1" x14ac:dyDescent="0.25">
      <c r="A18" s="319"/>
      <c r="B18" s="319"/>
      <c r="C18" s="319"/>
    </row>
  </sheetData>
  <mergeCells count="14">
    <mergeCell ref="B12:C12"/>
    <mergeCell ref="B13:C13"/>
    <mergeCell ref="B14:C14"/>
    <mergeCell ref="A17:C17"/>
    <mergeCell ref="B7:C7"/>
    <mergeCell ref="B8:C8"/>
    <mergeCell ref="B9:C9"/>
    <mergeCell ref="B10:C10"/>
    <mergeCell ref="B11:C11"/>
    <mergeCell ref="B1:E1"/>
    <mergeCell ref="B2:E2"/>
    <mergeCell ref="A3:C3"/>
    <mergeCell ref="B4:C4"/>
    <mergeCell ref="B5:C5"/>
  </mergeCells>
  <hyperlinks>
    <hyperlink ref="F1" location="Instructivo!D10" display="Instructivo" xr:uid="{00000000-0004-0000-0900-000000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B3A2C7"/>
    <pageSetUpPr fitToPage="1"/>
  </sheetPr>
  <dimension ref="A1:BJ155"/>
  <sheetViews>
    <sheetView showGridLines="0" zoomScaleNormal="100" workbookViewId="0">
      <selection activeCell="M17" sqref="M17"/>
    </sheetView>
  </sheetViews>
  <sheetFormatPr baseColWidth="10" defaultColWidth="13.296875" defaultRowHeight="12.5" x14ac:dyDescent="0.25"/>
  <cols>
    <col min="1" max="1" width="27.296875" style="304" customWidth="1"/>
    <col min="2" max="2" width="14.296875" style="304" customWidth="1"/>
    <col min="3" max="3" width="15.796875" style="337" customWidth="1"/>
    <col min="4" max="10" width="15.796875" style="304" customWidth="1"/>
    <col min="11" max="62" width="13.296875" style="319"/>
    <col min="63" max="16384" width="13.296875" style="304"/>
  </cols>
  <sheetData>
    <row r="1" spans="1:11" s="1" customFormat="1" ht="39" customHeight="1" x14ac:dyDescent="0.25">
      <c r="E1" s="674" t="str">
        <f>Instructivo!F1</f>
        <v>Sistema de Gestión Integral (SGI)
Instructivo - Componente Financiero EP
Código: F-PGC-21. Versión: 05</v>
      </c>
      <c r="F1" s="674"/>
      <c r="G1" s="674"/>
      <c r="H1" s="674"/>
      <c r="J1" s="118" t="s">
        <v>217</v>
      </c>
    </row>
    <row r="2" spans="1:11" s="1" customFormat="1" ht="17.25" customHeight="1" x14ac:dyDescent="0.3">
      <c r="E2" s="555" t="s">
        <v>503</v>
      </c>
      <c r="F2" s="555"/>
      <c r="G2" s="555"/>
      <c r="H2" s="555"/>
      <c r="I2" s="275"/>
      <c r="J2" s="214"/>
      <c r="K2" s="199"/>
    </row>
    <row r="3" spans="1:11" ht="6" customHeight="1" x14ac:dyDescent="0.25"/>
    <row r="4" spans="1:11" ht="6" customHeight="1" x14ac:dyDescent="0.25">
      <c r="A4" s="338"/>
      <c r="B4" s="338"/>
      <c r="C4" s="338"/>
      <c r="D4" s="31"/>
      <c r="E4" s="317"/>
      <c r="F4" s="317"/>
      <c r="G4" s="317"/>
      <c r="H4" s="317"/>
      <c r="I4" s="317"/>
      <c r="J4" s="317"/>
    </row>
    <row r="5" spans="1:11" ht="19.5" customHeight="1" x14ac:dyDescent="0.25">
      <c r="A5" s="688" t="s">
        <v>381</v>
      </c>
      <c r="B5" s="688"/>
      <c r="C5" s="688"/>
      <c r="D5" s="689">
        <v>2025</v>
      </c>
      <c r="E5" s="689"/>
      <c r="F5" s="689"/>
      <c r="G5" s="689"/>
      <c r="H5" s="689"/>
      <c r="I5" s="689"/>
      <c r="J5" s="689"/>
    </row>
    <row r="6" spans="1:11" ht="19.5" customHeight="1" x14ac:dyDescent="0.25">
      <c r="A6" s="688" t="s">
        <v>382</v>
      </c>
      <c r="B6" s="688"/>
      <c r="C6" s="688"/>
      <c r="D6" s="689" t="s">
        <v>504</v>
      </c>
      <c r="E6" s="689"/>
      <c r="F6" s="689"/>
      <c r="G6" s="689"/>
      <c r="H6" s="689"/>
      <c r="I6" s="689"/>
      <c r="J6" s="689"/>
    </row>
    <row r="7" spans="1:11" ht="19.5" customHeight="1" x14ac:dyDescent="0.25">
      <c r="A7" s="690" t="s">
        <v>505</v>
      </c>
      <c r="B7" s="690"/>
      <c r="C7" s="690"/>
      <c r="D7" s="691">
        <v>1423500</v>
      </c>
      <c r="E7" s="691"/>
      <c r="F7" s="691"/>
      <c r="G7" s="691"/>
      <c r="H7" s="691"/>
      <c r="I7" s="691"/>
      <c r="J7" s="691"/>
    </row>
    <row r="8" spans="1:11" ht="19.5" customHeight="1" x14ac:dyDescent="0.25">
      <c r="A8" s="690" t="s">
        <v>506</v>
      </c>
      <c r="B8" s="690"/>
      <c r="C8" s="690"/>
      <c r="D8" s="691">
        <v>200000</v>
      </c>
      <c r="E8" s="691"/>
      <c r="F8" s="691"/>
      <c r="G8" s="691"/>
      <c r="H8" s="691"/>
      <c r="I8" s="691"/>
      <c r="J8" s="691"/>
    </row>
    <row r="9" spans="1:11" ht="19.5" customHeight="1" x14ac:dyDescent="0.25">
      <c r="A9" s="339"/>
      <c r="B9" s="339"/>
      <c r="C9" s="339"/>
      <c r="D9" s="340"/>
      <c r="E9" s="340"/>
      <c r="F9" s="340"/>
      <c r="G9" s="340"/>
      <c r="H9" s="340"/>
      <c r="I9" s="340"/>
      <c r="J9" s="340"/>
    </row>
    <row r="10" spans="1:11" ht="19.5" customHeight="1" x14ac:dyDescent="0.25">
      <c r="A10" s="692" t="s">
        <v>507</v>
      </c>
      <c r="B10" s="692"/>
      <c r="C10" s="692"/>
      <c r="D10" s="692"/>
      <c r="E10" s="692"/>
      <c r="F10" s="692"/>
      <c r="G10" s="692"/>
      <c r="H10" s="692"/>
      <c r="I10" s="692"/>
      <c r="J10" s="692"/>
    </row>
    <row r="11" spans="1:11" ht="16.5" customHeight="1" x14ac:dyDescent="0.3">
      <c r="A11" s="693" t="s">
        <v>508</v>
      </c>
      <c r="B11" s="693"/>
      <c r="C11" s="341">
        <v>1</v>
      </c>
      <c r="D11" s="341">
        <v>1.25</v>
      </c>
      <c r="E11" s="341">
        <v>1.5</v>
      </c>
      <c r="F11" s="341">
        <v>1.75</v>
      </c>
      <c r="G11" s="341">
        <v>2</v>
      </c>
      <c r="H11" s="342">
        <v>3</v>
      </c>
      <c r="I11" s="342">
        <v>4</v>
      </c>
      <c r="J11" s="343">
        <v>5</v>
      </c>
    </row>
    <row r="12" spans="1:11" ht="16.5" customHeight="1" x14ac:dyDescent="0.3">
      <c r="A12" s="694" t="s">
        <v>509</v>
      </c>
      <c r="B12" s="694"/>
      <c r="C12" s="344">
        <f t="shared" ref="C12:J12" si="0">$D$7*C11</f>
        <v>1423500</v>
      </c>
      <c r="D12" s="344">
        <f t="shared" si="0"/>
        <v>1779375</v>
      </c>
      <c r="E12" s="344">
        <f t="shared" si="0"/>
        <v>2135250</v>
      </c>
      <c r="F12" s="344">
        <f t="shared" si="0"/>
        <v>2491125</v>
      </c>
      <c r="G12" s="344">
        <f t="shared" si="0"/>
        <v>2847000</v>
      </c>
      <c r="H12" s="345">
        <f t="shared" si="0"/>
        <v>4270500</v>
      </c>
      <c r="I12" s="345">
        <f t="shared" si="0"/>
        <v>5694000</v>
      </c>
      <c r="J12" s="346">
        <f t="shared" si="0"/>
        <v>7117500</v>
      </c>
    </row>
    <row r="13" spans="1:11" ht="15.75" customHeight="1" x14ac:dyDescent="0.3">
      <c r="A13" s="694" t="s">
        <v>510</v>
      </c>
      <c r="B13" s="694"/>
      <c r="C13" s="347">
        <f t="shared" ref="C13:J13" si="1">C29/30</f>
        <v>82954.631111111099</v>
      </c>
      <c r="D13" s="347">
        <f t="shared" si="1"/>
        <v>101732.17777777776</v>
      </c>
      <c r="E13" s="347">
        <f t="shared" si="1"/>
        <v>120509.72444444445</v>
      </c>
      <c r="F13" s="347">
        <f t="shared" si="1"/>
        <v>139287.2711111111</v>
      </c>
      <c r="G13" s="347">
        <f t="shared" si="1"/>
        <v>158064.81777777776</v>
      </c>
      <c r="H13" s="348">
        <f t="shared" si="1"/>
        <v>225330.56</v>
      </c>
      <c r="I13" s="348">
        <f t="shared" si="1"/>
        <v>300440.7466666667</v>
      </c>
      <c r="J13" s="349">
        <f t="shared" si="1"/>
        <v>375550.93333333335</v>
      </c>
    </row>
    <row r="14" spans="1:11" ht="19.5" customHeight="1" x14ac:dyDescent="0.3">
      <c r="A14" s="350" t="s">
        <v>222</v>
      </c>
      <c r="B14" s="351" t="s">
        <v>511</v>
      </c>
      <c r="C14" s="352" t="s">
        <v>512</v>
      </c>
      <c r="D14" s="352" t="s">
        <v>512</v>
      </c>
      <c r="E14" s="352" t="s">
        <v>512</v>
      </c>
      <c r="F14" s="352" t="s">
        <v>512</v>
      </c>
      <c r="G14" s="352" t="s">
        <v>512</v>
      </c>
      <c r="H14" s="352" t="s">
        <v>512</v>
      </c>
      <c r="I14" s="352" t="s">
        <v>512</v>
      </c>
      <c r="J14" s="353" t="s">
        <v>512</v>
      </c>
    </row>
    <row r="15" spans="1:11" ht="19.5" customHeight="1" x14ac:dyDescent="0.3">
      <c r="A15" s="695" t="s">
        <v>513</v>
      </c>
      <c r="B15" s="695"/>
      <c r="C15" s="354"/>
      <c r="D15" s="354"/>
      <c r="E15" s="354"/>
      <c r="F15" s="354"/>
      <c r="G15" s="354"/>
      <c r="H15" s="354"/>
      <c r="I15" s="354"/>
      <c r="J15" s="355"/>
    </row>
    <row r="16" spans="1:11" ht="19.5" customHeight="1" x14ac:dyDescent="0.25">
      <c r="A16" s="356" t="s">
        <v>514</v>
      </c>
      <c r="B16" s="357">
        <v>8.5000000000000006E-2</v>
      </c>
      <c r="C16" s="358">
        <f>$C$12*B16</f>
        <v>120997.50000000001</v>
      </c>
      <c r="D16" s="358">
        <f>$D$12*B16</f>
        <v>151246.875</v>
      </c>
      <c r="E16" s="358">
        <f>$E$12*B16</f>
        <v>181496.25</v>
      </c>
      <c r="F16" s="358">
        <f>$F$12*B16</f>
        <v>211745.62500000003</v>
      </c>
      <c r="G16" s="358">
        <f>$G$12*B16</f>
        <v>241995.00000000003</v>
      </c>
      <c r="H16" s="358">
        <f>$H$12*B16</f>
        <v>362992.5</v>
      </c>
      <c r="I16" s="358">
        <f>$I$12*B16</f>
        <v>483990.00000000006</v>
      </c>
      <c r="J16" s="359">
        <f>$J$12*B16</f>
        <v>604987.5</v>
      </c>
    </row>
    <row r="17" spans="1:10" ht="19.5" customHeight="1" x14ac:dyDescent="0.25">
      <c r="A17" s="356" t="s">
        <v>515</v>
      </c>
      <c r="B17" s="357">
        <v>0.12</v>
      </c>
      <c r="C17" s="358">
        <f>$C$12*B17</f>
        <v>170820</v>
      </c>
      <c r="D17" s="358">
        <f>$D$12*B17</f>
        <v>213525</v>
      </c>
      <c r="E17" s="358">
        <f>$E$12*B17</f>
        <v>256230</v>
      </c>
      <c r="F17" s="358">
        <f>$F$12*B17</f>
        <v>298935</v>
      </c>
      <c r="G17" s="358">
        <f>$G$12*B17</f>
        <v>341640</v>
      </c>
      <c r="H17" s="358">
        <f>$H$12*B17</f>
        <v>512460</v>
      </c>
      <c r="I17" s="358">
        <f>$I$12*B17</f>
        <v>683280</v>
      </c>
      <c r="J17" s="359">
        <f>$J$12*B17</f>
        <v>854100</v>
      </c>
    </row>
    <row r="18" spans="1:10" ht="19.5" customHeight="1" x14ac:dyDescent="0.25">
      <c r="A18" s="356" t="s">
        <v>516</v>
      </c>
      <c r="B18" s="360">
        <v>6.9599999999999995E-2</v>
      </c>
      <c r="C18" s="358">
        <f>$C$12*B18</f>
        <v>99075.599999999991</v>
      </c>
      <c r="D18" s="358">
        <f>$D$12*B18</f>
        <v>123844.49999999999</v>
      </c>
      <c r="E18" s="358">
        <f>$E$12*B18</f>
        <v>148613.4</v>
      </c>
      <c r="F18" s="358">
        <f>$F$12*B18</f>
        <v>173382.3</v>
      </c>
      <c r="G18" s="358">
        <f>$G$12*B18</f>
        <v>198151.19999999998</v>
      </c>
      <c r="H18" s="358">
        <f>$H$12*B18</f>
        <v>297226.8</v>
      </c>
      <c r="I18" s="358">
        <f>$I$12*B18</f>
        <v>396302.39999999997</v>
      </c>
      <c r="J18" s="359">
        <f>$J$12*B18</f>
        <v>495377.99999999994</v>
      </c>
    </row>
    <row r="19" spans="1:10" ht="19.5" customHeight="1" x14ac:dyDescent="0.3">
      <c r="A19" s="696" t="s">
        <v>517</v>
      </c>
      <c r="B19" s="696"/>
      <c r="C19" s="361"/>
      <c r="D19" s="361"/>
      <c r="E19" s="361"/>
      <c r="F19" s="361"/>
      <c r="G19" s="361"/>
      <c r="H19" s="361"/>
      <c r="I19" s="361"/>
      <c r="J19" s="362"/>
    </row>
    <row r="20" spans="1:10" ht="19.5" customHeight="1" x14ac:dyDescent="0.25">
      <c r="A20" s="356" t="s">
        <v>518</v>
      </c>
      <c r="B20" s="357">
        <v>0.04</v>
      </c>
      <c r="C20" s="358">
        <f>$C$12*B20</f>
        <v>56940</v>
      </c>
      <c r="D20" s="358">
        <f>$D$12*B20</f>
        <v>71175</v>
      </c>
      <c r="E20" s="358">
        <f>$E$12*B20</f>
        <v>85410</v>
      </c>
      <c r="F20" s="358">
        <f>$F$12*B20</f>
        <v>99645</v>
      </c>
      <c r="G20" s="358">
        <f>$G$12*B20</f>
        <v>113880</v>
      </c>
      <c r="H20" s="358">
        <f>$H$12*B20</f>
        <v>170820</v>
      </c>
      <c r="I20" s="358">
        <f>$I$12*B20</f>
        <v>227760</v>
      </c>
      <c r="J20" s="359">
        <f>$J$12*B20</f>
        <v>284700</v>
      </c>
    </row>
    <row r="21" spans="1:10" ht="19.5" customHeight="1" x14ac:dyDescent="0.25">
      <c r="A21" s="356" t="s">
        <v>519</v>
      </c>
      <c r="B21" s="357">
        <v>0.03</v>
      </c>
      <c r="C21" s="358">
        <f>$C$12*B21</f>
        <v>42705</v>
      </c>
      <c r="D21" s="358">
        <f>$D$12*B21</f>
        <v>53381.25</v>
      </c>
      <c r="E21" s="358">
        <f>$E$12*B21</f>
        <v>64057.5</v>
      </c>
      <c r="F21" s="358">
        <f>$F$12*B21</f>
        <v>74733.75</v>
      </c>
      <c r="G21" s="358">
        <f>$G$12*B21</f>
        <v>85410</v>
      </c>
      <c r="H21" s="358">
        <f>$H$12*B21</f>
        <v>128115</v>
      </c>
      <c r="I21" s="358">
        <f>$I$12*B21</f>
        <v>170820</v>
      </c>
      <c r="J21" s="359">
        <f>$J$12*B21</f>
        <v>213525</v>
      </c>
    </row>
    <row r="22" spans="1:10" ht="19.5" customHeight="1" x14ac:dyDescent="0.25">
      <c r="A22" s="356" t="s">
        <v>520</v>
      </c>
      <c r="B22" s="357">
        <v>0.02</v>
      </c>
      <c r="C22" s="358">
        <f>$C$12*B22</f>
        <v>28470</v>
      </c>
      <c r="D22" s="358">
        <f>$D$12*B22</f>
        <v>35587.5</v>
      </c>
      <c r="E22" s="358">
        <f>$E$12*B22</f>
        <v>42705</v>
      </c>
      <c r="F22" s="358">
        <f>$F$12*B22</f>
        <v>49822.5</v>
      </c>
      <c r="G22" s="358">
        <f>$G$12*B22</f>
        <v>56940</v>
      </c>
      <c r="H22" s="358">
        <f>$H$12*B22</f>
        <v>85410</v>
      </c>
      <c r="I22" s="358">
        <f>$I$12*B22</f>
        <v>113880</v>
      </c>
      <c r="J22" s="359">
        <f>$J$12*B22</f>
        <v>142350</v>
      </c>
    </row>
    <row r="23" spans="1:10" ht="19.5" customHeight="1" x14ac:dyDescent="0.3">
      <c r="A23" s="696" t="s">
        <v>521</v>
      </c>
      <c r="B23" s="696"/>
      <c r="C23" s="361"/>
      <c r="D23" s="361"/>
      <c r="E23" s="354"/>
      <c r="F23" s="354"/>
      <c r="G23" s="354"/>
      <c r="H23" s="354"/>
      <c r="I23" s="354"/>
      <c r="J23" s="355"/>
    </row>
    <row r="24" spans="1:10" ht="19.5" customHeight="1" x14ac:dyDescent="0.25">
      <c r="A24" s="363" t="s">
        <v>522</v>
      </c>
      <c r="B24" s="364">
        <v>8.3333333333333301E-2</v>
      </c>
      <c r="C24" s="358">
        <f>($C$12+$D$8)*B24</f>
        <v>135291.66666666663</v>
      </c>
      <c r="D24" s="358">
        <f>($D$12+$D$8)*B24</f>
        <v>164947.9166666666</v>
      </c>
      <c r="E24" s="358">
        <f>(E12+$D$8)*$B$24</f>
        <v>194604.1666666666</v>
      </c>
      <c r="F24" s="358">
        <f>(F12+$D$8)*$B$24</f>
        <v>224260.41666666657</v>
      </c>
      <c r="G24" s="358">
        <f>(G12+$D$8)*$B$24</f>
        <v>253916.66666666657</v>
      </c>
      <c r="H24" s="358">
        <f>H12*$B$24</f>
        <v>355874.99999999988</v>
      </c>
      <c r="I24" s="358">
        <f>I12*$B$24</f>
        <v>474499.99999999983</v>
      </c>
      <c r="J24" s="359">
        <f>J12*$B$24</f>
        <v>593124.99999999977</v>
      </c>
    </row>
    <row r="25" spans="1:10" ht="19.5" customHeight="1" x14ac:dyDescent="0.25">
      <c r="A25" s="363" t="s">
        <v>523</v>
      </c>
      <c r="B25" s="364">
        <v>0.12</v>
      </c>
      <c r="C25" s="358">
        <f t="shared" ref="C25:J25" si="2">C24*$B$25</f>
        <v>16234.999999999995</v>
      </c>
      <c r="D25" s="358">
        <f t="shared" si="2"/>
        <v>19793.749999999993</v>
      </c>
      <c r="E25" s="358">
        <f t="shared" si="2"/>
        <v>23352.499999999993</v>
      </c>
      <c r="F25" s="358">
        <f t="shared" si="2"/>
        <v>26911.249999999989</v>
      </c>
      <c r="G25" s="358">
        <f t="shared" si="2"/>
        <v>30469.999999999985</v>
      </c>
      <c r="H25" s="358">
        <f t="shared" si="2"/>
        <v>42704.999999999985</v>
      </c>
      <c r="I25" s="358">
        <f t="shared" si="2"/>
        <v>56939.999999999978</v>
      </c>
      <c r="J25" s="359">
        <f t="shared" si="2"/>
        <v>71174.999999999971</v>
      </c>
    </row>
    <row r="26" spans="1:10" ht="19.5" customHeight="1" x14ac:dyDescent="0.25">
      <c r="A26" s="363" t="s">
        <v>524</v>
      </c>
      <c r="B26" s="364">
        <v>8.3333333333333301E-2</v>
      </c>
      <c r="C26" s="358">
        <f>(C12+$D$8)*$B$26</f>
        <v>135291.66666666663</v>
      </c>
      <c r="D26" s="358">
        <f>(D12+$D$8)*$B$26</f>
        <v>164947.9166666666</v>
      </c>
      <c r="E26" s="358">
        <f>(E12+$D$8)*$B$26</f>
        <v>194604.1666666666</v>
      </c>
      <c r="F26" s="358">
        <f>(F12+$D$8)*$B$26</f>
        <v>224260.41666666657</v>
      </c>
      <c r="G26" s="358">
        <f>(G12+$D$8)*$B$26</f>
        <v>253916.66666666657</v>
      </c>
      <c r="H26" s="358">
        <f>H12*$B$26</f>
        <v>355874.99999999988</v>
      </c>
      <c r="I26" s="358">
        <f>I12*$B$26</f>
        <v>474499.99999999983</v>
      </c>
      <c r="J26" s="359">
        <f>J12*$B$26</f>
        <v>593124.99999999977</v>
      </c>
    </row>
    <row r="27" spans="1:10" ht="19.5" customHeight="1" x14ac:dyDescent="0.25">
      <c r="A27" s="356" t="s">
        <v>525</v>
      </c>
      <c r="B27" s="360">
        <f>B24/2</f>
        <v>4.166666666666665E-2</v>
      </c>
      <c r="C27" s="358">
        <f t="shared" ref="C27:J27" si="3">C12*$B$27</f>
        <v>59312.499999999978</v>
      </c>
      <c r="D27" s="358">
        <f t="shared" si="3"/>
        <v>74140.624999999971</v>
      </c>
      <c r="E27" s="358">
        <f t="shared" si="3"/>
        <v>88968.749999999971</v>
      </c>
      <c r="F27" s="358">
        <f t="shared" si="3"/>
        <v>103796.87499999996</v>
      </c>
      <c r="G27" s="358">
        <f t="shared" si="3"/>
        <v>118624.99999999996</v>
      </c>
      <c r="H27" s="358">
        <f t="shared" si="3"/>
        <v>177937.49999999994</v>
      </c>
      <c r="I27" s="358">
        <f t="shared" si="3"/>
        <v>237249.99999999991</v>
      </c>
      <c r="J27" s="359">
        <f t="shared" si="3"/>
        <v>296562.49999999988</v>
      </c>
    </row>
    <row r="28" spans="1:10" ht="19.5" customHeight="1" x14ac:dyDescent="0.3">
      <c r="A28" s="695" t="s">
        <v>526</v>
      </c>
      <c r="B28" s="695"/>
      <c r="C28" s="365">
        <f t="shared" ref="C28:J28" si="4">SUM(C16:C27)</f>
        <v>865138.93333333323</v>
      </c>
      <c r="D28" s="365">
        <f t="shared" si="4"/>
        <v>1072590.3333333333</v>
      </c>
      <c r="E28" s="365">
        <f t="shared" si="4"/>
        <v>1280041.7333333332</v>
      </c>
      <c r="F28" s="365">
        <f t="shared" si="4"/>
        <v>1487493.1333333331</v>
      </c>
      <c r="G28" s="365">
        <f t="shared" si="4"/>
        <v>1694944.533333333</v>
      </c>
      <c r="H28" s="365">
        <f t="shared" si="4"/>
        <v>2489416.7999999998</v>
      </c>
      <c r="I28" s="365">
        <f t="shared" si="4"/>
        <v>3319222.4</v>
      </c>
      <c r="J28" s="366">
        <f t="shared" si="4"/>
        <v>4149028</v>
      </c>
    </row>
    <row r="29" spans="1:10" ht="19.5" customHeight="1" x14ac:dyDescent="0.3">
      <c r="A29" s="697" t="s">
        <v>527</v>
      </c>
      <c r="B29" s="697"/>
      <c r="C29" s="367">
        <f>C12+$D$8+C28</f>
        <v>2488638.9333333331</v>
      </c>
      <c r="D29" s="367">
        <f>D12+$D$8+D28</f>
        <v>3051965.333333333</v>
      </c>
      <c r="E29" s="367">
        <f>E12+$D$8+E28</f>
        <v>3615291.7333333334</v>
      </c>
      <c r="F29" s="367">
        <f>F12+$D$8+F28</f>
        <v>4178618.1333333328</v>
      </c>
      <c r="G29" s="367">
        <f>G12+$D$8+G28</f>
        <v>4741944.5333333332</v>
      </c>
      <c r="H29" s="367">
        <f>H12+H28</f>
        <v>6759916.7999999998</v>
      </c>
      <c r="I29" s="367">
        <f>I12+I28</f>
        <v>9013222.4000000004</v>
      </c>
      <c r="J29" s="368">
        <f>J12+J28</f>
        <v>11266528</v>
      </c>
    </row>
    <row r="30" spans="1:10" s="319" customFormat="1" ht="19.5" customHeight="1" x14ac:dyDescent="0.3">
      <c r="A30" s="369"/>
      <c r="B30" s="369"/>
      <c r="C30" s="370"/>
      <c r="D30" s="371"/>
      <c r="E30" s="370"/>
      <c r="F30" s="370"/>
      <c r="G30" s="370"/>
      <c r="H30" s="370"/>
      <c r="I30" s="370"/>
      <c r="J30" s="370"/>
    </row>
    <row r="31" spans="1:10" s="319" customFormat="1" ht="19.5" customHeight="1" x14ac:dyDescent="0.25">
      <c r="A31" s="698" t="s">
        <v>528</v>
      </c>
      <c r="B31" s="698"/>
      <c r="C31" s="698"/>
      <c r="D31" s="698"/>
      <c r="E31" s="698"/>
      <c r="F31" s="698"/>
      <c r="G31" s="698"/>
      <c r="H31" s="698"/>
      <c r="I31" s="698"/>
      <c r="J31" s="698"/>
    </row>
    <row r="32" spans="1:10" ht="19.5" customHeight="1" x14ac:dyDescent="0.3">
      <c r="A32" s="695" t="s">
        <v>529</v>
      </c>
      <c r="B32" s="695"/>
      <c r="C32" s="372">
        <f t="shared" ref="C32:J32" si="5">(C29-C12)/C12</f>
        <v>0.74825355344807387</v>
      </c>
      <c r="D32" s="372">
        <f t="shared" si="5"/>
        <v>0.71518950942512571</v>
      </c>
      <c r="E32" s="372">
        <f t="shared" si="5"/>
        <v>0.69314681340982709</v>
      </c>
      <c r="F32" s="372">
        <f t="shared" si="5"/>
        <v>0.67740203054175641</v>
      </c>
      <c r="G32" s="372">
        <f t="shared" si="5"/>
        <v>0.66559344339070359</v>
      </c>
      <c r="H32" s="372">
        <f t="shared" si="5"/>
        <v>0.5829333333333333</v>
      </c>
      <c r="I32" s="372">
        <f t="shared" si="5"/>
        <v>0.58293333333333341</v>
      </c>
      <c r="J32" s="373">
        <f t="shared" si="5"/>
        <v>0.5829333333333333</v>
      </c>
    </row>
    <row r="33" spans="1:10" s="319" customFormat="1" ht="19.5" customHeight="1" x14ac:dyDescent="0.3">
      <c r="A33" s="695" t="s">
        <v>530</v>
      </c>
      <c r="B33" s="695"/>
      <c r="C33" s="374">
        <f t="shared" ref="C33:J33" si="6">C34/(1+C32)</f>
        <v>47450</v>
      </c>
      <c r="D33" s="374">
        <f t="shared" si="6"/>
        <v>59312.499999999993</v>
      </c>
      <c r="E33" s="374">
        <f t="shared" si="6"/>
        <v>71175</v>
      </c>
      <c r="F33" s="374">
        <f t="shared" si="6"/>
        <v>83037.5</v>
      </c>
      <c r="G33" s="374">
        <f t="shared" si="6"/>
        <v>94900</v>
      </c>
      <c r="H33" s="374">
        <f t="shared" si="6"/>
        <v>142350</v>
      </c>
      <c r="I33" s="374">
        <f t="shared" si="6"/>
        <v>189800</v>
      </c>
      <c r="J33" s="375">
        <f t="shared" si="6"/>
        <v>237250</v>
      </c>
    </row>
    <row r="34" spans="1:10" s="319" customFormat="1" ht="19.5" customHeight="1" x14ac:dyDescent="0.3">
      <c r="A34" s="697" t="s">
        <v>531</v>
      </c>
      <c r="B34" s="697"/>
      <c r="C34" s="376">
        <f t="shared" ref="C34:J34" si="7">C13</f>
        <v>82954.631111111099</v>
      </c>
      <c r="D34" s="376">
        <f t="shared" si="7"/>
        <v>101732.17777777776</v>
      </c>
      <c r="E34" s="376">
        <f t="shared" si="7"/>
        <v>120509.72444444445</v>
      </c>
      <c r="F34" s="376">
        <f t="shared" si="7"/>
        <v>139287.2711111111</v>
      </c>
      <c r="G34" s="376">
        <f t="shared" si="7"/>
        <v>158064.81777777776</v>
      </c>
      <c r="H34" s="376">
        <f t="shared" si="7"/>
        <v>225330.56</v>
      </c>
      <c r="I34" s="376">
        <f t="shared" si="7"/>
        <v>300440.7466666667</v>
      </c>
      <c r="J34" s="377">
        <f t="shared" si="7"/>
        <v>375550.93333333335</v>
      </c>
    </row>
    <row r="35" spans="1:10" s="319" customFormat="1" ht="19.5" customHeight="1" x14ac:dyDescent="0.3">
      <c r="A35" s="336"/>
      <c r="B35" s="336"/>
      <c r="C35" s="336"/>
      <c r="D35" s="317"/>
      <c r="E35" s="317"/>
      <c r="F35" s="317"/>
      <c r="G35" s="317"/>
      <c r="H35" s="317"/>
      <c r="I35" s="317"/>
      <c r="J35" s="317"/>
    </row>
    <row r="36" spans="1:10" s="319" customFormat="1" ht="19.5" customHeight="1" x14ac:dyDescent="0.3">
      <c r="A36" s="701" t="s">
        <v>532</v>
      </c>
      <c r="B36" s="701"/>
      <c r="C36" s="701"/>
      <c r="D36" s="701"/>
      <c r="E36" s="701"/>
      <c r="F36" s="701"/>
      <c r="G36" s="701"/>
      <c r="H36" s="701"/>
      <c r="I36" s="701"/>
      <c r="J36" s="701"/>
    </row>
    <row r="37" spans="1:10" s="319" customFormat="1" ht="16.5" customHeight="1" x14ac:dyDescent="0.25">
      <c r="A37" s="702" t="s">
        <v>533</v>
      </c>
      <c r="B37" s="702"/>
      <c r="C37" s="702"/>
      <c r="D37" s="702"/>
      <c r="E37" s="702"/>
      <c r="F37" s="702"/>
      <c r="G37" s="702"/>
      <c r="H37" s="702"/>
      <c r="I37" s="702"/>
      <c r="J37" s="702"/>
    </row>
    <row r="38" spans="1:10" s="319" customFormat="1" ht="40.5" customHeight="1" x14ac:dyDescent="0.25">
      <c r="A38" s="703" t="s">
        <v>534</v>
      </c>
      <c r="B38" s="703"/>
      <c r="C38" s="703"/>
      <c r="D38" s="703"/>
      <c r="E38" s="703"/>
      <c r="F38" s="703"/>
      <c r="G38" s="703"/>
      <c r="H38" s="703"/>
      <c r="I38" s="703"/>
      <c r="J38" s="703"/>
    </row>
    <row r="39" spans="1:10" s="319" customFormat="1" ht="19.5" customHeight="1" x14ac:dyDescent="0.25">
      <c r="A39" s="317"/>
      <c r="B39" s="378"/>
      <c r="C39" s="379"/>
      <c r="D39" s="317"/>
      <c r="E39" s="317"/>
      <c r="F39" s="317"/>
      <c r="G39" s="317"/>
      <c r="H39" s="317"/>
      <c r="I39" s="317"/>
      <c r="J39" s="317"/>
    </row>
    <row r="40" spans="1:10" s="319" customFormat="1" ht="19.5" customHeight="1" x14ac:dyDescent="0.25">
      <c r="A40" s="699" t="s">
        <v>535</v>
      </c>
      <c r="B40" s="699"/>
      <c r="C40" s="699"/>
      <c r="D40" s="699"/>
      <c r="E40" s="699"/>
      <c r="F40" s="699"/>
      <c r="G40" s="699"/>
      <c r="H40" s="699"/>
      <c r="I40" s="699"/>
      <c r="J40" s="699"/>
    </row>
    <row r="41" spans="1:10" s="319" customFormat="1" ht="19.5" customHeight="1" x14ac:dyDescent="0.25">
      <c r="A41" s="380" t="s">
        <v>536</v>
      </c>
      <c r="B41" s="381">
        <v>0.125</v>
      </c>
      <c r="C41" s="382">
        <f t="shared" ref="C41:J41" si="8">C33*$B$41</f>
        <v>5931.25</v>
      </c>
      <c r="D41" s="382">
        <f t="shared" si="8"/>
        <v>7414.0624999999991</v>
      </c>
      <c r="E41" s="382">
        <f t="shared" si="8"/>
        <v>8896.875</v>
      </c>
      <c r="F41" s="382">
        <f t="shared" si="8"/>
        <v>10379.6875</v>
      </c>
      <c r="G41" s="382">
        <f t="shared" si="8"/>
        <v>11862.5</v>
      </c>
      <c r="H41" s="382">
        <f t="shared" si="8"/>
        <v>17793.75</v>
      </c>
      <c r="I41" s="382">
        <f t="shared" si="8"/>
        <v>23725</v>
      </c>
      <c r="J41" s="383">
        <f t="shared" si="8"/>
        <v>29656.25</v>
      </c>
    </row>
    <row r="42" spans="1:10" s="319" customFormat="1" ht="19.5" customHeight="1" x14ac:dyDescent="0.25">
      <c r="A42" s="356" t="s">
        <v>537</v>
      </c>
      <c r="B42" s="384">
        <v>0.16</v>
      </c>
      <c r="C42" s="385">
        <f t="shared" ref="C42:J42" si="9">C33*$B$42</f>
        <v>7592</v>
      </c>
      <c r="D42" s="385">
        <f t="shared" si="9"/>
        <v>9489.9999999999982</v>
      </c>
      <c r="E42" s="385">
        <f t="shared" si="9"/>
        <v>11388</v>
      </c>
      <c r="F42" s="385">
        <f t="shared" si="9"/>
        <v>13286</v>
      </c>
      <c r="G42" s="385">
        <f t="shared" si="9"/>
        <v>15184</v>
      </c>
      <c r="H42" s="385">
        <f t="shared" si="9"/>
        <v>22776</v>
      </c>
      <c r="I42" s="385">
        <f t="shared" si="9"/>
        <v>30368</v>
      </c>
      <c r="J42" s="386">
        <f t="shared" si="9"/>
        <v>37960</v>
      </c>
    </row>
    <row r="43" spans="1:10" s="319" customFormat="1" ht="19.5" customHeight="1" x14ac:dyDescent="0.25">
      <c r="A43" s="356" t="s">
        <v>538</v>
      </c>
      <c r="B43" s="357">
        <f>B18</f>
        <v>6.9599999999999995E-2</v>
      </c>
      <c r="C43" s="385">
        <f t="shared" ref="C43:J43" si="10">C33*$B$43</f>
        <v>3302.52</v>
      </c>
      <c r="D43" s="385">
        <f t="shared" si="10"/>
        <v>4128.1499999999996</v>
      </c>
      <c r="E43" s="385">
        <f t="shared" si="10"/>
        <v>4953.78</v>
      </c>
      <c r="F43" s="385">
        <f t="shared" si="10"/>
        <v>5779.41</v>
      </c>
      <c r="G43" s="385">
        <f t="shared" si="10"/>
        <v>6605.04</v>
      </c>
      <c r="H43" s="385">
        <f t="shared" si="10"/>
        <v>9907.56</v>
      </c>
      <c r="I43" s="385">
        <f t="shared" si="10"/>
        <v>13210.08</v>
      </c>
      <c r="J43" s="386">
        <f t="shared" si="10"/>
        <v>16512.599999999999</v>
      </c>
    </row>
    <row r="44" spans="1:10" s="319" customFormat="1" ht="19.5" customHeight="1" x14ac:dyDescent="0.3">
      <c r="A44" s="700" t="s">
        <v>539</v>
      </c>
      <c r="B44" s="700"/>
      <c r="C44" s="387">
        <f t="shared" ref="C44:J44" si="11">SUM(C41:C43)</f>
        <v>16825.77</v>
      </c>
      <c r="D44" s="387">
        <f t="shared" si="11"/>
        <v>21032.212499999994</v>
      </c>
      <c r="E44" s="387">
        <f t="shared" si="11"/>
        <v>25238.654999999999</v>
      </c>
      <c r="F44" s="387">
        <f t="shared" si="11"/>
        <v>29445.0975</v>
      </c>
      <c r="G44" s="387">
        <f t="shared" si="11"/>
        <v>33651.54</v>
      </c>
      <c r="H44" s="387">
        <f t="shared" si="11"/>
        <v>50477.31</v>
      </c>
      <c r="I44" s="387">
        <f t="shared" si="11"/>
        <v>67303.08</v>
      </c>
      <c r="J44" s="388">
        <f t="shared" si="11"/>
        <v>84128.85</v>
      </c>
    </row>
    <row r="45" spans="1:10" s="319" customFormat="1" ht="28.5" customHeight="1" x14ac:dyDescent="0.25">
      <c r="A45" s="317"/>
      <c r="B45" s="389"/>
      <c r="C45" s="389"/>
      <c r="D45" s="317"/>
      <c r="E45" s="317"/>
      <c r="F45" s="317"/>
      <c r="G45" s="317"/>
      <c r="H45" s="317"/>
      <c r="I45" s="317"/>
      <c r="J45" s="317"/>
    </row>
    <row r="46" spans="1:10" s="319" customFormat="1" ht="65.25" customHeight="1" x14ac:dyDescent="0.25">
      <c r="A46" s="317"/>
      <c r="B46" s="389"/>
      <c r="C46" s="389"/>
      <c r="D46" s="317"/>
      <c r="E46" s="317"/>
      <c r="F46" s="317"/>
      <c r="G46" s="317"/>
      <c r="H46" s="317"/>
      <c r="I46" s="317"/>
      <c r="J46" s="317"/>
    </row>
    <row r="47" spans="1:10" s="319" customFormat="1" ht="19.5" customHeight="1" x14ac:dyDescent="0.25">
      <c r="A47" s="317"/>
      <c r="B47" s="317"/>
      <c r="C47" s="379"/>
      <c r="D47" s="317"/>
      <c r="E47" s="317"/>
      <c r="F47" s="317"/>
      <c r="G47" s="317"/>
      <c r="H47" s="317"/>
      <c r="I47" s="317"/>
      <c r="J47" s="317"/>
    </row>
    <row r="48" spans="1:10" s="319" customFormat="1" ht="19.5" customHeight="1" x14ac:dyDescent="0.25">
      <c r="A48" s="317"/>
      <c r="B48" s="317"/>
      <c r="C48" s="379"/>
      <c r="D48" s="317"/>
      <c r="E48" s="317"/>
      <c r="F48" s="317"/>
      <c r="G48" s="317"/>
      <c r="H48" s="317"/>
      <c r="I48" s="317"/>
      <c r="J48" s="317"/>
    </row>
    <row r="49" spans="3:3" s="319" customFormat="1" ht="19.5" customHeight="1" x14ac:dyDescent="0.25">
      <c r="C49" s="390"/>
    </row>
    <row r="50" spans="3:3" s="319" customFormat="1" ht="19.5" customHeight="1" x14ac:dyDescent="0.25">
      <c r="C50" s="390"/>
    </row>
    <row r="51" spans="3:3" s="319" customFormat="1" ht="19.5" customHeight="1" x14ac:dyDescent="0.25">
      <c r="C51" s="390"/>
    </row>
    <row r="52" spans="3:3" s="319" customFormat="1" ht="19.5" customHeight="1" x14ac:dyDescent="0.25">
      <c r="C52" s="390"/>
    </row>
    <row r="53" spans="3:3" s="319" customFormat="1" ht="19.5" customHeight="1" x14ac:dyDescent="0.25">
      <c r="C53" s="390"/>
    </row>
    <row r="54" spans="3:3" s="319" customFormat="1" ht="19.5" customHeight="1" x14ac:dyDescent="0.25">
      <c r="C54" s="390"/>
    </row>
    <row r="55" spans="3:3" s="319" customFormat="1" ht="19.5" customHeight="1" x14ac:dyDescent="0.25">
      <c r="C55" s="390"/>
    </row>
    <row r="56" spans="3:3" s="319" customFormat="1" ht="19.5" customHeight="1" x14ac:dyDescent="0.25">
      <c r="C56" s="390"/>
    </row>
    <row r="57" spans="3:3" s="319" customFormat="1" ht="19.5" customHeight="1" x14ac:dyDescent="0.25">
      <c r="C57" s="390"/>
    </row>
    <row r="58" spans="3:3" s="319" customFormat="1" ht="19.5" customHeight="1" x14ac:dyDescent="0.25">
      <c r="C58" s="390"/>
    </row>
    <row r="59" spans="3:3" s="319" customFormat="1" ht="19.5" customHeight="1" x14ac:dyDescent="0.25">
      <c r="C59" s="390"/>
    </row>
    <row r="60" spans="3:3" s="319" customFormat="1" ht="19.5" customHeight="1" x14ac:dyDescent="0.25">
      <c r="C60" s="390"/>
    </row>
    <row r="61" spans="3:3" s="319" customFormat="1" ht="19.5" customHeight="1" x14ac:dyDescent="0.25">
      <c r="C61" s="390"/>
    </row>
    <row r="62" spans="3:3" s="319" customFormat="1" ht="19.5" customHeight="1" x14ac:dyDescent="0.25">
      <c r="C62" s="390"/>
    </row>
    <row r="63" spans="3:3" s="319" customFormat="1" ht="19.5" customHeight="1" x14ac:dyDescent="0.25">
      <c r="C63" s="390"/>
    </row>
    <row r="64" spans="3:3" s="319" customFormat="1" ht="19.5" customHeight="1" x14ac:dyDescent="0.25">
      <c r="C64" s="390"/>
    </row>
    <row r="65" spans="3:3" s="319" customFormat="1" ht="19.5" customHeight="1" x14ac:dyDescent="0.25">
      <c r="C65" s="390"/>
    </row>
    <row r="66" spans="3:3" s="319" customFormat="1" ht="19.5" customHeight="1" x14ac:dyDescent="0.25">
      <c r="C66" s="390"/>
    </row>
    <row r="67" spans="3:3" s="319" customFormat="1" ht="19.5" customHeight="1" x14ac:dyDescent="0.25">
      <c r="C67" s="390"/>
    </row>
    <row r="68" spans="3:3" s="319" customFormat="1" ht="19.5" customHeight="1" x14ac:dyDescent="0.25">
      <c r="C68" s="390"/>
    </row>
    <row r="69" spans="3:3" s="319" customFormat="1" ht="19.5" customHeight="1" x14ac:dyDescent="0.25">
      <c r="C69" s="390"/>
    </row>
    <row r="70" spans="3:3" s="319" customFormat="1" ht="19.5" customHeight="1" x14ac:dyDescent="0.25">
      <c r="C70" s="390"/>
    </row>
    <row r="71" spans="3:3" s="319" customFormat="1" ht="19.5" customHeight="1" x14ac:dyDescent="0.25">
      <c r="C71" s="390"/>
    </row>
    <row r="72" spans="3:3" s="319" customFormat="1" ht="19.5" customHeight="1" x14ac:dyDescent="0.25">
      <c r="C72" s="390"/>
    </row>
    <row r="73" spans="3:3" s="319" customFormat="1" ht="19.5" customHeight="1" x14ac:dyDescent="0.25">
      <c r="C73" s="390"/>
    </row>
    <row r="74" spans="3:3" s="319" customFormat="1" ht="19.5" customHeight="1" x14ac:dyDescent="0.25">
      <c r="C74" s="390"/>
    </row>
    <row r="75" spans="3:3" s="319" customFormat="1" ht="19.5" customHeight="1" x14ac:dyDescent="0.25">
      <c r="C75" s="390"/>
    </row>
    <row r="76" spans="3:3" s="319" customFormat="1" ht="19.5" customHeight="1" x14ac:dyDescent="0.25">
      <c r="C76" s="390"/>
    </row>
    <row r="77" spans="3:3" s="319" customFormat="1" ht="19.5" customHeight="1" x14ac:dyDescent="0.25">
      <c r="C77" s="390"/>
    </row>
    <row r="78" spans="3:3" s="319" customFormat="1" ht="19.5" customHeight="1" x14ac:dyDescent="0.25">
      <c r="C78" s="390"/>
    </row>
    <row r="79" spans="3:3" s="319" customFormat="1" ht="19.5" customHeight="1" x14ac:dyDescent="0.25">
      <c r="C79" s="390"/>
    </row>
    <row r="80" spans="3:3" s="319" customFormat="1" ht="19.5" customHeight="1" x14ac:dyDescent="0.25">
      <c r="C80" s="390"/>
    </row>
    <row r="81" spans="3:3" s="319" customFormat="1" ht="19.5" customHeight="1" x14ac:dyDescent="0.25">
      <c r="C81" s="390"/>
    </row>
    <row r="82" spans="3:3" s="319" customFormat="1" ht="19.5" customHeight="1" x14ac:dyDescent="0.25">
      <c r="C82" s="390"/>
    </row>
    <row r="83" spans="3:3" s="319" customFormat="1" ht="19.5" customHeight="1" x14ac:dyDescent="0.25">
      <c r="C83" s="390"/>
    </row>
    <row r="84" spans="3:3" s="319" customFormat="1" ht="19.5" customHeight="1" x14ac:dyDescent="0.25">
      <c r="C84" s="390"/>
    </row>
    <row r="85" spans="3:3" s="319" customFormat="1" ht="19.5" customHeight="1" x14ac:dyDescent="0.25">
      <c r="C85" s="390"/>
    </row>
    <row r="86" spans="3:3" s="319" customFormat="1" ht="19.5" customHeight="1" x14ac:dyDescent="0.25">
      <c r="C86" s="390"/>
    </row>
    <row r="87" spans="3:3" s="319" customFormat="1" ht="19.5" customHeight="1" x14ac:dyDescent="0.25">
      <c r="C87" s="390"/>
    </row>
    <row r="88" spans="3:3" s="319" customFormat="1" ht="19.5" customHeight="1" x14ac:dyDescent="0.25">
      <c r="C88" s="390"/>
    </row>
    <row r="89" spans="3:3" s="319" customFormat="1" ht="19.5" customHeight="1" x14ac:dyDescent="0.25">
      <c r="C89" s="390"/>
    </row>
    <row r="90" spans="3:3" s="319" customFormat="1" ht="19.5" customHeight="1" x14ac:dyDescent="0.25">
      <c r="C90" s="390"/>
    </row>
    <row r="91" spans="3:3" s="319" customFormat="1" ht="19.5" customHeight="1" x14ac:dyDescent="0.25">
      <c r="C91" s="390"/>
    </row>
    <row r="92" spans="3:3" s="319" customFormat="1" ht="19.5" customHeight="1" x14ac:dyDescent="0.25">
      <c r="C92" s="390"/>
    </row>
    <row r="93" spans="3:3" s="319" customFormat="1" ht="19.5" customHeight="1" x14ac:dyDescent="0.25">
      <c r="C93" s="390"/>
    </row>
    <row r="94" spans="3:3" s="319" customFormat="1" ht="19.5" customHeight="1" x14ac:dyDescent="0.25">
      <c r="C94" s="390"/>
    </row>
    <row r="95" spans="3:3" s="319" customFormat="1" ht="19.5" customHeight="1" x14ac:dyDescent="0.25">
      <c r="C95" s="390"/>
    </row>
    <row r="96" spans="3:3" s="319" customFormat="1" ht="19.5" customHeight="1" x14ac:dyDescent="0.25">
      <c r="C96" s="390"/>
    </row>
    <row r="97" spans="3:3" s="319" customFormat="1" ht="19.5" customHeight="1" x14ac:dyDescent="0.25">
      <c r="C97" s="390"/>
    </row>
    <row r="98" spans="3:3" s="319" customFormat="1" ht="19.5" customHeight="1" x14ac:dyDescent="0.25">
      <c r="C98" s="390"/>
    </row>
    <row r="99" spans="3:3" s="319" customFormat="1" ht="19.5" customHeight="1" x14ac:dyDescent="0.25">
      <c r="C99" s="390"/>
    </row>
    <row r="100" spans="3:3" s="319" customFormat="1" ht="19.5" customHeight="1" x14ac:dyDescent="0.25">
      <c r="C100" s="390"/>
    </row>
    <row r="101" spans="3:3" s="319" customFormat="1" ht="19.5" customHeight="1" x14ac:dyDescent="0.25">
      <c r="C101" s="390"/>
    </row>
    <row r="102" spans="3:3" s="319" customFormat="1" ht="19.5" customHeight="1" x14ac:dyDescent="0.25">
      <c r="C102" s="390"/>
    </row>
    <row r="103" spans="3:3" s="319" customFormat="1" ht="19.5" customHeight="1" x14ac:dyDescent="0.25">
      <c r="C103" s="390"/>
    </row>
    <row r="104" spans="3:3" s="319" customFormat="1" ht="19.5" customHeight="1" x14ac:dyDescent="0.25">
      <c r="C104" s="390"/>
    </row>
    <row r="105" spans="3:3" s="319" customFormat="1" ht="19.5" customHeight="1" x14ac:dyDescent="0.25">
      <c r="C105" s="390"/>
    </row>
    <row r="106" spans="3:3" s="319" customFormat="1" ht="19.5" customHeight="1" x14ac:dyDescent="0.25">
      <c r="C106" s="390"/>
    </row>
    <row r="107" spans="3:3" s="319" customFormat="1" ht="19.5" customHeight="1" x14ac:dyDescent="0.25">
      <c r="C107" s="390"/>
    </row>
    <row r="108" spans="3:3" s="319" customFormat="1" ht="19.5" customHeight="1" x14ac:dyDescent="0.25">
      <c r="C108" s="390"/>
    </row>
    <row r="109" spans="3:3" s="319" customFormat="1" ht="19.5" customHeight="1" x14ac:dyDescent="0.25">
      <c r="C109" s="390"/>
    </row>
    <row r="110" spans="3:3" s="319" customFormat="1" ht="19.5" customHeight="1" x14ac:dyDescent="0.25">
      <c r="C110" s="390"/>
    </row>
    <row r="111" spans="3:3" s="319" customFormat="1" ht="19.5" customHeight="1" x14ac:dyDescent="0.25">
      <c r="C111" s="390"/>
    </row>
    <row r="112" spans="3:3" s="319" customFormat="1" ht="19.5" customHeight="1" x14ac:dyDescent="0.25">
      <c r="C112" s="390"/>
    </row>
    <row r="113" spans="3:3" s="319" customFormat="1" ht="19.5" customHeight="1" x14ac:dyDescent="0.25">
      <c r="C113" s="390"/>
    </row>
    <row r="114" spans="3:3" s="319" customFormat="1" ht="19.5" customHeight="1" x14ac:dyDescent="0.25">
      <c r="C114" s="390"/>
    </row>
    <row r="115" spans="3:3" s="319" customFormat="1" ht="19.5" customHeight="1" x14ac:dyDescent="0.25">
      <c r="C115" s="390"/>
    </row>
    <row r="116" spans="3:3" s="319" customFormat="1" ht="19.5" customHeight="1" x14ac:dyDescent="0.25">
      <c r="C116" s="390"/>
    </row>
    <row r="117" spans="3:3" s="319" customFormat="1" ht="19.5" customHeight="1" x14ac:dyDescent="0.25">
      <c r="C117" s="390"/>
    </row>
    <row r="118" spans="3:3" s="319" customFormat="1" ht="19.5" customHeight="1" x14ac:dyDescent="0.25">
      <c r="C118" s="390"/>
    </row>
    <row r="119" spans="3:3" s="319" customFormat="1" ht="19.5" customHeight="1" x14ac:dyDescent="0.25">
      <c r="C119" s="390"/>
    </row>
    <row r="120" spans="3:3" s="319" customFormat="1" ht="19.5" customHeight="1" x14ac:dyDescent="0.25">
      <c r="C120" s="390"/>
    </row>
    <row r="121" spans="3:3" s="319" customFormat="1" ht="19.5" customHeight="1" x14ac:dyDescent="0.25">
      <c r="C121" s="390"/>
    </row>
    <row r="122" spans="3:3" s="319" customFormat="1" ht="19.5" customHeight="1" x14ac:dyDescent="0.25">
      <c r="C122" s="390"/>
    </row>
    <row r="123" spans="3:3" s="319" customFormat="1" ht="19.5" customHeight="1" x14ac:dyDescent="0.25">
      <c r="C123" s="390"/>
    </row>
    <row r="124" spans="3:3" s="319" customFormat="1" ht="19.5" customHeight="1" x14ac:dyDescent="0.25">
      <c r="C124" s="390"/>
    </row>
    <row r="125" spans="3:3" s="319" customFormat="1" ht="19.5" customHeight="1" x14ac:dyDescent="0.25">
      <c r="C125" s="390"/>
    </row>
    <row r="126" spans="3:3" s="319" customFormat="1" ht="19.5" customHeight="1" x14ac:dyDescent="0.25">
      <c r="C126" s="390"/>
    </row>
    <row r="127" spans="3:3" s="319" customFormat="1" ht="19.5" customHeight="1" x14ac:dyDescent="0.25">
      <c r="C127" s="390"/>
    </row>
    <row r="128" spans="3:3" s="319" customFormat="1" ht="19.5" customHeight="1" x14ac:dyDescent="0.25">
      <c r="C128" s="390"/>
    </row>
    <row r="129" spans="3:3" s="319" customFormat="1" ht="19.5" customHeight="1" x14ac:dyDescent="0.25">
      <c r="C129" s="390"/>
    </row>
    <row r="130" spans="3:3" s="319" customFormat="1" ht="19.5" customHeight="1" x14ac:dyDescent="0.25">
      <c r="C130" s="390"/>
    </row>
    <row r="131" spans="3:3" s="319" customFormat="1" ht="19.5" customHeight="1" x14ac:dyDescent="0.25">
      <c r="C131" s="390"/>
    </row>
    <row r="132" spans="3:3" s="319" customFormat="1" ht="19.5" customHeight="1" x14ac:dyDescent="0.25">
      <c r="C132" s="390"/>
    </row>
    <row r="133" spans="3:3" s="319" customFormat="1" ht="19.5" customHeight="1" x14ac:dyDescent="0.25">
      <c r="C133" s="390"/>
    </row>
    <row r="134" spans="3:3" s="319" customFormat="1" ht="19.5" customHeight="1" x14ac:dyDescent="0.25">
      <c r="C134" s="390"/>
    </row>
    <row r="135" spans="3:3" s="319" customFormat="1" ht="19.5" customHeight="1" x14ac:dyDescent="0.25">
      <c r="C135" s="390"/>
    </row>
    <row r="136" spans="3:3" s="319" customFormat="1" ht="19.5" customHeight="1" x14ac:dyDescent="0.25">
      <c r="C136" s="390"/>
    </row>
    <row r="137" spans="3:3" s="319" customFormat="1" ht="19.5" customHeight="1" x14ac:dyDescent="0.25">
      <c r="C137" s="390"/>
    </row>
    <row r="138" spans="3:3" s="319" customFormat="1" ht="19.5" customHeight="1" x14ac:dyDescent="0.25">
      <c r="C138" s="390"/>
    </row>
    <row r="139" spans="3:3" s="319" customFormat="1" ht="19.5" customHeight="1" x14ac:dyDescent="0.25">
      <c r="C139" s="390"/>
    </row>
    <row r="140" spans="3:3" s="319" customFormat="1" ht="19.5" customHeight="1" x14ac:dyDescent="0.25">
      <c r="C140" s="390"/>
    </row>
    <row r="141" spans="3:3" s="319" customFormat="1" ht="19.5" customHeight="1" x14ac:dyDescent="0.25">
      <c r="C141" s="390"/>
    </row>
    <row r="142" spans="3:3" s="319" customFormat="1" ht="19.5" customHeight="1" x14ac:dyDescent="0.25">
      <c r="C142" s="390"/>
    </row>
    <row r="143" spans="3:3" s="319" customFormat="1" ht="19.5" customHeight="1" x14ac:dyDescent="0.25">
      <c r="C143" s="390"/>
    </row>
    <row r="144" spans="3:3" s="319" customFormat="1" ht="19.5" customHeight="1" x14ac:dyDescent="0.25">
      <c r="C144" s="390"/>
    </row>
    <row r="145" spans="3:3" s="319" customFormat="1" ht="19.5" customHeight="1" x14ac:dyDescent="0.25">
      <c r="C145" s="390"/>
    </row>
    <row r="146" spans="3:3" s="319" customFormat="1" ht="19.5" customHeight="1" x14ac:dyDescent="0.25">
      <c r="C146" s="390"/>
    </row>
    <row r="147" spans="3:3" s="319" customFormat="1" ht="19.5" customHeight="1" x14ac:dyDescent="0.25">
      <c r="C147" s="390"/>
    </row>
    <row r="148" spans="3:3" s="319" customFormat="1" ht="19.5" customHeight="1" x14ac:dyDescent="0.25">
      <c r="C148" s="390"/>
    </row>
    <row r="149" spans="3:3" s="319" customFormat="1" ht="19.5" customHeight="1" x14ac:dyDescent="0.25">
      <c r="C149" s="390"/>
    </row>
    <row r="150" spans="3:3" s="319" customFormat="1" ht="19.5" customHeight="1" x14ac:dyDescent="0.25">
      <c r="C150" s="390"/>
    </row>
    <row r="151" spans="3:3" s="319" customFormat="1" ht="19.5" customHeight="1" x14ac:dyDescent="0.25">
      <c r="C151" s="390"/>
    </row>
    <row r="152" spans="3:3" s="319" customFormat="1" ht="19.5" customHeight="1" x14ac:dyDescent="0.25">
      <c r="C152" s="390"/>
    </row>
    <row r="153" spans="3:3" s="319" customFormat="1" ht="19.5" customHeight="1" x14ac:dyDescent="0.25">
      <c r="C153" s="390"/>
    </row>
    <row r="154" spans="3:3" s="319" customFormat="1" ht="19.5" customHeight="1" x14ac:dyDescent="0.25">
      <c r="C154" s="390"/>
    </row>
    <row r="155" spans="3:3" s="319" customFormat="1" ht="19.5" customHeight="1" x14ac:dyDescent="0.25">
      <c r="C155" s="390"/>
    </row>
  </sheetData>
  <mergeCells count="28">
    <mergeCell ref="A40:J40"/>
    <mergeCell ref="A44:B44"/>
    <mergeCell ref="A33:B33"/>
    <mergeCell ref="A34:B34"/>
    <mergeCell ref="A36:J36"/>
    <mergeCell ref="A37:J37"/>
    <mergeCell ref="A38:J38"/>
    <mergeCell ref="A23:B23"/>
    <mergeCell ref="A28:B28"/>
    <mergeCell ref="A29:B29"/>
    <mergeCell ref="A31:J31"/>
    <mergeCell ref="A32:B32"/>
    <mergeCell ref="A11:B11"/>
    <mergeCell ref="A12:B12"/>
    <mergeCell ref="A13:B13"/>
    <mergeCell ref="A15:B15"/>
    <mergeCell ref="A19:B19"/>
    <mergeCell ref="A7:C7"/>
    <mergeCell ref="D7:J7"/>
    <mergeCell ref="A8:C8"/>
    <mergeCell ref="D8:J8"/>
    <mergeCell ref="A10:J10"/>
    <mergeCell ref="E1:H1"/>
    <mergeCell ref="E2:H2"/>
    <mergeCell ref="A5:C5"/>
    <mergeCell ref="D5:J5"/>
    <mergeCell ref="A6:C6"/>
    <mergeCell ref="D6:J6"/>
  </mergeCells>
  <printOptions horizontalCentered="1"/>
  <pageMargins left="0" right="0" top="0" bottom="0" header="0.511811023622047" footer="0.511811023622047"/>
  <pageSetup fitToHeight="0" orientation="landscape" horizontalDpi="300" verticalDpi="300"/>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B3A2C7"/>
    <pageSetUpPr fitToPage="1"/>
  </sheetPr>
  <dimension ref="A1:K120"/>
  <sheetViews>
    <sheetView showGridLines="0" zoomScale="115" zoomScaleNormal="115" workbookViewId="0">
      <selection activeCell="G6" sqref="G6"/>
    </sheetView>
  </sheetViews>
  <sheetFormatPr baseColWidth="10" defaultColWidth="18.796875" defaultRowHeight="12.5" x14ac:dyDescent="0.25"/>
  <cols>
    <col min="1" max="1" width="18.296875" style="319" customWidth="1"/>
    <col min="2" max="2" width="17.296875" style="319" customWidth="1"/>
    <col min="3" max="3" width="20.796875" style="319" customWidth="1"/>
    <col min="4" max="4" width="23.09765625" style="319" customWidth="1"/>
    <col min="5" max="5" width="17.296875" style="319" customWidth="1"/>
    <col min="6" max="6" width="21.296875" style="319" customWidth="1"/>
    <col min="7" max="16384" width="18.796875" style="319"/>
  </cols>
  <sheetData>
    <row r="1" spans="1:11" s="1" customFormat="1" ht="39" customHeight="1" x14ac:dyDescent="0.25">
      <c r="B1" s="674" t="str">
        <f>Instructivo!F1</f>
        <v>Sistema de Gestión Integral (SGI)
Instructivo - Componente Financiero EP
Código: F-PGC-21. Versión: 05</v>
      </c>
      <c r="C1" s="674"/>
      <c r="D1" s="674"/>
      <c r="E1" s="674"/>
      <c r="F1" s="118" t="s">
        <v>217</v>
      </c>
    </row>
    <row r="2" spans="1:11" s="1" customFormat="1" ht="17.25" customHeight="1" x14ac:dyDescent="0.3">
      <c r="B2" s="554" t="s">
        <v>540</v>
      </c>
      <c r="C2" s="554"/>
      <c r="D2" s="554"/>
      <c r="E2" s="554"/>
      <c r="I2" s="275"/>
      <c r="J2" s="214"/>
      <c r="K2" s="199"/>
    </row>
    <row r="3" spans="1:11" ht="7.5" customHeight="1" x14ac:dyDescent="0.25"/>
    <row r="4" spans="1:11" ht="7.5" customHeight="1" x14ac:dyDescent="0.25">
      <c r="A4" s="200"/>
      <c r="B4" s="201"/>
      <c r="C4" s="201"/>
      <c r="D4" s="201"/>
      <c r="E4" s="201"/>
      <c r="F4" s="201"/>
    </row>
    <row r="5" spans="1:11" ht="18" customHeight="1" x14ac:dyDescent="0.25">
      <c r="A5" s="391" t="s">
        <v>381</v>
      </c>
      <c r="B5" s="705">
        <v>2025</v>
      </c>
      <c r="C5" s="705"/>
      <c r="D5" s="705"/>
      <c r="E5" s="705"/>
      <c r="F5" s="705"/>
    </row>
    <row r="6" spans="1:11" ht="28.5" customHeight="1" x14ac:dyDescent="0.25">
      <c r="A6" s="392" t="s">
        <v>541</v>
      </c>
      <c r="B6" s="706" t="s">
        <v>542</v>
      </c>
      <c r="C6" s="706"/>
      <c r="D6" s="706"/>
      <c r="E6" s="706"/>
      <c r="F6" s="706"/>
    </row>
    <row r="7" spans="1:11" ht="18" customHeight="1" x14ac:dyDescent="0.25">
      <c r="A7" s="200"/>
      <c r="B7" s="201"/>
      <c r="C7" s="201"/>
      <c r="D7" s="201"/>
      <c r="E7" s="201"/>
      <c r="F7" s="201"/>
    </row>
    <row r="8" spans="1:11" ht="30" customHeight="1" x14ac:dyDescent="0.25">
      <c r="A8" s="707" t="s">
        <v>543</v>
      </c>
      <c r="B8" s="707"/>
      <c r="C8" s="707"/>
      <c r="D8" s="707"/>
      <c r="E8" s="707"/>
      <c r="F8" s="707"/>
    </row>
    <row r="10" spans="1:11" ht="18" customHeight="1" x14ac:dyDescent="0.25">
      <c r="A10" s="704" t="s">
        <v>544</v>
      </c>
      <c r="B10" s="704"/>
      <c r="C10" s="704"/>
      <c r="D10" s="704"/>
      <c r="E10" s="704"/>
      <c r="F10" s="704"/>
    </row>
    <row r="11" spans="1:11" ht="44.25" customHeight="1" x14ac:dyDescent="0.25">
      <c r="A11" s="393" t="s">
        <v>545</v>
      </c>
      <c r="B11" s="394" t="s">
        <v>546</v>
      </c>
      <c r="C11" s="394" t="s">
        <v>547</v>
      </c>
      <c r="D11" s="394" t="s">
        <v>548</v>
      </c>
      <c r="E11" s="394" t="s">
        <v>549</v>
      </c>
      <c r="F11" s="395" t="s">
        <v>550</v>
      </c>
    </row>
    <row r="12" spans="1:11" ht="18" customHeight="1" x14ac:dyDescent="0.25">
      <c r="A12" s="396" t="s">
        <v>551</v>
      </c>
      <c r="B12" s="397">
        <v>0</v>
      </c>
      <c r="C12" s="398">
        <f t="shared" ref="C12:C43" si="0">B12*1.1088</f>
        <v>0</v>
      </c>
      <c r="D12" s="399">
        <f t="shared" ref="D12:D43" si="1">C12*1.67</f>
        <v>0</v>
      </c>
      <c r="E12" s="399">
        <f t="shared" ref="E12:E43" si="2">D12/21</f>
        <v>0</v>
      </c>
      <c r="F12" s="400">
        <f t="shared" ref="F12:F43" si="3">E12/8.8</f>
        <v>0</v>
      </c>
    </row>
    <row r="13" spans="1:11" ht="18" customHeight="1" x14ac:dyDescent="0.25">
      <c r="A13" s="396" t="s">
        <v>552</v>
      </c>
      <c r="B13" s="397">
        <v>1423500</v>
      </c>
      <c r="C13" s="398">
        <f t="shared" si="0"/>
        <v>1578376.8</v>
      </c>
      <c r="D13" s="399">
        <f t="shared" si="1"/>
        <v>2635889.2560000001</v>
      </c>
      <c r="E13" s="399">
        <f t="shared" si="2"/>
        <v>125518.53600000001</v>
      </c>
      <c r="F13" s="400">
        <f t="shared" si="3"/>
        <v>14263.47</v>
      </c>
    </row>
    <row r="14" spans="1:11" ht="18" customHeight="1" x14ac:dyDescent="0.25">
      <c r="A14" s="396" t="s">
        <v>553</v>
      </c>
      <c r="B14" s="397">
        <v>1527564</v>
      </c>
      <c r="C14" s="398">
        <f t="shared" si="0"/>
        <v>1693762.9632000001</v>
      </c>
      <c r="D14" s="399">
        <f t="shared" si="1"/>
        <v>2828584.148544</v>
      </c>
      <c r="E14" s="399">
        <f t="shared" si="2"/>
        <v>134694.48326400001</v>
      </c>
      <c r="F14" s="400">
        <f t="shared" si="3"/>
        <v>15306.191279999999</v>
      </c>
    </row>
    <row r="15" spans="1:11" ht="18" customHeight="1" x14ac:dyDescent="0.25">
      <c r="A15" s="396" t="s">
        <v>554</v>
      </c>
      <c r="B15" s="397">
        <v>1618569</v>
      </c>
      <c r="C15" s="398">
        <f t="shared" si="0"/>
        <v>1794669.3071999999</v>
      </c>
      <c r="D15" s="399">
        <f t="shared" si="1"/>
        <v>2997097.743024</v>
      </c>
      <c r="E15" s="399">
        <f t="shared" si="2"/>
        <v>142718.94014399999</v>
      </c>
      <c r="F15" s="400">
        <f t="shared" si="3"/>
        <v>16218.061379999997</v>
      </c>
    </row>
    <row r="16" spans="1:11" ht="18" customHeight="1" x14ac:dyDescent="0.25">
      <c r="A16" s="396" t="s">
        <v>555</v>
      </c>
      <c r="B16" s="397">
        <v>1721822</v>
      </c>
      <c r="C16" s="398">
        <f t="shared" si="0"/>
        <v>1909156.2335999999</v>
      </c>
      <c r="D16" s="399">
        <f t="shared" si="1"/>
        <v>3188290.9101119996</v>
      </c>
      <c r="E16" s="399">
        <f t="shared" si="2"/>
        <v>151823.37667199998</v>
      </c>
      <c r="F16" s="400">
        <f t="shared" si="3"/>
        <v>17252.656439999995</v>
      </c>
    </row>
    <row r="17" spans="1:6" ht="18" customHeight="1" x14ac:dyDescent="0.25">
      <c r="A17" s="396" t="s">
        <v>556</v>
      </c>
      <c r="B17" s="397">
        <v>1892480</v>
      </c>
      <c r="C17" s="398">
        <f t="shared" si="0"/>
        <v>2098381.824</v>
      </c>
      <c r="D17" s="399">
        <f t="shared" si="1"/>
        <v>3504297.6460799999</v>
      </c>
      <c r="E17" s="399">
        <f t="shared" si="2"/>
        <v>166871.31647999998</v>
      </c>
      <c r="F17" s="400">
        <f t="shared" si="3"/>
        <v>18962.649599999997</v>
      </c>
    </row>
    <row r="18" spans="1:6" ht="18" customHeight="1" x14ac:dyDescent="0.25">
      <c r="A18" s="396" t="s">
        <v>557</v>
      </c>
      <c r="B18" s="397">
        <v>2042712</v>
      </c>
      <c r="C18" s="398">
        <f t="shared" si="0"/>
        <v>2264959.0655999999</v>
      </c>
      <c r="D18" s="399">
        <f t="shared" si="1"/>
        <v>3782481.6395519995</v>
      </c>
      <c r="E18" s="399">
        <f t="shared" si="2"/>
        <v>180118.17331199997</v>
      </c>
      <c r="F18" s="400">
        <f t="shared" si="3"/>
        <v>20467.974239999996</v>
      </c>
    </row>
    <row r="19" spans="1:6" ht="18" customHeight="1" x14ac:dyDescent="0.25">
      <c r="A19" s="396" t="s">
        <v>558</v>
      </c>
      <c r="B19" s="397">
        <v>2193336</v>
      </c>
      <c r="C19" s="398">
        <f t="shared" si="0"/>
        <v>2431970.9567999998</v>
      </c>
      <c r="D19" s="399">
        <f t="shared" si="1"/>
        <v>4061391.4978559995</v>
      </c>
      <c r="E19" s="399">
        <f t="shared" si="2"/>
        <v>193399.59513599999</v>
      </c>
      <c r="F19" s="400">
        <f t="shared" si="3"/>
        <v>21977.226719999999</v>
      </c>
    </row>
    <row r="20" spans="1:6" ht="18" customHeight="1" x14ac:dyDescent="0.25">
      <c r="A20" s="396" t="s">
        <v>559</v>
      </c>
      <c r="B20" s="397">
        <v>2264237</v>
      </c>
      <c r="C20" s="398">
        <f t="shared" si="0"/>
        <v>2510585.9856000002</v>
      </c>
      <c r="D20" s="399">
        <f t="shared" si="1"/>
        <v>4192678.595952</v>
      </c>
      <c r="E20" s="399">
        <f t="shared" si="2"/>
        <v>199651.36171200001</v>
      </c>
      <c r="F20" s="400">
        <f t="shared" si="3"/>
        <v>22687.654739999998</v>
      </c>
    </row>
    <row r="21" spans="1:6" ht="18" customHeight="1" x14ac:dyDescent="0.25">
      <c r="A21" s="396" t="s">
        <v>560</v>
      </c>
      <c r="B21" s="397">
        <v>2313840</v>
      </c>
      <c r="C21" s="398">
        <f t="shared" si="0"/>
        <v>2565585.7919999999</v>
      </c>
      <c r="D21" s="399">
        <f t="shared" si="1"/>
        <v>4284528.2726400001</v>
      </c>
      <c r="E21" s="399">
        <f t="shared" si="2"/>
        <v>204025.15583999999</v>
      </c>
      <c r="F21" s="400">
        <f t="shared" si="3"/>
        <v>23184.676799999997</v>
      </c>
    </row>
    <row r="22" spans="1:6" ht="18" customHeight="1" x14ac:dyDescent="0.25">
      <c r="A22" s="396" t="s">
        <v>561</v>
      </c>
      <c r="B22" s="397">
        <v>2385758</v>
      </c>
      <c r="C22" s="398">
        <f t="shared" si="0"/>
        <v>2645328.4704</v>
      </c>
      <c r="D22" s="399">
        <f t="shared" si="1"/>
        <v>4417698.5455679996</v>
      </c>
      <c r="E22" s="399">
        <f t="shared" si="2"/>
        <v>210366.59740799997</v>
      </c>
      <c r="F22" s="400">
        <f t="shared" si="3"/>
        <v>23905.295159999994</v>
      </c>
    </row>
    <row r="23" spans="1:6" ht="18" customHeight="1" x14ac:dyDescent="0.25">
      <c r="A23" s="396" t="s">
        <v>562</v>
      </c>
      <c r="B23" s="397">
        <v>2491836</v>
      </c>
      <c r="C23" s="398">
        <f t="shared" si="0"/>
        <v>2762947.7568000001</v>
      </c>
      <c r="D23" s="399">
        <f t="shared" si="1"/>
        <v>4614122.7538559996</v>
      </c>
      <c r="E23" s="399">
        <f t="shared" si="2"/>
        <v>219720.13113599998</v>
      </c>
      <c r="F23" s="400">
        <f t="shared" si="3"/>
        <v>24968.196719999996</v>
      </c>
    </row>
    <row r="24" spans="1:6" ht="18" customHeight="1" x14ac:dyDescent="0.25">
      <c r="A24" s="396" t="s">
        <v>563</v>
      </c>
      <c r="B24" s="397">
        <v>2544458</v>
      </c>
      <c r="C24" s="398">
        <f t="shared" si="0"/>
        <v>2821295.0304</v>
      </c>
      <c r="D24" s="399">
        <f t="shared" si="1"/>
        <v>4711562.7007679995</v>
      </c>
      <c r="E24" s="399">
        <f t="shared" si="2"/>
        <v>224360.12860799997</v>
      </c>
      <c r="F24" s="400">
        <f t="shared" si="3"/>
        <v>25495.469159999993</v>
      </c>
    </row>
    <row r="25" spans="1:6" ht="18" customHeight="1" x14ac:dyDescent="0.25">
      <c r="A25" s="396" t="s">
        <v>564</v>
      </c>
      <c r="B25" s="397">
        <v>2607573</v>
      </c>
      <c r="C25" s="398">
        <f t="shared" si="0"/>
        <v>2891276.9424000001</v>
      </c>
      <c r="D25" s="399">
        <f t="shared" si="1"/>
        <v>4828432.4938080003</v>
      </c>
      <c r="E25" s="399">
        <f t="shared" si="2"/>
        <v>229925.35684800002</v>
      </c>
      <c r="F25" s="400">
        <f t="shared" si="3"/>
        <v>26127.881460000001</v>
      </c>
    </row>
    <row r="26" spans="1:6" ht="18" customHeight="1" x14ac:dyDescent="0.25">
      <c r="A26" s="396" t="s">
        <v>565</v>
      </c>
      <c r="B26" s="397">
        <v>2674838</v>
      </c>
      <c r="C26" s="398">
        <f t="shared" si="0"/>
        <v>2965860.3744000001</v>
      </c>
      <c r="D26" s="399">
        <f t="shared" si="1"/>
        <v>4952986.8252480002</v>
      </c>
      <c r="E26" s="399">
        <f t="shared" si="2"/>
        <v>235856.515488</v>
      </c>
      <c r="F26" s="400">
        <f t="shared" si="3"/>
        <v>26801.876759999999</v>
      </c>
    </row>
    <row r="27" spans="1:6" ht="18" customHeight="1" x14ac:dyDescent="0.25">
      <c r="A27" s="396" t="s">
        <v>566</v>
      </c>
      <c r="B27" s="397">
        <v>2757944</v>
      </c>
      <c r="C27" s="398">
        <f t="shared" si="0"/>
        <v>3058008.3072000002</v>
      </c>
      <c r="D27" s="399">
        <f t="shared" si="1"/>
        <v>5106873.8730239999</v>
      </c>
      <c r="E27" s="399">
        <f t="shared" si="2"/>
        <v>243184.47014399999</v>
      </c>
      <c r="F27" s="400">
        <f t="shared" si="3"/>
        <v>27634.598879999998</v>
      </c>
    </row>
    <row r="28" spans="1:6" ht="18" customHeight="1" x14ac:dyDescent="0.25">
      <c r="A28" s="396" t="s">
        <v>567</v>
      </c>
      <c r="B28" s="397">
        <v>2874013</v>
      </c>
      <c r="C28" s="398">
        <f t="shared" si="0"/>
        <v>3186705.6143999998</v>
      </c>
      <c r="D28" s="399">
        <f t="shared" si="1"/>
        <v>5321798.3760479996</v>
      </c>
      <c r="E28" s="399">
        <f t="shared" si="2"/>
        <v>253418.97028799998</v>
      </c>
      <c r="F28" s="400">
        <f t="shared" si="3"/>
        <v>28797.610259999994</v>
      </c>
    </row>
    <row r="29" spans="1:6" ht="18" customHeight="1" x14ac:dyDescent="0.25">
      <c r="A29" s="396" t="s">
        <v>568</v>
      </c>
      <c r="B29" s="397">
        <v>3049860</v>
      </c>
      <c r="C29" s="398">
        <f t="shared" si="0"/>
        <v>3381684.7680000002</v>
      </c>
      <c r="D29" s="399">
        <f t="shared" si="1"/>
        <v>5647413.5625600005</v>
      </c>
      <c r="E29" s="399">
        <f t="shared" si="2"/>
        <v>268924.45536000002</v>
      </c>
      <c r="F29" s="400">
        <f t="shared" si="3"/>
        <v>30559.5972</v>
      </c>
    </row>
    <row r="30" spans="1:6" ht="18" customHeight="1" x14ac:dyDescent="0.25">
      <c r="A30" s="396" t="s">
        <v>569</v>
      </c>
      <c r="B30" s="397">
        <v>3367598</v>
      </c>
      <c r="C30" s="398">
        <f t="shared" si="0"/>
        <v>3733992.6623999998</v>
      </c>
      <c r="D30" s="399">
        <f t="shared" si="1"/>
        <v>6235767.7462079991</v>
      </c>
      <c r="E30" s="399">
        <f t="shared" si="2"/>
        <v>296941.32124799996</v>
      </c>
      <c r="F30" s="400">
        <f t="shared" si="3"/>
        <v>33743.331959999996</v>
      </c>
    </row>
    <row r="31" spans="1:6" ht="18" customHeight="1" x14ac:dyDescent="0.25">
      <c r="A31" s="396" t="s">
        <v>570</v>
      </c>
      <c r="B31" s="397">
        <v>3673076</v>
      </c>
      <c r="C31" s="398">
        <f t="shared" si="0"/>
        <v>4072706.6688000001</v>
      </c>
      <c r="D31" s="399">
        <f t="shared" si="1"/>
        <v>6801420.1368960002</v>
      </c>
      <c r="E31" s="399">
        <f t="shared" si="2"/>
        <v>323877.14937599999</v>
      </c>
      <c r="F31" s="400">
        <f t="shared" si="3"/>
        <v>36804.221519999999</v>
      </c>
    </row>
    <row r="32" spans="1:6" ht="18" customHeight="1" x14ac:dyDescent="0.25">
      <c r="A32" s="396" t="s">
        <v>571</v>
      </c>
      <c r="B32" s="397">
        <v>4073782</v>
      </c>
      <c r="C32" s="398">
        <f t="shared" si="0"/>
        <v>4517009.4815999996</v>
      </c>
      <c r="D32" s="399">
        <f t="shared" si="1"/>
        <v>7543405.8342719991</v>
      </c>
      <c r="E32" s="399">
        <f t="shared" si="2"/>
        <v>359209.80163199996</v>
      </c>
      <c r="F32" s="400">
        <f t="shared" si="3"/>
        <v>40819.295639999989</v>
      </c>
    </row>
    <row r="33" spans="1:6" ht="18" customHeight="1" x14ac:dyDescent="0.25">
      <c r="A33" s="401" t="s">
        <v>572</v>
      </c>
      <c r="B33" s="402">
        <v>4431758</v>
      </c>
      <c r="C33" s="403">
        <f t="shared" si="0"/>
        <v>4913933.2703999998</v>
      </c>
      <c r="D33" s="404">
        <f t="shared" si="1"/>
        <v>8206268.5615679994</v>
      </c>
      <c r="E33" s="404">
        <f t="shared" si="2"/>
        <v>390774.69340799999</v>
      </c>
      <c r="F33" s="405">
        <f t="shared" si="3"/>
        <v>44406.215159999992</v>
      </c>
    </row>
    <row r="34" spans="1:6" ht="18" customHeight="1" x14ac:dyDescent="0.25">
      <c r="A34" s="406" t="s">
        <v>573</v>
      </c>
      <c r="B34" s="407">
        <v>1423500</v>
      </c>
      <c r="C34" s="408">
        <f t="shared" si="0"/>
        <v>1578376.8</v>
      </c>
      <c r="D34" s="409">
        <f t="shared" si="1"/>
        <v>2635889.2560000001</v>
      </c>
      <c r="E34" s="409">
        <f t="shared" si="2"/>
        <v>125518.53600000001</v>
      </c>
      <c r="F34" s="410">
        <f t="shared" si="3"/>
        <v>14263.47</v>
      </c>
    </row>
    <row r="35" spans="1:6" ht="18" customHeight="1" x14ac:dyDescent="0.25">
      <c r="A35" s="411" t="s">
        <v>574</v>
      </c>
      <c r="B35" s="412">
        <v>1527564</v>
      </c>
      <c r="C35" s="398">
        <f t="shared" si="0"/>
        <v>1693762.9632000001</v>
      </c>
      <c r="D35" s="399">
        <f t="shared" si="1"/>
        <v>2828584.148544</v>
      </c>
      <c r="E35" s="399">
        <f t="shared" si="2"/>
        <v>134694.48326400001</v>
      </c>
      <c r="F35" s="400">
        <f t="shared" si="3"/>
        <v>15306.191279999999</v>
      </c>
    </row>
    <row r="36" spans="1:6" ht="18" customHeight="1" x14ac:dyDescent="0.25">
      <c r="A36" s="411" t="s">
        <v>575</v>
      </c>
      <c r="B36" s="412">
        <v>1618569</v>
      </c>
      <c r="C36" s="398">
        <f t="shared" si="0"/>
        <v>1794669.3071999999</v>
      </c>
      <c r="D36" s="399">
        <f t="shared" si="1"/>
        <v>2997097.743024</v>
      </c>
      <c r="E36" s="399">
        <f t="shared" si="2"/>
        <v>142718.94014399999</v>
      </c>
      <c r="F36" s="400">
        <f t="shared" si="3"/>
        <v>16218.061379999997</v>
      </c>
    </row>
    <row r="37" spans="1:6" ht="18" customHeight="1" x14ac:dyDescent="0.25">
      <c r="A37" s="411" t="s">
        <v>576</v>
      </c>
      <c r="B37" s="412">
        <v>1721822</v>
      </c>
      <c r="C37" s="398">
        <f t="shared" si="0"/>
        <v>1909156.2335999999</v>
      </c>
      <c r="D37" s="399">
        <f t="shared" si="1"/>
        <v>3188290.9101119996</v>
      </c>
      <c r="E37" s="399">
        <f t="shared" si="2"/>
        <v>151823.37667199998</v>
      </c>
      <c r="F37" s="400">
        <f t="shared" si="3"/>
        <v>17252.656439999995</v>
      </c>
    </row>
    <row r="38" spans="1:6" ht="18" customHeight="1" x14ac:dyDescent="0.25">
      <c r="A38" s="411" t="s">
        <v>577</v>
      </c>
      <c r="B38" s="412">
        <v>2072338</v>
      </c>
      <c r="C38" s="398">
        <f t="shared" si="0"/>
        <v>2297808.3744000001</v>
      </c>
      <c r="D38" s="399">
        <f t="shared" si="1"/>
        <v>3837339.9852479999</v>
      </c>
      <c r="E38" s="399">
        <f t="shared" si="2"/>
        <v>182730.475488</v>
      </c>
      <c r="F38" s="400">
        <f t="shared" si="3"/>
        <v>20764.826759999996</v>
      </c>
    </row>
    <row r="39" spans="1:6" ht="18" customHeight="1" x14ac:dyDescent="0.25">
      <c r="A39" s="411" t="s">
        <v>578</v>
      </c>
      <c r="B39" s="412">
        <v>2208264</v>
      </c>
      <c r="C39" s="398">
        <f t="shared" si="0"/>
        <v>2448523.1231999998</v>
      </c>
      <c r="D39" s="399">
        <f t="shared" si="1"/>
        <v>4089033.6157439994</v>
      </c>
      <c r="E39" s="399">
        <f t="shared" si="2"/>
        <v>194715.88646399998</v>
      </c>
      <c r="F39" s="400">
        <f t="shared" si="3"/>
        <v>22126.805279999997</v>
      </c>
    </row>
    <row r="40" spans="1:6" ht="18" customHeight="1" x14ac:dyDescent="0.25">
      <c r="A40" s="411" t="s">
        <v>579</v>
      </c>
      <c r="B40" s="412">
        <v>2264237</v>
      </c>
      <c r="C40" s="398">
        <f t="shared" si="0"/>
        <v>2510585.9856000002</v>
      </c>
      <c r="D40" s="399">
        <f t="shared" si="1"/>
        <v>4192678.595952</v>
      </c>
      <c r="E40" s="399">
        <f t="shared" si="2"/>
        <v>199651.36171200001</v>
      </c>
      <c r="F40" s="400">
        <f t="shared" si="3"/>
        <v>22687.654739999998</v>
      </c>
    </row>
    <row r="41" spans="1:6" ht="18" customHeight="1" x14ac:dyDescent="0.25">
      <c r="A41" s="411" t="s">
        <v>580</v>
      </c>
      <c r="B41" s="412">
        <v>2391383</v>
      </c>
      <c r="C41" s="398">
        <f t="shared" si="0"/>
        <v>2651565.4704</v>
      </c>
      <c r="D41" s="399">
        <f t="shared" si="1"/>
        <v>4428114.3355679996</v>
      </c>
      <c r="E41" s="399">
        <f t="shared" si="2"/>
        <v>210862.58740799999</v>
      </c>
      <c r="F41" s="400">
        <f t="shared" si="3"/>
        <v>23961.657659999997</v>
      </c>
    </row>
    <row r="42" spans="1:6" ht="18" customHeight="1" x14ac:dyDescent="0.25">
      <c r="A42" s="411" t="s">
        <v>581</v>
      </c>
      <c r="B42" s="412">
        <v>2607573</v>
      </c>
      <c r="C42" s="398">
        <f t="shared" si="0"/>
        <v>2891276.9424000001</v>
      </c>
      <c r="D42" s="399">
        <f t="shared" si="1"/>
        <v>4828432.4938080003</v>
      </c>
      <c r="E42" s="399">
        <f t="shared" si="2"/>
        <v>229925.35684800002</v>
      </c>
      <c r="F42" s="400">
        <f t="shared" si="3"/>
        <v>26127.881460000001</v>
      </c>
    </row>
    <row r="43" spans="1:6" ht="18" customHeight="1" x14ac:dyDescent="0.25">
      <c r="A43" s="411" t="s">
        <v>582</v>
      </c>
      <c r="B43" s="412">
        <v>2843973</v>
      </c>
      <c r="C43" s="398">
        <f t="shared" si="0"/>
        <v>3153397.2623999999</v>
      </c>
      <c r="D43" s="399">
        <f t="shared" si="1"/>
        <v>5266173.428208</v>
      </c>
      <c r="E43" s="399">
        <f t="shared" si="2"/>
        <v>250770.163248</v>
      </c>
      <c r="F43" s="400">
        <f t="shared" si="3"/>
        <v>28496.609459999996</v>
      </c>
    </row>
    <row r="44" spans="1:6" ht="18" customHeight="1" x14ac:dyDescent="0.25">
      <c r="A44" s="411" t="s">
        <v>583</v>
      </c>
      <c r="B44" s="412">
        <v>2915041</v>
      </c>
      <c r="C44" s="398">
        <f t="shared" ref="C44:C75" si="4">B44*1.1088</f>
        <v>3232197.4608</v>
      </c>
      <c r="D44" s="399">
        <f t="shared" ref="D44:D75" si="5">C44*1.67</f>
        <v>5397769.759536</v>
      </c>
      <c r="E44" s="399">
        <f t="shared" ref="E44:E75" si="6">D44/21</f>
        <v>257036.65521599998</v>
      </c>
      <c r="F44" s="400">
        <f t="shared" ref="F44:F75" si="7">E44/8.8</f>
        <v>29208.710819999997</v>
      </c>
    </row>
    <row r="45" spans="1:6" ht="18" customHeight="1" x14ac:dyDescent="0.25">
      <c r="A45" s="411" t="s">
        <v>584</v>
      </c>
      <c r="B45" s="412">
        <v>3102682</v>
      </c>
      <c r="C45" s="398">
        <f t="shared" si="4"/>
        <v>3440253.8015999999</v>
      </c>
      <c r="D45" s="399">
        <f t="shared" si="5"/>
        <v>5745223.8486719998</v>
      </c>
      <c r="E45" s="399">
        <f t="shared" si="6"/>
        <v>273582.088032</v>
      </c>
      <c r="F45" s="400">
        <f t="shared" si="7"/>
        <v>31088.873639999998</v>
      </c>
    </row>
    <row r="46" spans="1:6" ht="18" customHeight="1" x14ac:dyDescent="0.25">
      <c r="A46" s="411" t="s">
        <v>585</v>
      </c>
      <c r="B46" s="412">
        <v>3222250</v>
      </c>
      <c r="C46" s="398">
        <f t="shared" si="4"/>
        <v>3572830.8</v>
      </c>
      <c r="D46" s="399">
        <f t="shared" si="5"/>
        <v>5966627.4359999998</v>
      </c>
      <c r="E46" s="399">
        <f t="shared" si="6"/>
        <v>284125.11599999998</v>
      </c>
      <c r="F46" s="400">
        <f t="shared" si="7"/>
        <v>32286.944999999996</v>
      </c>
    </row>
    <row r="47" spans="1:6" ht="18" customHeight="1" x14ac:dyDescent="0.25">
      <c r="A47" s="411" t="s">
        <v>586</v>
      </c>
      <c r="B47" s="412">
        <v>3434799</v>
      </c>
      <c r="C47" s="398">
        <f t="shared" si="4"/>
        <v>3808505.1312000002</v>
      </c>
      <c r="D47" s="399">
        <f t="shared" si="5"/>
        <v>6360203.569104</v>
      </c>
      <c r="E47" s="399">
        <f t="shared" si="6"/>
        <v>302866.83662399999</v>
      </c>
      <c r="F47" s="400">
        <f t="shared" si="7"/>
        <v>34416.685979999995</v>
      </c>
    </row>
    <row r="48" spans="1:6" ht="18" customHeight="1" x14ac:dyDescent="0.25">
      <c r="A48" s="411" t="s">
        <v>587</v>
      </c>
      <c r="B48" s="412">
        <v>3804925</v>
      </c>
      <c r="C48" s="398">
        <f t="shared" si="4"/>
        <v>4218900.84</v>
      </c>
      <c r="D48" s="399">
        <f t="shared" si="5"/>
        <v>7045564.4027999993</v>
      </c>
      <c r="E48" s="399">
        <f t="shared" si="6"/>
        <v>335503.06679999997</v>
      </c>
      <c r="F48" s="400">
        <f t="shared" si="7"/>
        <v>38125.348499999993</v>
      </c>
    </row>
    <row r="49" spans="1:6" ht="18" customHeight="1" x14ac:dyDescent="0.25">
      <c r="A49" s="411" t="s">
        <v>588</v>
      </c>
      <c r="B49" s="412">
        <v>4043733</v>
      </c>
      <c r="C49" s="398">
        <f t="shared" si="4"/>
        <v>4483691.1503999997</v>
      </c>
      <c r="D49" s="399">
        <f t="shared" si="5"/>
        <v>7487764.2211679993</v>
      </c>
      <c r="E49" s="399">
        <f t="shared" si="6"/>
        <v>356560.20100799995</v>
      </c>
      <c r="F49" s="400">
        <f t="shared" si="7"/>
        <v>40518.204659999989</v>
      </c>
    </row>
    <row r="50" spans="1:6" ht="18" customHeight="1" x14ac:dyDescent="0.25">
      <c r="A50" s="413" t="s">
        <v>589</v>
      </c>
      <c r="B50" s="414">
        <v>4476171</v>
      </c>
      <c r="C50" s="415">
        <f t="shared" si="4"/>
        <v>4963178.4047999997</v>
      </c>
      <c r="D50" s="416">
        <f t="shared" si="5"/>
        <v>8288507.9360159989</v>
      </c>
      <c r="E50" s="416">
        <f t="shared" si="6"/>
        <v>394690.85409599997</v>
      </c>
      <c r="F50" s="417">
        <f t="shared" si="7"/>
        <v>44851.23341999999</v>
      </c>
    </row>
    <row r="51" spans="1:6" ht="18" customHeight="1" x14ac:dyDescent="0.25">
      <c r="A51" s="418" t="s">
        <v>590</v>
      </c>
      <c r="B51" s="419">
        <v>2915041</v>
      </c>
      <c r="C51" s="420">
        <f t="shared" si="4"/>
        <v>3232197.4608</v>
      </c>
      <c r="D51" s="421">
        <f t="shared" si="5"/>
        <v>5397769.759536</v>
      </c>
      <c r="E51" s="421">
        <f t="shared" si="6"/>
        <v>257036.65521599998</v>
      </c>
      <c r="F51" s="422">
        <f t="shared" si="7"/>
        <v>29208.710819999997</v>
      </c>
    </row>
    <row r="52" spans="1:6" ht="18" customHeight="1" x14ac:dyDescent="0.25">
      <c r="A52" s="411" t="s">
        <v>591</v>
      </c>
      <c r="B52" s="412">
        <v>3222201</v>
      </c>
      <c r="C52" s="398">
        <f t="shared" si="4"/>
        <v>3572776.4687999999</v>
      </c>
      <c r="D52" s="399">
        <f t="shared" si="5"/>
        <v>5966536.7028959999</v>
      </c>
      <c r="E52" s="399">
        <f t="shared" si="6"/>
        <v>284120.79537599999</v>
      </c>
      <c r="F52" s="400">
        <f t="shared" si="7"/>
        <v>32286.454019999997</v>
      </c>
    </row>
    <row r="53" spans="1:6" ht="18" customHeight="1" x14ac:dyDescent="0.25">
      <c r="A53" s="411" t="s">
        <v>592</v>
      </c>
      <c r="B53" s="412">
        <v>3367598</v>
      </c>
      <c r="C53" s="398">
        <f t="shared" si="4"/>
        <v>3733992.6623999998</v>
      </c>
      <c r="D53" s="399">
        <f t="shared" si="5"/>
        <v>6235767.7462079991</v>
      </c>
      <c r="E53" s="399">
        <f t="shared" si="6"/>
        <v>296941.32124799996</v>
      </c>
      <c r="F53" s="400">
        <f t="shared" si="7"/>
        <v>33743.331959999996</v>
      </c>
    </row>
    <row r="54" spans="1:6" ht="18" customHeight="1" x14ac:dyDescent="0.25">
      <c r="A54" s="411" t="s">
        <v>593</v>
      </c>
      <c r="B54" s="412">
        <v>3546012</v>
      </c>
      <c r="C54" s="398">
        <f t="shared" si="4"/>
        <v>3931818.1055999999</v>
      </c>
      <c r="D54" s="399">
        <f t="shared" si="5"/>
        <v>6566136.2363519995</v>
      </c>
      <c r="E54" s="399">
        <f t="shared" si="6"/>
        <v>312673.15411199996</v>
      </c>
      <c r="F54" s="400">
        <f t="shared" si="7"/>
        <v>35531.040239999995</v>
      </c>
    </row>
    <row r="55" spans="1:6" ht="18" customHeight="1" x14ac:dyDescent="0.25">
      <c r="A55" s="411" t="s">
        <v>594</v>
      </c>
      <c r="B55" s="412">
        <v>3751007</v>
      </c>
      <c r="C55" s="398">
        <f t="shared" si="4"/>
        <v>4159116.5616000001</v>
      </c>
      <c r="D55" s="399">
        <f t="shared" si="5"/>
        <v>6945724.6578719998</v>
      </c>
      <c r="E55" s="399">
        <f t="shared" si="6"/>
        <v>330748.79323199997</v>
      </c>
      <c r="F55" s="400">
        <f t="shared" si="7"/>
        <v>37585.090139999993</v>
      </c>
    </row>
    <row r="56" spans="1:6" ht="18" customHeight="1" x14ac:dyDescent="0.25">
      <c r="A56" s="411" t="s">
        <v>595</v>
      </c>
      <c r="B56" s="412">
        <v>3881622</v>
      </c>
      <c r="C56" s="398">
        <f t="shared" si="4"/>
        <v>4303942.4736000001</v>
      </c>
      <c r="D56" s="399">
        <f t="shared" si="5"/>
        <v>7187583.9309120001</v>
      </c>
      <c r="E56" s="399">
        <f t="shared" si="6"/>
        <v>342265.901472</v>
      </c>
      <c r="F56" s="400">
        <f t="shared" si="7"/>
        <v>38893.852439999995</v>
      </c>
    </row>
    <row r="57" spans="1:6" ht="18" customHeight="1" x14ac:dyDescent="0.25">
      <c r="A57" s="411" t="s">
        <v>596</v>
      </c>
      <c r="B57" s="412">
        <v>4073782</v>
      </c>
      <c r="C57" s="398">
        <f t="shared" si="4"/>
        <v>4517009.4815999996</v>
      </c>
      <c r="D57" s="399">
        <f t="shared" si="5"/>
        <v>7543405.8342719991</v>
      </c>
      <c r="E57" s="399">
        <f t="shared" si="6"/>
        <v>359209.80163199996</v>
      </c>
      <c r="F57" s="400">
        <f t="shared" si="7"/>
        <v>40819.295639999989</v>
      </c>
    </row>
    <row r="58" spans="1:6" ht="18" customHeight="1" x14ac:dyDescent="0.25">
      <c r="A58" s="411" t="s">
        <v>597</v>
      </c>
      <c r="B58" s="412">
        <v>4276330</v>
      </c>
      <c r="C58" s="398">
        <f t="shared" si="4"/>
        <v>4741594.7039999999</v>
      </c>
      <c r="D58" s="399">
        <f t="shared" si="5"/>
        <v>7918463.1556799999</v>
      </c>
      <c r="E58" s="399">
        <f t="shared" si="6"/>
        <v>377069.67407999997</v>
      </c>
      <c r="F58" s="400">
        <f t="shared" si="7"/>
        <v>42848.826599999993</v>
      </c>
    </row>
    <row r="59" spans="1:6" ht="18" customHeight="1" x14ac:dyDescent="0.25">
      <c r="A59" s="411" t="s">
        <v>598</v>
      </c>
      <c r="B59" s="412">
        <v>4460407</v>
      </c>
      <c r="C59" s="398">
        <f t="shared" si="4"/>
        <v>4945699.2816000003</v>
      </c>
      <c r="D59" s="399">
        <f t="shared" si="5"/>
        <v>8259317.800272</v>
      </c>
      <c r="E59" s="399">
        <f t="shared" si="6"/>
        <v>393300.84763199999</v>
      </c>
      <c r="F59" s="400">
        <f t="shared" si="7"/>
        <v>44693.278139999995</v>
      </c>
    </row>
    <row r="60" spans="1:6" ht="18" customHeight="1" x14ac:dyDescent="0.25">
      <c r="A60" s="411" t="s">
        <v>599</v>
      </c>
      <c r="B60" s="412">
        <v>4612606</v>
      </c>
      <c r="C60" s="398">
        <f t="shared" si="4"/>
        <v>5114457.5328000002</v>
      </c>
      <c r="D60" s="399">
        <f t="shared" si="5"/>
        <v>8541144.0797760002</v>
      </c>
      <c r="E60" s="399">
        <f t="shared" si="6"/>
        <v>406721.146656</v>
      </c>
      <c r="F60" s="400">
        <f t="shared" si="7"/>
        <v>46218.312119999995</v>
      </c>
    </row>
    <row r="61" spans="1:6" ht="18" customHeight="1" x14ac:dyDescent="0.25">
      <c r="A61" s="411" t="s">
        <v>600</v>
      </c>
      <c r="B61" s="412">
        <v>4806804</v>
      </c>
      <c r="C61" s="398">
        <f t="shared" si="4"/>
        <v>5329784.2752</v>
      </c>
      <c r="D61" s="399">
        <f t="shared" si="5"/>
        <v>8900739.7395839989</v>
      </c>
      <c r="E61" s="399">
        <f t="shared" si="6"/>
        <v>423844.74950399995</v>
      </c>
      <c r="F61" s="400">
        <f t="shared" si="7"/>
        <v>48164.17607999999</v>
      </c>
    </row>
    <row r="62" spans="1:6" ht="18" customHeight="1" x14ac:dyDescent="0.25">
      <c r="A62" s="411" t="s">
        <v>601</v>
      </c>
      <c r="B62" s="412">
        <v>5099764</v>
      </c>
      <c r="C62" s="398">
        <f t="shared" si="4"/>
        <v>5654618.3232000005</v>
      </c>
      <c r="D62" s="399">
        <f t="shared" si="5"/>
        <v>9443212.5997439995</v>
      </c>
      <c r="E62" s="399">
        <f t="shared" si="6"/>
        <v>449676.79046399996</v>
      </c>
      <c r="F62" s="400">
        <f t="shared" si="7"/>
        <v>51099.635279999995</v>
      </c>
    </row>
    <row r="63" spans="1:6" ht="18" customHeight="1" x14ac:dyDescent="0.25">
      <c r="A63" s="411" t="s">
        <v>602</v>
      </c>
      <c r="B63" s="412">
        <v>5253978</v>
      </c>
      <c r="C63" s="398">
        <f t="shared" si="4"/>
        <v>5825610.8064000001</v>
      </c>
      <c r="D63" s="399">
        <f t="shared" si="5"/>
        <v>9728770.0466879997</v>
      </c>
      <c r="E63" s="399">
        <f t="shared" si="6"/>
        <v>463274.76412800001</v>
      </c>
      <c r="F63" s="400">
        <f t="shared" si="7"/>
        <v>52644.859559999997</v>
      </c>
    </row>
    <row r="64" spans="1:6" ht="18" customHeight="1" x14ac:dyDescent="0.25">
      <c r="A64" s="411" t="s">
        <v>603</v>
      </c>
      <c r="B64" s="412">
        <v>5912397</v>
      </c>
      <c r="C64" s="398">
        <f t="shared" si="4"/>
        <v>6555665.7936000004</v>
      </c>
      <c r="D64" s="399">
        <f t="shared" si="5"/>
        <v>10947961.875312001</v>
      </c>
      <c r="E64" s="399">
        <f t="shared" si="6"/>
        <v>521331.517872</v>
      </c>
      <c r="F64" s="400">
        <f t="shared" si="7"/>
        <v>59242.217939999995</v>
      </c>
    </row>
    <row r="65" spans="1:6" ht="18" customHeight="1" x14ac:dyDescent="0.25">
      <c r="A65" s="411" t="s">
        <v>604</v>
      </c>
      <c r="B65" s="412">
        <v>6048444</v>
      </c>
      <c r="C65" s="398">
        <f t="shared" si="4"/>
        <v>6706514.7072000001</v>
      </c>
      <c r="D65" s="399">
        <f t="shared" si="5"/>
        <v>11199879.561023999</v>
      </c>
      <c r="E65" s="399">
        <f t="shared" si="6"/>
        <v>533327.59814399993</v>
      </c>
      <c r="F65" s="400">
        <f t="shared" si="7"/>
        <v>60605.408879999988</v>
      </c>
    </row>
    <row r="66" spans="1:6" ht="18" customHeight="1" x14ac:dyDescent="0.25">
      <c r="A66" s="411" t="s">
        <v>605</v>
      </c>
      <c r="B66" s="412">
        <v>7048143</v>
      </c>
      <c r="C66" s="398">
        <f t="shared" si="4"/>
        <v>7814980.9583999999</v>
      </c>
      <c r="D66" s="399">
        <f t="shared" si="5"/>
        <v>13051018.200528</v>
      </c>
      <c r="E66" s="399">
        <f t="shared" si="6"/>
        <v>621477.05716800003</v>
      </c>
      <c r="F66" s="400">
        <f t="shared" si="7"/>
        <v>70622.392859999993</v>
      </c>
    </row>
    <row r="67" spans="1:6" ht="18" customHeight="1" x14ac:dyDescent="0.25">
      <c r="A67" s="411" t="s">
        <v>606</v>
      </c>
      <c r="B67" s="412">
        <v>7413445</v>
      </c>
      <c r="C67" s="398">
        <f t="shared" si="4"/>
        <v>8220027.8159999996</v>
      </c>
      <c r="D67" s="399">
        <f t="shared" si="5"/>
        <v>13727446.452719999</v>
      </c>
      <c r="E67" s="399">
        <f t="shared" si="6"/>
        <v>653687.92631999997</v>
      </c>
      <c r="F67" s="400">
        <f t="shared" si="7"/>
        <v>74282.718899999993</v>
      </c>
    </row>
    <row r="68" spans="1:6" ht="18" customHeight="1" x14ac:dyDescent="0.25">
      <c r="A68" s="411" t="s">
        <v>607</v>
      </c>
      <c r="B68" s="412">
        <v>7983907</v>
      </c>
      <c r="C68" s="398">
        <f t="shared" si="4"/>
        <v>8852556.0815999992</v>
      </c>
      <c r="D68" s="399">
        <f t="shared" si="5"/>
        <v>14783768.656271998</v>
      </c>
      <c r="E68" s="399">
        <f t="shared" si="6"/>
        <v>703988.98363199993</v>
      </c>
      <c r="F68" s="400">
        <f t="shared" si="7"/>
        <v>79998.748139999982</v>
      </c>
    </row>
    <row r="69" spans="1:6" ht="18" customHeight="1" x14ac:dyDescent="0.25">
      <c r="A69" s="411" t="s">
        <v>608</v>
      </c>
      <c r="B69" s="412">
        <v>8587918</v>
      </c>
      <c r="C69" s="398">
        <f t="shared" si="4"/>
        <v>9522283.4783999994</v>
      </c>
      <c r="D69" s="399">
        <f t="shared" si="5"/>
        <v>15902213.408927998</v>
      </c>
      <c r="E69" s="399">
        <f t="shared" si="6"/>
        <v>757248.25756799988</v>
      </c>
      <c r="F69" s="400">
        <f t="shared" si="7"/>
        <v>86050.938359999986</v>
      </c>
    </row>
    <row r="70" spans="1:6" ht="18" customHeight="1" x14ac:dyDescent="0.25">
      <c r="A70" s="411" t="s">
        <v>609</v>
      </c>
      <c r="B70" s="412">
        <v>9244691</v>
      </c>
      <c r="C70" s="398">
        <f t="shared" si="4"/>
        <v>10250513.380799999</v>
      </c>
      <c r="D70" s="399">
        <f t="shared" si="5"/>
        <v>17118357.345935997</v>
      </c>
      <c r="E70" s="399">
        <f t="shared" si="6"/>
        <v>815159.87361599982</v>
      </c>
      <c r="F70" s="400">
        <f t="shared" si="7"/>
        <v>92631.803819999972</v>
      </c>
    </row>
    <row r="71" spans="1:6" ht="18" customHeight="1" x14ac:dyDescent="0.25">
      <c r="A71" s="411" t="s">
        <v>610</v>
      </c>
      <c r="B71" s="412">
        <v>9707551</v>
      </c>
      <c r="C71" s="398">
        <f t="shared" si="4"/>
        <v>10763732.548800001</v>
      </c>
      <c r="D71" s="399">
        <f t="shared" si="5"/>
        <v>17975433.356496003</v>
      </c>
      <c r="E71" s="399">
        <f t="shared" si="6"/>
        <v>855973.01697600016</v>
      </c>
      <c r="F71" s="400">
        <f t="shared" si="7"/>
        <v>97269.661020000014</v>
      </c>
    </row>
    <row r="72" spans="1:6" ht="18" customHeight="1" x14ac:dyDescent="0.25">
      <c r="A72" s="411" t="s">
        <v>611</v>
      </c>
      <c r="B72" s="412">
        <v>10597556</v>
      </c>
      <c r="C72" s="398">
        <f t="shared" si="4"/>
        <v>11750570.092800001</v>
      </c>
      <c r="D72" s="399">
        <f t="shared" si="5"/>
        <v>19623452.054976001</v>
      </c>
      <c r="E72" s="399">
        <f t="shared" si="6"/>
        <v>934450.09785600007</v>
      </c>
      <c r="F72" s="400">
        <f t="shared" si="7"/>
        <v>106187.51112</v>
      </c>
    </row>
    <row r="73" spans="1:6" ht="18" customHeight="1" x14ac:dyDescent="0.25">
      <c r="A73" s="411" t="s">
        <v>612</v>
      </c>
      <c r="B73" s="412">
        <v>11197561</v>
      </c>
      <c r="C73" s="398">
        <f t="shared" si="4"/>
        <v>12415855.6368</v>
      </c>
      <c r="D73" s="399">
        <f t="shared" si="5"/>
        <v>20734478.913456</v>
      </c>
      <c r="E73" s="399">
        <f t="shared" si="6"/>
        <v>987356.13873600005</v>
      </c>
      <c r="F73" s="400">
        <f t="shared" si="7"/>
        <v>112199.56122</v>
      </c>
    </row>
    <row r="74" spans="1:6" ht="18" customHeight="1" x14ac:dyDescent="0.25">
      <c r="A74" s="411" t="s">
        <v>613</v>
      </c>
      <c r="B74" s="414">
        <v>12074702</v>
      </c>
      <c r="C74" s="415">
        <f t="shared" si="4"/>
        <v>13388429.5776</v>
      </c>
      <c r="D74" s="416">
        <f t="shared" si="5"/>
        <v>22358677.394591998</v>
      </c>
      <c r="E74" s="416">
        <f t="shared" si="6"/>
        <v>1064698.923552</v>
      </c>
      <c r="F74" s="417">
        <f t="shared" si="7"/>
        <v>120988.51403999998</v>
      </c>
    </row>
    <row r="75" spans="1:6" ht="18" customHeight="1" x14ac:dyDescent="0.25">
      <c r="A75" s="411" t="s">
        <v>614</v>
      </c>
      <c r="B75" s="419">
        <v>4828236</v>
      </c>
      <c r="C75" s="420">
        <f t="shared" si="4"/>
        <v>5353548.0767999999</v>
      </c>
      <c r="D75" s="421">
        <f t="shared" si="5"/>
        <v>8940425.2882559989</v>
      </c>
      <c r="E75" s="421">
        <f t="shared" si="6"/>
        <v>425734.53753599996</v>
      </c>
      <c r="F75" s="422">
        <f t="shared" si="7"/>
        <v>48378.924719999988</v>
      </c>
    </row>
    <row r="76" spans="1:6" ht="18" customHeight="1" x14ac:dyDescent="0.25">
      <c r="A76" s="411" t="s">
        <v>615</v>
      </c>
      <c r="B76" s="412">
        <v>5221194</v>
      </c>
      <c r="C76" s="398">
        <f t="shared" ref="C76:C107" si="8">B76*1.1088</f>
        <v>5789259.9072000002</v>
      </c>
      <c r="D76" s="399">
        <f t="shared" ref="D76:D107" si="9">C76*1.67</f>
        <v>9668064.0450240001</v>
      </c>
      <c r="E76" s="399">
        <f t="shared" ref="E76:E107" si="10">D76/21</f>
        <v>460384.00214400003</v>
      </c>
      <c r="F76" s="400">
        <f t="shared" ref="F76:F107" si="11">E76/8.8</f>
        <v>52316.363879999997</v>
      </c>
    </row>
    <row r="77" spans="1:6" ht="18" customHeight="1" x14ac:dyDescent="0.25">
      <c r="A77" s="411" t="s">
        <v>616</v>
      </c>
      <c r="B77" s="412">
        <v>5697999</v>
      </c>
      <c r="C77" s="398">
        <f t="shared" si="8"/>
        <v>6317941.2911999999</v>
      </c>
      <c r="D77" s="399">
        <f t="shared" si="9"/>
        <v>10550961.956303999</v>
      </c>
      <c r="E77" s="399">
        <f t="shared" si="10"/>
        <v>502426.75982399995</v>
      </c>
      <c r="F77" s="400">
        <f t="shared" si="11"/>
        <v>57093.94997999999</v>
      </c>
    </row>
    <row r="78" spans="1:6" ht="18" customHeight="1" x14ac:dyDescent="0.25">
      <c r="A78" s="411" t="s">
        <v>617</v>
      </c>
      <c r="B78" s="412">
        <v>6484994</v>
      </c>
      <c r="C78" s="398">
        <f t="shared" si="8"/>
        <v>7190561.3471999997</v>
      </c>
      <c r="D78" s="399">
        <f t="shared" si="9"/>
        <v>12008237.449824</v>
      </c>
      <c r="E78" s="399">
        <f t="shared" si="10"/>
        <v>571820.83094400004</v>
      </c>
      <c r="F78" s="400">
        <f t="shared" si="11"/>
        <v>64979.639880000002</v>
      </c>
    </row>
    <row r="79" spans="1:6" ht="18" customHeight="1" x14ac:dyDescent="0.25">
      <c r="A79" s="411" t="s">
        <v>618</v>
      </c>
      <c r="B79" s="412">
        <v>6651476</v>
      </c>
      <c r="C79" s="398">
        <f t="shared" si="8"/>
        <v>7375156.5888</v>
      </c>
      <c r="D79" s="399">
        <f t="shared" si="9"/>
        <v>12316511.503295999</v>
      </c>
      <c r="E79" s="399">
        <f t="shared" si="10"/>
        <v>586500.54777599999</v>
      </c>
      <c r="F79" s="400">
        <f t="shared" si="11"/>
        <v>66647.789519999991</v>
      </c>
    </row>
    <row r="80" spans="1:6" ht="18" customHeight="1" x14ac:dyDescent="0.25">
      <c r="A80" s="411" t="s">
        <v>619</v>
      </c>
      <c r="B80" s="412">
        <v>7531429</v>
      </c>
      <c r="C80" s="398">
        <f t="shared" si="8"/>
        <v>8350848.4752000002</v>
      </c>
      <c r="D80" s="399">
        <f t="shared" si="9"/>
        <v>13945916.953584</v>
      </c>
      <c r="E80" s="399">
        <f t="shared" si="10"/>
        <v>664091.28350400005</v>
      </c>
      <c r="F80" s="400">
        <f t="shared" si="11"/>
        <v>75464.918579999998</v>
      </c>
    </row>
    <row r="81" spans="1:6" ht="18" customHeight="1" x14ac:dyDescent="0.25">
      <c r="A81" s="411" t="s">
        <v>620</v>
      </c>
      <c r="B81" s="412">
        <v>8048459</v>
      </c>
      <c r="C81" s="398">
        <f t="shared" si="8"/>
        <v>8924131.3391999993</v>
      </c>
      <c r="D81" s="399">
        <f t="shared" si="9"/>
        <v>14903299.336463999</v>
      </c>
      <c r="E81" s="399">
        <f t="shared" si="10"/>
        <v>709680.92078399996</v>
      </c>
      <c r="F81" s="400">
        <f t="shared" si="11"/>
        <v>80645.559179999982</v>
      </c>
    </row>
    <row r="82" spans="1:6" ht="18" customHeight="1" x14ac:dyDescent="0.25">
      <c r="A82" s="411" t="s">
        <v>621</v>
      </c>
      <c r="B82" s="412">
        <v>9201872</v>
      </c>
      <c r="C82" s="398">
        <f t="shared" si="8"/>
        <v>10203035.673599999</v>
      </c>
      <c r="D82" s="399">
        <f t="shared" si="9"/>
        <v>17039069.574911997</v>
      </c>
      <c r="E82" s="399">
        <f t="shared" si="10"/>
        <v>811384.26547199988</v>
      </c>
      <c r="F82" s="400">
        <f t="shared" si="11"/>
        <v>92202.757439999972</v>
      </c>
    </row>
    <row r="83" spans="1:6" ht="18" customHeight="1" x14ac:dyDescent="0.25">
      <c r="A83" s="411" t="s">
        <v>622</v>
      </c>
      <c r="B83" s="412">
        <v>9670532</v>
      </c>
      <c r="C83" s="398">
        <f t="shared" si="8"/>
        <v>10722685.8816</v>
      </c>
      <c r="D83" s="399">
        <f t="shared" si="9"/>
        <v>17906885.422272</v>
      </c>
      <c r="E83" s="399">
        <f t="shared" si="10"/>
        <v>852708.82963200007</v>
      </c>
      <c r="F83" s="400">
        <f t="shared" si="11"/>
        <v>96898.730639999994</v>
      </c>
    </row>
    <row r="84" spans="1:6" ht="18" customHeight="1" x14ac:dyDescent="0.25">
      <c r="A84" s="411" t="s">
        <v>623</v>
      </c>
      <c r="B84" s="412">
        <v>10056127</v>
      </c>
      <c r="C84" s="398">
        <f t="shared" si="8"/>
        <v>11150233.6176</v>
      </c>
      <c r="D84" s="399">
        <f t="shared" si="9"/>
        <v>18620890.141392</v>
      </c>
      <c r="E84" s="399">
        <f t="shared" si="10"/>
        <v>886709.05435200001</v>
      </c>
      <c r="F84" s="400">
        <f t="shared" si="11"/>
        <v>100762.39253999999</v>
      </c>
    </row>
    <row r="85" spans="1:6" ht="18" customHeight="1" x14ac:dyDescent="0.25">
      <c r="A85" s="411" t="s">
        <v>624</v>
      </c>
      <c r="B85" s="412">
        <v>10573691</v>
      </c>
      <c r="C85" s="398">
        <f t="shared" si="8"/>
        <v>11724108.580800001</v>
      </c>
      <c r="D85" s="399">
        <f t="shared" si="9"/>
        <v>19579261.329936001</v>
      </c>
      <c r="E85" s="399">
        <f t="shared" si="10"/>
        <v>932345.77761600004</v>
      </c>
      <c r="F85" s="400">
        <f t="shared" si="11"/>
        <v>105948.38382</v>
      </c>
    </row>
    <row r="86" spans="1:6" ht="18" customHeight="1" x14ac:dyDescent="0.25">
      <c r="A86" s="411" t="s">
        <v>625</v>
      </c>
      <c r="B86" s="412">
        <v>11105584</v>
      </c>
      <c r="C86" s="398">
        <f t="shared" si="8"/>
        <v>12313871.5392</v>
      </c>
      <c r="D86" s="399">
        <f t="shared" si="9"/>
        <v>20564165.470463999</v>
      </c>
      <c r="E86" s="399">
        <f t="shared" si="10"/>
        <v>979245.97478399996</v>
      </c>
      <c r="F86" s="400">
        <f t="shared" si="11"/>
        <v>111277.95167999998</v>
      </c>
    </row>
    <row r="87" spans="1:6" ht="18" customHeight="1" x14ac:dyDescent="0.25">
      <c r="A87" s="423" t="s">
        <v>626</v>
      </c>
      <c r="B87" s="412">
        <v>12136137</v>
      </c>
      <c r="C87" s="398">
        <f t="shared" si="8"/>
        <v>13456548.705600001</v>
      </c>
      <c r="D87" s="399">
        <f t="shared" si="9"/>
        <v>22472436.338352002</v>
      </c>
      <c r="E87" s="399">
        <f t="shared" si="10"/>
        <v>1070116.0161120002</v>
      </c>
      <c r="F87" s="400">
        <f t="shared" si="11"/>
        <v>121604.09274000002</v>
      </c>
    </row>
    <row r="88" spans="1:6" ht="18" customHeight="1" x14ac:dyDescent="0.25">
      <c r="A88" s="423" t="s">
        <v>627</v>
      </c>
      <c r="B88" s="412">
        <v>12852573</v>
      </c>
      <c r="C88" s="398">
        <f t="shared" si="8"/>
        <v>14250932.942400001</v>
      </c>
      <c r="D88" s="399">
        <f t="shared" si="9"/>
        <v>23799058.013808001</v>
      </c>
      <c r="E88" s="399">
        <f t="shared" si="10"/>
        <v>1133288.476848</v>
      </c>
      <c r="F88" s="400">
        <f t="shared" si="11"/>
        <v>128782.78145999998</v>
      </c>
    </row>
    <row r="89" spans="1:6" ht="18" customHeight="1" x14ac:dyDescent="0.25">
      <c r="A89" s="423" t="s">
        <v>628</v>
      </c>
      <c r="B89" s="412">
        <v>13482936</v>
      </c>
      <c r="C89" s="398">
        <f t="shared" si="8"/>
        <v>14949879.436799999</v>
      </c>
      <c r="D89" s="399">
        <f t="shared" si="9"/>
        <v>24966298.659455996</v>
      </c>
      <c r="E89" s="399">
        <f t="shared" si="10"/>
        <v>1188871.3647359998</v>
      </c>
      <c r="F89" s="400">
        <f t="shared" si="11"/>
        <v>135099.01871999996</v>
      </c>
    </row>
    <row r="90" spans="1:6" ht="18" customHeight="1" x14ac:dyDescent="0.25">
      <c r="A90" s="423" t="s">
        <v>629</v>
      </c>
      <c r="B90" s="412">
        <v>14413246</v>
      </c>
      <c r="C90" s="398">
        <f t="shared" si="8"/>
        <v>15981407.164799999</v>
      </c>
      <c r="D90" s="399">
        <f t="shared" si="9"/>
        <v>26688949.965216</v>
      </c>
      <c r="E90" s="399">
        <f t="shared" si="10"/>
        <v>1270902.3792959999</v>
      </c>
      <c r="F90" s="400">
        <f t="shared" si="11"/>
        <v>144420.72491999998</v>
      </c>
    </row>
    <row r="91" spans="1:6" ht="18" customHeight="1" x14ac:dyDescent="0.25">
      <c r="A91" s="423" t="s">
        <v>630</v>
      </c>
      <c r="B91" s="412">
        <v>15194445</v>
      </c>
      <c r="C91" s="398">
        <f t="shared" si="8"/>
        <v>16847600.616</v>
      </c>
      <c r="D91" s="399">
        <f t="shared" si="9"/>
        <v>28135493.028719999</v>
      </c>
      <c r="E91" s="399">
        <f t="shared" si="10"/>
        <v>1339785.3823199999</v>
      </c>
      <c r="F91" s="400">
        <f t="shared" si="11"/>
        <v>152248.33889999997</v>
      </c>
    </row>
    <row r="92" spans="1:6" ht="18" customHeight="1" x14ac:dyDescent="0.25">
      <c r="A92" s="423" t="s">
        <v>631</v>
      </c>
      <c r="B92" s="414">
        <v>17284625</v>
      </c>
      <c r="C92" s="415">
        <f t="shared" si="8"/>
        <v>19165192.199999999</v>
      </c>
      <c r="D92" s="416">
        <f t="shared" si="9"/>
        <v>32005870.973999996</v>
      </c>
      <c r="E92" s="416">
        <f t="shared" si="10"/>
        <v>1524089.0939999998</v>
      </c>
      <c r="F92" s="417">
        <f t="shared" si="11"/>
        <v>173191.94249999998</v>
      </c>
    </row>
    <row r="93" spans="1:6" ht="18" customHeight="1" x14ac:dyDescent="0.25">
      <c r="A93" s="423" t="s">
        <v>632</v>
      </c>
      <c r="B93" s="419">
        <v>4947272</v>
      </c>
      <c r="C93" s="420">
        <f t="shared" si="8"/>
        <v>5485535.1935999999</v>
      </c>
      <c r="D93" s="421">
        <f t="shared" si="9"/>
        <v>9160843.7733119987</v>
      </c>
      <c r="E93" s="421">
        <f t="shared" si="10"/>
        <v>436230.65587199992</v>
      </c>
      <c r="F93" s="422">
        <f t="shared" si="11"/>
        <v>49571.66543999999</v>
      </c>
    </row>
    <row r="94" spans="1:6" ht="18" customHeight="1" x14ac:dyDescent="0.25">
      <c r="A94" s="423" t="s">
        <v>633</v>
      </c>
      <c r="B94" s="412">
        <v>5532575</v>
      </c>
      <c r="C94" s="398">
        <f t="shared" si="8"/>
        <v>6134519.1600000001</v>
      </c>
      <c r="D94" s="399">
        <f t="shared" si="9"/>
        <v>10244646.997199999</v>
      </c>
      <c r="E94" s="399">
        <f t="shared" si="10"/>
        <v>487840.33319999994</v>
      </c>
      <c r="F94" s="400">
        <f t="shared" si="11"/>
        <v>55436.401499999985</v>
      </c>
    </row>
    <row r="95" spans="1:6" ht="18" customHeight="1" x14ac:dyDescent="0.25">
      <c r="A95" s="423" t="s">
        <v>634</v>
      </c>
      <c r="B95" s="412">
        <v>5841929</v>
      </c>
      <c r="C95" s="398">
        <f t="shared" si="8"/>
        <v>6477530.8751999997</v>
      </c>
      <c r="D95" s="399">
        <f t="shared" si="9"/>
        <v>10817476.561584</v>
      </c>
      <c r="E95" s="399">
        <f t="shared" si="10"/>
        <v>515117.93150399998</v>
      </c>
      <c r="F95" s="400">
        <f t="shared" si="11"/>
        <v>58536.12857999999</v>
      </c>
    </row>
    <row r="96" spans="1:6" ht="18" customHeight="1" x14ac:dyDescent="0.25">
      <c r="A96" s="423" t="s">
        <v>635</v>
      </c>
      <c r="B96" s="412">
        <v>6209328</v>
      </c>
      <c r="C96" s="398">
        <f t="shared" si="8"/>
        <v>6884902.8864000002</v>
      </c>
      <c r="D96" s="399">
        <f t="shared" si="9"/>
        <v>11497787.820288001</v>
      </c>
      <c r="E96" s="399">
        <f t="shared" si="10"/>
        <v>547513.70572800003</v>
      </c>
      <c r="F96" s="400">
        <f t="shared" si="11"/>
        <v>62217.466560000001</v>
      </c>
    </row>
    <row r="97" spans="1:6" ht="18" customHeight="1" x14ac:dyDescent="0.25">
      <c r="A97" s="411" t="s">
        <v>636</v>
      </c>
      <c r="B97" s="412">
        <v>6369025</v>
      </c>
      <c r="C97" s="398">
        <f t="shared" si="8"/>
        <v>7061974.9199999999</v>
      </c>
      <c r="D97" s="399">
        <f t="shared" si="9"/>
        <v>11793498.1164</v>
      </c>
      <c r="E97" s="399">
        <f t="shared" si="10"/>
        <v>561595.14839999995</v>
      </c>
      <c r="F97" s="400">
        <f t="shared" si="11"/>
        <v>63817.630499999992</v>
      </c>
    </row>
    <row r="98" spans="1:6" ht="18" customHeight="1" x14ac:dyDescent="0.25">
      <c r="A98" s="411" t="s">
        <v>637</v>
      </c>
      <c r="B98" s="412">
        <v>6651476</v>
      </c>
      <c r="C98" s="398">
        <f t="shared" si="8"/>
        <v>7375156.5888</v>
      </c>
      <c r="D98" s="399">
        <f t="shared" si="9"/>
        <v>12316511.503295999</v>
      </c>
      <c r="E98" s="399">
        <f t="shared" si="10"/>
        <v>586500.54777599999</v>
      </c>
      <c r="F98" s="400">
        <f t="shared" si="11"/>
        <v>66647.789519999991</v>
      </c>
    </row>
    <row r="99" spans="1:6" ht="18" customHeight="1" x14ac:dyDescent="0.25">
      <c r="A99" s="411" t="s">
        <v>638</v>
      </c>
      <c r="B99" s="412">
        <v>7049201</v>
      </c>
      <c r="C99" s="398">
        <f t="shared" si="8"/>
        <v>7816154.0688000005</v>
      </c>
      <c r="D99" s="399">
        <f t="shared" si="9"/>
        <v>13052977.294896001</v>
      </c>
      <c r="E99" s="399">
        <f t="shared" si="10"/>
        <v>621570.34737600002</v>
      </c>
      <c r="F99" s="400">
        <f t="shared" si="11"/>
        <v>70632.994019999998</v>
      </c>
    </row>
    <row r="100" spans="1:6" ht="18" customHeight="1" x14ac:dyDescent="0.25">
      <c r="A100" s="411" t="s">
        <v>639</v>
      </c>
      <c r="B100" s="412">
        <v>7204666</v>
      </c>
      <c r="C100" s="398">
        <f t="shared" si="8"/>
        <v>7988533.6607999997</v>
      </c>
      <c r="D100" s="399">
        <f t="shared" si="9"/>
        <v>13340851.213536</v>
      </c>
      <c r="E100" s="399">
        <f t="shared" si="10"/>
        <v>635278.62921599997</v>
      </c>
      <c r="F100" s="400">
        <f t="shared" si="11"/>
        <v>72190.753319999989</v>
      </c>
    </row>
    <row r="101" spans="1:6" ht="18" customHeight="1" x14ac:dyDescent="0.25">
      <c r="A101" s="411" t="s">
        <v>640</v>
      </c>
      <c r="B101" s="412">
        <v>7471714</v>
      </c>
      <c r="C101" s="398">
        <f t="shared" si="8"/>
        <v>8284636.4831999997</v>
      </c>
      <c r="D101" s="399">
        <f t="shared" si="9"/>
        <v>13835342.926943999</v>
      </c>
      <c r="E101" s="399">
        <f t="shared" si="10"/>
        <v>658825.85366399994</v>
      </c>
      <c r="F101" s="400">
        <f t="shared" si="11"/>
        <v>74866.574279999986</v>
      </c>
    </row>
    <row r="102" spans="1:6" ht="18" customHeight="1" x14ac:dyDescent="0.25">
      <c r="A102" s="411" t="s">
        <v>641</v>
      </c>
      <c r="B102" s="412">
        <v>8027560</v>
      </c>
      <c r="C102" s="398">
        <f t="shared" si="8"/>
        <v>8900958.5280000009</v>
      </c>
      <c r="D102" s="399">
        <f t="shared" si="9"/>
        <v>14864600.741760001</v>
      </c>
      <c r="E102" s="399">
        <f t="shared" si="10"/>
        <v>707838.13056000008</v>
      </c>
      <c r="F102" s="400">
        <f t="shared" si="11"/>
        <v>80436.151200000008</v>
      </c>
    </row>
    <row r="103" spans="1:6" ht="18" customHeight="1" x14ac:dyDescent="0.25">
      <c r="A103" s="411" t="s">
        <v>642</v>
      </c>
      <c r="B103" s="412">
        <v>8155253</v>
      </c>
      <c r="C103" s="398">
        <f t="shared" si="8"/>
        <v>9042544.5263999999</v>
      </c>
      <c r="D103" s="399">
        <f t="shared" si="9"/>
        <v>15101049.359088</v>
      </c>
      <c r="E103" s="399">
        <f t="shared" si="10"/>
        <v>719097.58852800005</v>
      </c>
      <c r="F103" s="400">
        <f t="shared" si="11"/>
        <v>81715.635060000001</v>
      </c>
    </row>
    <row r="104" spans="1:6" ht="18" customHeight="1" x14ac:dyDescent="0.25">
      <c r="A104" s="411" t="s">
        <v>643</v>
      </c>
      <c r="B104" s="412">
        <v>8408459</v>
      </c>
      <c r="C104" s="398">
        <f t="shared" si="8"/>
        <v>9323299.3391999993</v>
      </c>
      <c r="D104" s="399">
        <f t="shared" si="9"/>
        <v>15569909.896463998</v>
      </c>
      <c r="E104" s="399">
        <f t="shared" si="10"/>
        <v>741424.28078399994</v>
      </c>
      <c r="F104" s="400">
        <f t="shared" si="11"/>
        <v>84252.759179999994</v>
      </c>
    </row>
    <row r="105" spans="1:6" ht="18" customHeight="1" x14ac:dyDescent="0.25">
      <c r="A105" s="411" t="s">
        <v>644</v>
      </c>
      <c r="B105" s="412">
        <v>8772644</v>
      </c>
      <c r="C105" s="398">
        <f t="shared" si="8"/>
        <v>9727107.667200001</v>
      </c>
      <c r="D105" s="399">
        <f t="shared" si="9"/>
        <v>16244269.804224001</v>
      </c>
      <c r="E105" s="399">
        <f t="shared" si="10"/>
        <v>773536.65734400006</v>
      </c>
      <c r="F105" s="400">
        <f t="shared" si="11"/>
        <v>87901.892879999999</v>
      </c>
    </row>
    <row r="106" spans="1:6" ht="18" customHeight="1" x14ac:dyDescent="0.25">
      <c r="A106" s="411" t="s">
        <v>645</v>
      </c>
      <c r="B106" s="412">
        <v>9245042</v>
      </c>
      <c r="C106" s="398">
        <f t="shared" si="8"/>
        <v>10250902.569600001</v>
      </c>
      <c r="D106" s="399">
        <f t="shared" si="9"/>
        <v>17119007.291232001</v>
      </c>
      <c r="E106" s="399">
        <f t="shared" si="10"/>
        <v>815190.82339200005</v>
      </c>
      <c r="F106" s="400">
        <f t="shared" si="11"/>
        <v>92635.32084</v>
      </c>
    </row>
    <row r="107" spans="1:6" ht="18" customHeight="1" x14ac:dyDescent="0.25">
      <c r="A107" s="411" t="s">
        <v>646</v>
      </c>
      <c r="B107" s="412">
        <v>9437382</v>
      </c>
      <c r="C107" s="398">
        <f t="shared" si="8"/>
        <v>10464169.161599999</v>
      </c>
      <c r="D107" s="399">
        <f t="shared" si="9"/>
        <v>17475162.499871999</v>
      </c>
      <c r="E107" s="399">
        <f t="shared" si="10"/>
        <v>832150.59523199999</v>
      </c>
      <c r="F107" s="400">
        <f t="shared" si="11"/>
        <v>94562.567639999994</v>
      </c>
    </row>
    <row r="108" spans="1:6" ht="18" customHeight="1" x14ac:dyDescent="0.25">
      <c r="A108" s="411" t="s">
        <v>647</v>
      </c>
      <c r="B108" s="412">
        <v>9567785</v>
      </c>
      <c r="C108" s="398">
        <f t="shared" ref="C108:C120" si="12">B108*1.1088</f>
        <v>10608760.007999999</v>
      </c>
      <c r="D108" s="399">
        <f t="shared" ref="D108:D120" si="13">C108*1.67</f>
        <v>17716629.213359997</v>
      </c>
      <c r="E108" s="399">
        <f t="shared" ref="E108:E120" si="14">D108/21</f>
        <v>843649.01015999983</v>
      </c>
      <c r="F108" s="400">
        <f t="shared" ref="F108:F120" si="15">E108/8.8</f>
        <v>95869.205699999977</v>
      </c>
    </row>
    <row r="109" spans="1:6" ht="18" customHeight="1" x14ac:dyDescent="0.25">
      <c r="A109" s="411" t="s">
        <v>648</v>
      </c>
      <c r="B109" s="412">
        <v>10091941</v>
      </c>
      <c r="C109" s="398">
        <f t="shared" si="12"/>
        <v>11189944.1808</v>
      </c>
      <c r="D109" s="399">
        <f t="shared" si="13"/>
        <v>18687206.781936001</v>
      </c>
      <c r="E109" s="399">
        <f t="shared" si="14"/>
        <v>889866.98961600009</v>
      </c>
      <c r="F109" s="400">
        <f t="shared" si="15"/>
        <v>101121.24882000001</v>
      </c>
    </row>
    <row r="110" spans="1:6" ht="18" customHeight="1" x14ac:dyDescent="0.25">
      <c r="A110" s="411" t="s">
        <v>649</v>
      </c>
      <c r="B110" s="412">
        <v>10928944</v>
      </c>
      <c r="C110" s="398">
        <f t="shared" si="12"/>
        <v>12118013.1072</v>
      </c>
      <c r="D110" s="399">
        <f t="shared" si="13"/>
        <v>20237081.889024001</v>
      </c>
      <c r="E110" s="399">
        <f t="shared" si="14"/>
        <v>963670.56614400004</v>
      </c>
      <c r="F110" s="400">
        <f t="shared" si="15"/>
        <v>109508.01887999999</v>
      </c>
    </row>
    <row r="111" spans="1:6" ht="18" customHeight="1" x14ac:dyDescent="0.25">
      <c r="A111" s="411" t="s">
        <v>650</v>
      </c>
      <c r="B111" s="412">
        <v>11768725</v>
      </c>
      <c r="C111" s="398">
        <f t="shared" si="12"/>
        <v>13049162.279999999</v>
      </c>
      <c r="D111" s="399">
        <f t="shared" si="13"/>
        <v>21792101.007599998</v>
      </c>
      <c r="E111" s="399">
        <f t="shared" si="14"/>
        <v>1037719.0955999999</v>
      </c>
      <c r="F111" s="400">
        <f t="shared" si="15"/>
        <v>117922.62449999998</v>
      </c>
    </row>
    <row r="112" spans="1:6" ht="18" customHeight="1" x14ac:dyDescent="0.25">
      <c r="A112" s="411" t="s">
        <v>651</v>
      </c>
      <c r="B112" s="412">
        <v>12941445</v>
      </c>
      <c r="C112" s="398">
        <f t="shared" si="12"/>
        <v>14349474.216</v>
      </c>
      <c r="D112" s="399">
        <f t="shared" si="13"/>
        <v>23963621.940719999</v>
      </c>
      <c r="E112" s="399">
        <f t="shared" si="14"/>
        <v>1141124.8543199999</v>
      </c>
      <c r="F112" s="400">
        <f t="shared" si="15"/>
        <v>129673.27889999998</v>
      </c>
    </row>
    <row r="113" spans="1:6" ht="18" customHeight="1" x14ac:dyDescent="0.25">
      <c r="A113" s="411" t="s">
        <v>652</v>
      </c>
      <c r="B113" s="412">
        <v>13118696</v>
      </c>
      <c r="C113" s="398">
        <f t="shared" si="12"/>
        <v>14546010.1248</v>
      </c>
      <c r="D113" s="399">
        <f t="shared" si="13"/>
        <v>24291836.908415999</v>
      </c>
      <c r="E113" s="399">
        <f t="shared" si="14"/>
        <v>1156754.1384959999</v>
      </c>
      <c r="F113" s="400">
        <f t="shared" si="15"/>
        <v>131449.33391999998</v>
      </c>
    </row>
    <row r="114" spans="1:6" ht="18" customHeight="1" x14ac:dyDescent="0.25">
      <c r="A114" s="411" t="s">
        <v>653</v>
      </c>
      <c r="B114" s="412">
        <v>13944572</v>
      </c>
      <c r="C114" s="398">
        <f t="shared" si="12"/>
        <v>15461741.433600001</v>
      </c>
      <c r="D114" s="399">
        <f t="shared" si="13"/>
        <v>25821108.194111999</v>
      </c>
      <c r="E114" s="399">
        <f t="shared" si="14"/>
        <v>1229576.5806720001</v>
      </c>
      <c r="F114" s="400">
        <f t="shared" si="15"/>
        <v>139724.61144000001</v>
      </c>
    </row>
    <row r="115" spans="1:6" ht="18" customHeight="1" x14ac:dyDescent="0.25">
      <c r="A115" s="411" t="s">
        <v>654</v>
      </c>
      <c r="B115" s="412">
        <v>15944196</v>
      </c>
      <c r="C115" s="398">
        <f t="shared" si="12"/>
        <v>17678924.524799999</v>
      </c>
      <c r="D115" s="399">
        <f t="shared" si="13"/>
        <v>29523803.956415996</v>
      </c>
      <c r="E115" s="399">
        <f t="shared" si="14"/>
        <v>1405895.4264959998</v>
      </c>
      <c r="F115" s="400">
        <f t="shared" si="15"/>
        <v>159760.84391999996</v>
      </c>
    </row>
    <row r="116" spans="1:6" ht="18" customHeight="1" x14ac:dyDescent="0.25">
      <c r="A116" s="411" t="s">
        <v>655</v>
      </c>
      <c r="B116" s="412">
        <v>17208664</v>
      </c>
      <c r="C116" s="398">
        <f t="shared" si="12"/>
        <v>19080966.643199999</v>
      </c>
      <c r="D116" s="399">
        <f t="shared" si="13"/>
        <v>31865214.294143997</v>
      </c>
      <c r="E116" s="399">
        <f t="shared" si="14"/>
        <v>1517391.1568639998</v>
      </c>
      <c r="F116" s="400">
        <f t="shared" si="15"/>
        <v>172430.81327999997</v>
      </c>
    </row>
    <row r="117" spans="1:6" ht="18" customHeight="1" x14ac:dyDescent="0.25">
      <c r="A117" s="411" t="s">
        <v>656</v>
      </c>
      <c r="B117" s="412">
        <v>18550552</v>
      </c>
      <c r="C117" s="398">
        <f t="shared" si="12"/>
        <v>20568852.057599999</v>
      </c>
      <c r="D117" s="399">
        <f t="shared" si="13"/>
        <v>34349982.936191998</v>
      </c>
      <c r="E117" s="399">
        <f t="shared" si="14"/>
        <v>1635713.473152</v>
      </c>
      <c r="F117" s="400">
        <f t="shared" si="15"/>
        <v>185876.53103999997</v>
      </c>
    </row>
    <row r="118" spans="1:6" ht="18" customHeight="1" x14ac:dyDescent="0.25">
      <c r="A118" s="411" t="s">
        <v>657</v>
      </c>
      <c r="B118" s="412">
        <v>19156014</v>
      </c>
      <c r="C118" s="398">
        <f t="shared" si="12"/>
        <v>21240188.323199999</v>
      </c>
      <c r="D118" s="399">
        <f t="shared" si="13"/>
        <v>35471114.499743998</v>
      </c>
      <c r="E118" s="399">
        <f t="shared" si="14"/>
        <v>1689100.690464</v>
      </c>
      <c r="F118" s="400">
        <f t="shared" si="15"/>
        <v>191943.26027999999</v>
      </c>
    </row>
    <row r="119" spans="1:6" ht="18" customHeight="1" x14ac:dyDescent="0.25">
      <c r="A119" s="411" t="s">
        <v>658</v>
      </c>
      <c r="B119" s="412">
        <v>20428614</v>
      </c>
      <c r="C119" s="398">
        <f t="shared" si="12"/>
        <v>22651247.203200001</v>
      </c>
      <c r="D119" s="399">
        <f t="shared" si="13"/>
        <v>37827582.829343997</v>
      </c>
      <c r="E119" s="399">
        <f t="shared" si="14"/>
        <v>1801313.4680639999</v>
      </c>
      <c r="F119" s="400">
        <f t="shared" si="15"/>
        <v>204694.71227999998</v>
      </c>
    </row>
    <row r="120" spans="1:6" ht="18" customHeight="1" x14ac:dyDescent="0.25">
      <c r="A120" s="413" t="s">
        <v>659</v>
      </c>
      <c r="B120" s="414">
        <v>21623851</v>
      </c>
      <c r="C120" s="415">
        <f t="shared" si="12"/>
        <v>23976525.9888</v>
      </c>
      <c r="D120" s="416">
        <f t="shared" si="13"/>
        <v>40040798.401295997</v>
      </c>
      <c r="E120" s="416">
        <f t="shared" si="14"/>
        <v>1906704.6857759999</v>
      </c>
      <c r="F120" s="417">
        <f t="shared" si="15"/>
        <v>216670.98701999997</v>
      </c>
    </row>
  </sheetData>
  <mergeCells count="6">
    <mergeCell ref="A10:F10"/>
    <mergeCell ref="B1:E1"/>
    <mergeCell ref="B2:E2"/>
    <mergeCell ref="B5:F5"/>
    <mergeCell ref="B6:F6"/>
    <mergeCell ref="A8:F8"/>
  </mergeCells>
  <hyperlinks>
    <hyperlink ref="F1" location="ins" display="Instructivo" xr:uid="{00000000-0004-0000-0B00-000000000000}"/>
    <hyperlink ref="B6" r:id="rId1" location="62" xr:uid="{00000000-0004-0000-0B00-000001000000}"/>
  </hyperlinks>
  <printOptions horizontalCentered="1"/>
  <pageMargins left="0" right="0" top="0" bottom="0" header="0.511811023622047" footer="0.511811023622047"/>
  <pageSetup fitToHeight="0" orientation="landscape" horizontalDpi="300" verticalDpi="300"/>
  <legacyDrawing r:id="rId2"/>
  <tableParts count="1">
    <tablePart r:id="rId3"/>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B3A2C7"/>
    <pageSetUpPr fitToPage="1"/>
  </sheetPr>
  <dimension ref="A1:K56"/>
  <sheetViews>
    <sheetView showGridLines="0" topLeftCell="A15" zoomScale="115" zoomScaleNormal="115" workbookViewId="0">
      <selection activeCell="C56" sqref="C56"/>
    </sheetView>
  </sheetViews>
  <sheetFormatPr baseColWidth="10" defaultColWidth="13.296875" defaultRowHeight="12.5" x14ac:dyDescent="0.25"/>
  <cols>
    <col min="1" max="1" width="83.09765625" style="304" customWidth="1"/>
    <col min="2" max="2" width="33.296875" style="304" customWidth="1"/>
    <col min="3" max="3" width="27.69921875" style="304" customWidth="1"/>
    <col min="4" max="4" width="22.796875" style="304" customWidth="1"/>
    <col min="5" max="5" width="18.296875" style="304" customWidth="1"/>
    <col min="6" max="238" width="13.296875" style="304"/>
    <col min="239" max="239" width="2.796875" style="304" customWidth="1"/>
    <col min="240" max="240" width="85" style="304" customWidth="1"/>
    <col min="241" max="241" width="13.296875" style="304"/>
    <col min="242" max="242" width="21.69921875" style="304" customWidth="1"/>
    <col min="243" max="494" width="13.296875" style="304"/>
    <col min="495" max="495" width="2.796875" style="304" customWidth="1"/>
    <col min="496" max="496" width="85" style="304" customWidth="1"/>
    <col min="497" max="497" width="13.296875" style="304"/>
    <col min="498" max="498" width="21.69921875" style="304" customWidth="1"/>
    <col min="499" max="750" width="13.296875" style="304"/>
    <col min="751" max="751" width="2.796875" style="304" customWidth="1"/>
    <col min="752" max="752" width="85" style="304" customWidth="1"/>
    <col min="753" max="753" width="13.296875" style="304"/>
    <col min="754" max="754" width="21.69921875" style="304" customWidth="1"/>
    <col min="755" max="1006" width="13.296875" style="304"/>
    <col min="1007" max="1007" width="2.796875" style="304" customWidth="1"/>
    <col min="1008" max="1008" width="85" style="304" customWidth="1"/>
    <col min="1009" max="1009" width="13.296875" style="304"/>
    <col min="1010" max="1010" width="21.69921875" style="304" customWidth="1"/>
    <col min="1011" max="1262" width="13.296875" style="304"/>
    <col min="1263" max="1263" width="2.796875" style="304" customWidth="1"/>
    <col min="1264" max="1264" width="85" style="304" customWidth="1"/>
    <col min="1265" max="1265" width="13.296875" style="304"/>
    <col min="1266" max="1266" width="21.69921875" style="304" customWidth="1"/>
    <col min="1267" max="1518" width="13.296875" style="304"/>
    <col min="1519" max="1519" width="2.796875" style="304" customWidth="1"/>
    <col min="1520" max="1520" width="85" style="304" customWidth="1"/>
    <col min="1521" max="1521" width="13.296875" style="304"/>
    <col min="1522" max="1522" width="21.69921875" style="304" customWidth="1"/>
    <col min="1523" max="1774" width="13.296875" style="304"/>
    <col min="1775" max="1775" width="2.796875" style="304" customWidth="1"/>
    <col min="1776" max="1776" width="85" style="304" customWidth="1"/>
    <col min="1777" max="1777" width="13.296875" style="304"/>
    <col min="1778" max="1778" width="21.69921875" style="304" customWidth="1"/>
    <col min="1779" max="2030" width="13.296875" style="304"/>
    <col min="2031" max="2031" width="2.796875" style="304" customWidth="1"/>
    <col min="2032" max="2032" width="85" style="304" customWidth="1"/>
    <col min="2033" max="2033" width="13.296875" style="304"/>
    <col min="2034" max="2034" width="21.69921875" style="304" customWidth="1"/>
    <col min="2035" max="2286" width="13.296875" style="304"/>
    <col min="2287" max="2287" width="2.796875" style="304" customWidth="1"/>
    <col min="2288" max="2288" width="85" style="304" customWidth="1"/>
    <col min="2289" max="2289" width="13.296875" style="304"/>
    <col min="2290" max="2290" width="21.69921875" style="304" customWidth="1"/>
    <col min="2291" max="2542" width="13.296875" style="304"/>
    <col min="2543" max="2543" width="2.796875" style="304" customWidth="1"/>
    <col min="2544" max="2544" width="85" style="304" customWidth="1"/>
    <col min="2545" max="2545" width="13.296875" style="304"/>
    <col min="2546" max="2546" width="21.69921875" style="304" customWidth="1"/>
    <col min="2547" max="2798" width="13.296875" style="304"/>
    <col min="2799" max="2799" width="2.796875" style="304" customWidth="1"/>
    <col min="2800" max="2800" width="85" style="304" customWidth="1"/>
    <col min="2801" max="2801" width="13.296875" style="304"/>
    <col min="2802" max="2802" width="21.69921875" style="304" customWidth="1"/>
    <col min="2803" max="3054" width="13.296875" style="304"/>
    <col min="3055" max="3055" width="2.796875" style="304" customWidth="1"/>
    <col min="3056" max="3056" width="85" style="304" customWidth="1"/>
    <col min="3057" max="3057" width="13.296875" style="304"/>
    <col min="3058" max="3058" width="21.69921875" style="304" customWidth="1"/>
    <col min="3059" max="3310" width="13.296875" style="304"/>
    <col min="3311" max="3311" width="2.796875" style="304" customWidth="1"/>
    <col min="3312" max="3312" width="85" style="304" customWidth="1"/>
    <col min="3313" max="3313" width="13.296875" style="304"/>
    <col min="3314" max="3314" width="21.69921875" style="304" customWidth="1"/>
    <col min="3315" max="3566" width="13.296875" style="304"/>
    <col min="3567" max="3567" width="2.796875" style="304" customWidth="1"/>
    <col min="3568" max="3568" width="85" style="304" customWidth="1"/>
    <col min="3569" max="3569" width="13.296875" style="304"/>
    <col min="3570" max="3570" width="21.69921875" style="304" customWidth="1"/>
    <col min="3571" max="3822" width="13.296875" style="304"/>
    <col min="3823" max="3823" width="2.796875" style="304" customWidth="1"/>
    <col min="3824" max="3824" width="85" style="304" customWidth="1"/>
    <col min="3825" max="3825" width="13.296875" style="304"/>
    <col min="3826" max="3826" width="21.69921875" style="304" customWidth="1"/>
    <col min="3827" max="4078" width="13.296875" style="304"/>
    <col min="4079" max="4079" width="2.796875" style="304" customWidth="1"/>
    <col min="4080" max="4080" width="85" style="304" customWidth="1"/>
    <col min="4081" max="4081" width="13.296875" style="304"/>
    <col min="4082" max="4082" width="21.69921875" style="304" customWidth="1"/>
    <col min="4083" max="4334" width="13.296875" style="304"/>
    <col min="4335" max="4335" width="2.796875" style="304" customWidth="1"/>
    <col min="4336" max="4336" width="85" style="304" customWidth="1"/>
    <col min="4337" max="4337" width="13.296875" style="304"/>
    <col min="4338" max="4338" width="21.69921875" style="304" customWidth="1"/>
    <col min="4339" max="4590" width="13.296875" style="304"/>
    <col min="4591" max="4591" width="2.796875" style="304" customWidth="1"/>
    <col min="4592" max="4592" width="85" style="304" customWidth="1"/>
    <col min="4593" max="4593" width="13.296875" style="304"/>
    <col min="4594" max="4594" width="21.69921875" style="304" customWidth="1"/>
    <col min="4595" max="4846" width="13.296875" style="304"/>
    <col min="4847" max="4847" width="2.796875" style="304" customWidth="1"/>
    <col min="4848" max="4848" width="85" style="304" customWidth="1"/>
    <col min="4849" max="4849" width="13.296875" style="304"/>
    <col min="4850" max="4850" width="21.69921875" style="304" customWidth="1"/>
    <col min="4851" max="5102" width="13.296875" style="304"/>
    <col min="5103" max="5103" width="2.796875" style="304" customWidth="1"/>
    <col min="5104" max="5104" width="85" style="304" customWidth="1"/>
    <col min="5105" max="5105" width="13.296875" style="304"/>
    <col min="5106" max="5106" width="21.69921875" style="304" customWidth="1"/>
    <col min="5107" max="5358" width="13.296875" style="304"/>
    <col min="5359" max="5359" width="2.796875" style="304" customWidth="1"/>
    <col min="5360" max="5360" width="85" style="304" customWidth="1"/>
    <col min="5361" max="5361" width="13.296875" style="304"/>
    <col min="5362" max="5362" width="21.69921875" style="304" customWidth="1"/>
    <col min="5363" max="5614" width="13.296875" style="304"/>
    <col min="5615" max="5615" width="2.796875" style="304" customWidth="1"/>
    <col min="5616" max="5616" width="85" style="304" customWidth="1"/>
    <col min="5617" max="5617" width="13.296875" style="304"/>
    <col min="5618" max="5618" width="21.69921875" style="304" customWidth="1"/>
    <col min="5619" max="5870" width="13.296875" style="304"/>
    <col min="5871" max="5871" width="2.796875" style="304" customWidth="1"/>
    <col min="5872" max="5872" width="85" style="304" customWidth="1"/>
    <col min="5873" max="5873" width="13.296875" style="304"/>
    <col min="5874" max="5874" width="21.69921875" style="304" customWidth="1"/>
    <col min="5875" max="6126" width="13.296875" style="304"/>
    <col min="6127" max="6127" width="2.796875" style="304" customWidth="1"/>
    <col min="6128" max="6128" width="85" style="304" customWidth="1"/>
    <col min="6129" max="6129" width="13.296875" style="304"/>
    <col min="6130" max="6130" width="21.69921875" style="304" customWidth="1"/>
    <col min="6131" max="6382" width="13.296875" style="304"/>
    <col min="6383" max="6383" width="2.796875" style="304" customWidth="1"/>
    <col min="6384" max="6384" width="85" style="304" customWidth="1"/>
    <col min="6385" max="6385" width="13.296875" style="304"/>
    <col min="6386" max="6386" width="21.69921875" style="304" customWidth="1"/>
    <col min="6387" max="6638" width="13.296875" style="304"/>
    <col min="6639" max="6639" width="2.796875" style="304" customWidth="1"/>
    <col min="6640" max="6640" width="85" style="304" customWidth="1"/>
    <col min="6641" max="6641" width="13.296875" style="304"/>
    <col min="6642" max="6642" width="21.69921875" style="304" customWidth="1"/>
    <col min="6643" max="6894" width="13.296875" style="304"/>
    <col min="6895" max="6895" width="2.796875" style="304" customWidth="1"/>
    <col min="6896" max="6896" width="85" style="304" customWidth="1"/>
    <col min="6897" max="6897" width="13.296875" style="304"/>
    <col min="6898" max="6898" width="21.69921875" style="304" customWidth="1"/>
    <col min="6899" max="7150" width="13.296875" style="304"/>
    <col min="7151" max="7151" width="2.796875" style="304" customWidth="1"/>
    <col min="7152" max="7152" width="85" style="304" customWidth="1"/>
    <col min="7153" max="7153" width="13.296875" style="304"/>
    <col min="7154" max="7154" width="21.69921875" style="304" customWidth="1"/>
    <col min="7155" max="7406" width="13.296875" style="304"/>
    <col min="7407" max="7407" width="2.796875" style="304" customWidth="1"/>
    <col min="7408" max="7408" width="85" style="304" customWidth="1"/>
    <col min="7409" max="7409" width="13.296875" style="304"/>
    <col min="7410" max="7410" width="21.69921875" style="304" customWidth="1"/>
    <col min="7411" max="7662" width="13.296875" style="304"/>
    <col min="7663" max="7663" width="2.796875" style="304" customWidth="1"/>
    <col min="7664" max="7664" width="85" style="304" customWidth="1"/>
    <col min="7665" max="7665" width="13.296875" style="304"/>
    <col min="7666" max="7666" width="21.69921875" style="304" customWidth="1"/>
    <col min="7667" max="7918" width="13.296875" style="304"/>
    <col min="7919" max="7919" width="2.796875" style="304" customWidth="1"/>
    <col min="7920" max="7920" width="85" style="304" customWidth="1"/>
    <col min="7921" max="7921" width="13.296875" style="304"/>
    <col min="7922" max="7922" width="21.69921875" style="304" customWidth="1"/>
    <col min="7923" max="8174" width="13.296875" style="304"/>
    <col min="8175" max="8175" width="2.796875" style="304" customWidth="1"/>
    <col min="8176" max="8176" width="85" style="304" customWidth="1"/>
    <col min="8177" max="8177" width="13.296875" style="304"/>
    <col min="8178" max="8178" width="21.69921875" style="304" customWidth="1"/>
    <col min="8179" max="8430" width="13.296875" style="304"/>
    <col min="8431" max="8431" width="2.796875" style="304" customWidth="1"/>
    <col min="8432" max="8432" width="85" style="304" customWidth="1"/>
    <col min="8433" max="8433" width="13.296875" style="304"/>
    <col min="8434" max="8434" width="21.69921875" style="304" customWidth="1"/>
    <col min="8435" max="8686" width="13.296875" style="304"/>
    <col min="8687" max="8687" width="2.796875" style="304" customWidth="1"/>
    <col min="8688" max="8688" width="85" style="304" customWidth="1"/>
    <col min="8689" max="8689" width="13.296875" style="304"/>
    <col min="8690" max="8690" width="21.69921875" style="304" customWidth="1"/>
    <col min="8691" max="8942" width="13.296875" style="304"/>
    <col min="8943" max="8943" width="2.796875" style="304" customWidth="1"/>
    <col min="8944" max="8944" width="85" style="304" customWidth="1"/>
    <col min="8945" max="8945" width="13.296875" style="304"/>
    <col min="8946" max="8946" width="21.69921875" style="304" customWidth="1"/>
    <col min="8947" max="9198" width="13.296875" style="304"/>
    <col min="9199" max="9199" width="2.796875" style="304" customWidth="1"/>
    <col min="9200" max="9200" width="85" style="304" customWidth="1"/>
    <col min="9201" max="9201" width="13.296875" style="304"/>
    <col min="9202" max="9202" width="21.69921875" style="304" customWidth="1"/>
    <col min="9203" max="9454" width="13.296875" style="304"/>
    <col min="9455" max="9455" width="2.796875" style="304" customWidth="1"/>
    <col min="9456" max="9456" width="85" style="304" customWidth="1"/>
    <col min="9457" max="9457" width="13.296875" style="304"/>
    <col min="9458" max="9458" width="21.69921875" style="304" customWidth="1"/>
    <col min="9459" max="9710" width="13.296875" style="304"/>
    <col min="9711" max="9711" width="2.796875" style="304" customWidth="1"/>
    <col min="9712" max="9712" width="85" style="304" customWidth="1"/>
    <col min="9713" max="9713" width="13.296875" style="304"/>
    <col min="9714" max="9714" width="21.69921875" style="304" customWidth="1"/>
    <col min="9715" max="9966" width="13.296875" style="304"/>
    <col min="9967" max="9967" width="2.796875" style="304" customWidth="1"/>
    <col min="9968" max="9968" width="85" style="304" customWidth="1"/>
    <col min="9969" max="9969" width="13.296875" style="304"/>
    <col min="9970" max="9970" width="21.69921875" style="304" customWidth="1"/>
    <col min="9971" max="10222" width="13.296875" style="304"/>
    <col min="10223" max="10223" width="2.796875" style="304" customWidth="1"/>
    <col min="10224" max="10224" width="85" style="304" customWidth="1"/>
    <col min="10225" max="10225" width="13.296875" style="304"/>
    <col min="10226" max="10226" width="21.69921875" style="304" customWidth="1"/>
    <col min="10227" max="10478" width="13.296875" style="304"/>
    <col min="10479" max="10479" width="2.796875" style="304" customWidth="1"/>
    <col min="10480" max="10480" width="85" style="304" customWidth="1"/>
    <col min="10481" max="10481" width="13.296875" style="304"/>
    <col min="10482" max="10482" width="21.69921875" style="304" customWidth="1"/>
    <col min="10483" max="10734" width="13.296875" style="304"/>
    <col min="10735" max="10735" width="2.796875" style="304" customWidth="1"/>
    <col min="10736" max="10736" width="85" style="304" customWidth="1"/>
    <col min="10737" max="10737" width="13.296875" style="304"/>
    <col min="10738" max="10738" width="21.69921875" style="304" customWidth="1"/>
    <col min="10739" max="10990" width="13.296875" style="304"/>
    <col min="10991" max="10991" width="2.796875" style="304" customWidth="1"/>
    <col min="10992" max="10992" width="85" style="304" customWidth="1"/>
    <col min="10993" max="10993" width="13.296875" style="304"/>
    <col min="10994" max="10994" width="21.69921875" style="304" customWidth="1"/>
    <col min="10995" max="11246" width="13.296875" style="304"/>
    <col min="11247" max="11247" width="2.796875" style="304" customWidth="1"/>
    <col min="11248" max="11248" width="85" style="304" customWidth="1"/>
    <col min="11249" max="11249" width="13.296875" style="304"/>
    <col min="11250" max="11250" width="21.69921875" style="304" customWidth="1"/>
    <col min="11251" max="11502" width="13.296875" style="304"/>
    <col min="11503" max="11503" width="2.796875" style="304" customWidth="1"/>
    <col min="11504" max="11504" width="85" style="304" customWidth="1"/>
    <col min="11505" max="11505" width="13.296875" style="304"/>
    <col min="11506" max="11506" width="21.69921875" style="304" customWidth="1"/>
    <col min="11507" max="11758" width="13.296875" style="304"/>
    <col min="11759" max="11759" width="2.796875" style="304" customWidth="1"/>
    <col min="11760" max="11760" width="85" style="304" customWidth="1"/>
    <col min="11761" max="11761" width="13.296875" style="304"/>
    <col min="11762" max="11762" width="21.69921875" style="304" customWidth="1"/>
    <col min="11763" max="12014" width="13.296875" style="304"/>
    <col min="12015" max="12015" width="2.796875" style="304" customWidth="1"/>
    <col min="12016" max="12016" width="85" style="304" customWidth="1"/>
    <col min="12017" max="12017" width="13.296875" style="304"/>
    <col min="12018" max="12018" width="21.69921875" style="304" customWidth="1"/>
    <col min="12019" max="12270" width="13.296875" style="304"/>
    <col min="12271" max="12271" width="2.796875" style="304" customWidth="1"/>
    <col min="12272" max="12272" width="85" style="304" customWidth="1"/>
    <col min="12273" max="12273" width="13.296875" style="304"/>
    <col min="12274" max="12274" width="21.69921875" style="304" customWidth="1"/>
    <col min="12275" max="12526" width="13.296875" style="304"/>
    <col min="12527" max="12527" width="2.796875" style="304" customWidth="1"/>
    <col min="12528" max="12528" width="85" style="304" customWidth="1"/>
    <col min="12529" max="12529" width="13.296875" style="304"/>
    <col min="12530" max="12530" width="21.69921875" style="304" customWidth="1"/>
    <col min="12531" max="12782" width="13.296875" style="304"/>
    <col min="12783" max="12783" width="2.796875" style="304" customWidth="1"/>
    <col min="12784" max="12784" width="85" style="304" customWidth="1"/>
    <col min="12785" max="12785" width="13.296875" style="304"/>
    <col min="12786" max="12786" width="21.69921875" style="304" customWidth="1"/>
    <col min="12787" max="13038" width="13.296875" style="304"/>
    <col min="13039" max="13039" width="2.796875" style="304" customWidth="1"/>
    <col min="13040" max="13040" width="85" style="304" customWidth="1"/>
    <col min="13041" max="13041" width="13.296875" style="304"/>
    <col min="13042" max="13042" width="21.69921875" style="304" customWidth="1"/>
    <col min="13043" max="13294" width="13.296875" style="304"/>
    <col min="13295" max="13295" width="2.796875" style="304" customWidth="1"/>
    <col min="13296" max="13296" width="85" style="304" customWidth="1"/>
    <col min="13297" max="13297" width="13.296875" style="304"/>
    <col min="13298" max="13298" width="21.69921875" style="304" customWidth="1"/>
    <col min="13299" max="13550" width="13.296875" style="304"/>
    <col min="13551" max="13551" width="2.796875" style="304" customWidth="1"/>
    <col min="13552" max="13552" width="85" style="304" customWidth="1"/>
    <col min="13553" max="13553" width="13.296875" style="304"/>
    <col min="13554" max="13554" width="21.69921875" style="304" customWidth="1"/>
    <col min="13555" max="13806" width="13.296875" style="304"/>
    <col min="13807" max="13807" width="2.796875" style="304" customWidth="1"/>
    <col min="13808" max="13808" width="85" style="304" customWidth="1"/>
    <col min="13809" max="13809" width="13.296875" style="304"/>
    <col min="13810" max="13810" width="21.69921875" style="304" customWidth="1"/>
    <col min="13811" max="14062" width="13.296875" style="304"/>
    <col min="14063" max="14063" width="2.796875" style="304" customWidth="1"/>
    <col min="14064" max="14064" width="85" style="304" customWidth="1"/>
    <col min="14065" max="14065" width="13.296875" style="304"/>
    <col min="14066" max="14066" width="21.69921875" style="304" customWidth="1"/>
    <col min="14067" max="14318" width="13.296875" style="304"/>
    <col min="14319" max="14319" width="2.796875" style="304" customWidth="1"/>
    <col min="14320" max="14320" width="85" style="304" customWidth="1"/>
    <col min="14321" max="14321" width="13.296875" style="304"/>
    <col min="14322" max="14322" width="21.69921875" style="304" customWidth="1"/>
    <col min="14323" max="14574" width="13.296875" style="304"/>
    <col min="14575" max="14575" width="2.796875" style="304" customWidth="1"/>
    <col min="14576" max="14576" width="85" style="304" customWidth="1"/>
    <col min="14577" max="14577" width="13.296875" style="304"/>
    <col min="14578" max="14578" width="21.69921875" style="304" customWidth="1"/>
    <col min="14579" max="14830" width="13.296875" style="304"/>
    <col min="14831" max="14831" width="2.796875" style="304" customWidth="1"/>
    <col min="14832" max="14832" width="85" style="304" customWidth="1"/>
    <col min="14833" max="14833" width="13.296875" style="304"/>
    <col min="14834" max="14834" width="21.69921875" style="304" customWidth="1"/>
    <col min="14835" max="15086" width="13.296875" style="304"/>
    <col min="15087" max="15087" width="2.796875" style="304" customWidth="1"/>
    <col min="15088" max="15088" width="85" style="304" customWidth="1"/>
    <col min="15089" max="15089" width="13.296875" style="304"/>
    <col min="15090" max="15090" width="21.69921875" style="304" customWidth="1"/>
    <col min="15091" max="15342" width="13.296875" style="304"/>
    <col min="15343" max="15343" width="2.796875" style="304" customWidth="1"/>
    <col min="15344" max="15344" width="85" style="304" customWidth="1"/>
    <col min="15345" max="15345" width="13.296875" style="304"/>
    <col min="15346" max="15346" width="21.69921875" style="304" customWidth="1"/>
    <col min="15347" max="15598" width="13.296875" style="304"/>
    <col min="15599" max="15599" width="2.796875" style="304" customWidth="1"/>
    <col min="15600" max="15600" width="85" style="304" customWidth="1"/>
    <col min="15601" max="15601" width="13.296875" style="304"/>
    <col min="15602" max="15602" width="21.69921875" style="304" customWidth="1"/>
    <col min="15603" max="15854" width="13.296875" style="304"/>
    <col min="15855" max="15855" width="2.796875" style="304" customWidth="1"/>
    <col min="15856" max="15856" width="85" style="304" customWidth="1"/>
    <col min="15857" max="15857" width="13.296875" style="304"/>
    <col min="15858" max="15858" width="21.69921875" style="304" customWidth="1"/>
    <col min="15859" max="16110" width="13.296875" style="304"/>
    <col min="16111" max="16111" width="2.796875" style="304" customWidth="1"/>
    <col min="16112" max="16112" width="85" style="304" customWidth="1"/>
    <col min="16113" max="16113" width="13.296875" style="304"/>
    <col min="16114" max="16114" width="21.69921875" style="304" customWidth="1"/>
    <col min="16115" max="16384" width="13.296875" style="304"/>
  </cols>
  <sheetData>
    <row r="1" spans="1:11" s="1" customFormat="1" ht="39" customHeight="1" x14ac:dyDescent="0.25">
      <c r="B1" s="674" t="str">
        <f>Instructivo!F1</f>
        <v>Sistema de Gestión Integral (SGI)
Instructivo - Componente Financiero EP
Código: F-PGC-21. Versión: 05</v>
      </c>
      <c r="C1" s="674"/>
      <c r="D1" s="674"/>
      <c r="E1" s="674"/>
      <c r="F1" s="118" t="s">
        <v>217</v>
      </c>
    </row>
    <row r="2" spans="1:11" s="1" customFormat="1" ht="17.25" customHeight="1" x14ac:dyDescent="0.3">
      <c r="B2" s="554" t="s">
        <v>660</v>
      </c>
      <c r="C2" s="554"/>
      <c r="D2" s="554"/>
      <c r="E2" s="554"/>
      <c r="I2" s="275"/>
      <c r="J2" s="214"/>
      <c r="K2" s="199"/>
    </row>
    <row r="3" spans="1:11" ht="0.75" customHeight="1" x14ac:dyDescent="0.25"/>
    <row r="4" spans="1:11" ht="0.75" customHeight="1" x14ac:dyDescent="0.25"/>
    <row r="5" spans="1:11" ht="0.75" customHeight="1" x14ac:dyDescent="0.25"/>
    <row r="6" spans="1:11" ht="0.75" customHeight="1" x14ac:dyDescent="0.25">
      <c r="A6" s="708"/>
      <c r="B6" s="709"/>
      <c r="C6" s="709"/>
      <c r="D6" s="709"/>
      <c r="E6" s="709"/>
    </row>
    <row r="7" spans="1:11" ht="0.75" customHeight="1" x14ac:dyDescent="0.25">
      <c r="A7" s="708"/>
      <c r="B7" s="710"/>
      <c r="C7" s="710"/>
      <c r="D7" s="710"/>
      <c r="E7" s="710"/>
    </row>
    <row r="8" spans="1:11" ht="0.75" customHeight="1" x14ac:dyDescent="0.25">
      <c r="A8" s="708"/>
      <c r="B8" s="710"/>
      <c r="C8" s="710"/>
      <c r="D8" s="710"/>
      <c r="E8" s="710"/>
    </row>
    <row r="9" spans="1:11" ht="4.5" customHeight="1" x14ac:dyDescent="0.25">
      <c r="A9" s="711"/>
      <c r="B9" s="711"/>
      <c r="C9" s="711"/>
      <c r="D9" s="711"/>
    </row>
    <row r="10" spans="1:11" ht="24" customHeight="1" x14ac:dyDescent="0.25">
      <c r="A10" s="424" t="s">
        <v>661</v>
      </c>
      <c r="B10" s="712">
        <v>2025</v>
      </c>
      <c r="C10" s="712"/>
      <c r="D10" s="712"/>
    </row>
    <row r="11" spans="1:11" ht="24" customHeight="1" x14ac:dyDescent="0.25">
      <c r="A11" s="424" t="s">
        <v>662</v>
      </c>
      <c r="B11" s="712" t="s">
        <v>663</v>
      </c>
      <c r="C11" s="712"/>
      <c r="D11" s="712"/>
    </row>
    <row r="12" spans="1:11" ht="6" customHeight="1" x14ac:dyDescent="0.25"/>
    <row r="13" spans="1:11" ht="30.75" customHeight="1" x14ac:dyDescent="0.25">
      <c r="A13" s="713" t="s">
        <v>664</v>
      </c>
      <c r="B13" s="713"/>
      <c r="C13" s="713"/>
      <c r="D13" s="713"/>
    </row>
    <row r="14" spans="1:11" ht="6" customHeight="1" x14ac:dyDescent="0.25">
      <c r="A14" s="425"/>
      <c r="B14" s="425"/>
      <c r="C14" s="425"/>
      <c r="D14" s="425"/>
    </row>
    <row r="15" spans="1:11" ht="101.25" customHeight="1" x14ac:dyDescent="0.25">
      <c r="A15" s="713" t="s">
        <v>665</v>
      </c>
      <c r="B15" s="713"/>
      <c r="C15" s="713"/>
      <c r="D15" s="713"/>
    </row>
    <row r="16" spans="1:11" ht="4.5" customHeight="1" x14ac:dyDescent="0.25">
      <c r="A16" s="426"/>
      <c r="B16" s="426"/>
      <c r="C16" s="426"/>
      <c r="D16" s="426"/>
    </row>
    <row r="17" spans="1:4" ht="70.5" customHeight="1" x14ac:dyDescent="0.25">
      <c r="A17" s="713" t="s">
        <v>666</v>
      </c>
      <c r="B17" s="713"/>
      <c r="C17" s="713"/>
      <c r="D17" s="713"/>
    </row>
    <row r="18" spans="1:4" ht="13.5" customHeight="1" x14ac:dyDescent="0.25"/>
    <row r="19" spans="1:4" ht="36" customHeight="1" x14ac:dyDescent="0.25">
      <c r="A19" s="427" t="s">
        <v>667</v>
      </c>
      <c r="B19" s="428" t="s">
        <v>668</v>
      </c>
      <c r="C19" s="429" t="s">
        <v>669</v>
      </c>
    </row>
    <row r="20" spans="1:4" ht="12.75" customHeight="1" x14ac:dyDescent="0.25">
      <c r="A20" s="430" t="s">
        <v>670</v>
      </c>
      <c r="B20" s="714">
        <v>10000</v>
      </c>
      <c r="C20" s="715" t="s">
        <v>671</v>
      </c>
    </row>
    <row r="21" spans="1:4" ht="12.75" customHeight="1" x14ac:dyDescent="0.25">
      <c r="A21" s="430" t="s">
        <v>672</v>
      </c>
      <c r="B21" s="714"/>
      <c r="C21" s="715"/>
    </row>
    <row r="22" spans="1:4" ht="12.75" customHeight="1" x14ac:dyDescent="0.25">
      <c r="A22" s="430" t="s">
        <v>673</v>
      </c>
      <c r="B22" s="716" t="s">
        <v>674</v>
      </c>
      <c r="C22" s="715"/>
    </row>
    <row r="23" spans="1:4" ht="25.5" customHeight="1" x14ac:dyDescent="0.25">
      <c r="A23" s="430" t="s">
        <v>675</v>
      </c>
      <c r="B23" s="716"/>
      <c r="C23" s="715"/>
    </row>
    <row r="24" spans="1:4" ht="12.75" customHeight="1" x14ac:dyDescent="0.25">
      <c r="A24" s="430" t="s">
        <v>676</v>
      </c>
      <c r="B24" s="716">
        <v>12000</v>
      </c>
      <c r="C24" s="715"/>
    </row>
    <row r="25" spans="1:4" ht="13.5" customHeight="1" x14ac:dyDescent="0.25">
      <c r="A25" s="432" t="s">
        <v>677</v>
      </c>
      <c r="B25" s="716"/>
      <c r="C25" s="715"/>
    </row>
    <row r="26" spans="1:4" ht="21.75" customHeight="1" x14ac:dyDescent="0.25">
      <c r="A26" s="433" t="s">
        <v>678</v>
      </c>
      <c r="B26" s="428" t="s">
        <v>668</v>
      </c>
      <c r="C26" s="429" t="s">
        <v>669</v>
      </c>
    </row>
    <row r="27" spans="1:4" ht="12.75" customHeight="1" x14ac:dyDescent="0.25">
      <c r="A27" s="434" t="s">
        <v>679</v>
      </c>
      <c r="B27" s="718" t="s">
        <v>680</v>
      </c>
      <c r="C27" s="715" t="s">
        <v>671</v>
      </c>
    </row>
    <row r="28" spans="1:4" ht="12.75" customHeight="1" x14ac:dyDescent="0.25">
      <c r="A28" s="434" t="s">
        <v>681</v>
      </c>
      <c r="B28" s="718"/>
      <c r="C28" s="715"/>
    </row>
    <row r="29" spans="1:4" ht="12.75" customHeight="1" x14ac:dyDescent="0.25">
      <c r="A29" s="434" t="s">
        <v>682</v>
      </c>
      <c r="B29" s="718"/>
      <c r="C29" s="715"/>
    </row>
    <row r="30" spans="1:4" ht="38.25" customHeight="1" x14ac:dyDescent="0.25">
      <c r="A30" s="435" t="s">
        <v>683</v>
      </c>
      <c r="B30" s="718"/>
      <c r="C30" s="715"/>
    </row>
    <row r="31" spans="1:4" ht="12.75" customHeight="1" x14ac:dyDescent="0.25">
      <c r="A31" s="434" t="s">
        <v>684</v>
      </c>
      <c r="B31" s="718"/>
      <c r="C31" s="715"/>
    </row>
    <row r="32" spans="1:4" ht="12.75" customHeight="1" x14ac:dyDescent="0.25">
      <c r="A32" s="434" t="s">
        <v>685</v>
      </c>
      <c r="B32" s="718"/>
      <c r="C32" s="715"/>
    </row>
    <row r="33" spans="1:3" ht="12.75" customHeight="1" x14ac:dyDescent="0.25">
      <c r="A33" s="434" t="s">
        <v>686</v>
      </c>
      <c r="B33" s="718"/>
      <c r="C33" s="715"/>
    </row>
    <row r="34" spans="1:3" ht="13.5" customHeight="1" x14ac:dyDescent="0.25">
      <c r="A34" s="436" t="s">
        <v>687</v>
      </c>
      <c r="B34" s="718"/>
      <c r="C34" s="715"/>
    </row>
    <row r="35" spans="1:3" ht="51" customHeight="1" x14ac:dyDescent="0.25">
      <c r="A35" s="437" t="s">
        <v>688</v>
      </c>
      <c r="B35" s="428" t="s">
        <v>668</v>
      </c>
      <c r="C35" s="429" t="s">
        <v>669</v>
      </c>
    </row>
    <row r="36" spans="1:3" ht="12.75" customHeight="1" x14ac:dyDescent="0.25">
      <c r="A36" s="434" t="s">
        <v>689</v>
      </c>
      <c r="B36" s="719" t="s">
        <v>680</v>
      </c>
      <c r="C36" s="715" t="s">
        <v>671</v>
      </c>
    </row>
    <row r="37" spans="1:3" ht="12.75" customHeight="1" x14ac:dyDescent="0.25">
      <c r="A37" s="434" t="s">
        <v>690</v>
      </c>
      <c r="B37" s="719"/>
      <c r="C37" s="715"/>
    </row>
    <row r="38" spans="1:3" ht="12.75" customHeight="1" x14ac:dyDescent="0.25">
      <c r="A38" s="434" t="s">
        <v>691</v>
      </c>
      <c r="B38" s="719"/>
      <c r="C38" s="715"/>
    </row>
    <row r="39" spans="1:3" ht="12.75" customHeight="1" x14ac:dyDescent="0.25">
      <c r="A39" s="434" t="s">
        <v>692</v>
      </c>
      <c r="B39" s="719"/>
      <c r="C39" s="715"/>
    </row>
    <row r="40" spans="1:3" ht="12.75" customHeight="1" x14ac:dyDescent="0.25">
      <c r="A40" s="434" t="s">
        <v>693</v>
      </c>
      <c r="B40" s="719"/>
      <c r="C40" s="715"/>
    </row>
    <row r="41" spans="1:3" ht="13.5" customHeight="1" x14ac:dyDescent="0.25">
      <c r="A41" s="438" t="s">
        <v>694</v>
      </c>
      <c r="B41" s="719"/>
      <c r="C41" s="715"/>
    </row>
    <row r="42" spans="1:3" ht="51" customHeight="1" x14ac:dyDescent="0.25">
      <c r="A42" s="427" t="s">
        <v>695</v>
      </c>
      <c r="B42" s="429" t="s">
        <v>668</v>
      </c>
      <c r="C42" s="439" t="s">
        <v>669</v>
      </c>
    </row>
    <row r="43" spans="1:3" ht="12.75" customHeight="1" x14ac:dyDescent="0.25">
      <c r="A43" s="434" t="s">
        <v>696</v>
      </c>
      <c r="B43" s="715">
        <v>8000</v>
      </c>
      <c r="C43" s="720" t="s">
        <v>671</v>
      </c>
    </row>
    <row r="44" spans="1:3" ht="12.75" customHeight="1" x14ac:dyDescent="0.25">
      <c r="A44" s="434" t="s">
        <v>697</v>
      </c>
      <c r="B44" s="715"/>
      <c r="C44" s="720"/>
    </row>
    <row r="45" spans="1:3" ht="12.75" customHeight="1" x14ac:dyDescent="0.25">
      <c r="A45" s="434" t="s">
        <v>698</v>
      </c>
      <c r="B45" s="715"/>
      <c r="C45" s="720"/>
    </row>
    <row r="46" spans="1:3" ht="13.5" customHeight="1" x14ac:dyDescent="0.25">
      <c r="A46" s="436" t="s">
        <v>699</v>
      </c>
      <c r="B46" s="715"/>
      <c r="C46" s="720"/>
    </row>
    <row r="47" spans="1:3" ht="12.75" customHeight="1" x14ac:dyDescent="0.25">
      <c r="A47" s="433" t="s">
        <v>700</v>
      </c>
      <c r="B47" s="429" t="s">
        <v>668</v>
      </c>
      <c r="C47" s="720"/>
    </row>
    <row r="48" spans="1:3" ht="13.5" customHeight="1" x14ac:dyDescent="0.25">
      <c r="A48" s="436" t="s">
        <v>701</v>
      </c>
      <c r="B48" s="440">
        <v>2500</v>
      </c>
      <c r="C48" s="720"/>
    </row>
    <row r="49" spans="1:3" ht="12.75" customHeight="1" x14ac:dyDescent="0.25">
      <c r="A49" s="433" t="s">
        <v>702</v>
      </c>
      <c r="B49" s="429" t="s">
        <v>668</v>
      </c>
      <c r="C49" s="720"/>
    </row>
    <row r="50" spans="1:3" ht="13.5" customHeight="1" x14ac:dyDescent="0.25">
      <c r="A50" s="436" t="s">
        <v>703</v>
      </c>
      <c r="B50" s="440">
        <v>4500</v>
      </c>
      <c r="C50" s="720"/>
    </row>
    <row r="51" spans="1:3" ht="51" customHeight="1" x14ac:dyDescent="0.25">
      <c r="A51" s="437" t="s">
        <v>704</v>
      </c>
      <c r="B51" s="429" t="s">
        <v>668</v>
      </c>
      <c r="C51" s="720"/>
    </row>
    <row r="52" spans="1:3" ht="12.75" customHeight="1" x14ac:dyDescent="0.25">
      <c r="A52" s="434" t="s">
        <v>705</v>
      </c>
      <c r="B52" s="715" t="s">
        <v>706</v>
      </c>
      <c r="C52" s="720"/>
    </row>
    <row r="53" spans="1:3" ht="64.5" customHeight="1" x14ac:dyDescent="0.25">
      <c r="A53" s="441" t="s">
        <v>707</v>
      </c>
      <c r="B53" s="715"/>
      <c r="C53" s="720"/>
    </row>
    <row r="54" spans="1:3" ht="12.75" customHeight="1" x14ac:dyDescent="0.25">
      <c r="A54" s="717" t="s">
        <v>708</v>
      </c>
      <c r="B54" s="717"/>
      <c r="C54" s="717"/>
    </row>
    <row r="55" spans="1:3" ht="12.75" customHeight="1" x14ac:dyDescent="0.25">
      <c r="A55" s="434" t="s">
        <v>709</v>
      </c>
      <c r="B55" s="431" t="s">
        <v>668</v>
      </c>
      <c r="C55" s="442" t="s">
        <v>669</v>
      </c>
    </row>
    <row r="56" spans="1:3" ht="177.75" customHeight="1" x14ac:dyDescent="0.25">
      <c r="A56" s="443" t="s">
        <v>710</v>
      </c>
      <c r="B56" s="444">
        <v>40000</v>
      </c>
      <c r="C56" s="445" t="s">
        <v>711</v>
      </c>
    </row>
  </sheetData>
  <mergeCells count="25">
    <mergeCell ref="A54:C54"/>
    <mergeCell ref="B27:B34"/>
    <mergeCell ref="C27:C34"/>
    <mergeCell ref="B36:B41"/>
    <mergeCell ref="C36:C41"/>
    <mergeCell ref="B43:B46"/>
    <mergeCell ref="C43:C53"/>
    <mergeCell ref="B52:B53"/>
    <mergeCell ref="A17:D17"/>
    <mergeCell ref="B20:B21"/>
    <mergeCell ref="C20:C25"/>
    <mergeCell ref="B22:B23"/>
    <mergeCell ref="B24:B25"/>
    <mergeCell ref="A9:D9"/>
    <mergeCell ref="B10:D10"/>
    <mergeCell ref="B11:D11"/>
    <mergeCell ref="A13:D13"/>
    <mergeCell ref="A15:D15"/>
    <mergeCell ref="B1:E1"/>
    <mergeCell ref="B2:E2"/>
    <mergeCell ref="A6:A8"/>
    <mergeCell ref="B6:E6"/>
    <mergeCell ref="B7:E7"/>
    <mergeCell ref="B8:C8"/>
    <mergeCell ref="D8:E8"/>
  </mergeCells>
  <hyperlinks>
    <hyperlink ref="F1" location="ins" display="Instructivo" xr:uid="{00000000-0004-0000-0C00-000000000000}"/>
  </hyperlinks>
  <printOptions horizontalCentered="1"/>
  <pageMargins left="0" right="0" top="0" bottom="0" header="0.511811023622047" footer="0.511811023622047"/>
  <pageSetup fitToHeight="0" orientation="landscape" horizontalDpi="300" verticalDpi="300"/>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B3A2C7"/>
    <pageSetUpPr fitToPage="1"/>
  </sheetPr>
  <dimension ref="A1:O21"/>
  <sheetViews>
    <sheetView showGridLines="0" zoomScaleNormal="100" workbookViewId="0">
      <selection activeCell="F8" sqref="F8"/>
    </sheetView>
  </sheetViews>
  <sheetFormatPr baseColWidth="10" defaultColWidth="12" defaultRowHeight="12.5" x14ac:dyDescent="0.25"/>
  <cols>
    <col min="1" max="1" width="37.296875" style="1" customWidth="1"/>
    <col min="2" max="2" width="35.296875" style="1" customWidth="1"/>
    <col min="3" max="3" width="21" style="1" customWidth="1"/>
    <col min="4" max="245" width="12" style="1"/>
    <col min="246" max="246" width="36.296875" style="1" customWidth="1"/>
    <col min="247" max="247" width="22.296875" style="1" customWidth="1"/>
    <col min="248" max="248" width="12" style="1"/>
    <col min="249" max="249" width="14.296875" style="1" customWidth="1"/>
    <col min="250" max="501" width="12" style="1"/>
    <col min="502" max="502" width="36.296875" style="1" customWidth="1"/>
    <col min="503" max="503" width="22.296875" style="1" customWidth="1"/>
    <col min="504" max="504" width="12" style="1"/>
    <col min="505" max="505" width="14.296875" style="1" customWidth="1"/>
    <col min="506" max="757" width="12" style="1"/>
    <col min="758" max="758" width="36.296875" style="1" customWidth="1"/>
    <col min="759" max="759" width="22.296875" style="1" customWidth="1"/>
    <col min="760" max="760" width="12" style="1"/>
    <col min="761" max="761" width="14.296875" style="1" customWidth="1"/>
    <col min="762" max="1013" width="12" style="1"/>
    <col min="1014" max="1014" width="36.296875" style="1" customWidth="1"/>
    <col min="1015" max="1015" width="22.296875" style="1" customWidth="1"/>
    <col min="1016" max="1016" width="12" style="1"/>
    <col min="1017" max="1017" width="14.296875" style="1" customWidth="1"/>
    <col min="1018" max="1269" width="12" style="1"/>
    <col min="1270" max="1270" width="36.296875" style="1" customWidth="1"/>
    <col min="1271" max="1271" width="22.296875" style="1" customWidth="1"/>
    <col min="1272" max="1272" width="12" style="1"/>
    <col min="1273" max="1273" width="14.296875" style="1" customWidth="1"/>
    <col min="1274" max="1525" width="12" style="1"/>
    <col min="1526" max="1526" width="36.296875" style="1" customWidth="1"/>
    <col min="1527" max="1527" width="22.296875" style="1" customWidth="1"/>
    <col min="1528" max="1528" width="12" style="1"/>
    <col min="1529" max="1529" width="14.296875" style="1" customWidth="1"/>
    <col min="1530" max="1781" width="12" style="1"/>
    <col min="1782" max="1782" width="36.296875" style="1" customWidth="1"/>
    <col min="1783" max="1783" width="22.296875" style="1" customWidth="1"/>
    <col min="1784" max="1784" width="12" style="1"/>
    <col min="1785" max="1785" width="14.296875" style="1" customWidth="1"/>
    <col min="1786" max="2037" width="12" style="1"/>
    <col min="2038" max="2038" width="36.296875" style="1" customWidth="1"/>
    <col min="2039" max="2039" width="22.296875" style="1" customWidth="1"/>
    <col min="2040" max="2040" width="12" style="1"/>
    <col min="2041" max="2041" width="14.296875" style="1" customWidth="1"/>
    <col min="2042" max="2293" width="12" style="1"/>
    <col min="2294" max="2294" width="36.296875" style="1" customWidth="1"/>
    <col min="2295" max="2295" width="22.296875" style="1" customWidth="1"/>
    <col min="2296" max="2296" width="12" style="1"/>
    <col min="2297" max="2297" width="14.296875" style="1" customWidth="1"/>
    <col min="2298" max="2549" width="12" style="1"/>
    <col min="2550" max="2550" width="36.296875" style="1" customWidth="1"/>
    <col min="2551" max="2551" width="22.296875" style="1" customWidth="1"/>
    <col min="2552" max="2552" width="12" style="1"/>
    <col min="2553" max="2553" width="14.296875" style="1" customWidth="1"/>
    <col min="2554" max="2805" width="12" style="1"/>
    <col min="2806" max="2806" width="36.296875" style="1" customWidth="1"/>
    <col min="2807" max="2807" width="22.296875" style="1" customWidth="1"/>
    <col min="2808" max="2808" width="12" style="1"/>
    <col min="2809" max="2809" width="14.296875" style="1" customWidth="1"/>
    <col min="2810" max="3061" width="12" style="1"/>
    <col min="3062" max="3062" width="36.296875" style="1" customWidth="1"/>
    <col min="3063" max="3063" width="22.296875" style="1" customWidth="1"/>
    <col min="3064" max="3064" width="12" style="1"/>
    <col min="3065" max="3065" width="14.296875" style="1" customWidth="1"/>
    <col min="3066" max="3317" width="12" style="1"/>
    <col min="3318" max="3318" width="36.296875" style="1" customWidth="1"/>
    <col min="3319" max="3319" width="22.296875" style="1" customWidth="1"/>
    <col min="3320" max="3320" width="12" style="1"/>
    <col min="3321" max="3321" width="14.296875" style="1" customWidth="1"/>
    <col min="3322" max="3573" width="12" style="1"/>
    <col min="3574" max="3574" width="36.296875" style="1" customWidth="1"/>
    <col min="3575" max="3575" width="22.296875" style="1" customWidth="1"/>
    <col min="3576" max="3576" width="12" style="1"/>
    <col min="3577" max="3577" width="14.296875" style="1" customWidth="1"/>
    <col min="3578" max="3829" width="12" style="1"/>
    <col min="3830" max="3830" width="36.296875" style="1" customWidth="1"/>
    <col min="3831" max="3831" width="22.296875" style="1" customWidth="1"/>
    <col min="3832" max="3832" width="12" style="1"/>
    <col min="3833" max="3833" width="14.296875" style="1" customWidth="1"/>
    <col min="3834" max="4085" width="12" style="1"/>
    <col min="4086" max="4086" width="36.296875" style="1" customWidth="1"/>
    <col min="4087" max="4087" width="22.296875" style="1" customWidth="1"/>
    <col min="4088" max="4088" width="12" style="1"/>
    <col min="4089" max="4089" width="14.296875" style="1" customWidth="1"/>
    <col min="4090" max="4341" width="12" style="1"/>
    <col min="4342" max="4342" width="36.296875" style="1" customWidth="1"/>
    <col min="4343" max="4343" width="22.296875" style="1" customWidth="1"/>
    <col min="4344" max="4344" width="12" style="1"/>
    <col min="4345" max="4345" width="14.296875" style="1" customWidth="1"/>
    <col min="4346" max="4597" width="12" style="1"/>
    <col min="4598" max="4598" width="36.296875" style="1" customWidth="1"/>
    <col min="4599" max="4599" width="22.296875" style="1" customWidth="1"/>
    <col min="4600" max="4600" width="12" style="1"/>
    <col min="4601" max="4601" width="14.296875" style="1" customWidth="1"/>
    <col min="4602" max="4853" width="12" style="1"/>
    <col min="4854" max="4854" width="36.296875" style="1" customWidth="1"/>
    <col min="4855" max="4855" width="22.296875" style="1" customWidth="1"/>
    <col min="4856" max="4856" width="12" style="1"/>
    <col min="4857" max="4857" width="14.296875" style="1" customWidth="1"/>
    <col min="4858" max="5109" width="12" style="1"/>
    <col min="5110" max="5110" width="36.296875" style="1" customWidth="1"/>
    <col min="5111" max="5111" width="22.296875" style="1" customWidth="1"/>
    <col min="5112" max="5112" width="12" style="1"/>
    <col min="5113" max="5113" width="14.296875" style="1" customWidth="1"/>
    <col min="5114" max="5365" width="12" style="1"/>
    <col min="5366" max="5366" width="36.296875" style="1" customWidth="1"/>
    <col min="5367" max="5367" width="22.296875" style="1" customWidth="1"/>
    <col min="5368" max="5368" width="12" style="1"/>
    <col min="5369" max="5369" width="14.296875" style="1" customWidth="1"/>
    <col min="5370" max="5621" width="12" style="1"/>
    <col min="5622" max="5622" width="36.296875" style="1" customWidth="1"/>
    <col min="5623" max="5623" width="22.296875" style="1" customWidth="1"/>
    <col min="5624" max="5624" width="12" style="1"/>
    <col min="5625" max="5625" width="14.296875" style="1" customWidth="1"/>
    <col min="5626" max="5877" width="12" style="1"/>
    <col min="5878" max="5878" width="36.296875" style="1" customWidth="1"/>
    <col min="5879" max="5879" width="22.296875" style="1" customWidth="1"/>
    <col min="5880" max="5880" width="12" style="1"/>
    <col min="5881" max="5881" width="14.296875" style="1" customWidth="1"/>
    <col min="5882" max="6133" width="12" style="1"/>
    <col min="6134" max="6134" width="36.296875" style="1" customWidth="1"/>
    <col min="6135" max="6135" width="22.296875" style="1" customWidth="1"/>
    <col min="6136" max="6136" width="12" style="1"/>
    <col min="6137" max="6137" width="14.296875" style="1" customWidth="1"/>
    <col min="6138" max="6389" width="12" style="1"/>
    <col min="6390" max="6390" width="36.296875" style="1" customWidth="1"/>
    <col min="6391" max="6391" width="22.296875" style="1" customWidth="1"/>
    <col min="6392" max="6392" width="12" style="1"/>
    <col min="6393" max="6393" width="14.296875" style="1" customWidth="1"/>
    <col min="6394" max="6645" width="12" style="1"/>
    <col min="6646" max="6646" width="36.296875" style="1" customWidth="1"/>
    <col min="6647" max="6647" width="22.296875" style="1" customWidth="1"/>
    <col min="6648" max="6648" width="12" style="1"/>
    <col min="6649" max="6649" width="14.296875" style="1" customWidth="1"/>
    <col min="6650" max="6901" width="12" style="1"/>
    <col min="6902" max="6902" width="36.296875" style="1" customWidth="1"/>
    <col min="6903" max="6903" width="22.296875" style="1" customWidth="1"/>
    <col min="6904" max="6904" width="12" style="1"/>
    <col min="6905" max="6905" width="14.296875" style="1" customWidth="1"/>
    <col min="6906" max="7157" width="12" style="1"/>
    <col min="7158" max="7158" width="36.296875" style="1" customWidth="1"/>
    <col min="7159" max="7159" width="22.296875" style="1" customWidth="1"/>
    <col min="7160" max="7160" width="12" style="1"/>
    <col min="7161" max="7161" width="14.296875" style="1" customWidth="1"/>
    <col min="7162" max="7413" width="12" style="1"/>
    <col min="7414" max="7414" width="36.296875" style="1" customWidth="1"/>
    <col min="7415" max="7415" width="22.296875" style="1" customWidth="1"/>
    <col min="7416" max="7416" width="12" style="1"/>
    <col min="7417" max="7417" width="14.296875" style="1" customWidth="1"/>
    <col min="7418" max="7669" width="12" style="1"/>
    <col min="7670" max="7670" width="36.296875" style="1" customWidth="1"/>
    <col min="7671" max="7671" width="22.296875" style="1" customWidth="1"/>
    <col min="7672" max="7672" width="12" style="1"/>
    <col min="7673" max="7673" width="14.296875" style="1" customWidth="1"/>
    <col min="7674" max="7925" width="12" style="1"/>
    <col min="7926" max="7926" width="36.296875" style="1" customWidth="1"/>
    <col min="7927" max="7927" width="22.296875" style="1" customWidth="1"/>
    <col min="7928" max="7928" width="12" style="1"/>
    <col min="7929" max="7929" width="14.296875" style="1" customWidth="1"/>
    <col min="7930" max="8181" width="12" style="1"/>
    <col min="8182" max="8182" width="36.296875" style="1" customWidth="1"/>
    <col min="8183" max="8183" width="22.296875" style="1" customWidth="1"/>
    <col min="8184" max="8184" width="12" style="1"/>
    <col min="8185" max="8185" width="14.296875" style="1" customWidth="1"/>
    <col min="8186" max="8437" width="12" style="1"/>
    <col min="8438" max="8438" width="36.296875" style="1" customWidth="1"/>
    <col min="8439" max="8439" width="22.296875" style="1" customWidth="1"/>
    <col min="8440" max="8440" width="12" style="1"/>
    <col min="8441" max="8441" width="14.296875" style="1" customWidth="1"/>
    <col min="8442" max="8693" width="12" style="1"/>
    <col min="8694" max="8694" width="36.296875" style="1" customWidth="1"/>
    <col min="8695" max="8695" width="22.296875" style="1" customWidth="1"/>
    <col min="8696" max="8696" width="12" style="1"/>
    <col min="8697" max="8697" width="14.296875" style="1" customWidth="1"/>
    <col min="8698" max="8949" width="12" style="1"/>
    <col min="8950" max="8950" width="36.296875" style="1" customWidth="1"/>
    <col min="8951" max="8951" width="22.296875" style="1" customWidth="1"/>
    <col min="8952" max="8952" width="12" style="1"/>
    <col min="8953" max="8953" width="14.296875" style="1" customWidth="1"/>
    <col min="8954" max="9205" width="12" style="1"/>
    <col min="9206" max="9206" width="36.296875" style="1" customWidth="1"/>
    <col min="9207" max="9207" width="22.296875" style="1" customWidth="1"/>
    <col min="9208" max="9208" width="12" style="1"/>
    <col min="9209" max="9209" width="14.296875" style="1" customWidth="1"/>
    <col min="9210" max="9461" width="12" style="1"/>
    <col min="9462" max="9462" width="36.296875" style="1" customWidth="1"/>
    <col min="9463" max="9463" width="22.296875" style="1" customWidth="1"/>
    <col min="9464" max="9464" width="12" style="1"/>
    <col min="9465" max="9465" width="14.296875" style="1" customWidth="1"/>
    <col min="9466" max="9717" width="12" style="1"/>
    <col min="9718" max="9718" width="36.296875" style="1" customWidth="1"/>
    <col min="9719" max="9719" width="22.296875" style="1" customWidth="1"/>
    <col min="9720" max="9720" width="12" style="1"/>
    <col min="9721" max="9721" width="14.296875" style="1" customWidth="1"/>
    <col min="9722" max="9973" width="12" style="1"/>
    <col min="9974" max="9974" width="36.296875" style="1" customWidth="1"/>
    <col min="9975" max="9975" width="22.296875" style="1" customWidth="1"/>
    <col min="9976" max="9976" width="12" style="1"/>
    <col min="9977" max="9977" width="14.296875" style="1" customWidth="1"/>
    <col min="9978" max="10229" width="12" style="1"/>
    <col min="10230" max="10230" width="36.296875" style="1" customWidth="1"/>
    <col min="10231" max="10231" width="22.296875" style="1" customWidth="1"/>
    <col min="10232" max="10232" width="12" style="1"/>
    <col min="10233" max="10233" width="14.296875" style="1" customWidth="1"/>
    <col min="10234" max="10485" width="12" style="1"/>
    <col min="10486" max="10486" width="36.296875" style="1" customWidth="1"/>
    <col min="10487" max="10487" width="22.296875" style="1" customWidth="1"/>
    <col min="10488" max="10488" width="12" style="1"/>
    <col min="10489" max="10489" width="14.296875" style="1" customWidth="1"/>
    <col min="10490" max="10741" width="12" style="1"/>
    <col min="10742" max="10742" width="36.296875" style="1" customWidth="1"/>
    <col min="10743" max="10743" width="22.296875" style="1" customWidth="1"/>
    <col min="10744" max="10744" width="12" style="1"/>
    <col min="10745" max="10745" width="14.296875" style="1" customWidth="1"/>
    <col min="10746" max="10997" width="12" style="1"/>
    <col min="10998" max="10998" width="36.296875" style="1" customWidth="1"/>
    <col min="10999" max="10999" width="22.296875" style="1" customWidth="1"/>
    <col min="11000" max="11000" width="12" style="1"/>
    <col min="11001" max="11001" width="14.296875" style="1" customWidth="1"/>
    <col min="11002" max="11253" width="12" style="1"/>
    <col min="11254" max="11254" width="36.296875" style="1" customWidth="1"/>
    <col min="11255" max="11255" width="22.296875" style="1" customWidth="1"/>
    <col min="11256" max="11256" width="12" style="1"/>
    <col min="11257" max="11257" width="14.296875" style="1" customWidth="1"/>
    <col min="11258" max="11509" width="12" style="1"/>
    <col min="11510" max="11510" width="36.296875" style="1" customWidth="1"/>
    <col min="11511" max="11511" width="22.296875" style="1" customWidth="1"/>
    <col min="11512" max="11512" width="12" style="1"/>
    <col min="11513" max="11513" width="14.296875" style="1" customWidth="1"/>
    <col min="11514" max="11765" width="12" style="1"/>
    <col min="11766" max="11766" width="36.296875" style="1" customWidth="1"/>
    <col min="11767" max="11767" width="22.296875" style="1" customWidth="1"/>
    <col min="11768" max="11768" width="12" style="1"/>
    <col min="11769" max="11769" width="14.296875" style="1" customWidth="1"/>
    <col min="11770" max="12021" width="12" style="1"/>
    <col min="12022" max="12022" width="36.296875" style="1" customWidth="1"/>
    <col min="12023" max="12023" width="22.296875" style="1" customWidth="1"/>
    <col min="12024" max="12024" width="12" style="1"/>
    <col min="12025" max="12025" width="14.296875" style="1" customWidth="1"/>
    <col min="12026" max="12277" width="12" style="1"/>
    <col min="12278" max="12278" width="36.296875" style="1" customWidth="1"/>
    <col min="12279" max="12279" width="22.296875" style="1" customWidth="1"/>
    <col min="12280" max="12280" width="12" style="1"/>
    <col min="12281" max="12281" width="14.296875" style="1" customWidth="1"/>
    <col min="12282" max="12533" width="12" style="1"/>
    <col min="12534" max="12534" width="36.296875" style="1" customWidth="1"/>
    <col min="12535" max="12535" width="22.296875" style="1" customWidth="1"/>
    <col min="12536" max="12536" width="12" style="1"/>
    <col min="12537" max="12537" width="14.296875" style="1" customWidth="1"/>
    <col min="12538" max="12789" width="12" style="1"/>
    <col min="12790" max="12790" width="36.296875" style="1" customWidth="1"/>
    <col min="12791" max="12791" width="22.296875" style="1" customWidth="1"/>
    <col min="12792" max="12792" width="12" style="1"/>
    <col min="12793" max="12793" width="14.296875" style="1" customWidth="1"/>
    <col min="12794" max="13045" width="12" style="1"/>
    <col min="13046" max="13046" width="36.296875" style="1" customWidth="1"/>
    <col min="13047" max="13047" width="22.296875" style="1" customWidth="1"/>
    <col min="13048" max="13048" width="12" style="1"/>
    <col min="13049" max="13049" width="14.296875" style="1" customWidth="1"/>
    <col min="13050" max="13301" width="12" style="1"/>
    <col min="13302" max="13302" width="36.296875" style="1" customWidth="1"/>
    <col min="13303" max="13303" width="22.296875" style="1" customWidth="1"/>
    <col min="13304" max="13304" width="12" style="1"/>
    <col min="13305" max="13305" width="14.296875" style="1" customWidth="1"/>
    <col min="13306" max="13557" width="12" style="1"/>
    <col min="13558" max="13558" width="36.296875" style="1" customWidth="1"/>
    <col min="13559" max="13559" width="22.296875" style="1" customWidth="1"/>
    <col min="13560" max="13560" width="12" style="1"/>
    <col min="13561" max="13561" width="14.296875" style="1" customWidth="1"/>
    <col min="13562" max="13813" width="12" style="1"/>
    <col min="13814" max="13814" width="36.296875" style="1" customWidth="1"/>
    <col min="13815" max="13815" width="22.296875" style="1" customWidth="1"/>
    <col min="13816" max="13816" width="12" style="1"/>
    <col min="13817" max="13817" width="14.296875" style="1" customWidth="1"/>
    <col min="13818" max="14069" width="12" style="1"/>
    <col min="14070" max="14070" width="36.296875" style="1" customWidth="1"/>
    <col min="14071" max="14071" width="22.296875" style="1" customWidth="1"/>
    <col min="14072" max="14072" width="12" style="1"/>
    <col min="14073" max="14073" width="14.296875" style="1" customWidth="1"/>
    <col min="14074" max="14325" width="12" style="1"/>
    <col min="14326" max="14326" width="36.296875" style="1" customWidth="1"/>
    <col min="14327" max="14327" width="22.296875" style="1" customWidth="1"/>
    <col min="14328" max="14328" width="12" style="1"/>
    <col min="14329" max="14329" width="14.296875" style="1" customWidth="1"/>
    <col min="14330" max="14581" width="12" style="1"/>
    <col min="14582" max="14582" width="36.296875" style="1" customWidth="1"/>
    <col min="14583" max="14583" width="22.296875" style="1" customWidth="1"/>
    <col min="14584" max="14584" width="12" style="1"/>
    <col min="14585" max="14585" width="14.296875" style="1" customWidth="1"/>
    <col min="14586" max="14837" width="12" style="1"/>
    <col min="14838" max="14838" width="36.296875" style="1" customWidth="1"/>
    <col min="14839" max="14839" width="22.296875" style="1" customWidth="1"/>
    <col min="14840" max="14840" width="12" style="1"/>
    <col min="14841" max="14841" width="14.296875" style="1" customWidth="1"/>
    <col min="14842" max="15093" width="12" style="1"/>
    <col min="15094" max="15094" width="36.296875" style="1" customWidth="1"/>
    <col min="15095" max="15095" width="22.296875" style="1" customWidth="1"/>
    <col min="15096" max="15096" width="12" style="1"/>
    <col min="15097" max="15097" width="14.296875" style="1" customWidth="1"/>
    <col min="15098" max="15349" width="12" style="1"/>
    <col min="15350" max="15350" width="36.296875" style="1" customWidth="1"/>
    <col min="15351" max="15351" width="22.296875" style="1" customWidth="1"/>
    <col min="15352" max="15352" width="12" style="1"/>
    <col min="15353" max="15353" width="14.296875" style="1" customWidth="1"/>
    <col min="15354" max="15605" width="12" style="1"/>
    <col min="15606" max="15606" width="36.296875" style="1" customWidth="1"/>
    <col min="15607" max="15607" width="22.296875" style="1" customWidth="1"/>
    <col min="15608" max="15608" width="12" style="1"/>
    <col min="15609" max="15609" width="14.296875" style="1" customWidth="1"/>
    <col min="15610" max="15861" width="12" style="1"/>
    <col min="15862" max="15862" width="36.296875" style="1" customWidth="1"/>
    <col min="15863" max="15863" width="22.296875" style="1" customWidth="1"/>
    <col min="15864" max="15864" width="12" style="1"/>
    <col min="15865" max="15865" width="14.296875" style="1" customWidth="1"/>
    <col min="15866" max="16117" width="12" style="1"/>
    <col min="16118" max="16118" width="36.296875" style="1" customWidth="1"/>
    <col min="16119" max="16119" width="22.296875" style="1" customWidth="1"/>
    <col min="16120" max="16120" width="12" style="1"/>
    <col min="16121" max="16121" width="14.296875" style="1" customWidth="1"/>
    <col min="16122" max="16384" width="12" style="1"/>
  </cols>
  <sheetData>
    <row r="1" spans="1:15" ht="39" customHeight="1" x14ac:dyDescent="0.25">
      <c r="B1" s="674" t="str">
        <f>Instructivo!F1</f>
        <v>Sistema de Gestión Integral (SGI)
Instructivo - Componente Financiero EP
Código: F-PGC-21. Versión: 05</v>
      </c>
      <c r="C1" s="674"/>
      <c r="D1" s="674"/>
      <c r="E1" s="118" t="s">
        <v>217</v>
      </c>
    </row>
    <row r="2" spans="1:15" ht="17.25" customHeight="1" x14ac:dyDescent="0.3">
      <c r="B2" s="554" t="s">
        <v>712</v>
      </c>
      <c r="C2" s="554"/>
      <c r="D2" s="554"/>
      <c r="H2" s="275"/>
      <c r="I2" s="214"/>
      <c r="J2" s="199"/>
    </row>
    <row r="3" spans="1:15" ht="6" customHeight="1" x14ac:dyDescent="0.25"/>
    <row r="4" spans="1:15" ht="6" customHeight="1" x14ac:dyDescent="0.25">
      <c r="A4" s="305"/>
      <c r="B4" s="305"/>
      <c r="C4" s="305"/>
    </row>
    <row r="5" spans="1:15" ht="21" customHeight="1" x14ac:dyDescent="0.25">
      <c r="A5" s="424" t="s">
        <v>661</v>
      </c>
      <c r="B5" s="712">
        <v>2025</v>
      </c>
      <c r="C5" s="712"/>
      <c r="D5" s="446"/>
      <c r="E5" s="446"/>
      <c r="F5" s="446"/>
      <c r="G5" s="446"/>
      <c r="H5" s="446"/>
      <c r="I5" s="446"/>
      <c r="J5" s="446"/>
      <c r="K5" s="446"/>
      <c r="L5" s="446"/>
      <c r="M5" s="446"/>
      <c r="N5" s="446"/>
      <c r="O5" s="446"/>
    </row>
    <row r="6" spans="1:15" ht="30.75" customHeight="1" x14ac:dyDescent="0.25">
      <c r="A6" s="447" t="s">
        <v>662</v>
      </c>
      <c r="B6" s="713" t="s">
        <v>713</v>
      </c>
      <c r="C6" s="713"/>
      <c r="D6" s="446"/>
      <c r="E6" s="446"/>
      <c r="F6" s="446"/>
      <c r="G6" s="446"/>
      <c r="H6" s="446"/>
      <c r="I6" s="446"/>
      <c r="J6" s="446"/>
      <c r="K6" s="446"/>
      <c r="L6" s="446"/>
      <c r="M6" s="446"/>
      <c r="N6" s="446"/>
      <c r="O6" s="446"/>
    </row>
    <row r="7" spans="1:15" ht="6" customHeight="1" x14ac:dyDescent="0.25">
      <c r="A7" s="448"/>
      <c r="B7" s="449"/>
      <c r="C7" s="449"/>
      <c r="D7" s="446"/>
      <c r="E7" s="446"/>
      <c r="F7" s="446"/>
      <c r="G7" s="446"/>
      <c r="H7" s="446"/>
      <c r="I7" s="446"/>
      <c r="J7" s="446"/>
      <c r="K7" s="446"/>
      <c r="L7" s="446"/>
      <c r="M7" s="446"/>
      <c r="N7" s="446"/>
      <c r="O7" s="446"/>
    </row>
    <row r="8" spans="1:15" ht="187.5" customHeight="1" x14ac:dyDescent="0.25">
      <c r="A8" s="721" t="s">
        <v>714</v>
      </c>
      <c r="B8" s="721"/>
      <c r="C8" s="721"/>
      <c r="D8" s="446"/>
      <c r="E8" s="446"/>
      <c r="F8" s="446"/>
      <c r="G8" s="446"/>
      <c r="H8" s="446"/>
      <c r="I8" s="446"/>
      <c r="J8" s="446"/>
      <c r="K8" s="446"/>
      <c r="L8" s="446"/>
      <c r="M8" s="446"/>
      <c r="N8" s="446"/>
      <c r="O8" s="446"/>
    </row>
    <row r="9" spans="1:15" ht="6" customHeight="1" x14ac:dyDescent="0.25">
      <c r="A9" s="448"/>
      <c r="B9" s="449"/>
      <c r="C9" s="449"/>
      <c r="D9" s="446"/>
      <c r="E9" s="446"/>
      <c r="F9" s="446"/>
      <c r="G9" s="446"/>
      <c r="H9" s="446"/>
      <c r="I9" s="446"/>
      <c r="J9" s="446"/>
      <c r="K9" s="446"/>
      <c r="L9" s="446"/>
      <c r="M9" s="446"/>
      <c r="N9" s="446"/>
      <c r="O9" s="446"/>
    </row>
    <row r="10" spans="1:15" s="304" customFormat="1" ht="70.5" customHeight="1" x14ac:dyDescent="0.25">
      <c r="A10" s="713" t="s">
        <v>666</v>
      </c>
      <c r="B10" s="713"/>
      <c r="C10" s="713"/>
    </row>
    <row r="11" spans="1:15" ht="19.5" customHeight="1" x14ac:dyDescent="0.25">
      <c r="A11" s="448"/>
      <c r="B11" s="449"/>
      <c r="C11" s="449"/>
      <c r="D11" s="446"/>
      <c r="E11" s="446"/>
      <c r="F11" s="446"/>
      <c r="G11" s="446"/>
      <c r="H11" s="446"/>
      <c r="I11" s="446"/>
      <c r="J11" s="446"/>
      <c r="K11" s="446"/>
      <c r="L11" s="446"/>
      <c r="M11" s="446"/>
      <c r="N11" s="446"/>
      <c r="O11" s="446"/>
    </row>
    <row r="12" spans="1:15" ht="19.5" customHeight="1" x14ac:dyDescent="0.25">
      <c r="A12" s="448"/>
      <c r="B12" s="449"/>
      <c r="C12" s="449"/>
      <c r="D12" s="446"/>
      <c r="E12" s="446"/>
      <c r="F12" s="446"/>
      <c r="G12" s="446"/>
      <c r="H12" s="446"/>
      <c r="I12" s="446"/>
      <c r="J12" s="446"/>
      <c r="K12" s="446"/>
      <c r="L12" s="446"/>
      <c r="M12" s="446"/>
      <c r="N12" s="446"/>
      <c r="O12" s="446"/>
    </row>
    <row r="13" spans="1:15" ht="18.75" customHeight="1" x14ac:dyDescent="0.25">
      <c r="A13" s="448"/>
      <c r="B13" s="449"/>
      <c r="C13" s="449"/>
      <c r="D13" s="446"/>
      <c r="E13" s="446"/>
      <c r="F13" s="446"/>
      <c r="G13" s="446"/>
      <c r="H13" s="446"/>
      <c r="I13" s="446"/>
      <c r="J13" s="446"/>
      <c r="K13" s="446"/>
      <c r="L13" s="446"/>
      <c r="M13" s="446"/>
      <c r="N13" s="446"/>
      <c r="O13" s="446"/>
    </row>
    <row r="14" spans="1:15" ht="19.5" customHeight="1" x14ac:dyDescent="0.25">
      <c r="A14" s="448"/>
      <c r="B14" s="449"/>
      <c r="C14" s="449"/>
      <c r="D14" s="446"/>
      <c r="E14" s="446"/>
      <c r="F14" s="446"/>
      <c r="G14" s="446"/>
      <c r="H14" s="446"/>
      <c r="I14" s="446"/>
      <c r="J14" s="446"/>
      <c r="K14" s="446"/>
      <c r="L14" s="446"/>
      <c r="M14" s="446"/>
      <c r="N14" s="446"/>
      <c r="O14" s="446"/>
    </row>
    <row r="15" spans="1:15" ht="19.5" customHeight="1" x14ac:dyDescent="0.25">
      <c r="A15" s="448"/>
      <c r="B15" s="449"/>
      <c r="C15" s="449"/>
      <c r="D15" s="446"/>
      <c r="E15" s="446"/>
      <c r="F15" s="446"/>
      <c r="G15" s="446"/>
      <c r="H15" s="446"/>
      <c r="I15" s="446"/>
      <c r="J15" s="446"/>
      <c r="K15" s="446"/>
      <c r="L15" s="446"/>
      <c r="M15" s="446"/>
      <c r="N15" s="446"/>
      <c r="O15" s="446"/>
    </row>
    <row r="16" spans="1:15" ht="19.5" customHeight="1" x14ac:dyDescent="0.25">
      <c r="A16" s="448"/>
      <c r="B16" s="449"/>
      <c r="C16" s="449"/>
      <c r="D16" s="446"/>
      <c r="E16" s="446"/>
      <c r="F16" s="446"/>
      <c r="G16" s="446"/>
      <c r="H16" s="446"/>
      <c r="I16" s="446"/>
      <c r="J16" s="446"/>
      <c r="K16" s="446"/>
      <c r="L16" s="446"/>
      <c r="M16" s="446"/>
      <c r="N16" s="446"/>
      <c r="O16" s="446"/>
    </row>
    <row r="17" spans="1:15" ht="54" customHeight="1" x14ac:dyDescent="0.25">
      <c r="A17" s="448"/>
      <c r="B17" s="449"/>
      <c r="C17" s="449"/>
      <c r="D17" s="446"/>
      <c r="E17" s="446"/>
      <c r="F17" s="446"/>
      <c r="G17" s="446"/>
      <c r="H17" s="446"/>
      <c r="I17" s="446"/>
      <c r="J17" s="446"/>
      <c r="K17" s="446"/>
      <c r="L17" s="446"/>
      <c r="M17" s="446"/>
      <c r="N17" s="446"/>
      <c r="O17" s="446"/>
    </row>
    <row r="18" spans="1:15" ht="19.5" customHeight="1" x14ac:dyDescent="0.25">
      <c r="D18" s="446"/>
      <c r="E18" s="446"/>
      <c r="F18" s="446"/>
      <c r="G18" s="446"/>
      <c r="H18" s="446"/>
      <c r="I18" s="446"/>
      <c r="J18" s="446"/>
      <c r="K18" s="446"/>
      <c r="L18" s="446"/>
      <c r="M18" s="446"/>
      <c r="N18" s="446"/>
      <c r="O18" s="446"/>
    </row>
    <row r="19" spans="1:15" ht="19.5" customHeight="1" x14ac:dyDescent="0.25">
      <c r="D19" s="446"/>
      <c r="E19" s="446"/>
      <c r="F19" s="446"/>
      <c r="G19" s="446"/>
      <c r="H19" s="446"/>
      <c r="I19" s="446"/>
      <c r="J19" s="446"/>
      <c r="K19" s="446"/>
      <c r="L19" s="446"/>
      <c r="M19" s="446"/>
      <c r="N19" s="446"/>
      <c r="O19" s="446"/>
    </row>
    <row r="20" spans="1:15" ht="19.5" customHeight="1" x14ac:dyDescent="0.25">
      <c r="D20" s="446"/>
      <c r="E20" s="446"/>
      <c r="F20" s="446"/>
      <c r="G20" s="446"/>
      <c r="H20" s="446"/>
      <c r="I20" s="446"/>
      <c r="J20" s="446"/>
      <c r="K20" s="446"/>
      <c r="L20" s="446"/>
      <c r="M20" s="446"/>
      <c r="N20" s="446"/>
      <c r="O20" s="446"/>
    </row>
    <row r="21" spans="1:15" ht="19.5" customHeight="1" x14ac:dyDescent="0.25">
      <c r="D21" s="446"/>
      <c r="E21" s="446"/>
      <c r="F21" s="446"/>
      <c r="G21" s="446"/>
      <c r="H21" s="446"/>
      <c r="I21" s="446"/>
      <c r="J21" s="446"/>
      <c r="K21" s="446"/>
      <c r="L21" s="446"/>
      <c r="M21" s="446"/>
      <c r="N21" s="446"/>
      <c r="O21" s="446"/>
    </row>
  </sheetData>
  <mergeCells count="6">
    <mergeCell ref="A10:C10"/>
    <mergeCell ref="B1:D1"/>
    <mergeCell ref="B2:D2"/>
    <mergeCell ref="B5:C5"/>
    <mergeCell ref="B6:C6"/>
    <mergeCell ref="A8:C8"/>
  </mergeCells>
  <hyperlinks>
    <hyperlink ref="E1" location="ins" display="Instructivo" xr:uid="{00000000-0004-0000-0D00-000000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BFBFBF"/>
    <pageSetUpPr fitToPage="1"/>
  </sheetPr>
  <dimension ref="A1:K17"/>
  <sheetViews>
    <sheetView showGridLines="0" zoomScale="90" zoomScaleNormal="90" workbookViewId="0">
      <selection activeCell="G16" sqref="G16"/>
    </sheetView>
  </sheetViews>
  <sheetFormatPr baseColWidth="10" defaultColWidth="11.296875" defaultRowHeight="12.5" x14ac:dyDescent="0.3"/>
  <cols>
    <col min="1" max="3" width="28.796875" style="273" customWidth="1"/>
    <col min="4" max="4" width="15.796875" style="273" customWidth="1"/>
    <col min="5" max="16384" width="11.296875" style="273"/>
  </cols>
  <sheetData>
    <row r="1" spans="1:11" s="1" customFormat="1" ht="39" customHeight="1" x14ac:dyDescent="0.25">
      <c r="B1" s="674" t="str">
        <f>Instructivo!F1</f>
        <v>Sistema de Gestión Integral (SGI)
Instructivo - Componente Financiero EP
Código: F-PGC-21. Versión: 05</v>
      </c>
      <c r="C1" s="674"/>
      <c r="D1" s="674"/>
      <c r="E1" s="674"/>
      <c r="F1" s="450" t="s">
        <v>217</v>
      </c>
    </row>
    <row r="2" spans="1:11" s="1" customFormat="1" ht="17.25" customHeight="1" x14ac:dyDescent="0.3">
      <c r="B2" s="554" t="s">
        <v>715</v>
      </c>
      <c r="C2" s="554"/>
      <c r="D2" s="554"/>
      <c r="E2" s="554"/>
      <c r="I2" s="275"/>
      <c r="J2" s="214"/>
      <c r="K2" s="199"/>
    </row>
    <row r="3" spans="1:11" ht="6.75" customHeight="1" x14ac:dyDescent="0.3"/>
    <row r="4" spans="1:11" ht="6.75" customHeight="1" x14ac:dyDescent="0.3"/>
    <row r="5" spans="1:11" ht="18" customHeight="1" x14ac:dyDescent="0.3">
      <c r="A5" s="451" t="s">
        <v>381</v>
      </c>
      <c r="B5" s="705">
        <f>Honorarios!B4</f>
        <v>2025</v>
      </c>
      <c r="C5" s="705"/>
    </row>
    <row r="6" spans="1:11" ht="18" customHeight="1" x14ac:dyDescent="0.3">
      <c r="A6" s="452" t="s">
        <v>716</v>
      </c>
      <c r="B6" s="723" t="s">
        <v>717</v>
      </c>
      <c r="C6" s="723"/>
    </row>
    <row r="7" spans="1:11" ht="13.5" customHeight="1" x14ac:dyDescent="0.3"/>
    <row r="8" spans="1:11" ht="18" customHeight="1" x14ac:dyDescent="0.3">
      <c r="A8" s="451" t="s">
        <v>718</v>
      </c>
      <c r="B8" s="722">
        <f>Jornal!D7</f>
        <v>1423500</v>
      </c>
      <c r="C8" s="722"/>
    </row>
    <row r="9" spans="1:11" ht="18" customHeight="1" x14ac:dyDescent="0.3">
      <c r="A9" s="452" t="s">
        <v>719</v>
      </c>
      <c r="B9" s="722">
        <v>164498279934</v>
      </c>
      <c r="C9" s="722"/>
    </row>
    <row r="11" spans="1:11" ht="57.75" customHeight="1" x14ac:dyDescent="0.3">
      <c r="A11" s="686" t="s">
        <v>720</v>
      </c>
      <c r="B11" s="686"/>
      <c r="C11" s="686"/>
    </row>
    <row r="13" spans="1:11" ht="18" customHeight="1" x14ac:dyDescent="0.3">
      <c r="A13" s="640" t="s">
        <v>721</v>
      </c>
      <c r="B13" s="640"/>
      <c r="C13" s="640"/>
    </row>
    <row r="14" spans="1:11" ht="18" customHeight="1" x14ac:dyDescent="0.3">
      <c r="A14" s="453" t="s">
        <v>722</v>
      </c>
      <c r="B14" s="454" t="s">
        <v>723</v>
      </c>
      <c r="C14" s="454" t="s">
        <v>723</v>
      </c>
    </row>
    <row r="15" spans="1:11" ht="18" customHeight="1" x14ac:dyDescent="0.3">
      <c r="A15" s="455" t="s">
        <v>724</v>
      </c>
      <c r="B15" s="456">
        <v>1</v>
      </c>
      <c r="C15" s="456">
        <v>58500000</v>
      </c>
    </row>
    <row r="16" spans="1:11" ht="18" customHeight="1" x14ac:dyDescent="0.3">
      <c r="A16" s="455" t="s">
        <v>725</v>
      </c>
      <c r="B16" s="456">
        <v>58500001</v>
      </c>
      <c r="C16" s="456">
        <v>585000000</v>
      </c>
    </row>
    <row r="17" spans="1:3" ht="18" customHeight="1" x14ac:dyDescent="0.3">
      <c r="A17" s="457" t="s">
        <v>726</v>
      </c>
      <c r="B17" s="458">
        <v>585000001</v>
      </c>
      <c r="C17" s="458" t="s">
        <v>727</v>
      </c>
    </row>
  </sheetData>
  <mergeCells count="8">
    <mergeCell ref="B9:C9"/>
    <mergeCell ref="A11:C11"/>
    <mergeCell ref="A13:C13"/>
    <mergeCell ref="B1:E1"/>
    <mergeCell ref="B2:E2"/>
    <mergeCell ref="B5:C5"/>
    <mergeCell ref="B6:C6"/>
    <mergeCell ref="B8:C8"/>
  </mergeCells>
  <hyperlinks>
    <hyperlink ref="F1" location="ins" display="Instructivo" xr:uid="{00000000-0004-0000-0E00-000000000000}"/>
  </hyperlinks>
  <printOptions horizontalCentered="1"/>
  <pageMargins left="0" right="0" top="0" bottom="0" header="0.511811023622047" footer="0.511811023622047"/>
  <pageSetup fitToHeight="0" orientation="landscape" horizontalDpi="300" verticalDpi="300"/>
  <legacy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BFBFBF"/>
    <pageSetUpPr fitToPage="1"/>
  </sheetPr>
  <dimension ref="A1:K49"/>
  <sheetViews>
    <sheetView showGridLines="0" zoomScale="90" zoomScaleNormal="90" workbookViewId="0">
      <selection activeCell="G10" sqref="G10"/>
    </sheetView>
  </sheetViews>
  <sheetFormatPr baseColWidth="10" defaultColWidth="11.296875" defaultRowHeight="12.5" x14ac:dyDescent="0.3"/>
  <cols>
    <col min="1" max="1" width="28" style="273" customWidth="1"/>
    <col min="2" max="2" width="22.09765625" style="273" customWidth="1"/>
    <col min="3" max="3" width="154.296875" style="273" customWidth="1"/>
    <col min="4" max="4" width="15.796875" style="273" customWidth="1"/>
    <col min="5" max="16384" width="11.296875" style="273"/>
  </cols>
  <sheetData>
    <row r="1" spans="1:11" s="1" customFormat="1" ht="39" customHeight="1" x14ac:dyDescent="0.25">
      <c r="B1" s="674" t="str">
        <f>Instructivo!F1</f>
        <v>Sistema de Gestión Integral (SGI)
Instructivo - Componente Financiero EP
Código: F-PGC-21. Versión: 05</v>
      </c>
      <c r="C1" s="674"/>
      <c r="D1" s="450" t="s">
        <v>217</v>
      </c>
      <c r="E1" s="459"/>
    </row>
    <row r="2" spans="1:11" s="1" customFormat="1" ht="17.25" customHeight="1" x14ac:dyDescent="0.3">
      <c r="B2" s="554" t="s">
        <v>728</v>
      </c>
      <c r="C2" s="554"/>
      <c r="D2" s="460"/>
      <c r="E2" s="460"/>
      <c r="I2" s="275"/>
      <c r="J2" s="214"/>
      <c r="K2" s="199"/>
    </row>
    <row r="3" spans="1:11" ht="7.5" customHeight="1" x14ac:dyDescent="0.3"/>
    <row r="4" spans="1:11" ht="7.5" customHeight="1" x14ac:dyDescent="0.3"/>
    <row r="5" spans="1:11" ht="18" customHeight="1" x14ac:dyDescent="0.3">
      <c r="A5" s="640" t="s">
        <v>729</v>
      </c>
      <c r="B5" s="640"/>
      <c r="C5" s="640"/>
    </row>
    <row r="6" spans="1:11" ht="18" customHeight="1" x14ac:dyDescent="0.3">
      <c r="A6" s="453" t="s">
        <v>730</v>
      </c>
      <c r="B6" s="454" t="s">
        <v>731</v>
      </c>
      <c r="C6" s="461" t="s">
        <v>732</v>
      </c>
    </row>
    <row r="7" spans="1:11" ht="12.75" customHeight="1" x14ac:dyDescent="0.3">
      <c r="A7" s="462" t="s">
        <v>733</v>
      </c>
      <c r="B7" s="463">
        <v>34270</v>
      </c>
      <c r="C7" s="464" t="s">
        <v>734</v>
      </c>
    </row>
    <row r="8" spans="1:11" ht="12.75" customHeight="1" x14ac:dyDescent="0.3">
      <c r="A8" s="462" t="s">
        <v>735</v>
      </c>
      <c r="B8" s="463">
        <v>37809</v>
      </c>
      <c r="C8" s="464" t="s">
        <v>736</v>
      </c>
    </row>
    <row r="9" spans="1:11" ht="25.5" customHeight="1" x14ac:dyDescent="0.3">
      <c r="A9" s="462" t="s">
        <v>737</v>
      </c>
      <c r="B9" s="463">
        <v>38201</v>
      </c>
      <c r="C9" s="464" t="s">
        <v>738</v>
      </c>
    </row>
    <row r="10" spans="1:11" ht="25.5" customHeight="1" x14ac:dyDescent="0.3">
      <c r="A10" s="462" t="s">
        <v>739</v>
      </c>
      <c r="B10" s="463">
        <v>39053</v>
      </c>
      <c r="C10" s="464" t="s">
        <v>740</v>
      </c>
    </row>
    <row r="11" spans="1:11" ht="25.5" customHeight="1" x14ac:dyDescent="0.3">
      <c r="A11" s="462" t="s">
        <v>741</v>
      </c>
      <c r="B11" s="463">
        <v>39279</v>
      </c>
      <c r="C11" s="464" t="s">
        <v>742</v>
      </c>
    </row>
    <row r="12" spans="1:11" ht="12.75" customHeight="1" x14ac:dyDescent="0.3">
      <c r="A12" s="462" t="s">
        <v>743</v>
      </c>
      <c r="B12" s="463">
        <v>41628</v>
      </c>
      <c r="C12" s="464" t="s">
        <v>744</v>
      </c>
    </row>
    <row r="13" spans="1:11" ht="12.75" customHeight="1" x14ac:dyDescent="0.3">
      <c r="A13" s="462" t="s">
        <v>745</v>
      </c>
      <c r="B13" s="463">
        <v>44034</v>
      </c>
      <c r="C13" s="465" t="s">
        <v>746</v>
      </c>
    </row>
    <row r="14" spans="1:11" ht="12.75" customHeight="1" x14ac:dyDescent="0.3">
      <c r="A14" s="462" t="s">
        <v>747</v>
      </c>
      <c r="B14" s="463">
        <v>40850</v>
      </c>
      <c r="C14" s="465" t="s">
        <v>748</v>
      </c>
    </row>
    <row r="15" spans="1:11" ht="12.75" customHeight="1" x14ac:dyDescent="0.3">
      <c r="A15" s="462" t="s">
        <v>749</v>
      </c>
      <c r="B15" s="463">
        <v>41472</v>
      </c>
      <c r="C15" s="465" t="s">
        <v>750</v>
      </c>
    </row>
    <row r="16" spans="1:11" ht="12.75" customHeight="1" x14ac:dyDescent="0.3">
      <c r="A16" s="462" t="s">
        <v>751</v>
      </c>
      <c r="B16" s="463">
        <v>42181</v>
      </c>
      <c r="C16" s="465" t="s">
        <v>752</v>
      </c>
    </row>
    <row r="17" spans="1:3" ht="38.25" customHeight="1" x14ac:dyDescent="0.3">
      <c r="A17" s="462" t="s">
        <v>753</v>
      </c>
      <c r="B17" s="463">
        <v>44280</v>
      </c>
      <c r="C17" s="465" t="s">
        <v>754</v>
      </c>
    </row>
    <row r="18" spans="1:3" ht="25.5" customHeight="1" x14ac:dyDescent="0.3">
      <c r="A18" s="462" t="s">
        <v>755</v>
      </c>
      <c r="B18" s="463">
        <v>44299</v>
      </c>
      <c r="C18" s="465" t="s">
        <v>756</v>
      </c>
    </row>
    <row r="19" spans="1:3" ht="38.25" customHeight="1" x14ac:dyDescent="0.3">
      <c r="A19" s="462" t="s">
        <v>757</v>
      </c>
      <c r="B19" s="463">
        <v>44347</v>
      </c>
      <c r="C19" s="465" t="s">
        <v>758</v>
      </c>
    </row>
    <row r="20" spans="1:3" ht="39" customHeight="1" x14ac:dyDescent="0.3">
      <c r="A20" s="462" t="s">
        <v>759</v>
      </c>
      <c r="B20" s="463">
        <v>44369</v>
      </c>
      <c r="C20" s="465" t="s">
        <v>760</v>
      </c>
    </row>
    <row r="21" spans="1:3" ht="25.5" customHeight="1" x14ac:dyDescent="0.3">
      <c r="A21" s="462" t="s">
        <v>761</v>
      </c>
      <c r="B21" s="463">
        <v>44482</v>
      </c>
      <c r="C21" s="465" t="s">
        <v>762</v>
      </c>
    </row>
    <row r="22" spans="1:3" ht="25.5" customHeight="1" x14ac:dyDescent="0.3">
      <c r="A22" s="462" t="s">
        <v>763</v>
      </c>
      <c r="B22" s="463">
        <v>44554</v>
      </c>
      <c r="C22" s="465" t="s">
        <v>764</v>
      </c>
    </row>
    <row r="23" spans="1:3" ht="26.25" customHeight="1" x14ac:dyDescent="0.3">
      <c r="A23" s="466" t="s">
        <v>765</v>
      </c>
      <c r="B23" s="467">
        <v>44648</v>
      </c>
      <c r="C23" s="468" t="s">
        <v>766</v>
      </c>
    </row>
    <row r="25" spans="1:3" ht="18" customHeight="1" x14ac:dyDescent="0.3">
      <c r="A25" s="640" t="s">
        <v>767</v>
      </c>
      <c r="B25" s="640"/>
      <c r="C25" s="640"/>
    </row>
    <row r="26" spans="1:3" ht="18" customHeight="1" x14ac:dyDescent="0.3">
      <c r="A26" s="724" t="s">
        <v>732</v>
      </c>
      <c r="B26" s="724"/>
      <c r="C26" s="461" t="s">
        <v>768</v>
      </c>
    </row>
    <row r="27" spans="1:3" ht="39" customHeight="1" x14ac:dyDescent="0.3">
      <c r="A27" s="727" t="s">
        <v>769</v>
      </c>
      <c r="B27" s="727"/>
      <c r="C27" s="469" t="s">
        <v>770</v>
      </c>
    </row>
    <row r="28" spans="1:3" ht="30" customHeight="1" x14ac:dyDescent="0.3">
      <c r="A28" s="727" t="s">
        <v>771</v>
      </c>
      <c r="B28" s="727"/>
      <c r="C28" s="469" t="s">
        <v>772</v>
      </c>
    </row>
    <row r="29" spans="1:3" ht="39" customHeight="1" x14ac:dyDescent="0.3">
      <c r="A29" s="728" t="s">
        <v>773</v>
      </c>
      <c r="B29" s="728"/>
      <c r="C29" s="469" t="s">
        <v>774</v>
      </c>
    </row>
    <row r="30" spans="1:3" ht="18" customHeight="1" x14ac:dyDescent="0.3">
      <c r="A30" s="727" t="s">
        <v>775</v>
      </c>
      <c r="B30" s="727"/>
      <c r="C30" s="469" t="s">
        <v>776</v>
      </c>
    </row>
    <row r="31" spans="1:3" ht="30" customHeight="1" x14ac:dyDescent="0.3">
      <c r="A31" s="729" t="s">
        <v>777</v>
      </c>
      <c r="B31" s="729"/>
      <c r="C31" s="470" t="s">
        <v>778</v>
      </c>
    </row>
    <row r="32" spans="1:3" ht="25.5" customHeight="1" x14ac:dyDescent="0.3">
      <c r="A32" s="725" t="s">
        <v>779</v>
      </c>
      <c r="B32" s="725"/>
      <c r="C32" s="725"/>
    </row>
    <row r="34" spans="1:3" ht="18" customHeight="1" x14ac:dyDescent="0.3">
      <c r="A34" s="726" t="s">
        <v>780</v>
      </c>
      <c r="B34" s="726"/>
      <c r="C34" s="726"/>
    </row>
    <row r="35" spans="1:3" ht="18" customHeight="1" x14ac:dyDescent="0.3">
      <c r="A35" s="453" t="s">
        <v>781</v>
      </c>
      <c r="B35" s="454" t="s">
        <v>731</v>
      </c>
      <c r="C35" s="454" t="s">
        <v>782</v>
      </c>
    </row>
    <row r="36" spans="1:3" ht="34.5" customHeight="1" x14ac:dyDescent="0.3">
      <c r="A36" s="471" t="s">
        <v>783</v>
      </c>
      <c r="B36" s="472">
        <v>43935</v>
      </c>
      <c r="C36" s="455" t="s">
        <v>784</v>
      </c>
    </row>
    <row r="37" spans="1:3" ht="54.75" customHeight="1" x14ac:dyDescent="0.3">
      <c r="A37" s="471" t="s">
        <v>785</v>
      </c>
      <c r="B37" s="472">
        <v>43348</v>
      </c>
      <c r="C37" s="455" t="s">
        <v>786</v>
      </c>
    </row>
    <row r="38" spans="1:3" ht="54" customHeight="1" x14ac:dyDescent="0.3">
      <c r="A38" s="471" t="s">
        <v>787</v>
      </c>
      <c r="B38" s="472">
        <v>43634</v>
      </c>
      <c r="C38" s="455" t="s">
        <v>788</v>
      </c>
    </row>
    <row r="39" spans="1:3" ht="28.5" customHeight="1" x14ac:dyDescent="0.3">
      <c r="A39" s="473" t="s">
        <v>789</v>
      </c>
      <c r="B39" s="474">
        <v>44237</v>
      </c>
      <c r="C39" s="475" t="s">
        <v>790</v>
      </c>
    </row>
    <row r="41" spans="1:3" ht="18" customHeight="1" x14ac:dyDescent="0.3">
      <c r="A41" s="640" t="s">
        <v>791</v>
      </c>
      <c r="B41" s="640"/>
      <c r="C41" s="640"/>
    </row>
    <row r="42" spans="1:3" ht="18" customHeight="1" x14ac:dyDescent="0.3">
      <c r="A42" s="453" t="s">
        <v>792</v>
      </c>
      <c r="B42" s="454" t="s">
        <v>731</v>
      </c>
      <c r="C42" s="461" t="s">
        <v>782</v>
      </c>
    </row>
    <row r="43" spans="1:3" ht="18" customHeight="1" x14ac:dyDescent="0.3">
      <c r="A43" s="476" t="s">
        <v>793</v>
      </c>
      <c r="B43" s="472">
        <v>40940</v>
      </c>
      <c r="C43" s="477" t="s">
        <v>794</v>
      </c>
    </row>
    <row r="44" spans="1:3" ht="18" customHeight="1" x14ac:dyDescent="0.3">
      <c r="A44" s="476" t="s">
        <v>795</v>
      </c>
      <c r="B44" s="478" t="s">
        <v>796</v>
      </c>
      <c r="C44" s="477" t="s">
        <v>797</v>
      </c>
    </row>
    <row r="45" spans="1:3" ht="18" customHeight="1" x14ac:dyDescent="0.3">
      <c r="A45" s="476" t="s">
        <v>798</v>
      </c>
      <c r="B45" s="472">
        <v>43514</v>
      </c>
      <c r="C45" s="477" t="s">
        <v>799</v>
      </c>
    </row>
    <row r="46" spans="1:3" ht="18" customHeight="1" x14ac:dyDescent="0.3">
      <c r="A46" s="476" t="s">
        <v>800</v>
      </c>
      <c r="B46" s="472">
        <v>43613</v>
      </c>
      <c r="C46" s="477" t="s">
        <v>801</v>
      </c>
    </row>
    <row r="47" spans="1:3" ht="18" customHeight="1" x14ac:dyDescent="0.3">
      <c r="A47" s="476" t="s">
        <v>802</v>
      </c>
      <c r="B47" s="472">
        <v>44237</v>
      </c>
      <c r="C47" s="477" t="s">
        <v>803</v>
      </c>
    </row>
    <row r="48" spans="1:3" ht="18" customHeight="1" x14ac:dyDescent="0.3">
      <c r="A48" s="476" t="s">
        <v>804</v>
      </c>
      <c r="B48" s="472">
        <v>44312</v>
      </c>
      <c r="C48" s="477" t="s">
        <v>805</v>
      </c>
    </row>
    <row r="49" spans="1:3" ht="18" customHeight="1" x14ac:dyDescent="0.3">
      <c r="A49" s="473" t="s">
        <v>806</v>
      </c>
      <c r="B49" s="474">
        <v>44483</v>
      </c>
      <c r="C49" s="479" t="s">
        <v>807</v>
      </c>
    </row>
  </sheetData>
  <mergeCells count="13">
    <mergeCell ref="A32:C32"/>
    <mergeCell ref="A34:C34"/>
    <mergeCell ref="A41:C41"/>
    <mergeCell ref="A27:B27"/>
    <mergeCell ref="A28:B28"/>
    <mergeCell ref="A29:B29"/>
    <mergeCell ref="A30:B30"/>
    <mergeCell ref="A31:B31"/>
    <mergeCell ref="B1:C1"/>
    <mergeCell ref="B2:C2"/>
    <mergeCell ref="A5:C5"/>
    <mergeCell ref="A25:C25"/>
    <mergeCell ref="A26:B26"/>
  </mergeCells>
  <hyperlinks>
    <hyperlink ref="D1" location="ins" display="Instructivo" xr:uid="{00000000-0004-0000-0F00-000000000000}"/>
    <hyperlink ref="C27" r:id="rId1" xr:uid="{00000000-0004-0000-0F00-000001000000}"/>
    <hyperlink ref="C28" r:id="rId2" xr:uid="{00000000-0004-0000-0F00-000002000000}"/>
    <hyperlink ref="C29" r:id="rId3" xr:uid="{00000000-0004-0000-0F00-000003000000}"/>
    <hyperlink ref="C30" r:id="rId4" xr:uid="{00000000-0004-0000-0F00-000004000000}"/>
    <hyperlink ref="C31" r:id="rId5" xr:uid="{00000000-0004-0000-0F00-000005000000}"/>
  </hyperlinks>
  <printOptions horizontalCentered="1"/>
  <pageMargins left="0" right="0" top="0" bottom="0" header="0.511811023622047" footer="0.511811023622047"/>
  <pageSetup fitToHeight="0" orientation="landscape"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BFBFBF"/>
    <pageSetUpPr fitToPage="1"/>
  </sheetPr>
  <dimension ref="A1:K37"/>
  <sheetViews>
    <sheetView showGridLines="0" zoomScale="90" zoomScaleNormal="90" workbookViewId="0">
      <selection activeCell="E6" sqref="E6"/>
    </sheetView>
  </sheetViews>
  <sheetFormatPr baseColWidth="10" defaultColWidth="11.296875" defaultRowHeight="12.5" x14ac:dyDescent="0.3"/>
  <cols>
    <col min="1" max="1" width="26.69921875" style="273" customWidth="1"/>
    <col min="2" max="2" width="48.69921875" style="273" customWidth="1"/>
    <col min="3" max="3" width="46" style="273" customWidth="1"/>
    <col min="4" max="4" width="16.796875" style="273" customWidth="1"/>
    <col min="5" max="16384" width="11.296875" style="273"/>
  </cols>
  <sheetData>
    <row r="1" spans="1:11" s="1" customFormat="1" ht="39" customHeight="1" x14ac:dyDescent="0.25">
      <c r="B1" s="674" t="str">
        <f>Instructivo!F1</f>
        <v>Sistema de Gestión Integral (SGI)
Instructivo - Componente Financiero EP
Código: F-PGC-21. Versión: 05</v>
      </c>
      <c r="C1" s="674"/>
      <c r="D1" s="118" t="s">
        <v>217</v>
      </c>
      <c r="E1" s="459"/>
    </row>
    <row r="2" spans="1:11" s="1" customFormat="1" ht="17.25" customHeight="1" x14ac:dyDescent="0.3">
      <c r="B2" s="554" t="s">
        <v>808</v>
      </c>
      <c r="C2" s="554"/>
      <c r="D2" s="460"/>
      <c r="E2" s="460"/>
      <c r="I2" s="275"/>
      <c r="J2" s="214"/>
      <c r="K2" s="199"/>
    </row>
    <row r="3" spans="1:11" ht="3.75" customHeight="1" x14ac:dyDescent="0.3"/>
    <row r="4" spans="1:11" ht="3.75" customHeight="1" x14ac:dyDescent="0.3"/>
    <row r="5" spans="1:11" ht="18" customHeight="1" x14ac:dyDescent="0.3">
      <c r="A5" s="730" t="s">
        <v>809</v>
      </c>
      <c r="B5" s="730"/>
      <c r="C5" s="730"/>
    </row>
    <row r="6" spans="1:11" ht="169.5" customHeight="1" x14ac:dyDescent="0.3">
      <c r="A6" s="731" t="s">
        <v>810</v>
      </c>
      <c r="B6" s="731"/>
      <c r="C6" s="731"/>
    </row>
    <row r="7" spans="1:11" ht="18" customHeight="1" x14ac:dyDescent="0.3">
      <c r="A7" s="732" t="s">
        <v>811</v>
      </c>
      <c r="B7" s="732"/>
      <c r="C7" s="732"/>
    </row>
    <row r="8" spans="1:11" ht="18" customHeight="1" x14ac:dyDescent="0.3">
      <c r="A8" s="480"/>
      <c r="B8" s="481"/>
      <c r="C8" s="481"/>
    </row>
    <row r="9" spans="1:11" ht="18" customHeight="1" x14ac:dyDescent="0.3">
      <c r="A9" s="730" t="s">
        <v>812</v>
      </c>
      <c r="B9" s="730"/>
      <c r="C9" s="730"/>
    </row>
    <row r="10" spans="1:11" ht="18" customHeight="1" x14ac:dyDescent="0.3">
      <c r="A10" s="733" t="s">
        <v>813</v>
      </c>
      <c r="B10" s="733"/>
      <c r="C10" s="733"/>
    </row>
    <row r="11" spans="1:11" ht="42" customHeight="1" x14ac:dyDescent="0.3">
      <c r="A11" s="733" t="s">
        <v>814</v>
      </c>
      <c r="B11" s="733"/>
      <c r="C11" s="733"/>
    </row>
    <row r="12" spans="1:11" ht="31.5" customHeight="1" x14ac:dyDescent="0.3">
      <c r="A12" s="733" t="s">
        <v>815</v>
      </c>
      <c r="B12" s="733"/>
      <c r="C12" s="733"/>
    </row>
    <row r="13" spans="1:11" ht="114" customHeight="1" x14ac:dyDescent="0.3">
      <c r="A13" s="734" t="s">
        <v>816</v>
      </c>
      <c r="B13" s="734"/>
      <c r="C13" s="734"/>
    </row>
    <row r="14" spans="1:11" ht="18" customHeight="1" x14ac:dyDescent="0.3">
      <c r="A14" s="735"/>
      <c r="B14" s="735"/>
      <c r="C14" s="735"/>
    </row>
    <row r="15" spans="1:11" ht="18" customHeight="1" x14ac:dyDescent="0.3">
      <c r="A15" s="730" t="s">
        <v>817</v>
      </c>
      <c r="B15" s="730"/>
      <c r="C15" s="730"/>
    </row>
    <row r="16" spans="1:11" ht="62.25" customHeight="1" x14ac:dyDescent="0.3">
      <c r="A16" s="731" t="s">
        <v>818</v>
      </c>
      <c r="B16" s="731"/>
      <c r="C16" s="731"/>
    </row>
    <row r="17" spans="1:3" ht="18" customHeight="1" x14ac:dyDescent="0.3">
      <c r="A17" s="736" t="s">
        <v>819</v>
      </c>
      <c r="B17" s="736"/>
      <c r="C17" s="736"/>
    </row>
    <row r="18" spans="1:3" ht="18" customHeight="1" x14ac:dyDescent="0.3">
      <c r="A18" s="735"/>
      <c r="B18" s="735"/>
      <c r="C18" s="735"/>
    </row>
    <row r="19" spans="1:3" ht="18" customHeight="1" x14ac:dyDescent="0.3">
      <c r="A19" s="730" t="s">
        <v>820</v>
      </c>
      <c r="B19" s="730"/>
      <c r="C19" s="730"/>
    </row>
    <row r="20" spans="1:3" ht="28.5" customHeight="1" x14ac:dyDescent="0.3">
      <c r="A20" s="731" t="s">
        <v>821</v>
      </c>
      <c r="B20" s="731"/>
      <c r="C20" s="731"/>
    </row>
    <row r="21" spans="1:3" ht="28.5" customHeight="1" x14ac:dyDescent="0.3">
      <c r="A21" s="732" t="s">
        <v>822</v>
      </c>
      <c r="B21" s="732"/>
      <c r="C21" s="732"/>
    </row>
    <row r="22" spans="1:3" ht="18" customHeight="1" x14ac:dyDescent="0.3">
      <c r="A22" s="737"/>
      <c r="B22" s="737"/>
      <c r="C22" s="737"/>
    </row>
    <row r="23" spans="1:3" ht="27.75" customHeight="1" x14ac:dyDescent="0.3">
      <c r="A23" s="730" t="s">
        <v>823</v>
      </c>
      <c r="B23" s="730"/>
      <c r="C23" s="730"/>
    </row>
    <row r="24" spans="1:3" ht="69" customHeight="1" x14ac:dyDescent="0.3">
      <c r="A24" s="732" t="s">
        <v>824</v>
      </c>
      <c r="B24" s="732"/>
      <c r="C24" s="732"/>
    </row>
    <row r="25" spans="1:3" ht="18" customHeight="1" x14ac:dyDescent="0.3">
      <c r="A25" s="735"/>
      <c r="B25" s="735"/>
      <c r="C25" s="735"/>
    </row>
    <row r="26" spans="1:3" ht="26.25" customHeight="1" x14ac:dyDescent="0.3">
      <c r="A26" s="730" t="s">
        <v>825</v>
      </c>
      <c r="B26" s="730"/>
      <c r="C26" s="730"/>
    </row>
    <row r="27" spans="1:3" ht="96.75" customHeight="1" x14ac:dyDescent="0.3">
      <c r="A27" s="731" t="s">
        <v>826</v>
      </c>
      <c r="B27" s="731"/>
      <c r="C27" s="731"/>
    </row>
    <row r="28" spans="1:3" ht="36" customHeight="1" x14ac:dyDescent="0.3">
      <c r="A28" s="731" t="s">
        <v>827</v>
      </c>
      <c r="B28" s="731"/>
      <c r="C28" s="731"/>
    </row>
    <row r="29" spans="1:3" ht="159.75" customHeight="1" x14ac:dyDescent="0.3">
      <c r="A29" s="732" t="s">
        <v>828</v>
      </c>
      <c r="B29" s="732"/>
      <c r="C29" s="732"/>
    </row>
    <row r="30" spans="1:3" ht="18" customHeight="1" x14ac:dyDescent="0.3">
      <c r="A30" s="735"/>
      <c r="B30" s="735"/>
      <c r="C30" s="735"/>
    </row>
    <row r="31" spans="1:3" ht="18" customHeight="1" x14ac:dyDescent="0.3">
      <c r="A31" s="730" t="s">
        <v>829</v>
      </c>
      <c r="B31" s="730"/>
      <c r="C31" s="730"/>
    </row>
    <row r="32" spans="1:3" ht="72" customHeight="1" x14ac:dyDescent="0.3">
      <c r="A32" s="731" t="s">
        <v>830</v>
      </c>
      <c r="B32" s="731"/>
      <c r="C32" s="731"/>
    </row>
    <row r="33" spans="1:3" ht="30.75" customHeight="1" x14ac:dyDescent="0.3">
      <c r="A33" s="732" t="s">
        <v>831</v>
      </c>
      <c r="B33" s="732"/>
      <c r="C33" s="732"/>
    </row>
    <row r="34" spans="1:3" ht="18" customHeight="1" x14ac:dyDescent="0.3">
      <c r="A34" s="735"/>
      <c r="B34" s="735"/>
      <c r="C34" s="735"/>
    </row>
    <row r="35" spans="1:3" ht="18" customHeight="1" x14ac:dyDescent="0.3">
      <c r="A35" s="730" t="s">
        <v>832</v>
      </c>
      <c r="B35" s="730"/>
      <c r="C35" s="730"/>
    </row>
    <row r="36" spans="1:3" ht="180.75" customHeight="1" x14ac:dyDescent="0.3">
      <c r="A36" s="731" t="s">
        <v>833</v>
      </c>
      <c r="B36" s="731"/>
      <c r="C36" s="731"/>
    </row>
    <row r="37" spans="1:3" ht="120" customHeight="1" x14ac:dyDescent="0.3">
      <c r="A37" s="732" t="s">
        <v>834</v>
      </c>
      <c r="B37" s="732"/>
      <c r="C37" s="732"/>
    </row>
  </sheetData>
  <mergeCells count="34">
    <mergeCell ref="A34:C34"/>
    <mergeCell ref="A35:C35"/>
    <mergeCell ref="A36:C36"/>
    <mergeCell ref="A37:C37"/>
    <mergeCell ref="A29:C29"/>
    <mergeCell ref="A30:C30"/>
    <mergeCell ref="A31:C31"/>
    <mergeCell ref="A32:C32"/>
    <mergeCell ref="A33:C33"/>
    <mergeCell ref="A24:C24"/>
    <mergeCell ref="A25:C25"/>
    <mergeCell ref="A26:C26"/>
    <mergeCell ref="A27:C27"/>
    <mergeCell ref="A28:C28"/>
    <mergeCell ref="A19:C19"/>
    <mergeCell ref="A20:C20"/>
    <mergeCell ref="A21:C21"/>
    <mergeCell ref="A22:C22"/>
    <mergeCell ref="A23:C23"/>
    <mergeCell ref="A14:C14"/>
    <mergeCell ref="A15:C15"/>
    <mergeCell ref="A16:C16"/>
    <mergeCell ref="A17:C17"/>
    <mergeCell ref="A18:C18"/>
    <mergeCell ref="A9:C9"/>
    <mergeCell ref="A10:C10"/>
    <mergeCell ref="A11:C11"/>
    <mergeCell ref="A12:C12"/>
    <mergeCell ref="A13:C13"/>
    <mergeCell ref="B1:C1"/>
    <mergeCell ref="B2:C2"/>
    <mergeCell ref="A5:C5"/>
    <mergeCell ref="A6:C6"/>
    <mergeCell ref="A7:C7"/>
  </mergeCells>
  <hyperlinks>
    <hyperlink ref="D1" location="ins" display="Instructivo" xr:uid="{00000000-0004-0000-1000-000000000000}"/>
  </hyperlinks>
  <printOptions horizontalCentered="1"/>
  <pageMargins left="0" right="0" top="0" bottom="0" header="0.511811023622047" footer="0.511811023622047"/>
  <pageSetup fitToHeight="0" orientation="landscape" horizontalDpi="300" verticalDpi="30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BFBFBF"/>
    <pageSetUpPr fitToPage="1"/>
  </sheetPr>
  <dimension ref="A1:AX292"/>
  <sheetViews>
    <sheetView showGridLines="0" zoomScaleNormal="100" workbookViewId="0"/>
  </sheetViews>
  <sheetFormatPr baseColWidth="10" defaultColWidth="11.296875" defaultRowHeight="12.5" x14ac:dyDescent="0.3"/>
  <cols>
    <col min="1" max="1" width="33.09765625" style="271" customWidth="1"/>
    <col min="2" max="2" width="47.09765625" style="271" customWidth="1"/>
    <col min="3" max="3" width="17.296875" style="271" customWidth="1"/>
    <col min="4" max="4" width="18.69921875" style="271" customWidth="1"/>
    <col min="5" max="5" width="24.796875" style="272" customWidth="1"/>
    <col min="6" max="6" width="16.796875" style="273" customWidth="1"/>
    <col min="7" max="50" width="11.296875" style="273"/>
    <col min="51" max="16384" width="11.296875" style="271"/>
  </cols>
  <sheetData>
    <row r="1" spans="1:11" s="1" customFormat="1" ht="39" customHeight="1" x14ac:dyDescent="0.25">
      <c r="B1" s="674" t="str">
        <f>Instructivo!F1</f>
        <v>Sistema de Gestión Integral (SGI)
Instructivo - Componente Financiero EP
Código: F-PGC-21. Versión: 05</v>
      </c>
      <c r="C1" s="674"/>
      <c r="D1" s="118" t="s">
        <v>217</v>
      </c>
      <c r="E1" s="459"/>
    </row>
    <row r="2" spans="1:11" s="1" customFormat="1" ht="17.25" customHeight="1" x14ac:dyDescent="0.3">
      <c r="B2" s="554" t="s">
        <v>835</v>
      </c>
      <c r="C2" s="554"/>
      <c r="D2" s="460"/>
      <c r="E2" s="460"/>
      <c r="I2" s="275"/>
      <c r="J2" s="214"/>
      <c r="K2" s="199"/>
    </row>
    <row r="3" spans="1:11" ht="4.5" customHeight="1" x14ac:dyDescent="0.3"/>
    <row r="4" spans="1:11" ht="4.5" customHeight="1" x14ac:dyDescent="0.3">
      <c r="A4" s="273"/>
      <c r="B4" s="273"/>
      <c r="C4" s="273"/>
      <c r="D4" s="273"/>
      <c r="E4" s="282"/>
    </row>
    <row r="5" spans="1:11" s="273" customFormat="1" ht="18" customHeight="1" x14ac:dyDescent="0.3">
      <c r="A5" s="640" t="s">
        <v>836</v>
      </c>
      <c r="B5" s="640"/>
      <c r="C5" s="640"/>
      <c r="D5" s="640"/>
      <c r="E5" s="640"/>
    </row>
    <row r="6" spans="1:11" s="273" customFormat="1" ht="30.75" customHeight="1" x14ac:dyDescent="0.3">
      <c r="A6" s="738" t="s">
        <v>837</v>
      </c>
      <c r="B6" s="738"/>
      <c r="C6" s="738"/>
      <c r="D6" s="738"/>
      <c r="E6" s="738"/>
    </row>
    <row r="7" spans="1:11" s="273" customFormat="1" ht="21.75" customHeight="1" x14ac:dyDescent="0.3">
      <c r="A7" s="739" t="s">
        <v>838</v>
      </c>
      <c r="B7" s="739"/>
      <c r="C7" s="739"/>
      <c r="D7" s="739"/>
      <c r="E7" s="482">
        <v>0</v>
      </c>
    </row>
    <row r="8" spans="1:11" s="273" customFormat="1" ht="18" customHeight="1" x14ac:dyDescent="0.3">
      <c r="A8" s="139" t="s">
        <v>222</v>
      </c>
      <c r="B8" s="140" t="s">
        <v>16</v>
      </c>
      <c r="C8" s="140" t="s">
        <v>511</v>
      </c>
      <c r="D8" s="140" t="s">
        <v>839</v>
      </c>
      <c r="E8" s="483" t="s">
        <v>512</v>
      </c>
    </row>
    <row r="9" spans="1:11" s="273" customFormat="1" ht="18" customHeight="1" x14ac:dyDescent="0.3">
      <c r="A9" s="740" t="s">
        <v>840</v>
      </c>
      <c r="B9" s="740"/>
      <c r="C9" s="740"/>
      <c r="D9" s="740"/>
      <c r="E9" s="740"/>
    </row>
    <row r="10" spans="1:11" s="273" customFormat="1" ht="30.75" customHeight="1" x14ac:dyDescent="0.3">
      <c r="A10" s="484" t="s">
        <v>841</v>
      </c>
      <c r="B10" s="485" t="s">
        <v>842</v>
      </c>
      <c r="C10" s="486">
        <v>3.2000000000000001E-2</v>
      </c>
      <c r="D10" s="487"/>
      <c r="E10" s="488">
        <f>IF(D10="SI",C10*$E$7,0)</f>
        <v>0</v>
      </c>
    </row>
    <row r="11" spans="1:11" s="273" customFormat="1" ht="54.75" customHeight="1" x14ac:dyDescent="0.3">
      <c r="A11" s="484" t="s">
        <v>843</v>
      </c>
      <c r="B11" s="485" t="s">
        <v>844</v>
      </c>
      <c r="C11" s="486">
        <v>1.15E-2</v>
      </c>
      <c r="D11" s="487"/>
      <c r="E11" s="488">
        <f>IF(D11="SI",C11*$E$7,0)</f>
        <v>0</v>
      </c>
    </row>
    <row r="12" spans="1:11" s="273" customFormat="1" ht="42.75" customHeight="1" x14ac:dyDescent="0.3">
      <c r="A12" s="484" t="s">
        <v>845</v>
      </c>
      <c r="B12" s="485" t="s">
        <v>846</v>
      </c>
      <c r="C12" s="486">
        <v>4.0000000000000001E-3</v>
      </c>
      <c r="D12" s="487"/>
      <c r="E12" s="488">
        <f>IF(D12="SI",C12*$E$7,0)</f>
        <v>0</v>
      </c>
    </row>
    <row r="13" spans="1:11" s="273" customFormat="1" ht="54" customHeight="1" x14ac:dyDescent="0.3">
      <c r="A13" s="484" t="s">
        <v>847</v>
      </c>
      <c r="B13" s="485" t="s">
        <v>848</v>
      </c>
      <c r="C13" s="486">
        <v>0.05</v>
      </c>
      <c r="D13" s="487"/>
      <c r="E13" s="488">
        <f>IF(D13="SI",C13*$E$7,0)</f>
        <v>0</v>
      </c>
    </row>
    <row r="14" spans="1:11" s="273" customFormat="1" ht="65.25" customHeight="1" x14ac:dyDescent="0.3">
      <c r="A14" s="484" t="s">
        <v>849</v>
      </c>
      <c r="B14" s="485" t="s">
        <v>850</v>
      </c>
      <c r="C14" s="489">
        <v>0</v>
      </c>
      <c r="D14" s="487"/>
      <c r="E14" s="488">
        <f>IF(D14="SI",C14*$E$7,0)</f>
        <v>0</v>
      </c>
    </row>
    <row r="15" spans="1:11" s="273" customFormat="1" ht="18" customHeight="1" x14ac:dyDescent="0.3">
      <c r="A15" s="739" t="s">
        <v>840</v>
      </c>
      <c r="B15" s="739"/>
      <c r="C15" s="739"/>
      <c r="D15" s="739"/>
      <c r="E15" s="490">
        <f>SUM(E10:E14)</f>
        <v>0</v>
      </c>
    </row>
    <row r="16" spans="1:11" s="273" customFormat="1" ht="18" customHeight="1" x14ac:dyDescent="0.3">
      <c r="A16" s="740" t="s">
        <v>851</v>
      </c>
      <c r="B16" s="740"/>
      <c r="C16" s="740"/>
      <c r="D16" s="740"/>
      <c r="E16" s="740"/>
    </row>
    <row r="17" spans="1:5" s="273" customFormat="1" ht="32.25" customHeight="1" x14ac:dyDescent="0.3">
      <c r="A17" s="491" t="s">
        <v>841</v>
      </c>
      <c r="B17" s="485" t="s">
        <v>842</v>
      </c>
      <c r="C17" s="486">
        <v>1.6E-2</v>
      </c>
      <c r="D17" s="487"/>
      <c r="E17" s="488">
        <f t="shared" ref="E17:E22" si="0">IF(D17="SI",C17*$E$7,0)</f>
        <v>0</v>
      </c>
    </row>
    <row r="18" spans="1:5" s="273" customFormat="1" ht="54" customHeight="1" x14ac:dyDescent="0.3">
      <c r="A18" s="491" t="s">
        <v>843</v>
      </c>
      <c r="B18" s="485" t="s">
        <v>844</v>
      </c>
      <c r="C18" s="486">
        <v>1.15E-2</v>
      </c>
      <c r="D18" s="487"/>
      <c r="E18" s="488">
        <f t="shared" si="0"/>
        <v>0</v>
      </c>
    </row>
    <row r="19" spans="1:5" s="273" customFormat="1" ht="54" customHeight="1" x14ac:dyDescent="0.3">
      <c r="A19" s="491" t="s">
        <v>852</v>
      </c>
      <c r="B19" s="485" t="s">
        <v>853</v>
      </c>
      <c r="C19" s="486">
        <v>4.0000000000000001E-3</v>
      </c>
      <c r="D19" s="487"/>
      <c r="E19" s="488">
        <f t="shared" si="0"/>
        <v>0</v>
      </c>
    </row>
    <row r="20" spans="1:5" s="273" customFormat="1" ht="54" customHeight="1" x14ac:dyDescent="0.3">
      <c r="A20" s="484" t="s">
        <v>847</v>
      </c>
      <c r="B20" s="485" t="s">
        <v>848</v>
      </c>
      <c r="C20" s="486">
        <v>0.05</v>
      </c>
      <c r="D20" s="487"/>
      <c r="E20" s="488">
        <f t="shared" si="0"/>
        <v>0</v>
      </c>
    </row>
    <row r="21" spans="1:5" s="273" customFormat="1" ht="69" customHeight="1" x14ac:dyDescent="0.3">
      <c r="A21" s="491" t="s">
        <v>849</v>
      </c>
      <c r="B21" s="485" t="s">
        <v>850</v>
      </c>
      <c r="C21" s="489">
        <v>0</v>
      </c>
      <c r="D21" s="487"/>
      <c r="E21" s="488">
        <f t="shared" si="0"/>
        <v>0</v>
      </c>
    </row>
    <row r="22" spans="1:5" s="273" customFormat="1" ht="54" customHeight="1" x14ac:dyDescent="0.3">
      <c r="A22" s="491" t="s">
        <v>854</v>
      </c>
      <c r="B22" s="485" t="s">
        <v>855</v>
      </c>
      <c r="C22" s="486">
        <v>4.0000000000000001E-3</v>
      </c>
      <c r="D22" s="487"/>
      <c r="E22" s="488">
        <f t="shared" si="0"/>
        <v>0</v>
      </c>
    </row>
    <row r="23" spans="1:5" s="273" customFormat="1" ht="18" customHeight="1" x14ac:dyDescent="0.3">
      <c r="A23" s="739" t="s">
        <v>851</v>
      </c>
      <c r="B23" s="739"/>
      <c r="C23" s="739"/>
      <c r="D23" s="739"/>
      <c r="E23" s="490">
        <f>SUM(E17:E22)</f>
        <v>0</v>
      </c>
    </row>
    <row r="24" spans="1:5" s="273" customFormat="1" ht="18" customHeight="1" x14ac:dyDescent="0.3">
      <c r="A24" s="740" t="s">
        <v>856</v>
      </c>
      <c r="B24" s="740"/>
      <c r="C24" s="740"/>
      <c r="D24" s="740"/>
      <c r="E24" s="740"/>
    </row>
    <row r="25" spans="1:5" s="273" customFormat="1" ht="34.5" customHeight="1" x14ac:dyDescent="0.3">
      <c r="A25" s="491" t="s">
        <v>841</v>
      </c>
      <c r="B25" s="485" t="s">
        <v>842</v>
      </c>
      <c r="C25" s="486">
        <v>1.6E-2</v>
      </c>
      <c r="D25" s="487"/>
      <c r="E25" s="488">
        <f t="shared" ref="E25:E34" si="1">IF(D25="SI",C25*$E$7,0)</f>
        <v>0</v>
      </c>
    </row>
    <row r="26" spans="1:5" s="273" customFormat="1" ht="56.25" customHeight="1" x14ac:dyDescent="0.3">
      <c r="A26" s="484" t="s">
        <v>843</v>
      </c>
      <c r="B26" s="485" t="s">
        <v>844</v>
      </c>
      <c r="C26" s="486">
        <v>1.15E-2</v>
      </c>
      <c r="D26" s="487"/>
      <c r="E26" s="488">
        <f t="shared" si="1"/>
        <v>0</v>
      </c>
    </row>
    <row r="27" spans="1:5" s="273" customFormat="1" ht="53.25" customHeight="1" x14ac:dyDescent="0.3">
      <c r="A27" s="491" t="s">
        <v>852</v>
      </c>
      <c r="B27" s="485" t="s">
        <v>853</v>
      </c>
      <c r="C27" s="486">
        <v>4.0000000000000001E-3</v>
      </c>
      <c r="D27" s="487"/>
      <c r="E27" s="488">
        <f t="shared" si="1"/>
        <v>0</v>
      </c>
    </row>
    <row r="28" spans="1:5" s="273" customFormat="1" ht="52.5" customHeight="1" x14ac:dyDescent="0.3">
      <c r="A28" s="484" t="s">
        <v>847</v>
      </c>
      <c r="B28" s="485" t="s">
        <v>848</v>
      </c>
      <c r="C28" s="486">
        <v>0.05</v>
      </c>
      <c r="D28" s="487"/>
      <c r="E28" s="488">
        <f t="shared" si="1"/>
        <v>0</v>
      </c>
    </row>
    <row r="29" spans="1:5" s="273" customFormat="1" ht="57.75" customHeight="1" x14ac:dyDescent="0.3">
      <c r="A29" s="484" t="s">
        <v>857</v>
      </c>
      <c r="B29" s="485" t="s">
        <v>858</v>
      </c>
      <c r="C29" s="486">
        <v>0.02</v>
      </c>
      <c r="D29" s="487"/>
      <c r="E29" s="488">
        <f t="shared" si="1"/>
        <v>0</v>
      </c>
    </row>
    <row r="30" spans="1:5" s="273" customFormat="1" ht="50.25" customHeight="1" x14ac:dyDescent="0.3">
      <c r="A30" s="491" t="s">
        <v>854</v>
      </c>
      <c r="B30" s="485" t="s">
        <v>855</v>
      </c>
      <c r="C30" s="486">
        <v>4.0000000000000001E-3</v>
      </c>
      <c r="D30" s="487"/>
      <c r="E30" s="488">
        <f t="shared" si="1"/>
        <v>0</v>
      </c>
    </row>
    <row r="31" spans="1:5" s="273" customFormat="1" ht="52.5" customHeight="1" x14ac:dyDescent="0.3">
      <c r="A31" s="491" t="s">
        <v>859</v>
      </c>
      <c r="B31" s="485" t="s">
        <v>858</v>
      </c>
      <c r="C31" s="486">
        <v>6.0000000000000001E-3</v>
      </c>
      <c r="D31" s="487"/>
      <c r="E31" s="488">
        <f t="shared" si="1"/>
        <v>0</v>
      </c>
    </row>
    <row r="32" spans="1:5" s="273" customFormat="1" ht="59.25" customHeight="1" x14ac:dyDescent="0.3">
      <c r="A32" s="491" t="s">
        <v>860</v>
      </c>
      <c r="B32" s="485" t="s">
        <v>858</v>
      </c>
      <c r="C32" s="486">
        <v>0.01</v>
      </c>
      <c r="D32" s="487"/>
      <c r="E32" s="488">
        <f t="shared" si="1"/>
        <v>0</v>
      </c>
    </row>
    <row r="33" spans="1:5" s="273" customFormat="1" ht="60" customHeight="1" x14ac:dyDescent="0.3">
      <c r="A33" s="491" t="s">
        <v>861</v>
      </c>
      <c r="B33" s="485" t="s">
        <v>858</v>
      </c>
      <c r="C33" s="486">
        <v>4.0000000000000001E-3</v>
      </c>
      <c r="D33" s="487"/>
      <c r="E33" s="488">
        <f t="shared" si="1"/>
        <v>0</v>
      </c>
    </row>
    <row r="34" spans="1:5" s="273" customFormat="1" ht="58.5" customHeight="1" x14ac:dyDescent="0.3">
      <c r="A34" s="491" t="s">
        <v>862</v>
      </c>
      <c r="B34" s="485" t="s">
        <v>858</v>
      </c>
      <c r="C34" s="489">
        <v>0</v>
      </c>
      <c r="D34" s="487"/>
      <c r="E34" s="488">
        <f t="shared" si="1"/>
        <v>0</v>
      </c>
    </row>
    <row r="35" spans="1:5" s="273" customFormat="1" ht="18" customHeight="1" x14ac:dyDescent="0.3">
      <c r="A35" s="739" t="s">
        <v>856</v>
      </c>
      <c r="B35" s="739"/>
      <c r="C35" s="739"/>
      <c r="D35" s="739"/>
      <c r="E35" s="490">
        <f>SUM(E25:E34)</f>
        <v>0</v>
      </c>
    </row>
    <row r="36" spans="1:5" s="273" customFormat="1" ht="18" customHeight="1" x14ac:dyDescent="0.3">
      <c r="A36" s="740" t="s">
        <v>863</v>
      </c>
      <c r="B36" s="740"/>
      <c r="C36" s="740"/>
      <c r="D36" s="740"/>
      <c r="E36" s="740"/>
    </row>
    <row r="37" spans="1:5" s="273" customFormat="1" ht="30" customHeight="1" x14ac:dyDescent="0.3">
      <c r="A37" s="491" t="s">
        <v>841</v>
      </c>
      <c r="B37" s="485" t="s">
        <v>842</v>
      </c>
      <c r="C37" s="486">
        <v>1.6E-2</v>
      </c>
      <c r="D37" s="487"/>
      <c r="E37" s="488">
        <f t="shared" ref="E37:E45" si="2">IF(D37="SI",C37*$E$7,0)</f>
        <v>0</v>
      </c>
    </row>
    <row r="38" spans="1:5" s="273" customFormat="1" ht="54" customHeight="1" x14ac:dyDescent="0.3">
      <c r="A38" s="484" t="s">
        <v>843</v>
      </c>
      <c r="B38" s="485" t="s">
        <v>844</v>
      </c>
      <c r="C38" s="486">
        <v>1.15E-2</v>
      </c>
      <c r="D38" s="487"/>
      <c r="E38" s="488">
        <f t="shared" si="2"/>
        <v>0</v>
      </c>
    </row>
    <row r="39" spans="1:5" s="273" customFormat="1" ht="57.75" customHeight="1" x14ac:dyDescent="0.3">
      <c r="A39" s="491" t="s">
        <v>852</v>
      </c>
      <c r="B39" s="485" t="s">
        <v>853</v>
      </c>
      <c r="C39" s="486">
        <v>4.0000000000000001E-3</v>
      </c>
      <c r="D39" s="487"/>
      <c r="E39" s="488">
        <f t="shared" si="2"/>
        <v>0</v>
      </c>
    </row>
    <row r="40" spans="1:5" s="273" customFormat="1" ht="57" customHeight="1" x14ac:dyDescent="0.3">
      <c r="A40" s="484" t="s">
        <v>847</v>
      </c>
      <c r="B40" s="485" t="s">
        <v>848</v>
      </c>
      <c r="C40" s="486">
        <v>0.05</v>
      </c>
      <c r="D40" s="487"/>
      <c r="E40" s="488">
        <f t="shared" si="2"/>
        <v>0</v>
      </c>
    </row>
    <row r="41" spans="1:5" s="273" customFormat="1" ht="61.5" customHeight="1" x14ac:dyDescent="0.3">
      <c r="A41" s="491" t="s">
        <v>864</v>
      </c>
      <c r="B41" s="485" t="s">
        <v>858</v>
      </c>
      <c r="C41" s="489">
        <v>0</v>
      </c>
      <c r="D41" s="487"/>
      <c r="E41" s="488">
        <f t="shared" si="2"/>
        <v>0</v>
      </c>
    </row>
    <row r="42" spans="1:5" s="273" customFormat="1" ht="55.5" customHeight="1" x14ac:dyDescent="0.3">
      <c r="A42" s="484" t="s">
        <v>857</v>
      </c>
      <c r="B42" s="485" t="s">
        <v>858</v>
      </c>
      <c r="C42" s="489">
        <v>0</v>
      </c>
      <c r="D42" s="487"/>
      <c r="E42" s="488">
        <f t="shared" si="2"/>
        <v>0</v>
      </c>
    </row>
    <row r="43" spans="1:5" s="273" customFormat="1" ht="58.5" customHeight="1" x14ac:dyDescent="0.3">
      <c r="A43" s="484" t="s">
        <v>865</v>
      </c>
      <c r="B43" s="485" t="s">
        <v>858</v>
      </c>
      <c r="C43" s="489">
        <v>0</v>
      </c>
      <c r="D43" s="487"/>
      <c r="E43" s="488">
        <f t="shared" si="2"/>
        <v>0</v>
      </c>
    </row>
    <row r="44" spans="1:5" s="273" customFormat="1" ht="60.75" customHeight="1" x14ac:dyDescent="0.3">
      <c r="A44" s="491" t="s">
        <v>866</v>
      </c>
      <c r="B44" s="485" t="s">
        <v>858</v>
      </c>
      <c r="C44" s="489">
        <v>0</v>
      </c>
      <c r="D44" s="487"/>
      <c r="E44" s="488">
        <f t="shared" si="2"/>
        <v>0</v>
      </c>
    </row>
    <row r="45" spans="1:5" s="273" customFormat="1" ht="57.75" customHeight="1" x14ac:dyDescent="0.3">
      <c r="A45" s="491" t="s">
        <v>862</v>
      </c>
      <c r="B45" s="485" t="s">
        <v>858</v>
      </c>
      <c r="C45" s="489">
        <v>0</v>
      </c>
      <c r="D45" s="487"/>
      <c r="E45" s="488">
        <f t="shared" si="2"/>
        <v>0</v>
      </c>
    </row>
    <row r="46" spans="1:5" s="273" customFormat="1" ht="18" customHeight="1" x14ac:dyDescent="0.3">
      <c r="A46" s="741" t="s">
        <v>863</v>
      </c>
      <c r="B46" s="741"/>
      <c r="C46" s="741"/>
      <c r="D46" s="741"/>
      <c r="E46" s="492">
        <f>SUM(E37:E45)</f>
        <v>0</v>
      </c>
    </row>
    <row r="47" spans="1:5" s="273" customFormat="1" ht="18" customHeight="1" x14ac:dyDescent="0.3">
      <c r="A47" s="742"/>
      <c r="B47" s="742"/>
      <c r="C47" s="742"/>
      <c r="D47" s="742"/>
      <c r="E47" s="742"/>
    </row>
    <row r="48" spans="1:5" s="273" customFormat="1" ht="18" customHeight="1" x14ac:dyDescent="0.3">
      <c r="E48" s="282"/>
    </row>
    <row r="49" spans="1:5" s="273" customFormat="1" ht="18" customHeight="1" x14ac:dyDescent="0.3">
      <c r="A49" s="640" t="s">
        <v>867</v>
      </c>
      <c r="B49" s="640"/>
      <c r="C49" s="640"/>
      <c r="D49" s="640"/>
      <c r="E49" s="640"/>
    </row>
    <row r="50" spans="1:5" s="273" customFormat="1" ht="29.25" customHeight="1" x14ac:dyDescent="0.3">
      <c r="A50" s="743" t="s">
        <v>868</v>
      </c>
      <c r="B50" s="743"/>
      <c r="C50" s="743"/>
      <c r="D50" s="743"/>
      <c r="E50" s="743"/>
    </row>
    <row r="51" spans="1:5" s="273" customFormat="1" ht="18" customHeight="1" x14ac:dyDescent="0.3">
      <c r="A51" s="626" t="s">
        <v>222</v>
      </c>
      <c r="B51" s="626"/>
      <c r="C51" s="627" t="s">
        <v>16</v>
      </c>
      <c r="D51" s="627"/>
      <c r="E51" s="627"/>
    </row>
    <row r="52" spans="1:5" s="273" customFormat="1" ht="28.5" customHeight="1" x14ac:dyDescent="0.3">
      <c r="A52" s="744" t="s">
        <v>869</v>
      </c>
      <c r="B52" s="744"/>
      <c r="C52" s="745" t="s">
        <v>870</v>
      </c>
      <c r="D52" s="745"/>
      <c r="E52" s="745"/>
    </row>
    <row r="53" spans="1:5" s="273" customFormat="1" ht="27" customHeight="1" x14ac:dyDescent="0.3">
      <c r="A53" s="746" t="s">
        <v>871</v>
      </c>
      <c r="B53" s="746"/>
      <c r="C53" s="745" t="s">
        <v>872</v>
      </c>
      <c r="D53" s="745"/>
      <c r="E53" s="745"/>
    </row>
    <row r="54" spans="1:5" s="273" customFormat="1" ht="39" customHeight="1" x14ac:dyDescent="0.3">
      <c r="A54" s="746" t="s">
        <v>873</v>
      </c>
      <c r="B54" s="746"/>
      <c r="C54" s="745" t="s">
        <v>874</v>
      </c>
      <c r="D54" s="745"/>
      <c r="E54" s="745"/>
    </row>
    <row r="55" spans="1:5" s="273" customFormat="1" ht="54.75" customHeight="1" x14ac:dyDescent="0.3">
      <c r="A55" s="746" t="s">
        <v>875</v>
      </c>
      <c r="B55" s="746"/>
      <c r="C55" s="745" t="s">
        <v>876</v>
      </c>
      <c r="D55" s="745"/>
      <c r="E55" s="745"/>
    </row>
    <row r="56" spans="1:5" s="273" customFormat="1" ht="25.5" customHeight="1" x14ac:dyDescent="0.3">
      <c r="A56" s="746" t="s">
        <v>877</v>
      </c>
      <c r="B56" s="746"/>
      <c r="C56" s="745" t="s">
        <v>878</v>
      </c>
      <c r="D56" s="745"/>
      <c r="E56" s="745"/>
    </row>
    <row r="57" spans="1:5" s="273" customFormat="1" ht="42.75" customHeight="1" x14ac:dyDescent="0.3">
      <c r="A57" s="746" t="s">
        <v>879</v>
      </c>
      <c r="B57" s="746"/>
      <c r="C57" s="745" t="s">
        <v>880</v>
      </c>
      <c r="D57" s="745"/>
      <c r="E57" s="745"/>
    </row>
    <row r="58" spans="1:5" s="273" customFormat="1" ht="44.25" customHeight="1" x14ac:dyDescent="0.3">
      <c r="A58" s="746" t="s">
        <v>881</v>
      </c>
      <c r="B58" s="746"/>
      <c r="C58" s="745" t="s">
        <v>882</v>
      </c>
      <c r="D58" s="745"/>
      <c r="E58" s="745"/>
    </row>
    <row r="59" spans="1:5" s="273" customFormat="1" ht="33" customHeight="1" x14ac:dyDescent="0.3">
      <c r="A59" s="746" t="s">
        <v>883</v>
      </c>
      <c r="B59" s="746"/>
      <c r="C59" s="745" t="s">
        <v>884</v>
      </c>
      <c r="D59" s="745"/>
      <c r="E59" s="745"/>
    </row>
    <row r="60" spans="1:5" s="273" customFormat="1" ht="54.75" customHeight="1" x14ac:dyDescent="0.3">
      <c r="A60" s="746" t="s">
        <v>885</v>
      </c>
      <c r="B60" s="746"/>
      <c r="C60" s="745" t="s">
        <v>886</v>
      </c>
      <c r="D60" s="745"/>
      <c r="E60" s="745"/>
    </row>
    <row r="61" spans="1:5" s="273" customFormat="1" ht="32.25" customHeight="1" x14ac:dyDescent="0.3">
      <c r="A61" s="747" t="s">
        <v>887</v>
      </c>
      <c r="B61" s="747"/>
      <c r="C61" s="748" t="s">
        <v>888</v>
      </c>
      <c r="D61" s="748"/>
      <c r="E61" s="748"/>
    </row>
    <row r="62" spans="1:5" s="273" customFormat="1" ht="18" customHeight="1" x14ac:dyDescent="0.3">
      <c r="E62" s="282"/>
    </row>
    <row r="63" spans="1:5" s="273" customFormat="1" ht="18" customHeight="1" x14ac:dyDescent="0.3">
      <c r="E63" s="282"/>
    </row>
    <row r="64" spans="1:5" s="273" customFormat="1" ht="18" customHeight="1" x14ac:dyDescent="0.3">
      <c r="E64" s="282"/>
    </row>
    <row r="65" spans="5:5" s="273" customFormat="1" ht="18" customHeight="1" x14ac:dyDescent="0.3">
      <c r="E65" s="282"/>
    </row>
    <row r="66" spans="5:5" s="273" customFormat="1" ht="18" customHeight="1" x14ac:dyDescent="0.3">
      <c r="E66" s="282"/>
    </row>
    <row r="67" spans="5:5" s="273" customFormat="1" ht="18" customHeight="1" x14ac:dyDescent="0.3">
      <c r="E67" s="282"/>
    </row>
    <row r="68" spans="5:5" s="273" customFormat="1" ht="18" customHeight="1" x14ac:dyDescent="0.3">
      <c r="E68" s="282"/>
    </row>
    <row r="69" spans="5:5" s="273" customFormat="1" ht="18" customHeight="1" x14ac:dyDescent="0.3">
      <c r="E69" s="282"/>
    </row>
    <row r="70" spans="5:5" s="273" customFormat="1" ht="18" customHeight="1" x14ac:dyDescent="0.3">
      <c r="E70" s="282"/>
    </row>
    <row r="71" spans="5:5" s="273" customFormat="1" ht="18" customHeight="1" x14ac:dyDescent="0.3">
      <c r="E71" s="282"/>
    </row>
    <row r="72" spans="5:5" s="273" customFormat="1" ht="18" customHeight="1" x14ac:dyDescent="0.3">
      <c r="E72" s="282"/>
    </row>
    <row r="73" spans="5:5" s="273" customFormat="1" ht="18" customHeight="1" x14ac:dyDescent="0.3">
      <c r="E73" s="282"/>
    </row>
    <row r="74" spans="5:5" s="273" customFormat="1" ht="18" customHeight="1" x14ac:dyDescent="0.3">
      <c r="E74" s="282"/>
    </row>
    <row r="75" spans="5:5" s="273" customFormat="1" ht="18" customHeight="1" x14ac:dyDescent="0.3">
      <c r="E75" s="282"/>
    </row>
    <row r="76" spans="5:5" s="273" customFormat="1" ht="18" customHeight="1" x14ac:dyDescent="0.3">
      <c r="E76" s="282"/>
    </row>
    <row r="77" spans="5:5" s="273" customFormat="1" ht="18" customHeight="1" x14ac:dyDescent="0.3">
      <c r="E77" s="282"/>
    </row>
    <row r="78" spans="5:5" s="273" customFormat="1" ht="18" customHeight="1" x14ac:dyDescent="0.3">
      <c r="E78" s="282"/>
    </row>
    <row r="79" spans="5:5" s="273" customFormat="1" ht="18" customHeight="1" x14ac:dyDescent="0.3">
      <c r="E79" s="282"/>
    </row>
    <row r="80" spans="5:5" s="273" customFormat="1" ht="18" customHeight="1" x14ac:dyDescent="0.3">
      <c r="E80" s="282"/>
    </row>
    <row r="81" spans="5:5" s="273" customFormat="1" ht="18" customHeight="1" x14ac:dyDescent="0.3">
      <c r="E81" s="282"/>
    </row>
    <row r="82" spans="5:5" s="273" customFormat="1" ht="18" customHeight="1" x14ac:dyDescent="0.3">
      <c r="E82" s="282"/>
    </row>
    <row r="83" spans="5:5" s="273" customFormat="1" ht="18" customHeight="1" x14ac:dyDescent="0.3">
      <c r="E83" s="282"/>
    </row>
    <row r="84" spans="5:5" s="273" customFormat="1" ht="18" customHeight="1" x14ac:dyDescent="0.3">
      <c r="E84" s="282"/>
    </row>
    <row r="85" spans="5:5" s="273" customFormat="1" ht="18" customHeight="1" x14ac:dyDescent="0.3">
      <c r="E85" s="282"/>
    </row>
    <row r="86" spans="5:5" s="273" customFormat="1" ht="18" customHeight="1" x14ac:dyDescent="0.3">
      <c r="E86" s="282"/>
    </row>
    <row r="87" spans="5:5" s="273" customFormat="1" ht="18" customHeight="1" x14ac:dyDescent="0.3">
      <c r="E87" s="282"/>
    </row>
    <row r="88" spans="5:5" s="273" customFormat="1" ht="18" customHeight="1" x14ac:dyDescent="0.3">
      <c r="E88" s="282"/>
    </row>
    <row r="89" spans="5:5" s="273" customFormat="1" ht="18" customHeight="1" x14ac:dyDescent="0.3">
      <c r="E89" s="282"/>
    </row>
    <row r="90" spans="5:5" s="273" customFormat="1" ht="18" customHeight="1" x14ac:dyDescent="0.3">
      <c r="E90" s="282"/>
    </row>
    <row r="91" spans="5:5" s="273" customFormat="1" ht="18" customHeight="1" x14ac:dyDescent="0.3">
      <c r="E91" s="282"/>
    </row>
    <row r="92" spans="5:5" s="273" customFormat="1" ht="18" customHeight="1" x14ac:dyDescent="0.3">
      <c r="E92" s="282"/>
    </row>
    <row r="93" spans="5:5" s="273" customFormat="1" ht="18" customHeight="1" x14ac:dyDescent="0.3">
      <c r="E93" s="282"/>
    </row>
    <row r="94" spans="5:5" s="273" customFormat="1" ht="18" customHeight="1" x14ac:dyDescent="0.3">
      <c r="E94" s="282"/>
    </row>
    <row r="95" spans="5:5" s="273" customFormat="1" ht="18" customHeight="1" x14ac:dyDescent="0.3">
      <c r="E95" s="282"/>
    </row>
    <row r="96" spans="5:5" s="273" customFormat="1" ht="18" customHeight="1" x14ac:dyDescent="0.3">
      <c r="E96" s="282"/>
    </row>
    <row r="97" spans="5:5" s="273" customFormat="1" ht="18" customHeight="1" x14ac:dyDescent="0.3">
      <c r="E97" s="282"/>
    </row>
    <row r="98" spans="5:5" s="273" customFormat="1" ht="18" customHeight="1" x14ac:dyDescent="0.3">
      <c r="E98" s="282"/>
    </row>
    <row r="99" spans="5:5" s="273" customFormat="1" ht="18" customHeight="1" x14ac:dyDescent="0.3">
      <c r="E99" s="282"/>
    </row>
    <row r="100" spans="5:5" s="273" customFormat="1" ht="18" customHeight="1" x14ac:dyDescent="0.3">
      <c r="E100" s="282"/>
    </row>
    <row r="101" spans="5:5" s="273" customFormat="1" ht="18" customHeight="1" x14ac:dyDescent="0.3">
      <c r="E101" s="282"/>
    </row>
    <row r="102" spans="5:5" s="273" customFormat="1" ht="18" customHeight="1" x14ac:dyDescent="0.3">
      <c r="E102" s="282"/>
    </row>
    <row r="103" spans="5:5" s="273" customFormat="1" ht="18" customHeight="1" x14ac:dyDescent="0.3">
      <c r="E103" s="282"/>
    </row>
    <row r="104" spans="5:5" s="273" customFormat="1" ht="18" customHeight="1" x14ac:dyDescent="0.3">
      <c r="E104" s="282"/>
    </row>
    <row r="105" spans="5:5" s="273" customFormat="1" ht="18" customHeight="1" x14ac:dyDescent="0.3">
      <c r="E105" s="282"/>
    </row>
    <row r="106" spans="5:5" s="273" customFormat="1" ht="18" customHeight="1" x14ac:dyDescent="0.3">
      <c r="E106" s="282"/>
    </row>
    <row r="107" spans="5:5" s="273" customFormat="1" ht="18" customHeight="1" x14ac:dyDescent="0.3">
      <c r="E107" s="282"/>
    </row>
    <row r="108" spans="5:5" s="273" customFormat="1" ht="18" customHeight="1" x14ac:dyDescent="0.3">
      <c r="E108" s="282"/>
    </row>
    <row r="109" spans="5:5" s="273" customFormat="1" ht="18" customHeight="1" x14ac:dyDescent="0.3">
      <c r="E109" s="282"/>
    </row>
    <row r="110" spans="5:5" s="273" customFormat="1" ht="18" customHeight="1" x14ac:dyDescent="0.3">
      <c r="E110" s="282"/>
    </row>
    <row r="111" spans="5:5" s="273" customFormat="1" ht="18" customHeight="1" x14ac:dyDescent="0.3">
      <c r="E111" s="282"/>
    </row>
    <row r="112" spans="5:5" s="273" customFormat="1" ht="18" customHeight="1" x14ac:dyDescent="0.3">
      <c r="E112" s="282"/>
    </row>
    <row r="113" spans="5:5" s="273" customFormat="1" ht="18" customHeight="1" x14ac:dyDescent="0.3">
      <c r="E113" s="282"/>
    </row>
    <row r="114" spans="5:5" s="273" customFormat="1" ht="18" customHeight="1" x14ac:dyDescent="0.3">
      <c r="E114" s="282"/>
    </row>
    <row r="115" spans="5:5" s="273" customFormat="1" ht="18" customHeight="1" x14ac:dyDescent="0.3">
      <c r="E115" s="282"/>
    </row>
    <row r="116" spans="5:5" s="273" customFormat="1" ht="18" customHeight="1" x14ac:dyDescent="0.3">
      <c r="E116" s="282"/>
    </row>
    <row r="117" spans="5:5" s="273" customFormat="1" ht="18" customHeight="1" x14ac:dyDescent="0.3">
      <c r="E117" s="282"/>
    </row>
    <row r="118" spans="5:5" s="273" customFormat="1" ht="18" customHeight="1" x14ac:dyDescent="0.3">
      <c r="E118" s="282"/>
    </row>
    <row r="119" spans="5:5" s="273" customFormat="1" ht="18" customHeight="1" x14ac:dyDescent="0.3">
      <c r="E119" s="282"/>
    </row>
    <row r="120" spans="5:5" s="273" customFormat="1" ht="18" customHeight="1" x14ac:dyDescent="0.3">
      <c r="E120" s="282"/>
    </row>
    <row r="121" spans="5:5" s="273" customFormat="1" ht="18" customHeight="1" x14ac:dyDescent="0.3">
      <c r="E121" s="282"/>
    </row>
    <row r="122" spans="5:5" s="273" customFormat="1" ht="18" customHeight="1" x14ac:dyDescent="0.3">
      <c r="E122" s="282"/>
    </row>
    <row r="123" spans="5:5" s="273" customFormat="1" ht="18" customHeight="1" x14ac:dyDescent="0.3">
      <c r="E123" s="282"/>
    </row>
    <row r="124" spans="5:5" s="273" customFormat="1" ht="18" customHeight="1" x14ac:dyDescent="0.3">
      <c r="E124" s="282"/>
    </row>
    <row r="125" spans="5:5" s="273" customFormat="1" ht="18" customHeight="1" x14ac:dyDescent="0.3">
      <c r="E125" s="282"/>
    </row>
    <row r="126" spans="5:5" s="273" customFormat="1" ht="18" customHeight="1" x14ac:dyDescent="0.3">
      <c r="E126" s="282"/>
    </row>
    <row r="127" spans="5:5" s="273" customFormat="1" ht="18" customHeight="1" x14ac:dyDescent="0.3">
      <c r="E127" s="282"/>
    </row>
    <row r="128" spans="5:5" s="273" customFormat="1" ht="18" customHeight="1" x14ac:dyDescent="0.3">
      <c r="E128" s="282"/>
    </row>
    <row r="129" spans="5:5" s="273" customFormat="1" ht="18" customHeight="1" x14ac:dyDescent="0.3">
      <c r="E129" s="282"/>
    </row>
    <row r="130" spans="5:5" s="273" customFormat="1" ht="18" customHeight="1" x14ac:dyDescent="0.3">
      <c r="E130" s="282"/>
    </row>
    <row r="131" spans="5:5" s="273" customFormat="1" ht="18" customHeight="1" x14ac:dyDescent="0.3">
      <c r="E131" s="282"/>
    </row>
    <row r="132" spans="5:5" s="273" customFormat="1" ht="18" customHeight="1" x14ac:dyDescent="0.3">
      <c r="E132" s="282"/>
    </row>
    <row r="133" spans="5:5" s="273" customFormat="1" ht="18" customHeight="1" x14ac:dyDescent="0.3">
      <c r="E133" s="282"/>
    </row>
    <row r="134" spans="5:5" s="273" customFormat="1" ht="18" customHeight="1" x14ac:dyDescent="0.3">
      <c r="E134" s="282"/>
    </row>
    <row r="135" spans="5:5" s="273" customFormat="1" ht="18" customHeight="1" x14ac:dyDescent="0.3">
      <c r="E135" s="282"/>
    </row>
    <row r="136" spans="5:5" s="273" customFormat="1" ht="18" customHeight="1" x14ac:dyDescent="0.3">
      <c r="E136" s="282"/>
    </row>
    <row r="137" spans="5:5" s="273" customFormat="1" ht="18" customHeight="1" x14ac:dyDescent="0.3">
      <c r="E137" s="282"/>
    </row>
    <row r="138" spans="5:5" s="273" customFormat="1" ht="18" customHeight="1" x14ac:dyDescent="0.3">
      <c r="E138" s="282"/>
    </row>
    <row r="139" spans="5:5" s="273" customFormat="1" ht="18" customHeight="1" x14ac:dyDescent="0.3">
      <c r="E139" s="282"/>
    </row>
    <row r="140" spans="5:5" s="273" customFormat="1" ht="18" customHeight="1" x14ac:dyDescent="0.3">
      <c r="E140" s="282"/>
    </row>
    <row r="141" spans="5:5" s="273" customFormat="1" ht="18" customHeight="1" x14ac:dyDescent="0.3">
      <c r="E141" s="282"/>
    </row>
    <row r="142" spans="5:5" s="273" customFormat="1" ht="18" customHeight="1" x14ac:dyDescent="0.3">
      <c r="E142" s="282"/>
    </row>
    <row r="143" spans="5:5" s="273" customFormat="1" ht="18" customHeight="1" x14ac:dyDescent="0.3">
      <c r="E143" s="282"/>
    </row>
    <row r="144" spans="5:5" s="273" customFormat="1" ht="18" customHeight="1" x14ac:dyDescent="0.3">
      <c r="E144" s="282"/>
    </row>
    <row r="145" spans="5:5" s="273" customFormat="1" ht="18" customHeight="1" x14ac:dyDescent="0.3">
      <c r="E145" s="282"/>
    </row>
    <row r="146" spans="5:5" s="273" customFormat="1" ht="18" customHeight="1" x14ac:dyDescent="0.3">
      <c r="E146" s="282"/>
    </row>
    <row r="147" spans="5:5" s="273" customFormat="1" ht="18" customHeight="1" x14ac:dyDescent="0.3">
      <c r="E147" s="282"/>
    </row>
    <row r="148" spans="5:5" s="273" customFormat="1" ht="18" customHeight="1" x14ac:dyDescent="0.3">
      <c r="E148" s="282"/>
    </row>
    <row r="149" spans="5:5" s="273" customFormat="1" ht="18" customHeight="1" x14ac:dyDescent="0.3">
      <c r="E149" s="282"/>
    </row>
    <row r="150" spans="5:5" s="273" customFormat="1" ht="18" customHeight="1" x14ac:dyDescent="0.3">
      <c r="E150" s="282"/>
    </row>
    <row r="151" spans="5:5" s="273" customFormat="1" ht="18" customHeight="1" x14ac:dyDescent="0.3">
      <c r="E151" s="282"/>
    </row>
    <row r="152" spans="5:5" s="273" customFormat="1" ht="18" customHeight="1" x14ac:dyDescent="0.3">
      <c r="E152" s="282"/>
    </row>
    <row r="153" spans="5:5" s="273" customFormat="1" ht="18" customHeight="1" x14ac:dyDescent="0.3">
      <c r="E153" s="282"/>
    </row>
    <row r="154" spans="5:5" s="273" customFormat="1" ht="18" customHeight="1" x14ac:dyDescent="0.3">
      <c r="E154" s="282"/>
    </row>
    <row r="155" spans="5:5" s="273" customFormat="1" ht="18" customHeight="1" x14ac:dyDescent="0.3">
      <c r="E155" s="282"/>
    </row>
    <row r="156" spans="5:5" s="273" customFormat="1" ht="18" customHeight="1" x14ac:dyDescent="0.3">
      <c r="E156" s="282"/>
    </row>
    <row r="157" spans="5:5" s="273" customFormat="1" ht="18" customHeight="1" x14ac:dyDescent="0.3">
      <c r="E157" s="282"/>
    </row>
    <row r="158" spans="5:5" s="273" customFormat="1" ht="18" customHeight="1" x14ac:dyDescent="0.3">
      <c r="E158" s="282"/>
    </row>
    <row r="159" spans="5:5" s="273" customFormat="1" ht="18" customHeight="1" x14ac:dyDescent="0.3">
      <c r="E159" s="282"/>
    </row>
    <row r="160" spans="5:5" s="273" customFormat="1" ht="18" customHeight="1" x14ac:dyDescent="0.3">
      <c r="E160" s="282"/>
    </row>
    <row r="161" spans="5:5" s="273" customFormat="1" ht="18" customHeight="1" x14ac:dyDescent="0.3">
      <c r="E161" s="282"/>
    </row>
    <row r="162" spans="5:5" s="273" customFormat="1" ht="18" customHeight="1" x14ac:dyDescent="0.3">
      <c r="E162" s="282"/>
    </row>
    <row r="163" spans="5:5" s="273" customFormat="1" ht="18" customHeight="1" x14ac:dyDescent="0.3">
      <c r="E163" s="282"/>
    </row>
    <row r="164" spans="5:5" s="273" customFormat="1" ht="18" customHeight="1" x14ac:dyDescent="0.3">
      <c r="E164" s="282"/>
    </row>
    <row r="165" spans="5:5" s="273" customFormat="1" ht="18" customHeight="1" x14ac:dyDescent="0.3">
      <c r="E165" s="282"/>
    </row>
    <row r="166" spans="5:5" s="273" customFormat="1" ht="18" customHeight="1" x14ac:dyDescent="0.3">
      <c r="E166" s="282"/>
    </row>
    <row r="167" spans="5:5" s="273" customFormat="1" ht="18" customHeight="1" x14ac:dyDescent="0.3">
      <c r="E167" s="282"/>
    </row>
    <row r="168" spans="5:5" s="273" customFormat="1" ht="18" customHeight="1" x14ac:dyDescent="0.3">
      <c r="E168" s="282"/>
    </row>
    <row r="169" spans="5:5" s="273" customFormat="1" ht="18" customHeight="1" x14ac:dyDescent="0.3">
      <c r="E169" s="282"/>
    </row>
    <row r="170" spans="5:5" s="273" customFormat="1" ht="18" customHeight="1" x14ac:dyDescent="0.3">
      <c r="E170" s="282"/>
    </row>
    <row r="171" spans="5:5" s="273" customFormat="1" ht="18" customHeight="1" x14ac:dyDescent="0.3">
      <c r="E171" s="282"/>
    </row>
    <row r="172" spans="5:5" s="273" customFormat="1" ht="18" customHeight="1" x14ac:dyDescent="0.3">
      <c r="E172" s="282"/>
    </row>
    <row r="173" spans="5:5" s="273" customFormat="1" ht="18" customHeight="1" x14ac:dyDescent="0.3">
      <c r="E173" s="282"/>
    </row>
    <row r="174" spans="5:5" s="273" customFormat="1" ht="18" customHeight="1" x14ac:dyDescent="0.3">
      <c r="E174" s="282"/>
    </row>
    <row r="175" spans="5:5" s="273" customFormat="1" ht="18" customHeight="1" x14ac:dyDescent="0.3">
      <c r="E175" s="282"/>
    </row>
    <row r="176" spans="5:5" s="273" customFormat="1" ht="18" customHeight="1" x14ac:dyDescent="0.3">
      <c r="E176" s="282"/>
    </row>
    <row r="177" spans="5:5" s="273" customFormat="1" ht="18" customHeight="1" x14ac:dyDescent="0.3">
      <c r="E177" s="282"/>
    </row>
    <row r="178" spans="5:5" s="273" customFormat="1" ht="18" customHeight="1" x14ac:dyDescent="0.3">
      <c r="E178" s="282"/>
    </row>
    <row r="179" spans="5:5" s="273" customFormat="1" ht="18" customHeight="1" x14ac:dyDescent="0.3">
      <c r="E179" s="282"/>
    </row>
    <row r="180" spans="5:5" s="273" customFormat="1" ht="18" customHeight="1" x14ac:dyDescent="0.3">
      <c r="E180" s="282"/>
    </row>
    <row r="181" spans="5:5" s="273" customFormat="1" ht="18" customHeight="1" x14ac:dyDescent="0.3">
      <c r="E181" s="282"/>
    </row>
    <row r="182" spans="5:5" s="273" customFormat="1" ht="18" customHeight="1" x14ac:dyDescent="0.3">
      <c r="E182" s="282"/>
    </row>
    <row r="183" spans="5:5" s="273" customFormat="1" ht="18" customHeight="1" x14ac:dyDescent="0.3">
      <c r="E183" s="282"/>
    </row>
    <row r="184" spans="5:5" s="273" customFormat="1" ht="18" customHeight="1" x14ac:dyDescent="0.3">
      <c r="E184" s="282"/>
    </row>
    <row r="185" spans="5:5" s="273" customFormat="1" ht="18" customHeight="1" x14ac:dyDescent="0.3">
      <c r="E185" s="282"/>
    </row>
    <row r="186" spans="5:5" s="273" customFormat="1" ht="18" customHeight="1" x14ac:dyDescent="0.3">
      <c r="E186" s="282"/>
    </row>
    <row r="187" spans="5:5" s="273" customFormat="1" ht="18" customHeight="1" x14ac:dyDescent="0.3">
      <c r="E187" s="282"/>
    </row>
    <row r="188" spans="5:5" s="273" customFormat="1" ht="18" customHeight="1" x14ac:dyDescent="0.3">
      <c r="E188" s="282"/>
    </row>
    <row r="189" spans="5:5" s="273" customFormat="1" ht="18" customHeight="1" x14ac:dyDescent="0.3">
      <c r="E189" s="282"/>
    </row>
    <row r="190" spans="5:5" s="273" customFormat="1" ht="18" customHeight="1" x14ac:dyDescent="0.3">
      <c r="E190" s="282"/>
    </row>
    <row r="191" spans="5:5" s="273" customFormat="1" ht="18" customHeight="1" x14ac:dyDescent="0.3">
      <c r="E191" s="282"/>
    </row>
    <row r="192" spans="5:5" s="273" customFormat="1" ht="18" customHeight="1" x14ac:dyDescent="0.3">
      <c r="E192" s="282"/>
    </row>
    <row r="193" spans="5:5" s="273" customFormat="1" ht="18" customHeight="1" x14ac:dyDescent="0.3">
      <c r="E193" s="282"/>
    </row>
    <row r="194" spans="5:5" s="273" customFormat="1" ht="18" customHeight="1" x14ac:dyDescent="0.3">
      <c r="E194" s="282"/>
    </row>
    <row r="195" spans="5:5" s="273" customFormat="1" ht="18" customHeight="1" x14ac:dyDescent="0.3">
      <c r="E195" s="282"/>
    </row>
    <row r="196" spans="5:5" s="273" customFormat="1" ht="18" customHeight="1" x14ac:dyDescent="0.3">
      <c r="E196" s="282"/>
    </row>
    <row r="197" spans="5:5" s="273" customFormat="1" ht="18" customHeight="1" x14ac:dyDescent="0.3">
      <c r="E197" s="282"/>
    </row>
    <row r="198" spans="5:5" s="273" customFormat="1" ht="18" customHeight="1" x14ac:dyDescent="0.3">
      <c r="E198" s="282"/>
    </row>
    <row r="199" spans="5:5" s="273" customFormat="1" ht="18" customHeight="1" x14ac:dyDescent="0.3">
      <c r="E199" s="282"/>
    </row>
    <row r="200" spans="5:5" s="273" customFormat="1" ht="18" customHeight="1" x14ac:dyDescent="0.3">
      <c r="E200" s="282"/>
    </row>
    <row r="201" spans="5:5" s="273" customFormat="1" ht="18" customHeight="1" x14ac:dyDescent="0.3">
      <c r="E201" s="282"/>
    </row>
    <row r="202" spans="5:5" s="273" customFormat="1" ht="18" customHeight="1" x14ac:dyDescent="0.3">
      <c r="E202" s="282"/>
    </row>
    <row r="203" spans="5:5" s="273" customFormat="1" ht="18" customHeight="1" x14ac:dyDescent="0.3">
      <c r="E203" s="282"/>
    </row>
    <row r="204" spans="5:5" s="273" customFormat="1" ht="18" customHeight="1" x14ac:dyDescent="0.3">
      <c r="E204" s="282"/>
    </row>
    <row r="205" spans="5:5" s="273" customFormat="1" ht="18" customHeight="1" x14ac:dyDescent="0.3">
      <c r="E205" s="282"/>
    </row>
    <row r="206" spans="5:5" s="273" customFormat="1" ht="18" customHeight="1" x14ac:dyDescent="0.3">
      <c r="E206" s="282"/>
    </row>
    <row r="207" spans="5:5" s="273" customFormat="1" ht="18" customHeight="1" x14ac:dyDescent="0.3">
      <c r="E207" s="282"/>
    </row>
    <row r="208" spans="5:5" s="273" customFormat="1" ht="18" customHeight="1" x14ac:dyDescent="0.3">
      <c r="E208" s="282"/>
    </row>
    <row r="209" spans="5:5" s="273" customFormat="1" ht="18" customHeight="1" x14ac:dyDescent="0.3">
      <c r="E209" s="282"/>
    </row>
    <row r="210" spans="5:5" s="273" customFormat="1" ht="18" customHeight="1" x14ac:dyDescent="0.3">
      <c r="E210" s="282"/>
    </row>
    <row r="211" spans="5:5" s="273" customFormat="1" ht="18" customHeight="1" x14ac:dyDescent="0.3">
      <c r="E211" s="282"/>
    </row>
    <row r="212" spans="5:5" s="273" customFormat="1" ht="18" customHeight="1" x14ac:dyDescent="0.3">
      <c r="E212" s="282"/>
    </row>
    <row r="213" spans="5:5" s="273" customFormat="1" ht="18" customHeight="1" x14ac:dyDescent="0.3">
      <c r="E213" s="282"/>
    </row>
    <row r="214" spans="5:5" s="273" customFormat="1" ht="18" customHeight="1" x14ac:dyDescent="0.3">
      <c r="E214" s="282"/>
    </row>
    <row r="215" spans="5:5" s="273" customFormat="1" ht="18" customHeight="1" x14ac:dyDescent="0.3">
      <c r="E215" s="282"/>
    </row>
    <row r="216" spans="5:5" s="273" customFormat="1" ht="18" customHeight="1" x14ac:dyDescent="0.3">
      <c r="E216" s="282"/>
    </row>
    <row r="217" spans="5:5" s="273" customFormat="1" ht="18" customHeight="1" x14ac:dyDescent="0.3">
      <c r="E217" s="282"/>
    </row>
    <row r="218" spans="5:5" s="273" customFormat="1" ht="18" customHeight="1" x14ac:dyDescent="0.3">
      <c r="E218" s="282"/>
    </row>
    <row r="219" spans="5:5" s="273" customFormat="1" ht="18" customHeight="1" x14ac:dyDescent="0.3">
      <c r="E219" s="282"/>
    </row>
    <row r="220" spans="5:5" s="273" customFormat="1" ht="18" customHeight="1" x14ac:dyDescent="0.3">
      <c r="E220" s="282"/>
    </row>
    <row r="221" spans="5:5" s="273" customFormat="1" ht="18" customHeight="1" x14ac:dyDescent="0.3">
      <c r="E221" s="282"/>
    </row>
    <row r="222" spans="5:5" s="273" customFormat="1" ht="18" customHeight="1" x14ac:dyDescent="0.3">
      <c r="E222" s="282"/>
    </row>
    <row r="223" spans="5:5" s="273" customFormat="1" ht="18" customHeight="1" x14ac:dyDescent="0.3">
      <c r="E223" s="282"/>
    </row>
    <row r="224" spans="5:5" s="273" customFormat="1" ht="18" customHeight="1" x14ac:dyDescent="0.3">
      <c r="E224" s="282"/>
    </row>
    <row r="225" spans="5:5" s="273" customFormat="1" ht="18" customHeight="1" x14ac:dyDescent="0.3">
      <c r="E225" s="282"/>
    </row>
    <row r="226" spans="5:5" s="273" customFormat="1" ht="18" customHeight="1" x14ac:dyDescent="0.3">
      <c r="E226" s="282"/>
    </row>
    <row r="227" spans="5:5" s="273" customFormat="1" ht="18" customHeight="1" x14ac:dyDescent="0.3">
      <c r="E227" s="282"/>
    </row>
    <row r="228" spans="5:5" s="273" customFormat="1" ht="18" customHeight="1" x14ac:dyDescent="0.3">
      <c r="E228" s="282"/>
    </row>
    <row r="229" spans="5:5" s="273" customFormat="1" ht="18" customHeight="1" x14ac:dyDescent="0.3">
      <c r="E229" s="282"/>
    </row>
    <row r="230" spans="5:5" s="273" customFormat="1" ht="18" customHeight="1" x14ac:dyDescent="0.3">
      <c r="E230" s="282"/>
    </row>
    <row r="231" spans="5:5" s="273" customFormat="1" ht="18" customHeight="1" x14ac:dyDescent="0.3">
      <c r="E231" s="282"/>
    </row>
    <row r="232" spans="5:5" s="273" customFormat="1" ht="18" customHeight="1" x14ac:dyDescent="0.3">
      <c r="E232" s="282"/>
    </row>
    <row r="233" spans="5:5" s="273" customFormat="1" ht="18" customHeight="1" x14ac:dyDescent="0.3">
      <c r="E233" s="282"/>
    </row>
    <row r="234" spans="5:5" s="273" customFormat="1" ht="18" customHeight="1" x14ac:dyDescent="0.3">
      <c r="E234" s="282"/>
    </row>
    <row r="235" spans="5:5" s="273" customFormat="1" ht="18" customHeight="1" x14ac:dyDescent="0.3">
      <c r="E235" s="282"/>
    </row>
    <row r="236" spans="5:5" s="273" customFormat="1" ht="18" customHeight="1" x14ac:dyDescent="0.3">
      <c r="E236" s="282"/>
    </row>
    <row r="237" spans="5:5" s="273" customFormat="1" ht="18" customHeight="1" x14ac:dyDescent="0.3">
      <c r="E237" s="282"/>
    </row>
    <row r="238" spans="5:5" s="273" customFormat="1" ht="18" customHeight="1" x14ac:dyDescent="0.3">
      <c r="E238" s="282"/>
    </row>
    <row r="239" spans="5:5" s="273" customFormat="1" ht="18" customHeight="1" x14ac:dyDescent="0.3">
      <c r="E239" s="282"/>
    </row>
    <row r="240" spans="5:5" s="273" customFormat="1" ht="18" customHeight="1" x14ac:dyDescent="0.3">
      <c r="E240" s="282"/>
    </row>
    <row r="241" spans="5:5" s="273" customFormat="1" ht="18" customHeight="1" x14ac:dyDescent="0.3">
      <c r="E241" s="282"/>
    </row>
    <row r="242" spans="5:5" s="273" customFormat="1" ht="18" customHeight="1" x14ac:dyDescent="0.3">
      <c r="E242" s="282"/>
    </row>
    <row r="243" spans="5:5" s="273" customFormat="1" ht="18" customHeight="1" x14ac:dyDescent="0.3">
      <c r="E243" s="282"/>
    </row>
    <row r="244" spans="5:5" s="273" customFormat="1" ht="18" customHeight="1" x14ac:dyDescent="0.3">
      <c r="E244" s="282"/>
    </row>
    <row r="245" spans="5:5" s="273" customFormat="1" ht="18" customHeight="1" x14ac:dyDescent="0.3">
      <c r="E245" s="282"/>
    </row>
    <row r="246" spans="5:5" s="273" customFormat="1" ht="18" customHeight="1" x14ac:dyDescent="0.3">
      <c r="E246" s="282"/>
    </row>
    <row r="247" spans="5:5" s="273" customFormat="1" ht="18" customHeight="1" x14ac:dyDescent="0.3">
      <c r="E247" s="282"/>
    </row>
    <row r="248" spans="5:5" s="273" customFormat="1" ht="18" customHeight="1" x14ac:dyDescent="0.3">
      <c r="E248" s="282"/>
    </row>
    <row r="249" spans="5:5" s="273" customFormat="1" ht="18" customHeight="1" x14ac:dyDescent="0.3">
      <c r="E249" s="282"/>
    </row>
    <row r="250" spans="5:5" s="273" customFormat="1" ht="18" customHeight="1" x14ac:dyDescent="0.3">
      <c r="E250" s="282"/>
    </row>
    <row r="251" spans="5:5" s="273" customFormat="1" ht="18" customHeight="1" x14ac:dyDescent="0.3">
      <c r="E251" s="282"/>
    </row>
    <row r="252" spans="5:5" s="273" customFormat="1" ht="18" customHeight="1" x14ac:dyDescent="0.3">
      <c r="E252" s="282"/>
    </row>
    <row r="253" spans="5:5" s="273" customFormat="1" ht="18" customHeight="1" x14ac:dyDescent="0.3">
      <c r="E253" s="282"/>
    </row>
    <row r="254" spans="5:5" s="273" customFormat="1" ht="18" customHeight="1" x14ac:dyDescent="0.3">
      <c r="E254" s="282"/>
    </row>
    <row r="255" spans="5:5" s="273" customFormat="1" ht="18" customHeight="1" x14ac:dyDescent="0.3">
      <c r="E255" s="282"/>
    </row>
    <row r="256" spans="5:5" s="273" customFormat="1" ht="18" customHeight="1" x14ac:dyDescent="0.3">
      <c r="E256" s="282"/>
    </row>
    <row r="257" spans="5:5" s="273" customFormat="1" ht="18" customHeight="1" x14ac:dyDescent="0.3">
      <c r="E257" s="282"/>
    </row>
    <row r="258" spans="5:5" s="273" customFormat="1" ht="18" customHeight="1" x14ac:dyDescent="0.3">
      <c r="E258" s="282"/>
    </row>
    <row r="259" spans="5:5" s="273" customFormat="1" ht="18" customHeight="1" x14ac:dyDescent="0.3">
      <c r="E259" s="282"/>
    </row>
    <row r="260" spans="5:5" s="273" customFormat="1" ht="18" customHeight="1" x14ac:dyDescent="0.3">
      <c r="E260" s="282"/>
    </row>
    <row r="261" spans="5:5" s="273" customFormat="1" ht="18" customHeight="1" x14ac:dyDescent="0.3">
      <c r="E261" s="282"/>
    </row>
    <row r="262" spans="5:5" s="273" customFormat="1" ht="18" customHeight="1" x14ac:dyDescent="0.3">
      <c r="E262" s="282"/>
    </row>
    <row r="263" spans="5:5" s="273" customFormat="1" ht="18" customHeight="1" x14ac:dyDescent="0.3">
      <c r="E263" s="282"/>
    </row>
    <row r="264" spans="5:5" s="273" customFormat="1" ht="18" customHeight="1" x14ac:dyDescent="0.3">
      <c r="E264" s="282"/>
    </row>
    <row r="265" spans="5:5" s="273" customFormat="1" ht="18" customHeight="1" x14ac:dyDescent="0.3">
      <c r="E265" s="282"/>
    </row>
    <row r="266" spans="5:5" s="273" customFormat="1" ht="18" customHeight="1" x14ac:dyDescent="0.3">
      <c r="E266" s="282"/>
    </row>
    <row r="267" spans="5:5" s="273" customFormat="1" ht="18" customHeight="1" x14ac:dyDescent="0.3">
      <c r="E267" s="282"/>
    </row>
    <row r="268" spans="5:5" s="273" customFormat="1" ht="18" customHeight="1" x14ac:dyDescent="0.3">
      <c r="E268" s="282"/>
    </row>
    <row r="269" spans="5:5" s="273" customFormat="1" ht="18" customHeight="1" x14ac:dyDescent="0.3">
      <c r="E269" s="282"/>
    </row>
    <row r="270" spans="5:5" s="273" customFormat="1" ht="18" customHeight="1" x14ac:dyDescent="0.3">
      <c r="E270" s="282"/>
    </row>
    <row r="271" spans="5:5" s="273" customFormat="1" ht="18" customHeight="1" x14ac:dyDescent="0.3">
      <c r="E271" s="282"/>
    </row>
    <row r="272" spans="5:5" s="273" customFormat="1" ht="18" customHeight="1" x14ac:dyDescent="0.3">
      <c r="E272" s="282"/>
    </row>
    <row r="273" spans="5:5" s="273" customFormat="1" ht="18" customHeight="1" x14ac:dyDescent="0.3">
      <c r="E273" s="282"/>
    </row>
    <row r="274" spans="5:5" s="273" customFormat="1" ht="18" customHeight="1" x14ac:dyDescent="0.3">
      <c r="E274" s="282"/>
    </row>
    <row r="275" spans="5:5" s="273" customFormat="1" ht="18" customHeight="1" x14ac:dyDescent="0.3">
      <c r="E275" s="282"/>
    </row>
    <row r="276" spans="5:5" s="273" customFormat="1" ht="18" customHeight="1" x14ac:dyDescent="0.3">
      <c r="E276" s="282"/>
    </row>
    <row r="277" spans="5:5" s="273" customFormat="1" ht="18" customHeight="1" x14ac:dyDescent="0.3">
      <c r="E277" s="282"/>
    </row>
    <row r="278" spans="5:5" s="273" customFormat="1" ht="18" customHeight="1" x14ac:dyDescent="0.3">
      <c r="E278" s="282"/>
    </row>
    <row r="279" spans="5:5" s="273" customFormat="1" ht="18" customHeight="1" x14ac:dyDescent="0.3">
      <c r="E279" s="282"/>
    </row>
    <row r="280" spans="5:5" s="273" customFormat="1" ht="18" customHeight="1" x14ac:dyDescent="0.3">
      <c r="E280" s="282"/>
    </row>
    <row r="281" spans="5:5" s="273" customFormat="1" ht="18" customHeight="1" x14ac:dyDescent="0.3">
      <c r="E281" s="282"/>
    </row>
    <row r="282" spans="5:5" s="273" customFormat="1" ht="18" customHeight="1" x14ac:dyDescent="0.3">
      <c r="E282" s="282"/>
    </row>
    <row r="283" spans="5:5" s="273" customFormat="1" ht="18" customHeight="1" x14ac:dyDescent="0.3">
      <c r="E283" s="282"/>
    </row>
    <row r="284" spans="5:5" s="273" customFormat="1" ht="18" customHeight="1" x14ac:dyDescent="0.3">
      <c r="E284" s="282"/>
    </row>
    <row r="285" spans="5:5" s="273" customFormat="1" ht="18" customHeight="1" x14ac:dyDescent="0.3">
      <c r="E285" s="282"/>
    </row>
    <row r="286" spans="5:5" s="273" customFormat="1" ht="18" customHeight="1" x14ac:dyDescent="0.3">
      <c r="E286" s="282"/>
    </row>
    <row r="287" spans="5:5" s="273" customFormat="1" ht="18" customHeight="1" x14ac:dyDescent="0.3">
      <c r="E287" s="282"/>
    </row>
    <row r="288" spans="5:5" s="273" customFormat="1" ht="18" customHeight="1" x14ac:dyDescent="0.3">
      <c r="E288" s="282"/>
    </row>
    <row r="289" spans="5:5" s="273" customFormat="1" ht="18" customHeight="1" x14ac:dyDescent="0.3">
      <c r="E289" s="282"/>
    </row>
    <row r="290" spans="5:5" s="273" customFormat="1" ht="18" customHeight="1" x14ac:dyDescent="0.3">
      <c r="E290" s="282"/>
    </row>
    <row r="291" spans="5:5" s="273" customFormat="1" ht="18" customHeight="1" x14ac:dyDescent="0.3">
      <c r="E291" s="282"/>
    </row>
    <row r="292" spans="5:5" s="273" customFormat="1" ht="18" customHeight="1" x14ac:dyDescent="0.3">
      <c r="E292" s="282"/>
    </row>
  </sheetData>
  <mergeCells count="38">
    <mergeCell ref="A59:B59"/>
    <mergeCell ref="C59:E59"/>
    <mergeCell ref="A60:B60"/>
    <mergeCell ref="C60:E60"/>
    <mergeCell ref="A61:B61"/>
    <mergeCell ref="C61:E61"/>
    <mergeCell ref="A56:B56"/>
    <mergeCell ref="C56:E56"/>
    <mergeCell ref="A57:B57"/>
    <mergeCell ref="C57:E57"/>
    <mergeCell ref="A58:B58"/>
    <mergeCell ref="C58:E58"/>
    <mergeCell ref="A53:B53"/>
    <mergeCell ref="C53:E53"/>
    <mergeCell ref="A54:B54"/>
    <mergeCell ref="C54:E54"/>
    <mergeCell ref="A55:B55"/>
    <mergeCell ref="C55:E55"/>
    <mergeCell ref="A50:E50"/>
    <mergeCell ref="A51:B51"/>
    <mergeCell ref="C51:E51"/>
    <mergeCell ref="A52:B52"/>
    <mergeCell ref="C52:E52"/>
    <mergeCell ref="A35:D35"/>
    <mergeCell ref="A36:E36"/>
    <mergeCell ref="A46:D46"/>
    <mergeCell ref="A47:E47"/>
    <mergeCell ref="A49:E49"/>
    <mergeCell ref="A9:E9"/>
    <mergeCell ref="A15:D15"/>
    <mergeCell ref="A16:E16"/>
    <mergeCell ref="A23:D23"/>
    <mergeCell ref="A24:E24"/>
    <mergeCell ref="B1:C1"/>
    <mergeCell ref="B2:C2"/>
    <mergeCell ref="A5:E5"/>
    <mergeCell ref="A6:E6"/>
    <mergeCell ref="A7:D7"/>
  </mergeCells>
  <dataValidations count="1">
    <dataValidation type="list" allowBlank="1" showInputMessage="1" showErrorMessage="1" sqref="D10:D14 D17:D22 D25:D34 D37:D45" xr:uid="{00000000-0002-0000-1100-000000000000}">
      <formula1>"Si,No"</formula1>
      <formula2>0</formula2>
    </dataValidation>
  </dataValidations>
  <hyperlinks>
    <hyperlink ref="D1" location="ins" display="Instructivo" xr:uid="{00000000-0004-0000-1100-000000000000}"/>
  </hyperlinks>
  <printOptions horizontalCentered="1"/>
  <pageMargins left="0" right="0" top="0" bottom="0" header="0.511811023622047" footer="0.511811023622047"/>
  <pageSetup fitToHeight="0" orientation="landscape" horizontalDpi="300" verticalDpi="300"/>
  <legacy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BFBFBF"/>
    <pageSetUpPr fitToPage="1"/>
  </sheetPr>
  <dimension ref="A1:AX82"/>
  <sheetViews>
    <sheetView showGridLines="0" zoomScaleNormal="100" workbookViewId="0">
      <selection activeCell="H12" sqref="H12"/>
    </sheetView>
  </sheetViews>
  <sheetFormatPr baseColWidth="10" defaultColWidth="11.296875" defaultRowHeight="12.5" x14ac:dyDescent="0.3"/>
  <cols>
    <col min="1" max="1" width="33.09765625" style="271" customWidth="1"/>
    <col min="2" max="2" width="47.09765625" style="271" customWidth="1"/>
    <col min="3" max="3" width="17.296875" style="271" customWidth="1"/>
    <col min="4" max="4" width="18.69921875" style="271" customWidth="1"/>
    <col min="5" max="5" width="19.09765625" style="272" customWidth="1"/>
    <col min="6" max="6" width="16.796875" style="273" customWidth="1"/>
    <col min="7" max="50" width="11.296875" style="273"/>
    <col min="51" max="16384" width="11.296875" style="271"/>
  </cols>
  <sheetData>
    <row r="1" spans="1:11" s="1" customFormat="1" ht="39" customHeight="1" x14ac:dyDescent="0.25">
      <c r="B1" s="674" t="str">
        <f>Instructivo!F1</f>
        <v>Sistema de Gestión Integral (SGI)
Instructivo - Componente Financiero EP
Código: F-PGC-21. Versión: 05</v>
      </c>
      <c r="C1" s="674"/>
      <c r="D1" s="118" t="s">
        <v>217</v>
      </c>
      <c r="E1" s="459"/>
    </row>
    <row r="2" spans="1:11" s="1" customFormat="1" ht="17.25" customHeight="1" x14ac:dyDescent="0.3">
      <c r="B2" s="554" t="s">
        <v>889</v>
      </c>
      <c r="C2" s="554"/>
      <c r="D2" s="118" t="s">
        <v>40</v>
      </c>
      <c r="E2" s="460"/>
      <c r="I2" s="275"/>
      <c r="J2" s="214"/>
      <c r="K2" s="199"/>
    </row>
    <row r="3" spans="1:11" ht="7.5" customHeight="1" x14ac:dyDescent="0.3"/>
    <row r="4" spans="1:11" s="273" customFormat="1" ht="7.5" customHeight="1" x14ac:dyDescent="0.3">
      <c r="E4" s="282"/>
    </row>
    <row r="5" spans="1:11" s="273" customFormat="1" ht="30.75" customHeight="1" x14ac:dyDescent="0.3">
      <c r="A5" s="686" t="s">
        <v>890</v>
      </c>
      <c r="B5" s="686"/>
      <c r="C5" s="686"/>
      <c r="D5" s="686"/>
      <c r="E5" s="686"/>
    </row>
    <row r="6" spans="1:11" s="273" customFormat="1" ht="18" customHeight="1" x14ac:dyDescent="0.3">
      <c r="A6" s="735"/>
      <c r="B6" s="735"/>
      <c r="C6" s="735"/>
      <c r="D6" s="735"/>
      <c r="E6" s="735"/>
    </row>
    <row r="7" spans="1:11" s="273" customFormat="1" ht="18" customHeight="1" x14ac:dyDescent="0.3">
      <c r="A7" s="730" t="s">
        <v>891</v>
      </c>
      <c r="B7" s="730"/>
      <c r="C7" s="730"/>
      <c r="D7" s="730"/>
      <c r="E7" s="730"/>
    </row>
    <row r="8" spans="1:11" s="273" customFormat="1" ht="55.5" customHeight="1" x14ac:dyDescent="0.3">
      <c r="A8" s="731" t="s">
        <v>892</v>
      </c>
      <c r="B8" s="731"/>
      <c r="C8" s="731"/>
      <c r="D8" s="731"/>
      <c r="E8" s="731"/>
    </row>
    <row r="9" spans="1:11" s="273" customFormat="1" ht="18" customHeight="1" x14ac:dyDescent="0.3">
      <c r="A9" s="749" t="s">
        <v>893</v>
      </c>
      <c r="B9" s="749"/>
      <c r="C9" s="749"/>
      <c r="D9" s="749"/>
      <c r="E9" s="749"/>
    </row>
    <row r="10" spans="1:11" s="273" customFormat="1" ht="18" customHeight="1" x14ac:dyDescent="0.3">
      <c r="A10" s="735"/>
      <c r="B10" s="735"/>
      <c r="C10" s="735"/>
      <c r="D10" s="735"/>
      <c r="E10" s="735"/>
    </row>
    <row r="11" spans="1:11" s="273" customFormat="1" ht="18" customHeight="1" x14ac:dyDescent="0.3">
      <c r="A11" s="730" t="s">
        <v>894</v>
      </c>
      <c r="B11" s="730"/>
      <c r="C11" s="730"/>
      <c r="D11" s="730"/>
      <c r="E11" s="730"/>
    </row>
    <row r="12" spans="1:11" s="273" customFormat="1" ht="111" customHeight="1" x14ac:dyDescent="0.3">
      <c r="A12" s="731" t="s">
        <v>895</v>
      </c>
      <c r="B12" s="731"/>
      <c r="C12" s="731"/>
      <c r="D12" s="731"/>
      <c r="E12" s="731"/>
    </row>
    <row r="13" spans="1:11" s="273" customFormat="1" ht="18" customHeight="1" x14ac:dyDescent="0.3">
      <c r="A13" s="749" t="s">
        <v>896</v>
      </c>
      <c r="B13" s="749"/>
      <c r="C13" s="749"/>
      <c r="D13" s="749"/>
      <c r="E13" s="749"/>
    </row>
    <row r="14" spans="1:11" s="273" customFormat="1" ht="18" customHeight="1" x14ac:dyDescent="0.3">
      <c r="A14" s="735"/>
      <c r="B14" s="735"/>
      <c r="C14" s="735"/>
      <c r="D14" s="735"/>
      <c r="E14" s="735"/>
    </row>
    <row r="15" spans="1:11" s="273" customFormat="1" ht="18" customHeight="1" x14ac:dyDescent="0.3">
      <c r="A15" s="730" t="s">
        <v>897</v>
      </c>
      <c r="B15" s="730"/>
      <c r="C15" s="730"/>
      <c r="D15" s="730"/>
      <c r="E15" s="730"/>
    </row>
    <row r="16" spans="1:11" s="273" customFormat="1" ht="66" customHeight="1" x14ac:dyDescent="0.3">
      <c r="A16" s="731" t="s">
        <v>898</v>
      </c>
      <c r="B16" s="731"/>
      <c r="C16" s="731"/>
      <c r="D16" s="731"/>
      <c r="E16" s="731"/>
    </row>
    <row r="17" spans="1:5" s="273" customFormat="1" ht="18" customHeight="1" x14ac:dyDescent="0.3">
      <c r="A17" s="749" t="s">
        <v>899</v>
      </c>
      <c r="B17" s="749"/>
      <c r="C17" s="749"/>
      <c r="D17" s="749"/>
      <c r="E17" s="749"/>
    </row>
    <row r="18" spans="1:5" s="273" customFormat="1" ht="18" customHeight="1" x14ac:dyDescent="0.3">
      <c r="A18" s="735"/>
      <c r="B18" s="735"/>
      <c r="C18" s="735"/>
      <c r="D18" s="735"/>
      <c r="E18" s="735"/>
    </row>
    <row r="19" spans="1:5" s="273" customFormat="1" ht="18" customHeight="1" x14ac:dyDescent="0.3">
      <c r="A19" s="730" t="s">
        <v>900</v>
      </c>
      <c r="B19" s="730"/>
      <c r="C19" s="730"/>
      <c r="D19" s="730"/>
      <c r="E19" s="730"/>
    </row>
    <row r="20" spans="1:5" s="273" customFormat="1" ht="102" customHeight="1" x14ac:dyDescent="0.3">
      <c r="A20" s="731" t="s">
        <v>901</v>
      </c>
      <c r="B20" s="731"/>
      <c r="C20" s="731"/>
      <c r="D20" s="731"/>
      <c r="E20" s="731"/>
    </row>
    <row r="21" spans="1:5" s="273" customFormat="1" ht="18" customHeight="1" x14ac:dyDescent="0.3">
      <c r="A21" s="749" t="s">
        <v>902</v>
      </c>
      <c r="B21" s="749"/>
      <c r="C21" s="749"/>
      <c r="D21" s="749"/>
      <c r="E21" s="749"/>
    </row>
    <row r="22" spans="1:5" s="273" customFormat="1" ht="18" customHeight="1" x14ac:dyDescent="0.3">
      <c r="A22" s="735"/>
      <c r="B22" s="735"/>
      <c r="C22" s="735"/>
      <c r="D22" s="735"/>
      <c r="E22" s="735"/>
    </row>
    <row r="23" spans="1:5" s="273" customFormat="1" ht="18" customHeight="1" x14ac:dyDescent="0.3">
      <c r="A23" s="730" t="s">
        <v>903</v>
      </c>
      <c r="B23" s="730"/>
      <c r="C23" s="730"/>
      <c r="D23" s="730"/>
      <c r="E23" s="730"/>
    </row>
    <row r="24" spans="1:5" s="273" customFormat="1" ht="108.75" customHeight="1" x14ac:dyDescent="0.3">
      <c r="A24" s="731" t="s">
        <v>904</v>
      </c>
      <c r="B24" s="731"/>
      <c r="C24" s="731"/>
      <c r="D24" s="731"/>
      <c r="E24" s="731"/>
    </row>
    <row r="25" spans="1:5" s="273" customFormat="1" ht="18" customHeight="1" x14ac:dyDescent="0.3">
      <c r="A25" s="749" t="s">
        <v>893</v>
      </c>
      <c r="B25" s="749"/>
      <c r="C25" s="749"/>
      <c r="D25" s="749"/>
      <c r="E25" s="749"/>
    </row>
    <row r="26" spans="1:5" s="273" customFormat="1" ht="18" customHeight="1" x14ac:dyDescent="0.3"/>
    <row r="27" spans="1:5" s="273" customFormat="1" ht="18" customHeight="1" x14ac:dyDescent="0.3"/>
    <row r="28" spans="1:5" s="273" customFormat="1" ht="18" customHeight="1" x14ac:dyDescent="0.3"/>
    <row r="29" spans="1:5" s="273" customFormat="1" ht="18" customHeight="1" x14ac:dyDescent="0.3">
      <c r="E29" s="282"/>
    </row>
    <row r="30" spans="1:5" s="273" customFormat="1" ht="18" customHeight="1" x14ac:dyDescent="0.3">
      <c r="E30" s="282"/>
    </row>
    <row r="31" spans="1:5" s="273" customFormat="1" ht="18" customHeight="1" x14ac:dyDescent="0.3">
      <c r="E31" s="282"/>
    </row>
    <row r="32" spans="1:5" s="273" customFormat="1" ht="18" customHeight="1" x14ac:dyDescent="0.3">
      <c r="E32" s="282"/>
    </row>
    <row r="33" spans="5:5" s="273" customFormat="1" ht="18" customHeight="1" x14ac:dyDescent="0.3">
      <c r="E33" s="282"/>
    </row>
    <row r="34" spans="5:5" s="273" customFormat="1" ht="18" customHeight="1" x14ac:dyDescent="0.3">
      <c r="E34" s="282"/>
    </row>
    <row r="35" spans="5:5" s="273" customFormat="1" ht="18" customHeight="1" x14ac:dyDescent="0.3">
      <c r="E35" s="282"/>
    </row>
    <row r="36" spans="5:5" s="273" customFormat="1" ht="18" customHeight="1" x14ac:dyDescent="0.3">
      <c r="E36" s="282"/>
    </row>
    <row r="37" spans="5:5" s="273" customFormat="1" ht="18" customHeight="1" x14ac:dyDescent="0.3">
      <c r="E37" s="282"/>
    </row>
    <row r="38" spans="5:5" s="273" customFormat="1" ht="18" customHeight="1" x14ac:dyDescent="0.3">
      <c r="E38" s="282"/>
    </row>
    <row r="39" spans="5:5" s="273" customFormat="1" ht="18" customHeight="1" x14ac:dyDescent="0.3">
      <c r="E39" s="282"/>
    </row>
    <row r="40" spans="5:5" s="273" customFormat="1" ht="18" customHeight="1" x14ac:dyDescent="0.3">
      <c r="E40" s="282"/>
    </row>
    <row r="41" spans="5:5" s="273" customFormat="1" ht="18" customHeight="1" x14ac:dyDescent="0.3">
      <c r="E41" s="282"/>
    </row>
    <row r="42" spans="5:5" s="273" customFormat="1" ht="18" customHeight="1" x14ac:dyDescent="0.3">
      <c r="E42" s="282"/>
    </row>
    <row r="43" spans="5:5" s="273" customFormat="1" ht="18" customHeight="1" x14ac:dyDescent="0.3">
      <c r="E43" s="282"/>
    </row>
    <row r="44" spans="5:5" s="273" customFormat="1" ht="18" customHeight="1" x14ac:dyDescent="0.3">
      <c r="E44" s="282"/>
    </row>
    <row r="45" spans="5:5" s="273" customFormat="1" ht="18" customHeight="1" x14ac:dyDescent="0.3">
      <c r="E45" s="282"/>
    </row>
    <row r="46" spans="5:5" s="273" customFormat="1" ht="18" customHeight="1" x14ac:dyDescent="0.3">
      <c r="E46" s="282"/>
    </row>
    <row r="47" spans="5:5" s="273" customFormat="1" ht="18" customHeight="1" x14ac:dyDescent="0.3">
      <c r="E47" s="282"/>
    </row>
    <row r="48" spans="5:5" s="273" customFormat="1" ht="18" customHeight="1" x14ac:dyDescent="0.3">
      <c r="E48" s="282"/>
    </row>
    <row r="49" spans="5:5" s="273" customFormat="1" ht="18" customHeight="1" x14ac:dyDescent="0.3">
      <c r="E49" s="282"/>
    </row>
    <row r="50" spans="5:5" s="273" customFormat="1" ht="18" customHeight="1" x14ac:dyDescent="0.3">
      <c r="E50" s="282"/>
    </row>
    <row r="51" spans="5:5" s="273" customFormat="1" ht="18" customHeight="1" x14ac:dyDescent="0.3">
      <c r="E51" s="282"/>
    </row>
    <row r="52" spans="5:5" s="273" customFormat="1" ht="18" customHeight="1" x14ac:dyDescent="0.3">
      <c r="E52" s="282"/>
    </row>
    <row r="53" spans="5:5" s="273" customFormat="1" ht="18" customHeight="1" x14ac:dyDescent="0.3">
      <c r="E53" s="282"/>
    </row>
    <row r="54" spans="5:5" s="273" customFormat="1" ht="18" customHeight="1" x14ac:dyDescent="0.3">
      <c r="E54" s="282"/>
    </row>
    <row r="55" spans="5:5" s="273" customFormat="1" ht="18" customHeight="1" x14ac:dyDescent="0.3">
      <c r="E55" s="282"/>
    </row>
    <row r="56" spans="5:5" s="273" customFormat="1" ht="18" customHeight="1" x14ac:dyDescent="0.3">
      <c r="E56" s="282"/>
    </row>
    <row r="57" spans="5:5" s="273" customFormat="1" ht="18" customHeight="1" x14ac:dyDescent="0.3">
      <c r="E57" s="282"/>
    </row>
    <row r="58" spans="5:5" s="273" customFormat="1" ht="18" customHeight="1" x14ac:dyDescent="0.3">
      <c r="E58" s="282"/>
    </row>
    <row r="59" spans="5:5" s="273" customFormat="1" ht="18" customHeight="1" x14ac:dyDescent="0.3">
      <c r="E59" s="282"/>
    </row>
    <row r="60" spans="5:5" s="273" customFormat="1" ht="18" customHeight="1" x14ac:dyDescent="0.3">
      <c r="E60" s="282"/>
    </row>
    <row r="61" spans="5:5" s="273" customFormat="1" ht="18" customHeight="1" x14ac:dyDescent="0.3">
      <c r="E61" s="282"/>
    </row>
    <row r="62" spans="5:5" s="273" customFormat="1" ht="18" customHeight="1" x14ac:dyDescent="0.3">
      <c r="E62" s="282"/>
    </row>
    <row r="63" spans="5:5" s="273" customFormat="1" ht="18" customHeight="1" x14ac:dyDescent="0.3">
      <c r="E63" s="282"/>
    </row>
    <row r="64" spans="5:5" s="273" customFormat="1" ht="18" customHeight="1" x14ac:dyDescent="0.3">
      <c r="E64" s="282"/>
    </row>
    <row r="65" spans="5:5" s="273" customFormat="1" ht="18" customHeight="1" x14ac:dyDescent="0.3">
      <c r="E65" s="282"/>
    </row>
    <row r="66" spans="5:5" s="273" customFormat="1" ht="18" customHeight="1" x14ac:dyDescent="0.3">
      <c r="E66" s="282"/>
    </row>
    <row r="67" spans="5:5" s="273" customFormat="1" ht="18" customHeight="1" x14ac:dyDescent="0.3">
      <c r="E67" s="282"/>
    </row>
    <row r="68" spans="5:5" s="273" customFormat="1" ht="18" customHeight="1" x14ac:dyDescent="0.3">
      <c r="E68" s="282"/>
    </row>
    <row r="69" spans="5:5" s="273" customFormat="1" ht="18" customHeight="1" x14ac:dyDescent="0.3">
      <c r="E69" s="282"/>
    </row>
    <row r="70" spans="5:5" s="273" customFormat="1" ht="18" customHeight="1" x14ac:dyDescent="0.3">
      <c r="E70" s="282"/>
    </row>
    <row r="71" spans="5:5" s="273" customFormat="1" ht="18" customHeight="1" x14ac:dyDescent="0.3">
      <c r="E71" s="282"/>
    </row>
    <row r="72" spans="5:5" s="273" customFormat="1" ht="18" customHeight="1" x14ac:dyDescent="0.3">
      <c r="E72" s="282"/>
    </row>
    <row r="73" spans="5:5" s="273" customFormat="1" ht="18" customHeight="1" x14ac:dyDescent="0.3">
      <c r="E73" s="282"/>
    </row>
    <row r="74" spans="5:5" s="273" customFormat="1" ht="18" customHeight="1" x14ac:dyDescent="0.3">
      <c r="E74" s="282"/>
    </row>
    <row r="75" spans="5:5" s="273" customFormat="1" ht="18" customHeight="1" x14ac:dyDescent="0.3">
      <c r="E75" s="282"/>
    </row>
    <row r="76" spans="5:5" s="273" customFormat="1" ht="18" customHeight="1" x14ac:dyDescent="0.3">
      <c r="E76" s="282"/>
    </row>
    <row r="77" spans="5:5" s="273" customFormat="1" ht="18" customHeight="1" x14ac:dyDescent="0.3">
      <c r="E77" s="282"/>
    </row>
    <row r="78" spans="5:5" s="273" customFormat="1" ht="18" customHeight="1" x14ac:dyDescent="0.3">
      <c r="E78" s="282"/>
    </row>
    <row r="79" spans="5:5" s="273" customFormat="1" ht="18" customHeight="1" x14ac:dyDescent="0.3">
      <c r="E79" s="282"/>
    </row>
    <row r="80" spans="5:5" s="273" customFormat="1" ht="18" customHeight="1" x14ac:dyDescent="0.3">
      <c r="E80" s="282"/>
    </row>
    <row r="81" spans="5:5" s="273" customFormat="1" ht="18" customHeight="1" x14ac:dyDescent="0.3">
      <c r="E81" s="282"/>
    </row>
    <row r="82" spans="5:5" s="273" customFormat="1" ht="18" customHeight="1" x14ac:dyDescent="0.3">
      <c r="E82" s="282"/>
    </row>
  </sheetData>
  <mergeCells count="23">
    <mergeCell ref="A23:E23"/>
    <mergeCell ref="A24:E24"/>
    <mergeCell ref="A25:E25"/>
    <mergeCell ref="A18:E18"/>
    <mergeCell ref="A19:E19"/>
    <mergeCell ref="A20:E20"/>
    <mergeCell ref="A21:E21"/>
    <mergeCell ref="A22:E22"/>
    <mergeCell ref="A13:E13"/>
    <mergeCell ref="A14:E14"/>
    <mergeCell ref="A15:E15"/>
    <mergeCell ref="A16:E16"/>
    <mergeCell ref="A17:E17"/>
    <mergeCell ref="A8:E8"/>
    <mergeCell ref="A9:E9"/>
    <mergeCell ref="A10:E10"/>
    <mergeCell ref="A11:E11"/>
    <mergeCell ref="A12:E12"/>
    <mergeCell ref="B1:C1"/>
    <mergeCell ref="B2:C2"/>
    <mergeCell ref="A5:E5"/>
    <mergeCell ref="A6:E6"/>
    <mergeCell ref="A7:E7"/>
  </mergeCells>
  <hyperlinks>
    <hyperlink ref="D1" location="ins" display="Instructivo" xr:uid="{00000000-0004-0000-1200-000000000000}"/>
    <hyperlink ref="D2" location="PEFI" display="Plan de ejecución física y de inversiones" xr:uid="{00000000-0004-0000-1200-000001000000}"/>
  </hyperlinks>
  <printOptions horizontalCentered="1"/>
  <pageMargins left="0" right="0" top="0" bottom="0" header="0.511811023622047" footer="0.511811023622047"/>
  <pageSetup fitToHeight="0" orientation="portrait" horizontalDpi="300" verticalDpi="30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BFBFBF"/>
    <pageSetUpPr fitToPage="1"/>
  </sheetPr>
  <dimension ref="A1:K100"/>
  <sheetViews>
    <sheetView showGridLines="0" topLeftCell="A21" zoomScaleNormal="100" workbookViewId="0">
      <selection activeCell="F10" sqref="F10"/>
    </sheetView>
  </sheetViews>
  <sheetFormatPr baseColWidth="10" defaultColWidth="11.296875" defaultRowHeight="12.5" x14ac:dyDescent="0.3"/>
  <cols>
    <col min="1" max="1" width="33.09765625" style="273" customWidth="1"/>
    <col min="2" max="2" width="47.09765625" style="273" customWidth="1"/>
    <col min="3" max="3" width="17.296875" style="273" customWidth="1"/>
    <col min="4" max="4" width="22.296875" style="273" customWidth="1"/>
    <col min="5" max="5" width="25" style="282" customWidth="1"/>
    <col min="6" max="6" width="23.296875" style="273" customWidth="1"/>
    <col min="7" max="7" width="24.296875" style="273" customWidth="1"/>
    <col min="8" max="8" width="22.796875" style="273" customWidth="1"/>
    <col min="9" max="16384" width="11.296875" style="273"/>
  </cols>
  <sheetData>
    <row r="1" spans="1:11" s="1" customFormat="1" ht="39" customHeight="1" x14ac:dyDescent="0.25">
      <c r="B1" s="674" t="str">
        <f>Instructivo!F1</f>
        <v>Sistema de Gestión Integral (SGI)
Instructivo - Componente Financiero EP
Código: F-PGC-21. Versión: 05</v>
      </c>
      <c r="C1" s="674"/>
      <c r="D1" s="118" t="s">
        <v>217</v>
      </c>
      <c r="E1" s="118" t="s">
        <v>905</v>
      </c>
      <c r="F1" s="118" t="s">
        <v>906</v>
      </c>
    </row>
    <row r="2" spans="1:11" s="1" customFormat="1" ht="17.25" customHeight="1" x14ac:dyDescent="0.3">
      <c r="B2" s="554" t="s">
        <v>907</v>
      </c>
      <c r="C2" s="554"/>
      <c r="D2" s="118" t="s">
        <v>908</v>
      </c>
      <c r="E2" s="118" t="s">
        <v>909</v>
      </c>
      <c r="F2" s="273"/>
      <c r="I2" s="275"/>
      <c r="J2" s="214"/>
      <c r="K2" s="199"/>
    </row>
    <row r="3" spans="1:11" ht="18" customHeight="1" x14ac:dyDescent="0.3">
      <c r="D3" s="118" t="s">
        <v>910</v>
      </c>
      <c r="E3" s="118" t="s">
        <v>911</v>
      </c>
    </row>
    <row r="5" spans="1:11" ht="18" customHeight="1" x14ac:dyDescent="0.3">
      <c r="A5" s="750" t="s">
        <v>912</v>
      </c>
      <c r="B5" s="750"/>
      <c r="C5" s="750"/>
      <c r="D5" s="750"/>
      <c r="E5" s="750"/>
    </row>
    <row r="6" spans="1:11" ht="97.5" customHeight="1" x14ac:dyDescent="0.3">
      <c r="A6" s="731" t="s">
        <v>913</v>
      </c>
      <c r="B6" s="731"/>
      <c r="C6" s="731"/>
      <c r="D6" s="731"/>
      <c r="E6" s="731"/>
    </row>
    <row r="7" spans="1:11" ht="18" customHeight="1" x14ac:dyDescent="0.3">
      <c r="A7" s="751" t="s">
        <v>914</v>
      </c>
      <c r="B7" s="751"/>
      <c r="C7" s="751"/>
      <c r="D7" s="751"/>
      <c r="E7" s="751"/>
    </row>
    <row r="8" spans="1:11" ht="18" customHeight="1" x14ac:dyDescent="0.3">
      <c r="A8" s="752"/>
      <c r="B8" s="752"/>
      <c r="C8" s="752"/>
      <c r="D8" s="752"/>
      <c r="E8" s="752"/>
    </row>
    <row r="9" spans="1:11" ht="18" customHeight="1" x14ac:dyDescent="0.3">
      <c r="A9" s="750" t="s">
        <v>915</v>
      </c>
      <c r="B9" s="750"/>
      <c r="C9" s="750"/>
      <c r="D9" s="750"/>
      <c r="E9" s="750"/>
    </row>
    <row r="10" spans="1:11" ht="63.75" customHeight="1" x14ac:dyDescent="0.3">
      <c r="A10" s="733" t="s">
        <v>916</v>
      </c>
      <c r="B10" s="733"/>
      <c r="C10" s="733"/>
      <c r="D10" s="733"/>
      <c r="E10" s="733"/>
    </row>
    <row r="11" spans="1:11" ht="188.25" customHeight="1" x14ac:dyDescent="0.3">
      <c r="A11" s="733" t="s">
        <v>917</v>
      </c>
      <c r="B11" s="733"/>
      <c r="C11" s="733"/>
      <c r="D11" s="733"/>
      <c r="E11" s="733"/>
    </row>
    <row r="12" spans="1:11" ht="180" customHeight="1" x14ac:dyDescent="0.3">
      <c r="A12" s="733" t="s">
        <v>918</v>
      </c>
      <c r="B12" s="733"/>
      <c r="C12" s="733"/>
      <c r="D12" s="733"/>
      <c r="E12" s="733"/>
    </row>
    <row r="13" spans="1:11" ht="41.25" customHeight="1" x14ac:dyDescent="0.3">
      <c r="A13" s="733" t="s">
        <v>919</v>
      </c>
      <c r="B13" s="733"/>
      <c r="C13" s="733"/>
      <c r="D13" s="733"/>
      <c r="E13" s="733"/>
    </row>
    <row r="14" spans="1:11" ht="193.5" customHeight="1" x14ac:dyDescent="0.3">
      <c r="A14" s="733" t="s">
        <v>920</v>
      </c>
      <c r="B14" s="733"/>
      <c r="C14" s="733"/>
      <c r="D14" s="733"/>
      <c r="E14" s="733"/>
    </row>
    <row r="15" spans="1:11" ht="240" customHeight="1" x14ac:dyDescent="0.3">
      <c r="A15" s="733" t="s">
        <v>921</v>
      </c>
      <c r="B15" s="733"/>
      <c r="C15" s="733"/>
      <c r="D15" s="733"/>
      <c r="E15" s="733"/>
    </row>
    <row r="16" spans="1:11" ht="284.25" customHeight="1" x14ac:dyDescent="0.3">
      <c r="A16" s="733" t="s">
        <v>922</v>
      </c>
      <c r="B16" s="733"/>
      <c r="C16" s="733"/>
      <c r="D16" s="733"/>
      <c r="E16" s="733"/>
    </row>
    <row r="17" spans="1:5" ht="129.75" customHeight="1" x14ac:dyDescent="0.3">
      <c r="A17" s="734" t="s">
        <v>923</v>
      </c>
      <c r="B17" s="734"/>
      <c r="C17" s="734"/>
      <c r="D17" s="734"/>
      <c r="E17" s="734"/>
    </row>
    <row r="18" spans="1:5" ht="18" customHeight="1" x14ac:dyDescent="0.3">
      <c r="A18" s="752"/>
      <c r="B18" s="752"/>
      <c r="C18" s="752"/>
      <c r="D18" s="752"/>
      <c r="E18" s="752"/>
    </row>
    <row r="19" spans="1:5" ht="18" customHeight="1" x14ac:dyDescent="0.3">
      <c r="A19" s="750" t="s">
        <v>924</v>
      </c>
      <c r="B19" s="750"/>
      <c r="C19" s="750"/>
      <c r="D19" s="750"/>
      <c r="E19" s="750"/>
    </row>
    <row r="20" spans="1:5" ht="117" customHeight="1" x14ac:dyDescent="0.3">
      <c r="A20" s="733" t="s">
        <v>925</v>
      </c>
      <c r="B20" s="733"/>
      <c r="C20" s="733"/>
      <c r="D20" s="733"/>
      <c r="E20" s="733"/>
    </row>
    <row r="21" spans="1:5" ht="18" customHeight="1" x14ac:dyDescent="0.3">
      <c r="A21" s="753" t="s">
        <v>926</v>
      </c>
      <c r="B21" s="753"/>
      <c r="C21" s="753"/>
      <c r="D21" s="753"/>
      <c r="E21" s="753"/>
    </row>
    <row r="22" spans="1:5" ht="340.5" customHeight="1" x14ac:dyDescent="0.25">
      <c r="A22" s="754" t="s">
        <v>927</v>
      </c>
      <c r="B22" s="754"/>
      <c r="C22" s="754"/>
      <c r="D22" s="754"/>
      <c r="E22" s="754"/>
    </row>
    <row r="23" spans="1:5" ht="18" customHeight="1" x14ac:dyDescent="0.3">
      <c r="A23" s="755"/>
      <c r="B23" s="755"/>
      <c r="C23" s="755"/>
      <c r="D23" s="755"/>
      <c r="E23" s="755"/>
    </row>
    <row r="24" spans="1:5" ht="18" customHeight="1" x14ac:dyDescent="0.3">
      <c r="A24" s="750" t="s">
        <v>928</v>
      </c>
      <c r="B24" s="750"/>
      <c r="C24" s="750"/>
      <c r="D24" s="750"/>
      <c r="E24" s="750"/>
    </row>
    <row r="25" spans="1:5" ht="114" customHeight="1" x14ac:dyDescent="0.3">
      <c r="A25" s="731" t="s">
        <v>929</v>
      </c>
      <c r="B25" s="731"/>
      <c r="C25" s="731"/>
      <c r="D25" s="731"/>
      <c r="E25" s="731"/>
    </row>
    <row r="26" spans="1:5" ht="63" customHeight="1" x14ac:dyDescent="0.3">
      <c r="A26" s="733" t="s">
        <v>930</v>
      </c>
      <c r="B26" s="733"/>
      <c r="C26" s="733"/>
      <c r="D26" s="733"/>
      <c r="E26" s="733"/>
    </row>
    <row r="27" spans="1:5" ht="63.75" customHeight="1" x14ac:dyDescent="0.3">
      <c r="A27" s="733" t="s">
        <v>931</v>
      </c>
      <c r="B27" s="733"/>
      <c r="C27" s="733"/>
      <c r="D27" s="733"/>
      <c r="E27" s="733"/>
    </row>
    <row r="28" spans="1:5" ht="41.25" customHeight="1" x14ac:dyDescent="0.3">
      <c r="A28" s="733" t="s">
        <v>932</v>
      </c>
      <c r="B28" s="733"/>
      <c r="C28" s="733"/>
      <c r="D28" s="733"/>
      <c r="E28" s="733"/>
    </row>
    <row r="29" spans="1:5" ht="52.5" customHeight="1" x14ac:dyDescent="0.3">
      <c r="A29" s="733" t="s">
        <v>933</v>
      </c>
      <c r="B29" s="733"/>
      <c r="C29" s="733"/>
      <c r="D29" s="733"/>
      <c r="E29" s="733"/>
    </row>
    <row r="30" spans="1:5" ht="17.25" customHeight="1" x14ac:dyDescent="0.3">
      <c r="A30" s="751" t="s">
        <v>914</v>
      </c>
      <c r="B30" s="751"/>
      <c r="C30" s="751"/>
      <c r="D30" s="751"/>
      <c r="E30" s="751"/>
    </row>
    <row r="31" spans="1:5" ht="18" customHeight="1" x14ac:dyDescent="0.3">
      <c r="A31" s="752"/>
      <c r="B31" s="752"/>
      <c r="C31" s="752"/>
      <c r="D31" s="752"/>
      <c r="E31" s="752"/>
    </row>
    <row r="32" spans="1:5" ht="18" customHeight="1" x14ac:dyDescent="0.3">
      <c r="A32" s="750" t="s">
        <v>934</v>
      </c>
      <c r="B32" s="750"/>
      <c r="C32" s="750"/>
      <c r="D32" s="750"/>
      <c r="E32" s="750"/>
    </row>
    <row r="33" spans="1:5" ht="107.25" customHeight="1" x14ac:dyDescent="0.3">
      <c r="A33" s="734" t="s">
        <v>935</v>
      </c>
      <c r="B33" s="734"/>
      <c r="C33" s="734"/>
      <c r="D33" s="734"/>
      <c r="E33" s="734"/>
    </row>
    <row r="35" spans="1:5" ht="29.25" customHeight="1" x14ac:dyDescent="0.3">
      <c r="A35" s="756" t="s">
        <v>936</v>
      </c>
      <c r="B35" s="756"/>
      <c r="C35" s="756"/>
      <c r="D35" s="756"/>
      <c r="E35" s="756"/>
    </row>
    <row r="36" spans="1:5" ht="183" customHeight="1" x14ac:dyDescent="0.3">
      <c r="A36" s="733" t="s">
        <v>937</v>
      </c>
      <c r="B36" s="733"/>
      <c r="C36" s="733"/>
      <c r="D36" s="733"/>
      <c r="E36" s="733"/>
    </row>
    <row r="37" spans="1:5" ht="27" customHeight="1" x14ac:dyDescent="0.3">
      <c r="A37" s="733" t="s">
        <v>938</v>
      </c>
      <c r="B37" s="733"/>
      <c r="C37" s="733"/>
      <c r="D37" s="733"/>
      <c r="E37" s="733"/>
    </row>
    <row r="38" spans="1:5" ht="18" customHeight="1" x14ac:dyDescent="0.3">
      <c r="A38" s="751" t="s">
        <v>939</v>
      </c>
      <c r="B38" s="751"/>
      <c r="C38" s="751"/>
      <c r="D38" s="751"/>
      <c r="E38" s="751"/>
    </row>
    <row r="40" spans="1:5" ht="18" customHeight="1" x14ac:dyDescent="0.3">
      <c r="A40" s="756" t="s">
        <v>940</v>
      </c>
      <c r="B40" s="756"/>
      <c r="C40" s="756"/>
      <c r="D40" s="756"/>
      <c r="E40" s="756"/>
    </row>
    <row r="41" spans="1:5" ht="18" customHeight="1" x14ac:dyDescent="0.3">
      <c r="A41" s="733" t="s">
        <v>941</v>
      </c>
      <c r="B41" s="733"/>
      <c r="C41" s="733"/>
      <c r="D41" s="733"/>
      <c r="E41" s="733"/>
    </row>
    <row r="42" spans="1:5" ht="18" customHeight="1" x14ac:dyDescent="0.3">
      <c r="A42" s="731" t="s">
        <v>942</v>
      </c>
      <c r="B42" s="731"/>
      <c r="C42" s="731"/>
      <c r="D42" s="731"/>
      <c r="E42" s="731"/>
    </row>
    <row r="43" spans="1:5" ht="18" customHeight="1" x14ac:dyDescent="0.3">
      <c r="A43" s="731" t="s">
        <v>943</v>
      </c>
      <c r="B43" s="731"/>
      <c r="C43" s="731"/>
      <c r="D43" s="731"/>
      <c r="E43" s="731"/>
    </row>
    <row r="44" spans="1:5" ht="25.5" customHeight="1" x14ac:dyDescent="0.3">
      <c r="A44" s="731" t="s">
        <v>944</v>
      </c>
      <c r="B44" s="731"/>
      <c r="C44" s="731"/>
      <c r="D44" s="731"/>
      <c r="E44" s="731"/>
    </row>
    <row r="45" spans="1:5" ht="68.25" customHeight="1" x14ac:dyDescent="0.3">
      <c r="A45" s="731" t="s">
        <v>945</v>
      </c>
      <c r="B45" s="731"/>
      <c r="C45" s="731"/>
      <c r="D45" s="731"/>
      <c r="E45" s="731"/>
    </row>
    <row r="46" spans="1:5" ht="40.5" customHeight="1" x14ac:dyDescent="0.3">
      <c r="A46" s="731" t="s">
        <v>946</v>
      </c>
      <c r="B46" s="731"/>
      <c r="C46" s="731"/>
      <c r="D46" s="731"/>
      <c r="E46" s="731"/>
    </row>
    <row r="47" spans="1:5" ht="79.5" customHeight="1" x14ac:dyDescent="0.3">
      <c r="A47" s="731" t="s">
        <v>947</v>
      </c>
      <c r="B47" s="731"/>
      <c r="C47" s="731"/>
      <c r="D47" s="731"/>
      <c r="E47" s="731"/>
    </row>
    <row r="48" spans="1:5" ht="28.5" customHeight="1" x14ac:dyDescent="0.3">
      <c r="A48" s="731" t="s">
        <v>948</v>
      </c>
      <c r="B48" s="731"/>
      <c r="C48" s="731"/>
      <c r="D48" s="731"/>
      <c r="E48" s="731"/>
    </row>
    <row r="49" spans="1:5" ht="18" customHeight="1" x14ac:dyDescent="0.3">
      <c r="A49" s="731" t="s">
        <v>949</v>
      </c>
      <c r="B49" s="731"/>
      <c r="C49" s="731"/>
      <c r="D49" s="731"/>
      <c r="E49" s="731"/>
    </row>
    <row r="50" spans="1:5" ht="33.75" customHeight="1" x14ac:dyDescent="0.3">
      <c r="A50" s="731" t="s">
        <v>950</v>
      </c>
      <c r="B50" s="731"/>
      <c r="C50" s="731"/>
      <c r="D50" s="731"/>
      <c r="E50" s="731"/>
    </row>
    <row r="51" spans="1:5" ht="32.25" customHeight="1" x14ac:dyDescent="0.3">
      <c r="A51" s="731" t="s">
        <v>951</v>
      </c>
      <c r="B51" s="731"/>
      <c r="C51" s="731"/>
      <c r="D51" s="731"/>
      <c r="E51" s="731"/>
    </row>
    <row r="52" spans="1:5" ht="54" customHeight="1" x14ac:dyDescent="0.3">
      <c r="A52" s="731" t="s">
        <v>952</v>
      </c>
      <c r="B52" s="731"/>
      <c r="C52" s="731"/>
      <c r="D52" s="731"/>
      <c r="E52" s="731"/>
    </row>
    <row r="53" spans="1:5" ht="18" customHeight="1" x14ac:dyDescent="0.3">
      <c r="A53" s="731" t="s">
        <v>953</v>
      </c>
      <c r="B53" s="731"/>
      <c r="C53" s="731"/>
      <c r="D53" s="731"/>
      <c r="E53" s="731"/>
    </row>
    <row r="54" spans="1:5" ht="28.5" customHeight="1" x14ac:dyDescent="0.3">
      <c r="A54" s="731" t="s">
        <v>954</v>
      </c>
      <c r="B54" s="731"/>
      <c r="C54" s="731"/>
      <c r="D54" s="731"/>
      <c r="E54" s="731"/>
    </row>
    <row r="55" spans="1:5" ht="26.25" customHeight="1" x14ac:dyDescent="0.3">
      <c r="A55" s="731" t="s">
        <v>955</v>
      </c>
      <c r="B55" s="731"/>
      <c r="C55" s="731"/>
      <c r="D55" s="731"/>
      <c r="E55" s="731"/>
    </row>
    <row r="56" spans="1:5" ht="45" customHeight="1" x14ac:dyDescent="0.3">
      <c r="A56" s="731" t="s">
        <v>956</v>
      </c>
      <c r="B56" s="731"/>
      <c r="C56" s="731"/>
      <c r="D56" s="731"/>
      <c r="E56" s="731"/>
    </row>
    <row r="57" spans="1:5" ht="32.25" customHeight="1" x14ac:dyDescent="0.3">
      <c r="A57" s="731" t="s">
        <v>957</v>
      </c>
      <c r="B57" s="731"/>
      <c r="C57" s="731"/>
      <c r="D57" s="731"/>
      <c r="E57" s="731"/>
    </row>
    <row r="58" spans="1:5" ht="30.75" customHeight="1" x14ac:dyDescent="0.3">
      <c r="A58" s="731" t="s">
        <v>958</v>
      </c>
      <c r="B58" s="731"/>
      <c r="C58" s="731"/>
      <c r="D58" s="731"/>
      <c r="E58" s="731"/>
    </row>
    <row r="59" spans="1:5" ht="28.5" customHeight="1" x14ac:dyDescent="0.3">
      <c r="A59" s="731" t="s">
        <v>959</v>
      </c>
      <c r="B59" s="731"/>
      <c r="C59" s="731"/>
      <c r="D59" s="731"/>
      <c r="E59" s="731"/>
    </row>
    <row r="60" spans="1:5" ht="28.5" customHeight="1" x14ac:dyDescent="0.3">
      <c r="A60" s="731" t="s">
        <v>960</v>
      </c>
      <c r="B60" s="731"/>
      <c r="C60" s="731"/>
      <c r="D60" s="731"/>
      <c r="E60" s="731"/>
    </row>
    <row r="61" spans="1:5" ht="18" customHeight="1" x14ac:dyDescent="0.3">
      <c r="A61" s="731" t="s">
        <v>961</v>
      </c>
      <c r="B61" s="731"/>
      <c r="C61" s="731"/>
      <c r="D61" s="731"/>
      <c r="E61" s="731"/>
    </row>
    <row r="62" spans="1:5" ht="30" customHeight="1" x14ac:dyDescent="0.3">
      <c r="A62" s="731" t="s">
        <v>962</v>
      </c>
      <c r="B62" s="731"/>
      <c r="C62" s="731"/>
      <c r="D62" s="731"/>
      <c r="E62" s="731"/>
    </row>
    <row r="63" spans="1:5" ht="18" customHeight="1" x14ac:dyDescent="0.3">
      <c r="A63" s="731" t="s">
        <v>963</v>
      </c>
      <c r="B63" s="731"/>
      <c r="C63" s="731"/>
      <c r="D63" s="731"/>
      <c r="E63" s="731"/>
    </row>
    <row r="64" spans="1:5" ht="39" customHeight="1" x14ac:dyDescent="0.3">
      <c r="A64" s="731" t="s">
        <v>964</v>
      </c>
      <c r="B64" s="731"/>
      <c r="C64" s="731"/>
      <c r="D64" s="731"/>
      <c r="E64" s="731"/>
    </row>
    <row r="65" spans="1:5" ht="28.5" customHeight="1" x14ac:dyDescent="0.3">
      <c r="A65" s="731" t="s">
        <v>965</v>
      </c>
      <c r="B65" s="731"/>
      <c r="C65" s="731"/>
      <c r="D65" s="731"/>
      <c r="E65" s="731"/>
    </row>
    <row r="66" spans="1:5" ht="27.75" customHeight="1" x14ac:dyDescent="0.3">
      <c r="A66" s="731" t="s">
        <v>966</v>
      </c>
      <c r="B66" s="731"/>
      <c r="C66" s="731"/>
      <c r="D66" s="731"/>
      <c r="E66" s="731"/>
    </row>
    <row r="67" spans="1:5" ht="18" customHeight="1" x14ac:dyDescent="0.3">
      <c r="A67" s="731" t="s">
        <v>967</v>
      </c>
      <c r="B67" s="731"/>
      <c r="C67" s="731"/>
      <c r="D67" s="731"/>
      <c r="E67" s="731"/>
    </row>
    <row r="68" spans="1:5" ht="18" customHeight="1" x14ac:dyDescent="0.3">
      <c r="A68" s="731" t="s">
        <v>968</v>
      </c>
      <c r="B68" s="731"/>
      <c r="C68" s="731"/>
      <c r="D68" s="731"/>
      <c r="E68" s="731"/>
    </row>
    <row r="69" spans="1:5" ht="18" customHeight="1" x14ac:dyDescent="0.3">
      <c r="A69" s="731" t="s">
        <v>969</v>
      </c>
      <c r="B69" s="731"/>
      <c r="C69" s="731"/>
      <c r="D69" s="731"/>
      <c r="E69" s="731"/>
    </row>
    <row r="70" spans="1:5" ht="18" customHeight="1" x14ac:dyDescent="0.3">
      <c r="A70" s="731" t="s">
        <v>970</v>
      </c>
      <c r="B70" s="731"/>
      <c r="C70" s="731"/>
      <c r="D70" s="731"/>
      <c r="E70" s="731"/>
    </row>
    <row r="71" spans="1:5" ht="18" customHeight="1" x14ac:dyDescent="0.3">
      <c r="A71" s="731" t="s">
        <v>971</v>
      </c>
      <c r="B71" s="731"/>
      <c r="C71" s="731"/>
      <c r="D71" s="731"/>
      <c r="E71" s="731"/>
    </row>
    <row r="72" spans="1:5" ht="18" customHeight="1" x14ac:dyDescent="0.3">
      <c r="A72" s="731" t="s">
        <v>972</v>
      </c>
      <c r="B72" s="731"/>
      <c r="C72" s="731"/>
      <c r="D72" s="731"/>
      <c r="E72" s="731"/>
    </row>
    <row r="73" spans="1:5" ht="18" customHeight="1" x14ac:dyDescent="0.3">
      <c r="A73" s="731" t="s">
        <v>973</v>
      </c>
      <c r="B73" s="731"/>
      <c r="C73" s="731"/>
      <c r="D73" s="731"/>
      <c r="E73" s="731"/>
    </row>
    <row r="74" spans="1:5" ht="18" customHeight="1" x14ac:dyDescent="0.3">
      <c r="A74" s="731" t="s">
        <v>974</v>
      </c>
      <c r="B74" s="731"/>
      <c r="C74" s="731"/>
      <c r="D74" s="731"/>
      <c r="E74" s="731"/>
    </row>
    <row r="75" spans="1:5" ht="18" customHeight="1" x14ac:dyDescent="0.3">
      <c r="A75" s="731" t="s">
        <v>975</v>
      </c>
      <c r="B75" s="731"/>
      <c r="C75" s="731"/>
      <c r="D75" s="731"/>
      <c r="E75" s="731"/>
    </row>
    <row r="76" spans="1:5" ht="18" customHeight="1" x14ac:dyDescent="0.3">
      <c r="A76" s="731" t="s">
        <v>976</v>
      </c>
      <c r="B76" s="731"/>
      <c r="C76" s="731"/>
      <c r="D76" s="731"/>
      <c r="E76" s="731"/>
    </row>
    <row r="77" spans="1:5" ht="18" customHeight="1" x14ac:dyDescent="0.3">
      <c r="A77" s="731" t="s">
        <v>977</v>
      </c>
      <c r="B77" s="731"/>
      <c r="C77" s="731"/>
      <c r="D77" s="731"/>
      <c r="E77" s="731"/>
    </row>
    <row r="78" spans="1:5" ht="18" customHeight="1" x14ac:dyDescent="0.3">
      <c r="A78" s="731" t="s">
        <v>978</v>
      </c>
      <c r="B78" s="731"/>
      <c r="C78" s="731"/>
      <c r="D78" s="731"/>
      <c r="E78" s="731"/>
    </row>
    <row r="79" spans="1:5" ht="18" customHeight="1" x14ac:dyDescent="0.3">
      <c r="A79" s="731" t="s">
        <v>979</v>
      </c>
      <c r="B79" s="731"/>
      <c r="C79" s="731"/>
      <c r="D79" s="731"/>
      <c r="E79" s="731"/>
    </row>
    <row r="80" spans="1:5" ht="18" customHeight="1" x14ac:dyDescent="0.3">
      <c r="A80" s="731" t="s">
        <v>980</v>
      </c>
      <c r="B80" s="731"/>
      <c r="C80" s="731"/>
      <c r="D80" s="731"/>
      <c r="E80" s="731"/>
    </row>
    <row r="81" spans="1:5" ht="18" customHeight="1" x14ac:dyDescent="0.3">
      <c r="A81" s="731" t="s">
        <v>981</v>
      </c>
      <c r="B81" s="731"/>
      <c r="C81" s="731"/>
      <c r="D81" s="731"/>
      <c r="E81" s="731"/>
    </row>
    <row r="82" spans="1:5" ht="18" customHeight="1" x14ac:dyDescent="0.3">
      <c r="A82" s="731" t="s">
        <v>982</v>
      </c>
      <c r="B82" s="731"/>
      <c r="C82" s="731"/>
      <c r="D82" s="731"/>
      <c r="E82" s="731"/>
    </row>
    <row r="83" spans="1:5" ht="18" customHeight="1" x14ac:dyDescent="0.3">
      <c r="A83" s="731" t="s">
        <v>983</v>
      </c>
      <c r="B83" s="731"/>
      <c r="C83" s="731"/>
      <c r="D83" s="731"/>
      <c r="E83" s="731"/>
    </row>
    <row r="84" spans="1:5" ht="18" customHeight="1" x14ac:dyDescent="0.3">
      <c r="A84" s="731" t="s">
        <v>984</v>
      </c>
      <c r="B84" s="731"/>
      <c r="C84" s="731"/>
      <c r="D84" s="731"/>
      <c r="E84" s="731"/>
    </row>
    <row r="85" spans="1:5" ht="18" customHeight="1" x14ac:dyDescent="0.3">
      <c r="A85" s="731" t="s">
        <v>985</v>
      </c>
      <c r="B85" s="731"/>
      <c r="C85" s="731"/>
      <c r="D85" s="731"/>
      <c r="E85" s="731"/>
    </row>
    <row r="86" spans="1:5" ht="18" customHeight="1" x14ac:dyDescent="0.3">
      <c r="A86" s="731" t="s">
        <v>986</v>
      </c>
      <c r="B86" s="731"/>
      <c r="C86" s="731"/>
      <c r="D86" s="731"/>
      <c r="E86" s="731"/>
    </row>
    <row r="87" spans="1:5" ht="18" customHeight="1" x14ac:dyDescent="0.3">
      <c r="A87" s="493"/>
      <c r="B87" s="480"/>
      <c r="C87" s="480"/>
      <c r="D87" s="480"/>
      <c r="E87" s="494"/>
    </row>
    <row r="88" spans="1:5" ht="40.5" customHeight="1" x14ac:dyDescent="0.3">
      <c r="A88" s="731" t="s">
        <v>987</v>
      </c>
      <c r="B88" s="731"/>
      <c r="C88" s="731"/>
      <c r="D88" s="731"/>
      <c r="E88" s="731"/>
    </row>
    <row r="89" spans="1:5" ht="18" customHeight="1" x14ac:dyDescent="0.3">
      <c r="A89" s="731" t="s">
        <v>988</v>
      </c>
      <c r="B89" s="731"/>
      <c r="C89" s="731"/>
      <c r="D89" s="731"/>
      <c r="E89" s="731"/>
    </row>
    <row r="90" spans="1:5" ht="45.75" customHeight="1" x14ac:dyDescent="0.3">
      <c r="A90" s="731" t="s">
        <v>989</v>
      </c>
      <c r="B90" s="731"/>
      <c r="C90" s="731"/>
      <c r="D90" s="731"/>
      <c r="E90" s="731"/>
    </row>
    <row r="91" spans="1:5" ht="26.25" customHeight="1" x14ac:dyDescent="0.3">
      <c r="A91" s="731" t="s">
        <v>990</v>
      </c>
      <c r="B91" s="731"/>
      <c r="C91" s="731"/>
      <c r="D91" s="731"/>
      <c r="E91" s="731"/>
    </row>
    <row r="92" spans="1:5" ht="18" customHeight="1" x14ac:dyDescent="0.3">
      <c r="A92" s="731" t="s">
        <v>991</v>
      </c>
      <c r="B92" s="731"/>
      <c r="C92" s="731"/>
      <c r="D92" s="731"/>
      <c r="E92" s="731"/>
    </row>
    <row r="93" spans="1:5" ht="29.25" customHeight="1" x14ac:dyDescent="0.3">
      <c r="A93" s="731" t="s">
        <v>992</v>
      </c>
      <c r="B93" s="731"/>
      <c r="C93" s="731"/>
      <c r="D93" s="731"/>
      <c r="E93" s="731"/>
    </row>
    <row r="94" spans="1:5" ht="32.25" customHeight="1" x14ac:dyDescent="0.3">
      <c r="A94" s="731" t="s">
        <v>993</v>
      </c>
      <c r="B94" s="731"/>
      <c r="C94" s="731"/>
      <c r="D94" s="731"/>
      <c r="E94" s="731"/>
    </row>
    <row r="95" spans="1:5" ht="26.25" customHeight="1" x14ac:dyDescent="0.3">
      <c r="A95" s="731" t="s">
        <v>994</v>
      </c>
      <c r="B95" s="731"/>
      <c r="C95" s="731"/>
      <c r="D95" s="731"/>
      <c r="E95" s="731"/>
    </row>
    <row r="96" spans="1:5" ht="45.75" customHeight="1" x14ac:dyDescent="0.3">
      <c r="A96" s="731" t="s">
        <v>995</v>
      </c>
      <c r="B96" s="731"/>
      <c r="C96" s="731"/>
      <c r="D96" s="731"/>
      <c r="E96" s="731"/>
    </row>
    <row r="97" spans="1:5" ht="42.75" customHeight="1" x14ac:dyDescent="0.3">
      <c r="A97" s="731" t="s">
        <v>996</v>
      </c>
      <c r="B97" s="731"/>
      <c r="C97" s="731"/>
      <c r="D97" s="731"/>
      <c r="E97" s="731"/>
    </row>
    <row r="98" spans="1:5" ht="18" customHeight="1" x14ac:dyDescent="0.3">
      <c r="A98" s="731" t="s">
        <v>997</v>
      </c>
      <c r="B98" s="731"/>
      <c r="C98" s="731"/>
      <c r="D98" s="731"/>
      <c r="E98" s="731"/>
    </row>
    <row r="99" spans="1:5" ht="54.75" customHeight="1" x14ac:dyDescent="0.3">
      <c r="A99" s="731" t="s">
        <v>998</v>
      </c>
      <c r="B99" s="731"/>
      <c r="C99" s="731"/>
      <c r="D99" s="731"/>
      <c r="E99" s="731"/>
    </row>
    <row r="100" spans="1:5" ht="18" customHeight="1" x14ac:dyDescent="0.3">
      <c r="A100" s="732" t="s">
        <v>999</v>
      </c>
      <c r="B100" s="732"/>
      <c r="C100" s="732"/>
      <c r="D100" s="732"/>
      <c r="E100" s="732"/>
    </row>
  </sheetData>
  <mergeCells count="95">
    <mergeCell ref="A96:E96"/>
    <mergeCell ref="A97:E97"/>
    <mergeCell ref="A98:E98"/>
    <mergeCell ref="A99:E99"/>
    <mergeCell ref="A100:E100"/>
    <mergeCell ref="A91:E91"/>
    <mergeCell ref="A92:E92"/>
    <mergeCell ref="A93:E93"/>
    <mergeCell ref="A94:E94"/>
    <mergeCell ref="A95:E95"/>
    <mergeCell ref="A85:E85"/>
    <mergeCell ref="A86:E86"/>
    <mergeCell ref="A88:E88"/>
    <mergeCell ref="A89:E89"/>
    <mergeCell ref="A90:E90"/>
    <mergeCell ref="A80:E80"/>
    <mergeCell ref="A81:E81"/>
    <mergeCell ref="A82:E82"/>
    <mergeCell ref="A83:E83"/>
    <mergeCell ref="A84:E84"/>
    <mergeCell ref="A75:E75"/>
    <mergeCell ref="A76:E76"/>
    <mergeCell ref="A77:E77"/>
    <mergeCell ref="A78:E78"/>
    <mergeCell ref="A79:E79"/>
    <mergeCell ref="A70:E70"/>
    <mergeCell ref="A71:E71"/>
    <mergeCell ref="A72:E72"/>
    <mergeCell ref="A73:E73"/>
    <mergeCell ref="A74:E74"/>
    <mergeCell ref="A65:E65"/>
    <mergeCell ref="A66:E66"/>
    <mergeCell ref="A67:E67"/>
    <mergeCell ref="A68:E68"/>
    <mergeCell ref="A69:E69"/>
    <mergeCell ref="A60:E60"/>
    <mergeCell ref="A61:E61"/>
    <mergeCell ref="A62:E62"/>
    <mergeCell ref="A63:E63"/>
    <mergeCell ref="A64:E64"/>
    <mergeCell ref="A55:E55"/>
    <mergeCell ref="A56:E56"/>
    <mergeCell ref="A57:E57"/>
    <mergeCell ref="A58:E58"/>
    <mergeCell ref="A59:E59"/>
    <mergeCell ref="A50:E50"/>
    <mergeCell ref="A51:E51"/>
    <mergeCell ref="A52:E52"/>
    <mergeCell ref="A53:E53"/>
    <mergeCell ref="A54:E54"/>
    <mergeCell ref="A45:E45"/>
    <mergeCell ref="A46:E46"/>
    <mergeCell ref="A47:E47"/>
    <mergeCell ref="A48:E48"/>
    <mergeCell ref="A49:E49"/>
    <mergeCell ref="A40:E40"/>
    <mergeCell ref="A41:E41"/>
    <mergeCell ref="A42:E42"/>
    <mergeCell ref="A43:E43"/>
    <mergeCell ref="A44:E44"/>
    <mergeCell ref="A33:E33"/>
    <mergeCell ref="A35:E35"/>
    <mergeCell ref="A36:E36"/>
    <mergeCell ref="A37:E37"/>
    <mergeCell ref="A38:E38"/>
    <mergeCell ref="A28:E28"/>
    <mergeCell ref="A29:E29"/>
    <mergeCell ref="A30:E30"/>
    <mergeCell ref="A31:E31"/>
    <mergeCell ref="A32:E32"/>
    <mergeCell ref="A23:E23"/>
    <mergeCell ref="A24:E24"/>
    <mergeCell ref="A25:E25"/>
    <mergeCell ref="A26:E26"/>
    <mergeCell ref="A27:E27"/>
    <mergeCell ref="A18:E18"/>
    <mergeCell ref="A19:E19"/>
    <mergeCell ref="A20:E20"/>
    <mergeCell ref="A21:E21"/>
    <mergeCell ref="A22:E22"/>
    <mergeCell ref="A13:E13"/>
    <mergeCell ref="A14:E14"/>
    <mergeCell ref="A15:E15"/>
    <mergeCell ref="A16:E16"/>
    <mergeCell ref="A17:E17"/>
    <mergeCell ref="A8:E8"/>
    <mergeCell ref="A9:E9"/>
    <mergeCell ref="A10:E10"/>
    <mergeCell ref="A11:E11"/>
    <mergeCell ref="A12:E12"/>
    <mergeCell ref="B1:C1"/>
    <mergeCell ref="B2:C2"/>
    <mergeCell ref="A5:E5"/>
    <mergeCell ref="A6:E6"/>
    <mergeCell ref="A7:E7"/>
  </mergeCells>
  <hyperlinks>
    <hyperlink ref="D1" location="ins" display="Instructivo" xr:uid="{00000000-0004-0000-1300-000000000000}"/>
    <hyperlink ref="E1" location="MCOP1" display="Memoria de cálculo opc 1" xr:uid="{00000000-0004-0000-1300-000001000000}"/>
    <hyperlink ref="F1" location="gtosadm2" display="Gastos de adm" xr:uid="{00000000-0004-0000-1300-000002000000}"/>
    <hyperlink ref="D2" location="PC" display="Presupuesto contrato" xr:uid="{00000000-0004-0000-1300-000003000000}"/>
    <hyperlink ref="E2" location="MCCOP2" display="Memoria de cálculo opc 2" xr:uid="{00000000-0004-0000-1300-000004000000}"/>
    <hyperlink ref="D3" location="PCV" display="Presupuesto convenio" xr:uid="{00000000-0004-0000-1300-000005000000}"/>
    <hyperlink ref="E3" location="MCCOP3" display="Memoria de cálculo opc 3" xr:uid="{00000000-0004-0000-1300-000006000000}"/>
    <hyperlink ref="A21" r:id="rId1" xr:uid="{00000000-0004-0000-1300-000007000000}"/>
  </hyperlinks>
  <printOptions horizontalCentered="1"/>
  <pageMargins left="0" right="0" top="0" bottom="0" header="0.511811023622047" footer="0.511811023622047"/>
  <pageSetup fitToHeight="0" orientation="portrait" horizontalDpi="300" verticalDpi="30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BFBFBF"/>
    <pageSetUpPr fitToPage="1"/>
  </sheetPr>
  <dimension ref="A1:K45"/>
  <sheetViews>
    <sheetView showGridLines="0" zoomScaleNormal="100" workbookViewId="0">
      <selection activeCell="F2" sqref="F2"/>
    </sheetView>
  </sheetViews>
  <sheetFormatPr baseColWidth="10" defaultColWidth="18.796875" defaultRowHeight="12.5" x14ac:dyDescent="0.25"/>
  <cols>
    <col min="1" max="5" width="30.796875" style="31" customWidth="1"/>
    <col min="6" max="6" width="18.796875" style="31"/>
    <col min="7" max="7" width="25.796875" style="31" customWidth="1"/>
    <col min="8" max="16384" width="18.796875" style="31"/>
  </cols>
  <sheetData>
    <row r="1" spans="1:11" s="1" customFormat="1" ht="39" customHeight="1" x14ac:dyDescent="0.25">
      <c r="B1" s="674" t="str">
        <f>Instructivo!F1</f>
        <v>Sistema de Gestión Integral (SGI)
Instructivo - Componente Financiero EP
Código: F-PGC-21. Versión: 05</v>
      </c>
      <c r="C1" s="674"/>
      <c r="D1" s="495" t="s">
        <v>217</v>
      </c>
      <c r="E1" s="496" t="s">
        <v>1000</v>
      </c>
    </row>
    <row r="2" spans="1:11" s="1" customFormat="1" ht="17.25" customHeight="1" x14ac:dyDescent="0.3">
      <c r="B2" s="554" t="s">
        <v>1001</v>
      </c>
      <c r="C2" s="554"/>
      <c r="D2" s="27"/>
      <c r="E2" s="496" t="s">
        <v>1002</v>
      </c>
      <c r="I2" s="275"/>
      <c r="J2" s="214"/>
      <c r="K2" s="199"/>
    </row>
    <row r="3" spans="1:11" ht="18" customHeight="1" x14ac:dyDescent="0.25">
      <c r="D3" s="27"/>
      <c r="E3" s="496" t="s">
        <v>1003</v>
      </c>
    </row>
    <row r="5" spans="1:11" ht="64.5" customHeight="1" x14ac:dyDescent="0.25">
      <c r="A5" s="757" t="s">
        <v>1004</v>
      </c>
      <c r="B5" s="757"/>
      <c r="C5" s="757"/>
      <c r="D5" s="757"/>
      <c r="E5" s="757"/>
    </row>
    <row r="7" spans="1:11" ht="18" customHeight="1" x14ac:dyDescent="0.3">
      <c r="A7" s="758" t="s">
        <v>1005</v>
      </c>
      <c r="B7" s="758"/>
      <c r="C7" s="758"/>
      <c r="D7" s="758"/>
      <c r="E7" s="758"/>
    </row>
    <row r="8" spans="1:11" ht="18" customHeight="1" x14ac:dyDescent="0.25">
      <c r="A8" s="759" t="s">
        <v>1006</v>
      </c>
      <c r="B8" s="759"/>
      <c r="C8" s="759"/>
      <c r="D8" s="759"/>
      <c r="E8" s="759"/>
    </row>
    <row r="9" spans="1:11" ht="27.75" customHeight="1" x14ac:dyDescent="0.25">
      <c r="A9" s="759" t="s">
        <v>1007</v>
      </c>
      <c r="B9" s="759"/>
      <c r="C9" s="759"/>
      <c r="D9" s="759"/>
      <c r="E9" s="759"/>
    </row>
    <row r="10" spans="1:11" ht="39" customHeight="1" x14ac:dyDescent="0.25">
      <c r="A10" s="759" t="s">
        <v>1008</v>
      </c>
      <c r="B10" s="759"/>
      <c r="C10" s="759"/>
      <c r="D10" s="759"/>
      <c r="E10" s="759"/>
    </row>
    <row r="11" spans="1:11" ht="26.25" customHeight="1" x14ac:dyDescent="0.25">
      <c r="A11" s="759" t="s">
        <v>1009</v>
      </c>
      <c r="B11" s="759"/>
      <c r="C11" s="759"/>
      <c r="D11" s="759"/>
      <c r="E11" s="759"/>
    </row>
    <row r="12" spans="1:11" ht="30.75" customHeight="1" x14ac:dyDescent="0.25">
      <c r="A12" s="759" t="s">
        <v>1010</v>
      </c>
      <c r="B12" s="759"/>
      <c r="C12" s="759"/>
      <c r="D12" s="759"/>
      <c r="E12" s="759"/>
    </row>
    <row r="13" spans="1:11" ht="27.75" customHeight="1" x14ac:dyDescent="0.25">
      <c r="A13" s="759" t="s">
        <v>1011</v>
      </c>
      <c r="B13" s="759"/>
      <c r="C13" s="759"/>
      <c r="D13" s="759"/>
      <c r="E13" s="759"/>
    </row>
    <row r="14" spans="1:11" ht="54.75" customHeight="1" x14ac:dyDescent="0.25">
      <c r="A14" s="759" t="s">
        <v>1012</v>
      </c>
      <c r="B14" s="759"/>
      <c r="C14" s="759"/>
      <c r="D14" s="759"/>
      <c r="E14" s="759"/>
    </row>
    <row r="15" spans="1:11" ht="154.5" customHeight="1" x14ac:dyDescent="0.25">
      <c r="A15" s="760" t="s">
        <v>1013</v>
      </c>
      <c r="B15" s="760"/>
      <c r="C15" s="760"/>
      <c r="D15" s="760"/>
      <c r="E15" s="760"/>
    </row>
    <row r="16" spans="1:11" ht="18" customHeight="1" x14ac:dyDescent="0.3">
      <c r="A16" s="497"/>
      <c r="B16" s="497"/>
      <c r="C16" s="497"/>
      <c r="D16" s="497"/>
      <c r="E16" s="497"/>
    </row>
    <row r="17" spans="1:5" ht="18" customHeight="1" x14ac:dyDescent="0.3">
      <c r="A17" s="758" t="s">
        <v>1014</v>
      </c>
      <c r="B17" s="758"/>
      <c r="C17" s="758"/>
      <c r="D17" s="758"/>
      <c r="E17" s="758"/>
    </row>
    <row r="18" spans="1:5" ht="18" customHeight="1" x14ac:dyDescent="0.25">
      <c r="A18" s="760" t="s">
        <v>1015</v>
      </c>
      <c r="B18" s="760"/>
      <c r="C18" s="760"/>
      <c r="D18" s="760"/>
      <c r="E18" s="760"/>
    </row>
    <row r="19" spans="1:5" ht="60.75" customHeight="1" x14ac:dyDescent="0.25">
      <c r="A19" s="760" t="s">
        <v>1016</v>
      </c>
      <c r="B19" s="760"/>
      <c r="C19" s="760"/>
      <c r="D19" s="760"/>
      <c r="E19" s="760"/>
    </row>
    <row r="20" spans="1:5" ht="29.25" customHeight="1" x14ac:dyDescent="0.25">
      <c r="A20" s="759" t="s">
        <v>1017</v>
      </c>
      <c r="B20" s="759"/>
      <c r="C20" s="759"/>
      <c r="D20" s="759"/>
      <c r="E20" s="759"/>
    </row>
    <row r="21" spans="1:5" ht="27.75" customHeight="1" x14ac:dyDescent="0.25">
      <c r="A21" s="759" t="s">
        <v>1018</v>
      </c>
      <c r="B21" s="759"/>
      <c r="C21" s="759"/>
      <c r="D21" s="759"/>
      <c r="E21" s="759"/>
    </row>
    <row r="22" spans="1:5" ht="28.5" customHeight="1" x14ac:dyDescent="0.25">
      <c r="A22" s="759" t="s">
        <v>1019</v>
      </c>
      <c r="B22" s="759"/>
      <c r="C22" s="759"/>
      <c r="D22" s="759"/>
      <c r="E22" s="759"/>
    </row>
    <row r="23" spans="1:5" ht="42" customHeight="1" x14ac:dyDescent="0.25">
      <c r="A23" s="759" t="s">
        <v>1020</v>
      </c>
      <c r="B23" s="759"/>
      <c r="C23" s="759"/>
      <c r="D23" s="759"/>
      <c r="E23" s="759"/>
    </row>
    <row r="24" spans="1:5" ht="27" customHeight="1" x14ac:dyDescent="0.25">
      <c r="A24" s="759" t="s">
        <v>1019</v>
      </c>
      <c r="B24" s="759"/>
      <c r="C24" s="759"/>
      <c r="D24" s="759"/>
      <c r="E24" s="759"/>
    </row>
    <row r="25" spans="1:5" ht="18" customHeight="1" x14ac:dyDescent="0.25">
      <c r="A25" s="759" t="s">
        <v>1021</v>
      </c>
      <c r="B25" s="759"/>
      <c r="C25" s="759"/>
      <c r="D25" s="759"/>
      <c r="E25" s="759"/>
    </row>
    <row r="26" spans="1:5" ht="27.75" customHeight="1" x14ac:dyDescent="0.25">
      <c r="A26" s="759" t="s">
        <v>1022</v>
      </c>
      <c r="B26" s="759"/>
      <c r="C26" s="759"/>
      <c r="D26" s="759"/>
      <c r="E26" s="759"/>
    </row>
    <row r="27" spans="1:5" ht="18" customHeight="1" x14ac:dyDescent="0.25">
      <c r="A27" s="759" t="s">
        <v>1023</v>
      </c>
      <c r="B27" s="759"/>
      <c r="C27" s="759"/>
      <c r="D27" s="759"/>
      <c r="E27" s="759"/>
    </row>
    <row r="28" spans="1:5" ht="18" customHeight="1" x14ac:dyDescent="0.25">
      <c r="A28" s="759" t="s">
        <v>1024</v>
      </c>
      <c r="B28" s="759"/>
      <c r="C28" s="759"/>
      <c r="D28" s="759"/>
      <c r="E28" s="759"/>
    </row>
    <row r="29" spans="1:5" ht="18" customHeight="1" x14ac:dyDescent="0.25">
      <c r="A29" s="759" t="s">
        <v>1025</v>
      </c>
      <c r="B29" s="759"/>
      <c r="C29" s="759"/>
      <c r="D29" s="759"/>
      <c r="E29" s="759"/>
    </row>
    <row r="30" spans="1:5" ht="54.75" customHeight="1" x14ac:dyDescent="0.25">
      <c r="A30" s="759" t="s">
        <v>1026</v>
      </c>
      <c r="B30" s="759"/>
      <c r="C30" s="759"/>
      <c r="D30" s="759"/>
      <c r="E30" s="759"/>
    </row>
    <row r="31" spans="1:5" ht="52.5" customHeight="1" x14ac:dyDescent="0.25">
      <c r="A31" s="759" t="s">
        <v>1027</v>
      </c>
      <c r="B31" s="759"/>
      <c r="C31" s="759"/>
      <c r="D31" s="759"/>
      <c r="E31" s="759"/>
    </row>
    <row r="32" spans="1:5" ht="29.25" customHeight="1" x14ac:dyDescent="0.25">
      <c r="A32" s="759" t="s">
        <v>1028</v>
      </c>
      <c r="B32" s="759"/>
      <c r="C32" s="759"/>
      <c r="D32" s="759"/>
      <c r="E32" s="759"/>
    </row>
    <row r="33" spans="1:5" ht="51.75" customHeight="1" x14ac:dyDescent="0.25">
      <c r="A33" s="759" t="s">
        <v>1029</v>
      </c>
      <c r="B33" s="759"/>
      <c r="C33" s="759"/>
      <c r="D33" s="759"/>
      <c r="E33" s="759"/>
    </row>
    <row r="34" spans="1:5" ht="67.5" customHeight="1" x14ac:dyDescent="0.25">
      <c r="A34" s="759" t="s">
        <v>1030</v>
      </c>
      <c r="B34" s="759"/>
      <c r="C34" s="759"/>
      <c r="D34" s="759"/>
      <c r="E34" s="759"/>
    </row>
    <row r="35" spans="1:5" ht="33" customHeight="1" x14ac:dyDescent="0.25">
      <c r="A35" s="760" t="s">
        <v>1031</v>
      </c>
      <c r="B35" s="760"/>
      <c r="C35" s="760"/>
      <c r="D35" s="760"/>
      <c r="E35" s="760"/>
    </row>
    <row r="36" spans="1:5" ht="30" customHeight="1" x14ac:dyDescent="0.25">
      <c r="A36" s="760" t="s">
        <v>1032</v>
      </c>
      <c r="B36" s="760"/>
      <c r="C36" s="760"/>
      <c r="D36" s="760"/>
      <c r="E36" s="760"/>
    </row>
    <row r="37" spans="1:5" ht="18" customHeight="1" x14ac:dyDescent="0.3">
      <c r="A37" s="497"/>
      <c r="B37" s="497"/>
      <c r="C37" s="497"/>
      <c r="D37" s="497"/>
      <c r="E37" s="497"/>
    </row>
    <row r="38" spans="1:5" ht="18" customHeight="1" x14ac:dyDescent="0.3">
      <c r="A38" s="758" t="s">
        <v>1033</v>
      </c>
      <c r="B38" s="758"/>
      <c r="C38" s="758"/>
      <c r="D38" s="758"/>
      <c r="E38" s="758"/>
    </row>
    <row r="39" spans="1:5" ht="40.5" customHeight="1" x14ac:dyDescent="0.25">
      <c r="A39" s="759" t="s">
        <v>1034</v>
      </c>
      <c r="B39" s="759"/>
      <c r="C39" s="759"/>
      <c r="D39" s="759"/>
      <c r="E39" s="759"/>
    </row>
    <row r="40" spans="1:5" ht="17.25" customHeight="1" x14ac:dyDescent="0.25">
      <c r="A40" s="759" t="s">
        <v>1035</v>
      </c>
      <c r="B40" s="759"/>
      <c r="C40" s="759"/>
      <c r="D40" s="759"/>
      <c r="E40" s="759"/>
    </row>
    <row r="41" spans="1:5" ht="26.25" customHeight="1" x14ac:dyDescent="0.25"/>
    <row r="43" spans="1:5" ht="16.5" customHeight="1" x14ac:dyDescent="0.25"/>
    <row r="44" spans="1:5" ht="22.5" customHeight="1" x14ac:dyDescent="0.25"/>
    <row r="45" spans="1:5" ht="13.5" customHeight="1" x14ac:dyDescent="0.25"/>
  </sheetData>
  <mergeCells count="35">
    <mergeCell ref="A35:E35"/>
    <mergeCell ref="A36:E36"/>
    <mergeCell ref="A38:E38"/>
    <mergeCell ref="A39:E39"/>
    <mergeCell ref="A40:E40"/>
    <mergeCell ref="A30:E30"/>
    <mergeCell ref="A31:E31"/>
    <mergeCell ref="A32:E32"/>
    <mergeCell ref="A33:E33"/>
    <mergeCell ref="A34:E34"/>
    <mergeCell ref="A25:E25"/>
    <mergeCell ref="A26:E26"/>
    <mergeCell ref="A27:E27"/>
    <mergeCell ref="A28:E28"/>
    <mergeCell ref="A29:E29"/>
    <mergeCell ref="A20:E20"/>
    <mergeCell ref="A21:E21"/>
    <mergeCell ref="A22:E22"/>
    <mergeCell ref="A23:E23"/>
    <mergeCell ref="A24:E24"/>
    <mergeCell ref="A14:E14"/>
    <mergeCell ref="A15:E15"/>
    <mergeCell ref="A17:E17"/>
    <mergeCell ref="A18:E18"/>
    <mergeCell ref="A19:E19"/>
    <mergeCell ref="A9:E9"/>
    <mergeCell ref="A10:E10"/>
    <mergeCell ref="A11:E11"/>
    <mergeCell ref="A12:E12"/>
    <mergeCell ref="A13:E13"/>
    <mergeCell ref="B1:C1"/>
    <mergeCell ref="B2:C2"/>
    <mergeCell ref="A5:E5"/>
    <mergeCell ref="A7:E7"/>
    <mergeCell ref="A8:E8"/>
  </mergeCells>
  <hyperlinks>
    <hyperlink ref="D1" location="ins" display="Instructivo" xr:uid="{00000000-0004-0000-1400-000000000000}"/>
    <hyperlink ref="E1" location="ppta" display="Propuesta económica Opc 1" xr:uid="{00000000-0004-0000-1400-000001000000}"/>
    <hyperlink ref="E2" location="PPTA2" display="Propuesta económica Opc 2" xr:uid="{00000000-0004-0000-1400-000002000000}"/>
    <hyperlink ref="E3" location="ppta3" display="Propuesta económica Opc 3" xr:uid="{00000000-0004-0000-1400-000003000000}"/>
  </hyperlinks>
  <printOptions horizontalCentered="1"/>
  <pageMargins left="0" right="0" top="0" bottom="0" header="0.511811023622047" footer="0.511811023622047"/>
  <pageSetup fitToHeight="0" orientation="landscape"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BFBFBF"/>
    <pageSetUpPr fitToPage="1"/>
  </sheetPr>
  <dimension ref="A1:AX42"/>
  <sheetViews>
    <sheetView showGridLines="0" zoomScaleNormal="100" workbookViewId="0">
      <selection activeCell="K15" sqref="K15"/>
    </sheetView>
  </sheetViews>
  <sheetFormatPr baseColWidth="10" defaultColWidth="11.296875" defaultRowHeight="12.5" x14ac:dyDescent="0.3"/>
  <cols>
    <col min="1" max="1" width="24.296875" style="271" customWidth="1"/>
    <col min="2" max="2" width="47.09765625" style="271" customWidth="1"/>
    <col min="3" max="3" width="19.796875" style="271" customWidth="1"/>
    <col min="4" max="4" width="18.69921875" style="271" customWidth="1"/>
    <col min="5" max="5" width="6.296875" style="272" customWidth="1"/>
    <col min="6" max="6" width="16.796875" style="273" customWidth="1"/>
    <col min="7" max="50" width="11.296875" style="273"/>
    <col min="51" max="16384" width="11.296875" style="271"/>
  </cols>
  <sheetData>
    <row r="1" spans="1:11" s="1" customFormat="1" ht="39" customHeight="1" x14ac:dyDescent="0.25">
      <c r="B1" s="674" t="str">
        <f>Instructivo!F1</f>
        <v>Sistema de Gestión Integral (SGI)
Instructivo - Componente Financiero EP
Código: F-PGC-21. Versión: 05</v>
      </c>
      <c r="C1" s="674"/>
      <c r="D1" s="118" t="s">
        <v>217</v>
      </c>
      <c r="E1" s="459"/>
    </row>
    <row r="2" spans="1:11" s="1" customFormat="1" ht="17.25" customHeight="1" x14ac:dyDescent="0.3">
      <c r="B2" s="554" t="s">
        <v>1036</v>
      </c>
      <c r="C2" s="554"/>
      <c r="D2" s="118" t="s">
        <v>74</v>
      </c>
      <c r="E2" s="460"/>
      <c r="I2" s="275"/>
      <c r="J2" s="214"/>
      <c r="K2" s="199"/>
    </row>
    <row r="3" spans="1:11" ht="9" customHeight="1" x14ac:dyDescent="0.3"/>
    <row r="4" spans="1:11" s="273" customFormat="1" ht="9" customHeight="1" x14ac:dyDescent="0.25">
      <c r="A4" s="200"/>
      <c r="B4" s="201"/>
      <c r="C4" s="201"/>
      <c r="D4" s="201"/>
      <c r="E4" s="201"/>
    </row>
    <row r="5" spans="1:11" s="273" customFormat="1" ht="18" customHeight="1" x14ac:dyDescent="0.3">
      <c r="A5" s="761" t="s">
        <v>1037</v>
      </c>
      <c r="B5" s="761"/>
      <c r="C5" s="761"/>
      <c r="D5" s="761"/>
      <c r="E5" s="761"/>
    </row>
    <row r="6" spans="1:11" s="273" customFormat="1" ht="18" customHeight="1" x14ac:dyDescent="0.3">
      <c r="E6" s="282"/>
    </row>
    <row r="7" spans="1:11" s="273" customFormat="1" ht="18" customHeight="1" x14ac:dyDescent="0.3">
      <c r="A7" s="761" t="s">
        <v>1038</v>
      </c>
      <c r="B7" s="761"/>
      <c r="C7" s="761"/>
      <c r="D7" s="761"/>
      <c r="E7" s="761"/>
    </row>
    <row r="8" spans="1:11" s="273" customFormat="1" ht="25.5" customHeight="1" x14ac:dyDescent="0.3">
      <c r="A8" s="498" t="s">
        <v>1039</v>
      </c>
      <c r="B8" s="762" t="s">
        <v>1040</v>
      </c>
      <c r="C8" s="762"/>
      <c r="D8" s="762"/>
      <c r="E8" s="762"/>
    </row>
    <row r="9" spans="1:11" s="273" customFormat="1" ht="32.25" customHeight="1" x14ac:dyDescent="0.3">
      <c r="A9" s="499" t="s">
        <v>1041</v>
      </c>
      <c r="B9" s="763" t="s">
        <v>1042</v>
      </c>
      <c r="C9" s="763"/>
      <c r="D9" s="763"/>
      <c r="E9" s="763"/>
    </row>
    <row r="10" spans="1:11" ht="30.75" customHeight="1" x14ac:dyDescent="0.3">
      <c r="A10" s="499" t="s">
        <v>1043</v>
      </c>
      <c r="B10" s="763" t="s">
        <v>1044</v>
      </c>
      <c r="C10" s="763"/>
      <c r="D10" s="763"/>
      <c r="E10" s="763"/>
    </row>
    <row r="11" spans="1:11" ht="68.25" customHeight="1" x14ac:dyDescent="0.3">
      <c r="A11" s="499" t="s">
        <v>1045</v>
      </c>
      <c r="B11" s="763" t="s">
        <v>1046</v>
      </c>
      <c r="C11" s="763"/>
      <c r="D11" s="763"/>
      <c r="E11" s="763"/>
    </row>
    <row r="12" spans="1:11" ht="18" customHeight="1" x14ac:dyDescent="0.3">
      <c r="A12" s="104"/>
      <c r="B12" s="104"/>
      <c r="C12" s="104"/>
      <c r="D12" s="104"/>
      <c r="E12" s="197"/>
    </row>
    <row r="13" spans="1:11" ht="18" customHeight="1" x14ac:dyDescent="0.3">
      <c r="A13" s="618" t="s">
        <v>1047</v>
      </c>
      <c r="B13" s="618"/>
      <c r="C13" s="618"/>
      <c r="D13" s="618"/>
      <c r="E13" s="618"/>
    </row>
    <row r="14" spans="1:11" ht="27.75" customHeight="1" x14ac:dyDescent="0.3">
      <c r="A14" s="498" t="s">
        <v>1039</v>
      </c>
      <c r="B14" s="762" t="s">
        <v>1040</v>
      </c>
      <c r="C14" s="762"/>
      <c r="D14" s="762"/>
      <c r="E14" s="762"/>
    </row>
    <row r="15" spans="1:11" ht="40.5" customHeight="1" x14ac:dyDescent="0.3">
      <c r="A15" s="499" t="s">
        <v>1048</v>
      </c>
      <c r="B15" s="763" t="s">
        <v>1049</v>
      </c>
      <c r="C15" s="763"/>
      <c r="D15" s="763"/>
      <c r="E15" s="763"/>
    </row>
    <row r="16" spans="1:11" ht="39.75" customHeight="1" x14ac:dyDescent="0.3">
      <c r="A16" s="499" t="s">
        <v>1050</v>
      </c>
      <c r="B16" s="763" t="s">
        <v>1051</v>
      </c>
      <c r="C16" s="763"/>
      <c r="D16" s="763"/>
      <c r="E16" s="763"/>
    </row>
    <row r="17" spans="1:5" ht="18" customHeight="1" x14ac:dyDescent="0.3">
      <c r="A17" s="104"/>
      <c r="B17" s="104"/>
      <c r="C17" s="104"/>
      <c r="D17" s="104"/>
      <c r="E17" s="197"/>
    </row>
    <row r="18" spans="1:5" ht="18" customHeight="1" x14ac:dyDescent="0.3">
      <c r="A18" s="764" t="s">
        <v>1052</v>
      </c>
      <c r="B18" s="764"/>
      <c r="C18" s="764"/>
      <c r="D18" s="764"/>
      <c r="E18" s="764"/>
    </row>
    <row r="19" spans="1:5" ht="15.75" customHeight="1" x14ac:dyDescent="0.3">
      <c r="A19" s="765" t="s">
        <v>1053</v>
      </c>
      <c r="B19" s="765"/>
      <c r="C19" s="765"/>
      <c r="D19" s="765"/>
      <c r="E19" s="765"/>
    </row>
    <row r="20" spans="1:5" ht="156" customHeight="1" x14ac:dyDescent="0.3">
      <c r="A20" s="766" t="s">
        <v>1054</v>
      </c>
      <c r="B20" s="766"/>
      <c r="C20" s="766"/>
      <c r="D20" s="766"/>
      <c r="E20" s="766"/>
    </row>
    <row r="21" spans="1:5" ht="198" customHeight="1" x14ac:dyDescent="0.3">
      <c r="A21" s="766" t="s">
        <v>1055</v>
      </c>
      <c r="B21" s="766"/>
      <c r="C21" s="766"/>
      <c r="D21" s="766"/>
      <c r="E21" s="766"/>
    </row>
    <row r="22" spans="1:5" ht="116.25" customHeight="1" x14ac:dyDescent="0.3">
      <c r="A22" s="766" t="s">
        <v>1056</v>
      </c>
      <c r="B22" s="766"/>
      <c r="C22" s="766"/>
      <c r="D22" s="766"/>
      <c r="E22" s="766"/>
    </row>
    <row r="23" spans="1:5" ht="186" customHeight="1" x14ac:dyDescent="0.3">
      <c r="A23" s="766" t="s">
        <v>1057</v>
      </c>
      <c r="B23" s="766"/>
      <c r="C23" s="766"/>
      <c r="D23" s="766"/>
      <c r="E23" s="766"/>
    </row>
    <row r="24" spans="1:5" ht="135" customHeight="1" x14ac:dyDescent="0.3">
      <c r="A24" s="766" t="s">
        <v>1058</v>
      </c>
      <c r="B24" s="766"/>
      <c r="C24" s="766"/>
      <c r="D24" s="766"/>
      <c r="E24" s="766"/>
    </row>
    <row r="25" spans="1:5" ht="171" customHeight="1" x14ac:dyDescent="0.3">
      <c r="A25" s="766" t="s">
        <v>1059</v>
      </c>
      <c r="B25" s="766"/>
      <c r="C25" s="766"/>
      <c r="D25" s="766"/>
      <c r="E25" s="766"/>
    </row>
    <row r="26" spans="1:5" ht="83.25" customHeight="1" x14ac:dyDescent="0.3">
      <c r="A26" s="767" t="s">
        <v>1060</v>
      </c>
      <c r="B26" s="767"/>
      <c r="C26" s="767"/>
      <c r="D26" s="767"/>
      <c r="E26" s="767"/>
    </row>
    <row r="28" spans="1:5" ht="18" customHeight="1" x14ac:dyDescent="0.3">
      <c r="A28" s="761" t="s">
        <v>1061</v>
      </c>
      <c r="B28" s="761"/>
      <c r="C28" s="761"/>
      <c r="D28" s="761"/>
      <c r="E28" s="761"/>
    </row>
    <row r="29" spans="1:5" ht="27" customHeight="1" x14ac:dyDescent="0.3">
      <c r="A29" s="498" t="s">
        <v>1039</v>
      </c>
      <c r="B29" s="762" t="s">
        <v>1040</v>
      </c>
      <c r="C29" s="762"/>
      <c r="D29" s="762"/>
      <c r="E29" s="762"/>
    </row>
    <row r="30" spans="1:5" ht="32.25" customHeight="1" x14ac:dyDescent="0.3">
      <c r="A30" s="499" t="s">
        <v>1041</v>
      </c>
      <c r="B30" s="763" t="s">
        <v>1042</v>
      </c>
      <c r="C30" s="763"/>
      <c r="D30" s="763"/>
      <c r="E30" s="763"/>
    </row>
    <row r="31" spans="1:5" ht="32.25" customHeight="1" x14ac:dyDescent="0.3">
      <c r="A31" s="499" t="s">
        <v>1043</v>
      </c>
      <c r="B31" s="763" t="s">
        <v>1062</v>
      </c>
      <c r="C31" s="763"/>
      <c r="D31" s="763"/>
      <c r="E31" s="763"/>
    </row>
    <row r="32" spans="1:5" ht="79.5" customHeight="1" x14ac:dyDescent="0.3">
      <c r="A32" s="499" t="s">
        <v>1045</v>
      </c>
      <c r="B32" s="763" t="s">
        <v>1063</v>
      </c>
      <c r="C32" s="763"/>
      <c r="D32" s="763"/>
      <c r="E32" s="763"/>
    </row>
    <row r="33" spans="1:5" ht="18" customHeight="1" x14ac:dyDescent="0.3">
      <c r="A33" s="104"/>
      <c r="B33" s="104"/>
      <c r="C33" s="104"/>
      <c r="D33" s="104"/>
      <c r="E33" s="197"/>
    </row>
    <row r="34" spans="1:5" ht="18" customHeight="1" x14ac:dyDescent="0.3">
      <c r="A34" s="618" t="s">
        <v>1064</v>
      </c>
      <c r="B34" s="618"/>
      <c r="C34" s="618"/>
      <c r="D34" s="618"/>
      <c r="E34" s="618"/>
    </row>
    <row r="35" spans="1:5" ht="27" customHeight="1" x14ac:dyDescent="0.3">
      <c r="A35" s="498" t="s">
        <v>1039</v>
      </c>
      <c r="B35" s="762" t="s">
        <v>1040</v>
      </c>
      <c r="C35" s="762"/>
      <c r="D35" s="762"/>
      <c r="E35" s="762"/>
    </row>
    <row r="36" spans="1:5" ht="43.5" customHeight="1" x14ac:dyDescent="0.3">
      <c r="A36" s="499" t="s">
        <v>1048</v>
      </c>
      <c r="B36" s="763" t="s">
        <v>1065</v>
      </c>
      <c r="C36" s="763"/>
      <c r="D36" s="763"/>
      <c r="E36" s="763"/>
    </row>
    <row r="37" spans="1:5" ht="43.5" customHeight="1" x14ac:dyDescent="0.3">
      <c r="A37" s="499" t="s">
        <v>1050</v>
      </c>
      <c r="B37" s="763" t="s">
        <v>1066</v>
      </c>
      <c r="C37" s="763"/>
      <c r="D37" s="763"/>
      <c r="E37" s="763"/>
    </row>
    <row r="39" spans="1:5" ht="32.25" customHeight="1" x14ac:dyDescent="0.3">
      <c r="A39" s="616" t="s">
        <v>1067</v>
      </c>
      <c r="B39" s="616"/>
      <c r="C39" s="616"/>
      <c r="D39" s="616"/>
      <c r="E39" s="616"/>
    </row>
    <row r="41" spans="1:5" ht="272.25" customHeight="1" x14ac:dyDescent="0.25">
      <c r="A41" s="768" t="s">
        <v>1068</v>
      </c>
      <c r="B41" s="768"/>
      <c r="C41" s="768"/>
      <c r="D41" s="768"/>
      <c r="E41" s="768"/>
    </row>
    <row r="42" spans="1:5" ht="105.75" customHeight="1" x14ac:dyDescent="0.25">
      <c r="A42" s="769" t="s">
        <v>1069</v>
      </c>
      <c r="B42" s="769"/>
      <c r="C42" s="769"/>
      <c r="D42" s="769"/>
      <c r="E42" s="769"/>
    </row>
  </sheetData>
  <mergeCells count="33">
    <mergeCell ref="A39:E39"/>
    <mergeCell ref="A41:E41"/>
    <mergeCell ref="A42:E42"/>
    <mergeCell ref="B32:E32"/>
    <mergeCell ref="A34:E34"/>
    <mergeCell ref="B35:E35"/>
    <mergeCell ref="B36:E36"/>
    <mergeCell ref="B37:E37"/>
    <mergeCell ref="A26:E26"/>
    <mergeCell ref="A28:E28"/>
    <mergeCell ref="B29:E29"/>
    <mergeCell ref="B30:E30"/>
    <mergeCell ref="B31:E31"/>
    <mergeCell ref="A21:E21"/>
    <mergeCell ref="A22:E22"/>
    <mergeCell ref="A23:E23"/>
    <mergeCell ref="A24:E24"/>
    <mergeCell ref="A25:E25"/>
    <mergeCell ref="B15:E15"/>
    <mergeCell ref="B16:E16"/>
    <mergeCell ref="A18:E18"/>
    <mergeCell ref="A19:E19"/>
    <mergeCell ref="A20:E20"/>
    <mergeCell ref="B9:E9"/>
    <mergeCell ref="B10:E10"/>
    <mergeCell ref="B11:E11"/>
    <mergeCell ref="A13:E13"/>
    <mergeCell ref="B14:E14"/>
    <mergeCell ref="B1:C1"/>
    <mergeCell ref="B2:C2"/>
    <mergeCell ref="A5:E5"/>
    <mergeCell ref="A7:E7"/>
    <mergeCell ref="B8:E8"/>
  </mergeCells>
  <hyperlinks>
    <hyperlink ref="D1" location="ins" display="Instructivo" xr:uid="{00000000-0004-0000-1500-000000000000}"/>
    <hyperlink ref="D2" location="evafin" display="Verificación de requisitos habilitantes de los proponentes sobre capacidad financiera y organizacional" xr:uid="{00000000-0004-0000-1500-000001000000}"/>
  </hyperlinks>
  <printOptions horizontalCentered="1"/>
  <pageMargins left="0" right="0" top="0" bottom="0" header="0.511811023622047" footer="0.511811023622047"/>
  <pageSetup fitToHeight="0" orientation="landscape" horizontalDpi="300" verticalDpi="30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7F7F7F"/>
  </sheetPr>
  <dimension ref="A1:K49"/>
  <sheetViews>
    <sheetView showGridLines="0" zoomScaleNormal="100" workbookViewId="0">
      <selection activeCell="B10" sqref="B10"/>
    </sheetView>
  </sheetViews>
  <sheetFormatPr baseColWidth="10" defaultColWidth="12" defaultRowHeight="12.5" x14ac:dyDescent="0.25"/>
  <cols>
    <col min="1" max="1" width="32.296875" style="1" customWidth="1"/>
    <col min="2" max="2" width="25.09765625" style="1" customWidth="1"/>
    <col min="3" max="3" width="15" style="1" customWidth="1"/>
    <col min="4" max="4" width="25" style="1" customWidth="1"/>
    <col min="5" max="6" width="12" style="1"/>
    <col min="7" max="7" width="15" style="1" customWidth="1"/>
    <col min="8" max="202" width="12" style="1"/>
    <col min="203" max="203" width="36.296875" style="1" customWidth="1"/>
    <col min="204" max="204" width="22.296875" style="1" customWidth="1"/>
    <col min="205" max="205" width="12" style="1"/>
    <col min="206" max="206" width="14.296875" style="1" customWidth="1"/>
    <col min="207" max="458" width="12" style="1"/>
    <col min="459" max="459" width="36.296875" style="1" customWidth="1"/>
    <col min="460" max="460" width="22.296875" style="1" customWidth="1"/>
    <col min="461" max="461" width="12" style="1"/>
    <col min="462" max="462" width="14.296875" style="1" customWidth="1"/>
    <col min="463" max="714" width="12" style="1"/>
    <col min="715" max="715" width="36.296875" style="1" customWidth="1"/>
    <col min="716" max="716" width="22.296875" style="1" customWidth="1"/>
    <col min="717" max="717" width="12" style="1"/>
    <col min="718" max="718" width="14.296875" style="1" customWidth="1"/>
    <col min="719" max="970" width="12" style="1"/>
    <col min="971" max="971" width="36.296875" style="1" customWidth="1"/>
    <col min="972" max="972" width="22.296875" style="1" customWidth="1"/>
    <col min="973" max="973" width="12" style="1"/>
    <col min="974" max="974" width="14.296875" style="1" customWidth="1"/>
    <col min="975" max="1226" width="12" style="1"/>
    <col min="1227" max="1227" width="36.296875" style="1" customWidth="1"/>
    <col min="1228" max="1228" width="22.296875" style="1" customWidth="1"/>
    <col min="1229" max="1229" width="12" style="1"/>
    <col min="1230" max="1230" width="14.296875" style="1" customWidth="1"/>
    <col min="1231" max="1482" width="12" style="1"/>
    <col min="1483" max="1483" width="36.296875" style="1" customWidth="1"/>
    <col min="1484" max="1484" width="22.296875" style="1" customWidth="1"/>
    <col min="1485" max="1485" width="12" style="1"/>
    <col min="1486" max="1486" width="14.296875" style="1" customWidth="1"/>
    <col min="1487" max="1738" width="12" style="1"/>
    <col min="1739" max="1739" width="36.296875" style="1" customWidth="1"/>
    <col min="1740" max="1740" width="22.296875" style="1" customWidth="1"/>
    <col min="1741" max="1741" width="12" style="1"/>
    <col min="1742" max="1742" width="14.296875" style="1" customWidth="1"/>
    <col min="1743" max="1994" width="12" style="1"/>
    <col min="1995" max="1995" width="36.296875" style="1" customWidth="1"/>
    <col min="1996" max="1996" width="22.296875" style="1" customWidth="1"/>
    <col min="1997" max="1997" width="12" style="1"/>
    <col min="1998" max="1998" width="14.296875" style="1" customWidth="1"/>
    <col min="1999" max="2250" width="12" style="1"/>
    <col min="2251" max="2251" width="36.296875" style="1" customWidth="1"/>
    <col min="2252" max="2252" width="22.296875" style="1" customWidth="1"/>
    <col min="2253" max="2253" width="12" style="1"/>
    <col min="2254" max="2254" width="14.296875" style="1" customWidth="1"/>
    <col min="2255" max="2506" width="12" style="1"/>
    <col min="2507" max="2507" width="36.296875" style="1" customWidth="1"/>
    <col min="2508" max="2508" width="22.296875" style="1" customWidth="1"/>
    <col min="2509" max="2509" width="12" style="1"/>
    <col min="2510" max="2510" width="14.296875" style="1" customWidth="1"/>
    <col min="2511" max="2762" width="12" style="1"/>
    <col min="2763" max="2763" width="36.296875" style="1" customWidth="1"/>
    <col min="2764" max="2764" width="22.296875" style="1" customWidth="1"/>
    <col min="2765" max="2765" width="12" style="1"/>
    <col min="2766" max="2766" width="14.296875" style="1" customWidth="1"/>
    <col min="2767" max="3018" width="12" style="1"/>
    <col min="3019" max="3019" width="36.296875" style="1" customWidth="1"/>
    <col min="3020" max="3020" width="22.296875" style="1" customWidth="1"/>
    <col min="3021" max="3021" width="12" style="1"/>
    <col min="3022" max="3022" width="14.296875" style="1" customWidth="1"/>
    <col min="3023" max="3274" width="12" style="1"/>
    <col min="3275" max="3275" width="36.296875" style="1" customWidth="1"/>
    <col min="3276" max="3276" width="22.296875" style="1" customWidth="1"/>
    <col min="3277" max="3277" width="12" style="1"/>
    <col min="3278" max="3278" width="14.296875" style="1" customWidth="1"/>
    <col min="3279" max="3530" width="12" style="1"/>
    <col min="3531" max="3531" width="36.296875" style="1" customWidth="1"/>
    <col min="3532" max="3532" width="22.296875" style="1" customWidth="1"/>
    <col min="3533" max="3533" width="12" style="1"/>
    <col min="3534" max="3534" width="14.296875" style="1" customWidth="1"/>
    <col min="3535" max="3786" width="12" style="1"/>
    <col min="3787" max="3787" width="36.296875" style="1" customWidth="1"/>
    <col min="3788" max="3788" width="22.296875" style="1" customWidth="1"/>
    <col min="3789" max="3789" width="12" style="1"/>
    <col min="3790" max="3790" width="14.296875" style="1" customWidth="1"/>
    <col min="3791" max="4042" width="12" style="1"/>
    <col min="4043" max="4043" width="36.296875" style="1" customWidth="1"/>
    <col min="4044" max="4044" width="22.296875" style="1" customWidth="1"/>
    <col min="4045" max="4045" width="12" style="1"/>
    <col min="4046" max="4046" width="14.296875" style="1" customWidth="1"/>
    <col min="4047" max="4298" width="12" style="1"/>
    <col min="4299" max="4299" width="36.296875" style="1" customWidth="1"/>
    <col min="4300" max="4300" width="22.296875" style="1" customWidth="1"/>
    <col min="4301" max="4301" width="12" style="1"/>
    <col min="4302" max="4302" width="14.296875" style="1" customWidth="1"/>
    <col min="4303" max="4554" width="12" style="1"/>
    <col min="4555" max="4555" width="36.296875" style="1" customWidth="1"/>
    <col min="4556" max="4556" width="22.296875" style="1" customWidth="1"/>
    <col min="4557" max="4557" width="12" style="1"/>
    <col min="4558" max="4558" width="14.296875" style="1" customWidth="1"/>
    <col min="4559" max="4810" width="12" style="1"/>
    <col min="4811" max="4811" width="36.296875" style="1" customWidth="1"/>
    <col min="4812" max="4812" width="22.296875" style="1" customWidth="1"/>
    <col min="4813" max="4813" width="12" style="1"/>
    <col min="4814" max="4814" width="14.296875" style="1" customWidth="1"/>
    <col min="4815" max="5066" width="12" style="1"/>
    <col min="5067" max="5067" width="36.296875" style="1" customWidth="1"/>
    <col min="5068" max="5068" width="22.296875" style="1" customWidth="1"/>
    <col min="5069" max="5069" width="12" style="1"/>
    <col min="5070" max="5070" width="14.296875" style="1" customWidth="1"/>
    <col min="5071" max="5322" width="12" style="1"/>
    <col min="5323" max="5323" width="36.296875" style="1" customWidth="1"/>
    <col min="5324" max="5324" width="22.296875" style="1" customWidth="1"/>
    <col min="5325" max="5325" width="12" style="1"/>
    <col min="5326" max="5326" width="14.296875" style="1" customWidth="1"/>
    <col min="5327" max="5578" width="12" style="1"/>
    <col min="5579" max="5579" width="36.296875" style="1" customWidth="1"/>
    <col min="5580" max="5580" width="22.296875" style="1" customWidth="1"/>
    <col min="5581" max="5581" width="12" style="1"/>
    <col min="5582" max="5582" width="14.296875" style="1" customWidth="1"/>
    <col min="5583" max="5834" width="12" style="1"/>
    <col min="5835" max="5835" width="36.296875" style="1" customWidth="1"/>
    <col min="5836" max="5836" width="22.296875" style="1" customWidth="1"/>
    <col min="5837" max="5837" width="12" style="1"/>
    <col min="5838" max="5838" width="14.296875" style="1" customWidth="1"/>
    <col min="5839" max="6090" width="12" style="1"/>
    <col min="6091" max="6091" width="36.296875" style="1" customWidth="1"/>
    <col min="6092" max="6092" width="22.296875" style="1" customWidth="1"/>
    <col min="6093" max="6093" width="12" style="1"/>
    <col min="6094" max="6094" width="14.296875" style="1" customWidth="1"/>
    <col min="6095" max="6346" width="12" style="1"/>
    <col min="6347" max="6347" width="36.296875" style="1" customWidth="1"/>
    <col min="6348" max="6348" width="22.296875" style="1" customWidth="1"/>
    <col min="6349" max="6349" width="12" style="1"/>
    <col min="6350" max="6350" width="14.296875" style="1" customWidth="1"/>
    <col min="6351" max="6602" width="12" style="1"/>
    <col min="6603" max="6603" width="36.296875" style="1" customWidth="1"/>
    <col min="6604" max="6604" width="22.296875" style="1" customWidth="1"/>
    <col min="6605" max="6605" width="12" style="1"/>
    <col min="6606" max="6606" width="14.296875" style="1" customWidth="1"/>
    <col min="6607" max="6858" width="12" style="1"/>
    <col min="6859" max="6859" width="36.296875" style="1" customWidth="1"/>
    <col min="6860" max="6860" width="22.296875" style="1" customWidth="1"/>
    <col min="6861" max="6861" width="12" style="1"/>
    <col min="6862" max="6862" width="14.296875" style="1" customWidth="1"/>
    <col min="6863" max="7114" width="12" style="1"/>
    <col min="7115" max="7115" width="36.296875" style="1" customWidth="1"/>
    <col min="7116" max="7116" width="22.296875" style="1" customWidth="1"/>
    <col min="7117" max="7117" width="12" style="1"/>
    <col min="7118" max="7118" width="14.296875" style="1" customWidth="1"/>
    <col min="7119" max="7370" width="12" style="1"/>
    <col min="7371" max="7371" width="36.296875" style="1" customWidth="1"/>
    <col min="7372" max="7372" width="22.296875" style="1" customWidth="1"/>
    <col min="7373" max="7373" width="12" style="1"/>
    <col min="7374" max="7374" width="14.296875" style="1" customWidth="1"/>
    <col min="7375" max="7626" width="12" style="1"/>
    <col min="7627" max="7627" width="36.296875" style="1" customWidth="1"/>
    <col min="7628" max="7628" width="22.296875" style="1" customWidth="1"/>
    <col min="7629" max="7629" width="12" style="1"/>
    <col min="7630" max="7630" width="14.296875" style="1" customWidth="1"/>
    <col min="7631" max="7882" width="12" style="1"/>
    <col min="7883" max="7883" width="36.296875" style="1" customWidth="1"/>
    <col min="7884" max="7884" width="22.296875" style="1" customWidth="1"/>
    <col min="7885" max="7885" width="12" style="1"/>
    <col min="7886" max="7886" width="14.296875" style="1" customWidth="1"/>
    <col min="7887" max="8138" width="12" style="1"/>
    <col min="8139" max="8139" width="36.296875" style="1" customWidth="1"/>
    <col min="8140" max="8140" width="22.296875" style="1" customWidth="1"/>
    <col min="8141" max="8141" width="12" style="1"/>
    <col min="8142" max="8142" width="14.296875" style="1" customWidth="1"/>
    <col min="8143" max="8394" width="12" style="1"/>
    <col min="8395" max="8395" width="36.296875" style="1" customWidth="1"/>
    <col min="8396" max="8396" width="22.296875" style="1" customWidth="1"/>
    <col min="8397" max="8397" width="12" style="1"/>
    <col min="8398" max="8398" width="14.296875" style="1" customWidth="1"/>
    <col min="8399" max="8650" width="12" style="1"/>
    <col min="8651" max="8651" width="36.296875" style="1" customWidth="1"/>
    <col min="8652" max="8652" width="22.296875" style="1" customWidth="1"/>
    <col min="8653" max="8653" width="12" style="1"/>
    <col min="8654" max="8654" width="14.296875" style="1" customWidth="1"/>
    <col min="8655" max="8906" width="12" style="1"/>
    <col min="8907" max="8907" width="36.296875" style="1" customWidth="1"/>
    <col min="8908" max="8908" width="22.296875" style="1" customWidth="1"/>
    <col min="8909" max="8909" width="12" style="1"/>
    <col min="8910" max="8910" width="14.296875" style="1" customWidth="1"/>
    <col min="8911" max="9162" width="12" style="1"/>
    <col min="9163" max="9163" width="36.296875" style="1" customWidth="1"/>
    <col min="9164" max="9164" width="22.296875" style="1" customWidth="1"/>
    <col min="9165" max="9165" width="12" style="1"/>
    <col min="9166" max="9166" width="14.296875" style="1" customWidth="1"/>
    <col min="9167" max="9418" width="12" style="1"/>
    <col min="9419" max="9419" width="36.296875" style="1" customWidth="1"/>
    <col min="9420" max="9420" width="22.296875" style="1" customWidth="1"/>
    <col min="9421" max="9421" width="12" style="1"/>
    <col min="9422" max="9422" width="14.296875" style="1" customWidth="1"/>
    <col min="9423" max="9674" width="12" style="1"/>
    <col min="9675" max="9675" width="36.296875" style="1" customWidth="1"/>
    <col min="9676" max="9676" width="22.296875" style="1" customWidth="1"/>
    <col min="9677" max="9677" width="12" style="1"/>
    <col min="9678" max="9678" width="14.296875" style="1" customWidth="1"/>
    <col min="9679" max="9930" width="12" style="1"/>
    <col min="9931" max="9931" width="36.296875" style="1" customWidth="1"/>
    <col min="9932" max="9932" width="22.296875" style="1" customWidth="1"/>
    <col min="9933" max="9933" width="12" style="1"/>
    <col min="9934" max="9934" width="14.296875" style="1" customWidth="1"/>
    <col min="9935" max="10186" width="12" style="1"/>
    <col min="10187" max="10187" width="36.296875" style="1" customWidth="1"/>
    <col min="10188" max="10188" width="22.296875" style="1" customWidth="1"/>
    <col min="10189" max="10189" width="12" style="1"/>
    <col min="10190" max="10190" width="14.296875" style="1" customWidth="1"/>
    <col min="10191" max="10442" width="12" style="1"/>
    <col min="10443" max="10443" width="36.296875" style="1" customWidth="1"/>
    <col min="10444" max="10444" width="22.296875" style="1" customWidth="1"/>
    <col min="10445" max="10445" width="12" style="1"/>
    <col min="10446" max="10446" width="14.296875" style="1" customWidth="1"/>
    <col min="10447" max="10698" width="12" style="1"/>
    <col min="10699" max="10699" width="36.296875" style="1" customWidth="1"/>
    <col min="10700" max="10700" width="22.296875" style="1" customWidth="1"/>
    <col min="10701" max="10701" width="12" style="1"/>
    <col min="10702" max="10702" width="14.296875" style="1" customWidth="1"/>
    <col min="10703" max="10954" width="12" style="1"/>
    <col min="10955" max="10955" width="36.296875" style="1" customWidth="1"/>
    <col min="10956" max="10956" width="22.296875" style="1" customWidth="1"/>
    <col min="10957" max="10957" width="12" style="1"/>
    <col min="10958" max="10958" width="14.296875" style="1" customWidth="1"/>
    <col min="10959" max="11210" width="12" style="1"/>
    <col min="11211" max="11211" width="36.296875" style="1" customWidth="1"/>
    <col min="11212" max="11212" width="22.296875" style="1" customWidth="1"/>
    <col min="11213" max="11213" width="12" style="1"/>
    <col min="11214" max="11214" width="14.296875" style="1" customWidth="1"/>
    <col min="11215" max="11466" width="12" style="1"/>
    <col min="11467" max="11467" width="36.296875" style="1" customWidth="1"/>
    <col min="11468" max="11468" width="22.296875" style="1" customWidth="1"/>
    <col min="11469" max="11469" width="12" style="1"/>
    <col min="11470" max="11470" width="14.296875" style="1" customWidth="1"/>
    <col min="11471" max="11722" width="12" style="1"/>
    <col min="11723" max="11723" width="36.296875" style="1" customWidth="1"/>
    <col min="11724" max="11724" width="22.296875" style="1" customWidth="1"/>
    <col min="11725" max="11725" width="12" style="1"/>
    <col min="11726" max="11726" width="14.296875" style="1" customWidth="1"/>
    <col min="11727" max="11978" width="12" style="1"/>
    <col min="11979" max="11979" width="36.296875" style="1" customWidth="1"/>
    <col min="11980" max="11980" width="22.296875" style="1" customWidth="1"/>
    <col min="11981" max="11981" width="12" style="1"/>
    <col min="11982" max="11982" width="14.296875" style="1" customWidth="1"/>
    <col min="11983" max="12234" width="12" style="1"/>
    <col min="12235" max="12235" width="36.296875" style="1" customWidth="1"/>
    <col min="12236" max="12236" width="22.296875" style="1" customWidth="1"/>
    <col min="12237" max="12237" width="12" style="1"/>
    <col min="12238" max="12238" width="14.296875" style="1" customWidth="1"/>
    <col min="12239" max="12490" width="12" style="1"/>
    <col min="12491" max="12491" width="36.296875" style="1" customWidth="1"/>
    <col min="12492" max="12492" width="22.296875" style="1" customWidth="1"/>
    <col min="12493" max="12493" width="12" style="1"/>
    <col min="12494" max="12494" width="14.296875" style="1" customWidth="1"/>
    <col min="12495" max="12746" width="12" style="1"/>
    <col min="12747" max="12747" width="36.296875" style="1" customWidth="1"/>
    <col min="12748" max="12748" width="22.296875" style="1" customWidth="1"/>
    <col min="12749" max="12749" width="12" style="1"/>
    <col min="12750" max="12750" width="14.296875" style="1" customWidth="1"/>
    <col min="12751" max="13002" width="12" style="1"/>
    <col min="13003" max="13003" width="36.296875" style="1" customWidth="1"/>
    <col min="13004" max="13004" width="22.296875" style="1" customWidth="1"/>
    <col min="13005" max="13005" width="12" style="1"/>
    <col min="13006" max="13006" width="14.296875" style="1" customWidth="1"/>
    <col min="13007" max="13258" width="12" style="1"/>
    <col min="13259" max="13259" width="36.296875" style="1" customWidth="1"/>
    <col min="13260" max="13260" width="22.296875" style="1" customWidth="1"/>
    <col min="13261" max="13261" width="12" style="1"/>
    <col min="13262" max="13262" width="14.296875" style="1" customWidth="1"/>
    <col min="13263" max="13514" width="12" style="1"/>
    <col min="13515" max="13515" width="36.296875" style="1" customWidth="1"/>
    <col min="13516" max="13516" width="22.296875" style="1" customWidth="1"/>
    <col min="13517" max="13517" width="12" style="1"/>
    <col min="13518" max="13518" width="14.296875" style="1" customWidth="1"/>
    <col min="13519" max="13770" width="12" style="1"/>
    <col min="13771" max="13771" width="36.296875" style="1" customWidth="1"/>
    <col min="13772" max="13772" width="22.296875" style="1" customWidth="1"/>
    <col min="13773" max="13773" width="12" style="1"/>
    <col min="13774" max="13774" width="14.296875" style="1" customWidth="1"/>
    <col min="13775" max="14026" width="12" style="1"/>
    <col min="14027" max="14027" width="36.296875" style="1" customWidth="1"/>
    <col min="14028" max="14028" width="22.296875" style="1" customWidth="1"/>
    <col min="14029" max="14029" width="12" style="1"/>
    <col min="14030" max="14030" width="14.296875" style="1" customWidth="1"/>
    <col min="14031" max="14282" width="12" style="1"/>
    <col min="14283" max="14283" width="36.296875" style="1" customWidth="1"/>
    <col min="14284" max="14284" width="22.296875" style="1" customWidth="1"/>
    <col min="14285" max="14285" width="12" style="1"/>
    <col min="14286" max="14286" width="14.296875" style="1" customWidth="1"/>
    <col min="14287" max="14538" width="12" style="1"/>
    <col min="14539" max="14539" width="36.296875" style="1" customWidth="1"/>
    <col min="14540" max="14540" width="22.296875" style="1" customWidth="1"/>
    <col min="14541" max="14541" width="12" style="1"/>
    <col min="14542" max="14542" width="14.296875" style="1" customWidth="1"/>
    <col min="14543" max="14794" width="12" style="1"/>
    <col min="14795" max="14795" width="36.296875" style="1" customWidth="1"/>
    <col min="14796" max="14796" width="22.296875" style="1" customWidth="1"/>
    <col min="14797" max="14797" width="12" style="1"/>
    <col min="14798" max="14798" width="14.296875" style="1" customWidth="1"/>
    <col min="14799" max="15050" width="12" style="1"/>
    <col min="15051" max="15051" width="36.296875" style="1" customWidth="1"/>
    <col min="15052" max="15052" width="22.296875" style="1" customWidth="1"/>
    <col min="15053" max="15053" width="12" style="1"/>
    <col min="15054" max="15054" width="14.296875" style="1" customWidth="1"/>
    <col min="15055" max="15306" width="12" style="1"/>
    <col min="15307" max="15307" width="36.296875" style="1" customWidth="1"/>
    <col min="15308" max="15308" width="22.296875" style="1" customWidth="1"/>
    <col min="15309" max="15309" width="12" style="1"/>
    <col min="15310" max="15310" width="14.296875" style="1" customWidth="1"/>
    <col min="15311" max="15562" width="12" style="1"/>
    <col min="15563" max="15563" width="36.296875" style="1" customWidth="1"/>
    <col min="15564" max="15564" width="22.296875" style="1" customWidth="1"/>
    <col min="15565" max="15565" width="12" style="1"/>
    <col min="15566" max="15566" width="14.296875" style="1" customWidth="1"/>
    <col min="15567" max="15818" width="12" style="1"/>
    <col min="15819" max="15819" width="36.296875" style="1" customWidth="1"/>
    <col min="15820" max="15820" width="22.296875" style="1" customWidth="1"/>
    <col min="15821" max="15821" width="12" style="1"/>
    <col min="15822" max="15822" width="14.296875" style="1" customWidth="1"/>
    <col min="15823" max="16074" width="12" style="1"/>
    <col min="16075" max="16075" width="36.296875" style="1" customWidth="1"/>
    <col min="16076" max="16076" width="22.296875" style="1" customWidth="1"/>
    <col min="16077" max="16077" width="12" style="1"/>
    <col min="16078" max="16078" width="14.296875" style="1" customWidth="1"/>
    <col min="16079" max="16384" width="12" style="1"/>
  </cols>
  <sheetData>
    <row r="1" spans="1:11" ht="39" customHeight="1" x14ac:dyDescent="0.25">
      <c r="B1" s="674" t="str">
        <f>Instructivo!F1</f>
        <v>Sistema de Gestión Integral (SGI)
Instructivo - Componente Financiero EP
Código: F-PGC-21. Versión: 05</v>
      </c>
      <c r="C1" s="674"/>
      <c r="D1" s="118" t="s">
        <v>217</v>
      </c>
      <c r="E1" s="459"/>
    </row>
    <row r="2" spans="1:11" ht="24" customHeight="1" x14ac:dyDescent="0.3">
      <c r="B2" s="554" t="s">
        <v>1070</v>
      </c>
      <c r="C2" s="554"/>
      <c r="D2" s="460"/>
      <c r="E2" s="460"/>
      <c r="I2" s="275"/>
      <c r="J2" s="214"/>
      <c r="K2" s="199"/>
    </row>
    <row r="3" spans="1:11" ht="9" customHeight="1" x14ac:dyDescent="0.25">
      <c r="A3" s="500"/>
      <c r="B3" s="500"/>
      <c r="C3" s="500"/>
      <c r="D3" s="500"/>
    </row>
    <row r="4" spans="1:11" ht="110.25" customHeight="1" x14ac:dyDescent="0.25">
      <c r="A4" s="770" t="s">
        <v>1071</v>
      </c>
      <c r="B4" s="770"/>
      <c r="C4" s="770"/>
      <c r="D4" s="770"/>
    </row>
    <row r="5" spans="1:11" ht="9" customHeight="1" x14ac:dyDescent="0.25">
      <c r="A5" s="500"/>
      <c r="B5" s="500"/>
      <c r="C5" s="500"/>
      <c r="D5" s="500"/>
    </row>
    <row r="6" spans="1:11" ht="12.75" customHeight="1" x14ac:dyDescent="0.25">
      <c r="A6" s="391" t="s">
        <v>381</v>
      </c>
      <c r="B6" s="705">
        <v>2024</v>
      </c>
      <c r="C6" s="705"/>
      <c r="D6" s="705"/>
    </row>
    <row r="7" spans="1:11" ht="15.75" customHeight="1" x14ac:dyDescent="0.25">
      <c r="A7" s="391" t="s">
        <v>382</v>
      </c>
      <c r="B7" s="705" t="s">
        <v>1072</v>
      </c>
      <c r="C7" s="705"/>
      <c r="D7" s="705"/>
    </row>
    <row r="8" spans="1:11" ht="9" customHeight="1" x14ac:dyDescent="0.25">
      <c r="A8" s="281"/>
      <c r="B8" s="325"/>
      <c r="C8" s="325"/>
      <c r="D8" s="325"/>
    </row>
    <row r="9" spans="1:11" ht="36.75" customHeight="1" x14ac:dyDescent="0.25">
      <c r="A9" s="501" t="s">
        <v>493</v>
      </c>
      <c r="B9" s="502" t="s">
        <v>226</v>
      </c>
      <c r="C9" s="502" t="s">
        <v>1073</v>
      </c>
      <c r="D9" s="503" t="s">
        <v>494</v>
      </c>
    </row>
    <row r="10" spans="1:11" ht="19.5" customHeight="1" x14ac:dyDescent="0.25">
      <c r="A10" s="434" t="s">
        <v>1074</v>
      </c>
      <c r="B10" s="504">
        <v>1403736</v>
      </c>
      <c r="C10" s="505">
        <v>1.71</v>
      </c>
      <c r="D10" s="506">
        <f>ROUND('Ayuda honorarios'!B10*C10,-3)</f>
        <v>2400000</v>
      </c>
    </row>
    <row r="11" spans="1:11" ht="19.5" customHeight="1" x14ac:dyDescent="0.25">
      <c r="A11" s="434" t="s">
        <v>1075</v>
      </c>
      <c r="B11" s="504">
        <v>2417749</v>
      </c>
      <c r="C11" s="505">
        <v>1.65</v>
      </c>
      <c r="D11" s="506">
        <f>ROUND('Ayuda honorarios'!B11*C11,-3)</f>
        <v>3989000</v>
      </c>
    </row>
    <row r="12" spans="1:11" ht="19.5" customHeight="1" x14ac:dyDescent="0.25">
      <c r="A12" s="434" t="s">
        <v>496</v>
      </c>
      <c r="B12" s="504">
        <v>2557595</v>
      </c>
      <c r="C12" s="505">
        <v>1.58</v>
      </c>
      <c r="D12" s="506">
        <f>ROUND('Ayuda honorarios'!B12*C12,-3)</f>
        <v>4041000</v>
      </c>
    </row>
    <row r="13" spans="1:11" ht="19.5" customHeight="1" x14ac:dyDescent="0.25">
      <c r="A13" s="434" t="s">
        <v>1076</v>
      </c>
      <c r="B13" s="504">
        <v>2966456</v>
      </c>
      <c r="C13" s="505">
        <v>1.58</v>
      </c>
      <c r="D13" s="506">
        <f>ROUND('Ayuda honorarios'!B13*C13,-3)</f>
        <v>4687000</v>
      </c>
    </row>
    <row r="14" spans="1:11" ht="19.5" customHeight="1" x14ac:dyDescent="0.25">
      <c r="A14" s="434" t="s">
        <v>1077</v>
      </c>
      <c r="B14" s="504">
        <v>3162025</v>
      </c>
      <c r="C14" s="505">
        <v>1.58</v>
      </c>
      <c r="D14" s="506">
        <f>ROUND('Ayuda honorarios'!B14*C14,-3)</f>
        <v>4996000</v>
      </c>
    </row>
    <row r="15" spans="1:11" ht="19.5" customHeight="1" x14ac:dyDescent="0.25">
      <c r="A15" s="434" t="s">
        <v>1078</v>
      </c>
      <c r="B15" s="504">
        <v>4650000</v>
      </c>
      <c r="C15" s="505">
        <v>1.58</v>
      </c>
      <c r="D15" s="506">
        <f>ROUND('Ayuda honorarios'!B15*C15,-3)</f>
        <v>7347000</v>
      </c>
    </row>
    <row r="16" spans="1:11" ht="19.5" customHeight="1" x14ac:dyDescent="0.25">
      <c r="A16" s="436" t="s">
        <v>1079</v>
      </c>
      <c r="B16" s="507">
        <v>5578481</v>
      </c>
      <c r="C16" s="508">
        <v>1.58</v>
      </c>
      <c r="D16" s="509">
        <f>ROUND('Ayuda honorarios'!B16*C16,-3)</f>
        <v>8814000</v>
      </c>
    </row>
    <row r="17" spans="1:4" ht="19.5" customHeight="1" x14ac:dyDescent="0.25">
      <c r="A17" s="319"/>
      <c r="B17" s="319"/>
      <c r="C17" s="319"/>
      <c r="D17" s="319"/>
    </row>
    <row r="18" spans="1:4" ht="40.5" customHeight="1" x14ac:dyDescent="0.25">
      <c r="A18" s="771" t="s">
        <v>1080</v>
      </c>
      <c r="B18" s="771"/>
      <c r="C18" s="771"/>
      <c r="D18" s="771"/>
    </row>
    <row r="19" spans="1:4" ht="19.5" customHeight="1" x14ac:dyDescent="0.25">
      <c r="A19" s="319"/>
      <c r="B19" s="319"/>
      <c r="C19" s="319"/>
      <c r="D19" s="319"/>
    </row>
    <row r="20" spans="1:4" ht="19.5" customHeight="1" x14ac:dyDescent="0.3">
      <c r="A20" s="772" t="s">
        <v>1081</v>
      </c>
      <c r="B20" s="772"/>
      <c r="C20" s="772"/>
      <c r="D20" s="772"/>
    </row>
    <row r="21" spans="1:4" ht="19.5" customHeight="1" x14ac:dyDescent="0.25">
      <c r="A21" s="319"/>
      <c r="B21" s="319"/>
      <c r="C21" s="319"/>
      <c r="D21" s="319"/>
    </row>
    <row r="22" spans="1:4" ht="19.5" customHeight="1" x14ac:dyDescent="0.25">
      <c r="A22" s="391" t="s">
        <v>1082</v>
      </c>
      <c r="B22" s="705">
        <v>2024</v>
      </c>
      <c r="C22" s="705"/>
      <c r="D22" s="705"/>
    </row>
    <row r="23" spans="1:4" ht="19.5" customHeight="1" x14ac:dyDescent="0.25">
      <c r="A23" s="510" t="s">
        <v>718</v>
      </c>
      <c r="B23" s="773">
        <v>1300000</v>
      </c>
      <c r="C23" s="773"/>
      <c r="D23" s="773"/>
    </row>
    <row r="24" spans="1:4" ht="19.5" customHeight="1" x14ac:dyDescent="0.25">
      <c r="A24" s="510" t="s">
        <v>1083</v>
      </c>
      <c r="B24" s="773">
        <v>162000</v>
      </c>
      <c r="C24" s="773"/>
      <c r="D24" s="773"/>
    </row>
    <row r="25" spans="1:4" ht="19.5" customHeight="1" x14ac:dyDescent="0.25">
      <c r="A25" s="319"/>
      <c r="D25" s="319"/>
    </row>
    <row r="26" spans="1:4" ht="27.75" customHeight="1" x14ac:dyDescent="0.25">
      <c r="A26" s="511" t="s">
        <v>1084</v>
      </c>
      <c r="B26" s="512" t="s">
        <v>1085</v>
      </c>
      <c r="C26" s="774" t="s">
        <v>1086</v>
      </c>
      <c r="D26" s="774"/>
    </row>
    <row r="27" spans="1:4" ht="19.5" customHeight="1" x14ac:dyDescent="0.3">
      <c r="A27" s="513" t="s">
        <v>513</v>
      </c>
      <c r="B27" s="514"/>
      <c r="C27" s="775"/>
      <c r="D27" s="775"/>
    </row>
    <row r="28" spans="1:4" ht="19.5" customHeight="1" x14ac:dyDescent="0.25">
      <c r="A28" s="515" t="s">
        <v>514</v>
      </c>
      <c r="B28" s="516">
        <v>8.5000000000000006E-2</v>
      </c>
      <c r="C28" s="714"/>
      <c r="D28" s="714"/>
    </row>
    <row r="29" spans="1:4" ht="19.5" customHeight="1" x14ac:dyDescent="0.25">
      <c r="A29" s="515" t="s">
        <v>515</v>
      </c>
      <c r="B29" s="516">
        <v>0.12</v>
      </c>
      <c r="C29" s="714"/>
      <c r="D29" s="714"/>
    </row>
    <row r="30" spans="1:4" ht="19.5" customHeight="1" x14ac:dyDescent="0.25">
      <c r="A30" s="515" t="s">
        <v>516</v>
      </c>
      <c r="B30" s="516">
        <v>6.9599999999999995E-2</v>
      </c>
      <c r="C30" s="714"/>
      <c r="D30" s="714"/>
    </row>
    <row r="31" spans="1:4" ht="19.5" customHeight="1" x14ac:dyDescent="0.3">
      <c r="A31" s="513" t="s">
        <v>517</v>
      </c>
      <c r="B31" s="514"/>
      <c r="C31" s="775"/>
      <c r="D31" s="775"/>
    </row>
    <row r="32" spans="1:4" ht="19.5" customHeight="1" x14ac:dyDescent="0.25">
      <c r="A32" s="515" t="s">
        <v>518</v>
      </c>
      <c r="B32" s="516">
        <v>0.04</v>
      </c>
      <c r="C32" s="776" t="s">
        <v>1087</v>
      </c>
      <c r="D32" s="776"/>
    </row>
    <row r="33" spans="1:4" ht="19.5" customHeight="1" x14ac:dyDescent="0.25">
      <c r="A33" s="515" t="s">
        <v>519</v>
      </c>
      <c r="B33" s="516">
        <v>0.03</v>
      </c>
      <c r="C33" s="776" t="s">
        <v>1088</v>
      </c>
      <c r="D33" s="776"/>
    </row>
    <row r="34" spans="1:4" ht="19.5" customHeight="1" x14ac:dyDescent="0.25">
      <c r="A34" s="515" t="s">
        <v>520</v>
      </c>
      <c r="B34" s="516">
        <v>0.02</v>
      </c>
      <c r="C34" s="776" t="s">
        <v>1089</v>
      </c>
      <c r="D34" s="776"/>
    </row>
    <row r="35" spans="1:4" ht="19.5" customHeight="1" x14ac:dyDescent="0.3">
      <c r="A35" s="513" t="s">
        <v>521</v>
      </c>
      <c r="B35" s="514"/>
      <c r="C35" s="775"/>
      <c r="D35" s="775"/>
    </row>
    <row r="36" spans="1:4" ht="19.5" customHeight="1" x14ac:dyDescent="0.25">
      <c r="A36" s="515" t="s">
        <v>522</v>
      </c>
      <c r="B36" s="516">
        <v>8.3333333333333301E-2</v>
      </c>
      <c r="C36" s="778" t="s">
        <v>1090</v>
      </c>
      <c r="D36" s="778"/>
    </row>
    <row r="37" spans="1:4" ht="19.5" customHeight="1" x14ac:dyDescent="0.25">
      <c r="A37" s="515" t="s">
        <v>523</v>
      </c>
      <c r="B37" s="516">
        <f>12%*B36</f>
        <v>9.999999999999995E-3</v>
      </c>
      <c r="C37" s="778" t="s">
        <v>1090</v>
      </c>
      <c r="D37" s="778"/>
    </row>
    <row r="38" spans="1:4" ht="19.5" customHeight="1" x14ac:dyDescent="0.25">
      <c r="A38" s="515" t="s">
        <v>524</v>
      </c>
      <c r="B38" s="516">
        <v>8.3333333333333301E-2</v>
      </c>
      <c r="C38" s="778" t="s">
        <v>1091</v>
      </c>
      <c r="D38" s="778"/>
    </row>
    <row r="39" spans="1:4" ht="19.5" customHeight="1" x14ac:dyDescent="0.25">
      <c r="A39" s="515" t="s">
        <v>525</v>
      </c>
      <c r="B39" s="516">
        <f>B36/2</f>
        <v>4.166666666666665E-2</v>
      </c>
      <c r="C39" s="778" t="s">
        <v>1092</v>
      </c>
      <c r="D39" s="778"/>
    </row>
    <row r="40" spans="1:4" ht="19.5" customHeight="1" x14ac:dyDescent="0.3">
      <c r="A40" s="517" t="s">
        <v>1093</v>
      </c>
      <c r="B40" s="518">
        <f>ROUND(SUM(B28:B39),2)</f>
        <v>0.57999999999999996</v>
      </c>
      <c r="C40" s="779"/>
      <c r="D40" s="779"/>
    </row>
    <row r="41" spans="1:4" ht="19.5" customHeight="1" x14ac:dyDescent="0.25">
      <c r="A41" s="317"/>
      <c r="B41" s="378"/>
      <c r="C41" s="319"/>
    </row>
    <row r="42" spans="1:4" ht="19.5" customHeight="1" x14ac:dyDescent="0.3">
      <c r="A42" s="519" t="s">
        <v>493</v>
      </c>
      <c r="B42" s="520" t="s">
        <v>1074</v>
      </c>
      <c r="C42" s="521" t="s">
        <v>495</v>
      </c>
    </row>
    <row r="43" spans="1:4" ht="19.5" customHeight="1" x14ac:dyDescent="0.3">
      <c r="A43" s="522" t="s">
        <v>1094</v>
      </c>
      <c r="B43" s="522">
        <f>B10/B23</f>
        <v>1.0797969230769231</v>
      </c>
      <c r="C43" s="523">
        <f>B11/B23</f>
        <v>1.859806923076923</v>
      </c>
    </row>
    <row r="44" spans="1:4" ht="19.5" customHeight="1" x14ac:dyDescent="0.3">
      <c r="A44" s="524" t="s">
        <v>1095</v>
      </c>
      <c r="B44" s="525">
        <f>'Ayuda honorarios'!$B$24/'Ayuda honorarios'!B10</f>
        <v>0.11540631571748534</v>
      </c>
      <c r="C44" s="526">
        <f>B24/B11</f>
        <v>6.7004473996266772E-2</v>
      </c>
    </row>
    <row r="45" spans="1:4" ht="19.5" customHeight="1" x14ac:dyDescent="0.3">
      <c r="A45" s="524" t="s">
        <v>522</v>
      </c>
      <c r="B45" s="525">
        <f>B44*B36</f>
        <v>9.617192976457108E-3</v>
      </c>
      <c r="C45" s="526">
        <f>C44*B36</f>
        <v>5.5837061663555621E-3</v>
      </c>
    </row>
    <row r="46" spans="1:4" ht="19.5" customHeight="1" x14ac:dyDescent="0.3">
      <c r="A46" s="524" t="s">
        <v>523</v>
      </c>
      <c r="B46" s="525">
        <f>B45*12%</f>
        <v>1.1540631571748529E-3</v>
      </c>
      <c r="C46" s="526">
        <f>C45*12%</f>
        <v>6.7004473996266738E-4</v>
      </c>
    </row>
    <row r="47" spans="1:4" ht="19.5" customHeight="1" x14ac:dyDescent="0.3">
      <c r="A47" s="524" t="s">
        <v>524</v>
      </c>
      <c r="B47" s="525">
        <f>B45</f>
        <v>9.617192976457108E-3</v>
      </c>
      <c r="C47" s="526">
        <f>C45</f>
        <v>5.5837061663555621E-3</v>
      </c>
    </row>
    <row r="48" spans="1:4" ht="19.5" customHeight="1" x14ac:dyDescent="0.3">
      <c r="A48" s="527" t="s">
        <v>252</v>
      </c>
      <c r="B48" s="528">
        <f>ROUND(SUM(B44:B47)+B40,2)</f>
        <v>0.72</v>
      </c>
      <c r="C48" s="529">
        <f>ROUND(SUM(C44:C47)+B40,2)</f>
        <v>0.66</v>
      </c>
    </row>
    <row r="49" spans="1:3" ht="26.25" customHeight="1" x14ac:dyDescent="0.3">
      <c r="A49" s="777" t="s">
        <v>1096</v>
      </c>
      <c r="B49" s="777"/>
      <c r="C49" s="777"/>
    </row>
  </sheetData>
  <mergeCells count="26">
    <mergeCell ref="A49:C49"/>
    <mergeCell ref="C36:D36"/>
    <mergeCell ref="C37:D37"/>
    <mergeCell ref="C38:D38"/>
    <mergeCell ref="C39:D39"/>
    <mergeCell ref="C40:D40"/>
    <mergeCell ref="C31:D31"/>
    <mergeCell ref="C32:D32"/>
    <mergeCell ref="C33:D33"/>
    <mergeCell ref="C34:D34"/>
    <mergeCell ref="C35:D35"/>
    <mergeCell ref="C26:D26"/>
    <mergeCell ref="C27:D27"/>
    <mergeCell ref="C28:D28"/>
    <mergeCell ref="C29:D29"/>
    <mergeCell ref="C30:D30"/>
    <mergeCell ref="A18:D18"/>
    <mergeCell ref="A20:D20"/>
    <mergeCell ref="B22:D22"/>
    <mergeCell ref="B23:D23"/>
    <mergeCell ref="B24:D24"/>
    <mergeCell ref="B1:C1"/>
    <mergeCell ref="B2:C2"/>
    <mergeCell ref="A4:D4"/>
    <mergeCell ref="B6:D6"/>
    <mergeCell ref="B7:D7"/>
  </mergeCells>
  <pageMargins left="0.74791666666666701" right="0.74791666666666701" top="0.98402777777777795" bottom="0.98402777777777795" header="0.511811023622047" footer="0.51180555555555596"/>
  <pageSetup orientation="portrait" horizontalDpi="300" verticalDpi="300"/>
  <headerFooter>
    <oddFooter>&amp;R&amp;"Arial,Regular"&amp;K000000Página &amp;P de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20</vt:i4>
      </vt:variant>
    </vt:vector>
  </HeadingPairs>
  <TitlesOfParts>
    <vt:vector size="43" baseType="lpstr">
      <vt:lpstr>Instructivo</vt:lpstr>
      <vt:lpstr>Plan Ejecución</vt:lpstr>
      <vt:lpstr>Presupuesto Convenio</vt:lpstr>
      <vt:lpstr>Memoria de cálculo O2</vt:lpstr>
      <vt:lpstr>ALCANCE 1</vt:lpstr>
      <vt:lpstr>ALCANCE 2</vt:lpstr>
      <vt:lpstr>Estudio de mercado</vt:lpstr>
      <vt:lpstr>Gastos de adm</vt:lpstr>
      <vt:lpstr>Gtos DyM</vt:lpstr>
      <vt:lpstr>Honorarios</vt:lpstr>
      <vt:lpstr>Jornal</vt:lpstr>
      <vt:lpstr>Salarios</vt:lpstr>
      <vt:lpstr>Alimentación</vt:lpstr>
      <vt:lpstr>Distintivos</vt:lpstr>
      <vt:lpstr>Cuantías</vt:lpstr>
      <vt:lpstr>Apoyo</vt:lpstr>
      <vt:lpstr>Obra&amp;K</vt:lpstr>
      <vt:lpstr>Imp &amp; garantías</vt:lpstr>
      <vt:lpstr>A&amp;PA</vt:lpstr>
      <vt:lpstr>IVA</vt:lpstr>
      <vt:lpstr>Notas PE</vt:lpstr>
      <vt:lpstr>CF&amp;O</vt:lpstr>
      <vt:lpstr>Ayuda honorarios</vt:lpstr>
      <vt:lpstr>alimentación</vt:lpstr>
      <vt:lpstr>'A&amp;PA'!Área_de_impresión</vt:lpstr>
      <vt:lpstr>Alimentación!Área_de_impresión</vt:lpstr>
      <vt:lpstr>Apoyo!Área_de_impresión</vt:lpstr>
      <vt:lpstr>'CF&amp;O'!Área_de_impresión</vt:lpstr>
      <vt:lpstr>Cuantías!Área_de_impresión</vt:lpstr>
      <vt:lpstr>Distintivos!Área_de_impresión</vt:lpstr>
      <vt:lpstr>'Gtos DyM'!Área_de_impresión</vt:lpstr>
      <vt:lpstr>Honorarios!Área_de_impresión</vt:lpstr>
      <vt:lpstr>'Imp &amp; garantías'!Área_de_impresión</vt:lpstr>
      <vt:lpstr>IVA!Área_de_impresión</vt:lpstr>
      <vt:lpstr>Jornal!Área_de_impresión</vt:lpstr>
      <vt:lpstr>'Notas PE'!Área_de_impresión</vt:lpstr>
      <vt:lpstr>'Obra&amp;K'!Área_de_impresión</vt:lpstr>
      <vt:lpstr>'Plan Ejecución'!Área_de_impresión</vt:lpstr>
      <vt:lpstr>'Presupuesto Convenio'!Área_de_impresión</vt:lpstr>
      <vt:lpstr>Salarios!Área_de_impresión</vt:lpstr>
      <vt:lpstr>Honorarios!Títulos_a_imprimir</vt:lpstr>
      <vt:lpstr>'Plan Ejecución'!Títulos_a_imprimir</vt:lpstr>
      <vt:lpstr>'Presupuesto Convenio'!Títulos_a_imprimir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dc:description/>
  <cp:lastModifiedBy>Jairo Alberto Arango Paniagua</cp:lastModifiedBy>
  <cp:revision>0</cp:revision>
  <dcterms:created xsi:type="dcterms:W3CDTF">2007-01-17T19:41:47Z</dcterms:created>
  <dcterms:modified xsi:type="dcterms:W3CDTF">2026-10-14T16:31:47Z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0x010100EDE4FF7AA3A5EE4DA2E73138C76C3EAC</vt:lpwstr>
  </property>
  <property fmtid="{D5CDD505-2E9C-101B-9397-08002B2CF9AE}" pid="3" name="MediaServiceImageTags">
    <vt:lpwstr/>
  </property>
</Properties>
</file>