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66925"/>
  <mc:AlternateContent xmlns:mc="http://schemas.openxmlformats.org/markup-compatibility/2006">
    <mc:Choice Requires="x15">
      <x15ac:absPath xmlns:x15ac="http://schemas.microsoft.com/office/spreadsheetml/2010/11/ac" url="https://sena4-my.sharepoint.com/personal/magallego_sena_edu_co/Documents/2026 SENA/BIENES Y SERVICIOS/29- INSUMOS PROYECTOS PROGRAMA VICTIMAS/2.ETAPA PRECONTRACTUAL/ADENDA ll/"/>
    </mc:Choice>
  </mc:AlternateContent>
  <xr:revisionPtr revIDLastSave="14" documentId="13_ncr:1_{6025EB2A-4E9F-4E1F-87D3-6421C8623B6B}" xr6:coauthVersionLast="47" xr6:coauthVersionMax="47" xr10:uidLastSave="{E663B70C-A092-47E9-9684-DCC79D473E07}"/>
  <bookViews>
    <workbookView xWindow="-120" yWindow="-120" windowWidth="29040" windowHeight="15720" xr2:uid="{6B6C46EB-E0BA-4570-9DB6-56DB4B24E6AA}"/>
  </bookViews>
  <sheets>
    <sheet name="LOTE 1TALLER , MOTOS Y SPA " sheetId="19" r:id="rId1"/>
  </sheets>
  <definedNames>
    <definedName name="_xlnm.Print_Area" localSheetId="0">'LOTE 1TALLER , MOTOS Y SPA '!$A$1:$T$25</definedName>
    <definedName name="Presentacion" localSheetId="0">#REF!</definedName>
    <definedName name="Presentacion">#REF!</definedName>
    <definedName name="Simbolos" localSheetId="0">#REF!</definedName>
    <definedName name="Simbol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19" l="1"/>
  <c r="K17" i="19"/>
  <c r="J24" i="19"/>
  <c r="J23" i="19"/>
  <c r="J22" i="19"/>
  <c r="J21" i="19"/>
  <c r="J20" i="19"/>
  <c r="J18" i="19"/>
  <c r="J17" i="19"/>
  <c r="J16" i="19"/>
  <c r="J15" i="19"/>
  <c r="K15" i="19" s="1"/>
  <c r="J14" i="19"/>
  <c r="J13" i="19"/>
  <c r="K13" i="19" s="1"/>
  <c r="J12" i="19"/>
  <c r="J11" i="19"/>
  <c r="K11" i="19" s="1"/>
  <c r="J10" i="19"/>
  <c r="J9" i="19"/>
  <c r="K9" i="19" s="1"/>
  <c r="S9" i="19" s="1"/>
  <c r="J8" i="19"/>
  <c r="J7" i="19"/>
  <c r="K7" i="19" s="1"/>
  <c r="S7" i="19" s="1"/>
  <c r="J6" i="19"/>
  <c r="J5" i="19"/>
  <c r="K5" i="19" s="1"/>
  <c r="S5" i="19" s="1"/>
  <c r="I24" i="19"/>
  <c r="I23" i="19"/>
  <c r="I5" i="19" l="1"/>
  <c r="K23" i="19" l="1"/>
  <c r="S23" i="19" s="1"/>
  <c r="N24" i="19"/>
  <c r="I22" i="19"/>
  <c r="I21" i="19"/>
  <c r="I20" i="19"/>
  <c r="I19" i="19"/>
  <c r="I9" i="19"/>
  <c r="I18" i="19"/>
  <c r="I17" i="19"/>
  <c r="S17" i="19" s="1"/>
  <c r="I16" i="19"/>
  <c r="I15" i="19"/>
  <c r="S15" i="19" s="1"/>
  <c r="I14" i="19"/>
  <c r="I13" i="19"/>
  <c r="S13" i="19" s="1"/>
  <c r="I12" i="19"/>
  <c r="I11" i="19"/>
  <c r="S11" i="19" s="1"/>
  <c r="I10" i="19"/>
  <c r="I8" i="19"/>
  <c r="I7" i="19"/>
  <c r="A7" i="19"/>
  <c r="A9" i="19" s="1"/>
  <c r="A11" i="19" s="1"/>
  <c r="A13" i="19" s="1"/>
  <c r="A15" i="19" s="1"/>
  <c r="A17" i="19" s="1"/>
  <c r="I6" i="19"/>
  <c r="K21" i="19" l="1"/>
  <c r="S21" i="19" s="1"/>
  <c r="N20" i="19"/>
  <c r="N19" i="19"/>
  <c r="M21" i="19"/>
  <c r="N21" i="19"/>
  <c r="P23" i="19"/>
  <c r="N23" i="19"/>
  <c r="O23" i="19" s="1"/>
  <c r="M23" i="19"/>
  <c r="L23" i="19"/>
  <c r="N16" i="19"/>
  <c r="N14" i="19"/>
  <c r="N12" i="19"/>
  <c r="P13" i="19"/>
  <c r="N8" i="19"/>
  <c r="N6" i="19"/>
  <c r="N10" i="19"/>
  <c r="P9" i="19"/>
  <c r="M5" i="19"/>
  <c r="N5" i="19"/>
  <c r="L5" i="19"/>
  <c r="N7" i="19"/>
  <c r="P7" i="19"/>
  <c r="M11" i="19"/>
  <c r="L11" i="19"/>
  <c r="N15" i="19"/>
  <c r="N17" i="19"/>
  <c r="M17" i="19"/>
  <c r="N18" i="19"/>
  <c r="P17" i="19"/>
  <c r="L17" i="19"/>
  <c r="N11" i="19"/>
  <c r="P15" i="19"/>
  <c r="L9" i="19"/>
  <c r="L13" i="19"/>
  <c r="M9" i="19"/>
  <c r="P11" i="19"/>
  <c r="M13" i="19"/>
  <c r="N9" i="19"/>
  <c r="L7" i="19"/>
  <c r="L15" i="19"/>
  <c r="N13" i="19"/>
  <c r="M7" i="19"/>
  <c r="M15" i="19"/>
  <c r="O19" i="19" l="1"/>
  <c r="P19" i="19"/>
  <c r="K19" i="19"/>
  <c r="S19" i="19" s="1"/>
  <c r="S25" i="19" s="1"/>
  <c r="L19" i="19"/>
  <c r="M19" i="19"/>
  <c r="P21" i="19"/>
  <c r="Q21" i="19" s="1"/>
  <c r="L21" i="19"/>
  <c r="Q23" i="19"/>
  <c r="N22" i="19"/>
  <c r="O21" i="19" s="1"/>
  <c r="O15" i="19"/>
  <c r="O13" i="19"/>
  <c r="Q17" i="19"/>
  <c r="P5" i="19"/>
  <c r="Q5" i="19" s="1"/>
  <c r="Q13" i="19"/>
  <c r="Q9" i="19"/>
  <c r="O17" i="19"/>
  <c r="Q11" i="19"/>
  <c r="Q15" i="19"/>
  <c r="Q7" i="19"/>
  <c r="O11" i="19"/>
  <c r="Q19" i="1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B89945E6-9C50-4046-A78F-BBA62A274D3A}">
      <text>
        <r>
          <rPr>
            <b/>
            <sz val="9"/>
            <color indexed="81"/>
            <rFont val="Tahoma"/>
            <family val="2"/>
          </rPr>
          <t>Nikkel:</t>
        </r>
        <r>
          <rPr>
            <sz val="9"/>
            <color indexed="81"/>
            <rFont val="Tahoma"/>
            <family val="2"/>
          </rPr>
          <t xml:space="preserve">
Buscarlo en la hoja Adjunta</t>
        </r>
      </text>
    </comment>
    <comment ref="D3" authorId="1" shapeId="0" xr:uid="{499775C1-58EA-4321-980C-97DABA0FCE89}">
      <text>
        <r>
          <rPr>
            <b/>
            <sz val="9"/>
            <color indexed="81"/>
            <rFont val="Tahoma"/>
            <charset val="1"/>
          </rPr>
          <t>Nikkel:</t>
        </r>
        <r>
          <rPr>
            <sz val="9"/>
            <color indexed="81"/>
            <rFont val="Tahoma"/>
            <charset val="1"/>
          </rPr>
          <t xml:space="preserve">
Si requiere el nombre el  nombre de la unidad, lo puede consultar en la hoja Unidades.
Tambien lo puede editar de manera directa
</t>
        </r>
      </text>
    </comment>
    <comment ref="H3" authorId="0" shapeId="0" xr:uid="{48A92731-DB59-4A2A-AEBB-680D5D993636}">
      <text>
        <r>
          <rPr>
            <b/>
            <sz val="9"/>
            <color indexed="81"/>
            <rFont val="Tahoma"/>
            <family val="2"/>
          </rPr>
          <t>Nikkel:</t>
        </r>
        <r>
          <rPr>
            <sz val="9"/>
            <color indexed="81"/>
            <rFont val="Tahoma"/>
            <family val="2"/>
          </rPr>
          <t xml:space="preserve">
Anotar el valor directo , sin el formato (%)
</t>
        </r>
      </text>
    </comment>
    <comment ref="L3" authorId="1" shapeId="0" xr:uid="{AFE855EB-EA1C-4C2B-82C4-3D5D571455E6}">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O3" authorId="1" shapeId="0" xr:uid="{15EAB425-F992-4F65-837E-2D37610F189E}">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P3" authorId="1" shapeId="0" xr:uid="{C00F4BE8-9EEF-4A75-A106-43AA4AA6A414}">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Q3" authorId="1" shapeId="0" xr:uid="{194E712C-C877-4069-BCB5-0BB6387A95CF}">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R3" authorId="1" shapeId="0" xr:uid="{C02CB60D-C576-45EB-83CC-4B2CCB070593}">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S3" authorId="1" shapeId="0" xr:uid="{FF8A0307-308F-4B23-B93C-1ACEBDAB5BFC}">
      <text>
        <r>
          <rPr>
            <sz val="9"/>
            <color indexed="81"/>
            <rFont val="Tahoma"/>
            <family val="2"/>
          </rPr>
          <t xml:space="preserve">Elegir el valor sugerido según el análisis elaborado
</t>
        </r>
      </text>
    </comment>
  </commentList>
</comments>
</file>

<file path=xl/sharedStrings.xml><?xml version="1.0" encoding="utf-8"?>
<sst xmlns="http://schemas.openxmlformats.org/spreadsheetml/2006/main" count="83" uniqueCount="44">
  <si>
    <t>Información a registrar por el cotizante</t>
  </si>
  <si>
    <t>Análisis del precio</t>
  </si>
  <si>
    <t>Item</t>
  </si>
  <si>
    <t>Código
UNSPSC</t>
  </si>
  <si>
    <t>Descripción</t>
  </si>
  <si>
    <r>
      <t xml:space="preserve">Unidad de medida </t>
    </r>
    <r>
      <rPr>
        <b/>
        <i/>
        <sz val="8"/>
        <color rgb="FFFF0000"/>
        <rFont val="Calibri"/>
        <family val="2"/>
      </rPr>
      <t>Escoger Lista</t>
    </r>
  </si>
  <si>
    <t>Cantidad
solicitada</t>
  </si>
  <si>
    <t>Proveedor</t>
  </si>
  <si>
    <t xml:space="preserve">Valor Unitario sin IVA </t>
  </si>
  <si>
    <t>Valor del IVA (%)</t>
  </si>
  <si>
    <t xml:space="preserve">Valor Unitario con IVA </t>
  </si>
  <si>
    <t>Valor Total  con IVA</t>
  </si>
  <si>
    <t>PROMEDIO</t>
  </si>
  <si>
    <t>Media
Armonica</t>
  </si>
  <si>
    <t>Mediana</t>
  </si>
  <si>
    <t>Valores
Individuales</t>
  </si>
  <si>
    <t>Media Podada</t>
  </si>
  <si>
    <t>Desviación Estandar</t>
  </si>
  <si>
    <t>Coeficiente
de Variación</t>
  </si>
  <si>
    <t>Conclusiones análisis del precio</t>
  </si>
  <si>
    <t>Valor total establecido. Incluido IVA</t>
  </si>
  <si>
    <t>Observaciones</t>
  </si>
  <si>
    <t xml:space="preserve">Se toma el promedio de las 02 cotizaciones </t>
  </si>
  <si>
    <t xml:space="preserve">Relación de elemctos (información suministrata por el Centro de Formación) </t>
  </si>
  <si>
    <t>COTIZACION 1</t>
  </si>
  <si>
    <t>COTIZACION 2</t>
  </si>
  <si>
    <t>TIPO ELEMENTO CONSUMO PRESENTACION N.A. UNIDAD DE MEDIDA UNIDAD CLASE ACEITE CARACTERISTICA DE MOTOR (5100 SAE 15W-50 4T API  SP) (MA2 M033MOT209) JASO T 903 MOTOCICLETAS</t>
  </si>
  <si>
    <t xml:space="preserve">TIPO ELEMENTO CONSUMO PRESENTACION N.A. UNIDAD DE MEDIDA UNIDAD CLASE ACEITE CARACTERISTICA DE MOTOR (SAE 20W-50 4T JASO MA/MA2 - API SL) PREMIUM </t>
  </si>
  <si>
    <t>15121501</t>
  </si>
  <si>
    <t>TIPO ELEMENTO CONSUMO PRESENTACION N.A. UNIDAD DE MEDIDA UNIDAD CLASE ACEITE CARACTERISTICA DE MOTOR (SAE 20W -50 ACTEVO API SN /JASO MA2)</t>
  </si>
  <si>
    <t>TIPO ELEMENTO CONSUMO PRESENTACION N.A. UNIDAD DE MEDIDA UNIDAD CLASE ACEITE CARACTERISTICA MOTOR (10W-40 AT MOTOS AUTOMATICAS 4T MB API SL) JASO T 903</t>
  </si>
  <si>
    <t>TIPO ELEMENTO CONSUMO PRESENTACION N.A. UNIDAD DE MEDIDA UNIDAD CLASE ACEITE CARACTERISTICA DE MOTOR (20W-50 ADVANCE 4T AX5 PARA MOTOCICLATAS API SL JASO MA2)</t>
  </si>
  <si>
    <t>TIPO ELEMENTO CONSUMO PRESENTACION N.A. UNIDAD DE MEDIDA UNIDAD CLASE ACEITE CARACTERISTICA DE MOTOR (RIDER 4T 20W-50 MA2 JASO T 903 API SL)</t>
  </si>
  <si>
    <t>TIPO ELEMENTO CONSUMO PRESENTACION N.A. UNIDAD DE MEDIDA GALON NOMBRE DESENGRASANTE INDUSTRIAL  (3,79 L FRAGANCIA NEUTRA Formulación alcalina biodegradable que permite disolver grasa en maquinaria y herramientas sin corroer partes metálicas, Aplicación mecánica mediante rociado o frotación sobre motores y chasis para remover suciedad de intensidad media)</t>
  </si>
  <si>
    <t>47131821</t>
  </si>
  <si>
    <t>47131805</t>
  </si>
  <si>
    <t>TIPO ELEMENTO CONSUMO UNIDAD DE MEDIDA UNIDAD CARACTERISTICA N.A. NOMBRE BRILLO PARA LLANTAS (Volumen de la unidad: 524 Ml, Abrillantador en formato aerosol fácil de aplicar, Adecuado para uso en carros y camionetas)</t>
  </si>
  <si>
    <t>47131800</t>
  </si>
  <si>
    <t>TIPO ELEMENTO CONSUMO UNIDAD DE MEDIDA GALON CARACTERISTICA N.A. NOMBRE SHAMPOO PARA AUTOS (Con acabado brillante, Con cera para autos.)</t>
  </si>
  <si>
    <t>TIPO ELEMENTO CONSUMO USO N.A. UNIDAD DE MEDIDA FRASCO CARACTERISTICA N.A. NOMBRE ABRILLANTADOR DE CERA (Pote, Formato de la cera: Pasta, Acabado brillante que realza el color del vehículo, Fácil aplicación en formato de pasta, Cera sintética premium)</t>
  </si>
  <si>
    <t>LITRO</t>
  </si>
  <si>
    <t xml:space="preserve">GALON </t>
  </si>
  <si>
    <t xml:space="preserve">LITRO </t>
  </si>
  <si>
    <t xml:space="preserve">TARRO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</si>
</sst>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0.0%"/>
    <numFmt numFmtId="166" formatCode="&quot;$&quot;#,##0.00"/>
    <numFmt numFmtId="167" formatCode="&quot;$&quot;#,##0.0"/>
    <numFmt numFmtId="168" formatCode="&quot;$&quot;\ #,##0"/>
    <numFmt numFmtId="169" formatCode="&quot;$&quot;#,##0"/>
    <numFmt numFmtId="170" formatCode="#,##0.00\ \€"/>
  </numFmts>
  <fonts count="2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0"/>
      <name val="Arial"/>
      <family val="2"/>
    </font>
    <font>
      <sz val="9"/>
      <color indexed="81"/>
      <name val="Tahoma"/>
      <charset val="1"/>
    </font>
    <font>
      <b/>
      <sz val="9"/>
      <color indexed="81"/>
      <name val="Tahoma"/>
      <charset val="1"/>
    </font>
    <font>
      <u/>
      <sz val="11"/>
      <color theme="10"/>
      <name val="Calibri"/>
      <family val="2"/>
      <scheme val="minor"/>
    </font>
    <font>
      <b/>
      <i/>
      <sz val="8"/>
      <color theme="1"/>
      <name val="Calibri"/>
      <family val="2"/>
    </font>
    <font>
      <b/>
      <sz val="8"/>
      <color theme="1"/>
      <name val="Calibri"/>
      <family val="2"/>
    </font>
    <font>
      <b/>
      <sz val="8"/>
      <color rgb="FF000000"/>
      <name val="Calibri"/>
      <family val="2"/>
    </font>
    <font>
      <b/>
      <i/>
      <sz val="8"/>
      <color rgb="FFFF0000"/>
      <name val="Calibri"/>
      <family val="2"/>
    </font>
    <font>
      <b/>
      <sz val="8"/>
      <color rgb="FF000000"/>
      <name val="Calibri Light"/>
      <family val="2"/>
    </font>
    <font>
      <b/>
      <sz val="8"/>
      <color theme="1"/>
      <name val="Calibri"/>
      <family val="2"/>
      <scheme val="minor"/>
    </font>
    <font>
      <b/>
      <sz val="8"/>
      <color theme="0"/>
      <name val="Calibri"/>
      <family val="2"/>
      <scheme val="minor"/>
    </font>
    <font>
      <sz val="8"/>
      <color theme="1"/>
      <name val="Calibri"/>
      <family val="2"/>
    </font>
    <font>
      <sz val="8"/>
      <color theme="1"/>
      <name val="Calibri"/>
      <family val="2"/>
      <scheme val="minor"/>
    </font>
    <font>
      <sz val="10"/>
      <color theme="1"/>
      <name val="Calibri"/>
      <scheme val="minor"/>
    </font>
    <font>
      <sz val="10"/>
      <color theme="1"/>
      <name val="Arial"/>
      <family val="2"/>
    </font>
    <font>
      <sz val="10"/>
      <color theme="1"/>
      <name val="Verdana"/>
      <family val="2"/>
    </font>
    <font>
      <b/>
      <sz val="10"/>
      <color theme="1"/>
      <name val="Verdana"/>
      <family val="2"/>
    </font>
    <font>
      <b/>
      <sz val="14"/>
      <color theme="1"/>
      <name val="Verdana"/>
      <family val="2"/>
    </font>
    <font>
      <sz val="9"/>
      <color theme="1"/>
      <name val="Calibri"/>
      <family val="2"/>
    </font>
    <font>
      <sz val="9"/>
      <color theme="1"/>
      <name val="Calibri"/>
      <family val="2"/>
      <scheme val="minor"/>
    </font>
    <font>
      <b/>
      <sz val="10"/>
      <color theme="1"/>
      <name val="Calibri"/>
      <family val="2"/>
    </font>
    <font>
      <sz val="10"/>
      <color theme="1"/>
      <name val="Calibri"/>
      <family val="2"/>
    </font>
    <font>
      <sz val="10"/>
      <color theme="1"/>
      <name val="Calibri"/>
      <family val="2"/>
      <scheme val="minor"/>
    </font>
  </fonts>
  <fills count="18">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style="thin">
        <color rgb="FF000000"/>
      </top>
      <bottom/>
      <diagonal/>
    </border>
    <border>
      <left/>
      <right/>
      <top/>
      <bottom style="thin">
        <color indexed="64"/>
      </bottom>
      <diagonal/>
    </border>
    <border>
      <left/>
      <right/>
      <top style="thin">
        <color indexed="64"/>
      </top>
      <bottom style="thin">
        <color indexed="64"/>
      </bottom>
      <diagonal/>
    </border>
    <border>
      <left style="thin">
        <color rgb="FF000000"/>
      </left>
      <right style="thin">
        <color indexed="64"/>
      </right>
      <top style="thin">
        <color rgb="FF000000"/>
      </top>
      <bottom/>
      <diagonal/>
    </border>
    <border>
      <left style="thin">
        <color indexed="64"/>
      </left>
      <right/>
      <top/>
      <bottom/>
      <diagonal/>
    </border>
    <border>
      <left/>
      <right/>
      <top style="thin">
        <color indexed="64"/>
      </top>
      <bottom/>
      <diagonal/>
    </border>
    <border>
      <left style="thin">
        <color rgb="FF000000"/>
      </left>
      <right style="thin">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32">
    <xf numFmtId="0" fontId="0"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4" fillId="0" borderId="0"/>
    <xf numFmtId="0" fontId="7" fillId="0" borderId="0" applyNumberFormat="0" applyFill="0" applyBorder="0" applyAlignment="0" applyProtection="0"/>
    <xf numFmtId="0" fontId="18" fillId="0" borderId="0"/>
    <xf numFmtId="9" fontId="18" fillId="0" borderId="0" applyFont="0" applyFill="0" applyBorder="0" applyAlignment="0" applyProtection="0"/>
    <xf numFmtId="44" fontId="18" fillId="0" borderId="0" applyFont="0" applyFill="0" applyBorder="0" applyAlignment="0" applyProtection="0"/>
    <xf numFmtId="42"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21" fillId="14" borderId="2" applyNumberFormat="0" applyProtection="0">
      <alignment horizontal="left" vertical="center"/>
    </xf>
    <xf numFmtId="0" fontId="20" fillId="15" borderId="0" applyNumberFormat="0" applyBorder="0" applyProtection="0">
      <alignment horizontal="center" vertical="center"/>
    </xf>
    <xf numFmtId="0" fontId="20" fillId="16" borderId="0" applyNumberFormat="0" applyBorder="0" applyProtection="0">
      <alignment horizontal="center" vertical="center"/>
    </xf>
    <xf numFmtId="0" fontId="20" fillId="14" borderId="0" applyNumberFormat="0" applyBorder="0" applyProtection="0">
      <alignment horizontal="center" vertical="center" wrapText="1"/>
    </xf>
    <xf numFmtId="0" fontId="20" fillId="14" borderId="0" applyNumberFormat="0" applyBorder="0" applyProtection="0">
      <alignment horizontal="right" vertical="center" wrapText="1"/>
    </xf>
    <xf numFmtId="0" fontId="20" fillId="17" borderId="0" applyNumberFormat="0" applyBorder="0" applyProtection="0">
      <alignment horizontal="center" vertical="center" wrapText="1"/>
    </xf>
    <xf numFmtId="0" fontId="19" fillId="17" borderId="0" applyNumberFormat="0" applyBorder="0" applyProtection="0">
      <alignment horizontal="right" vertical="center" wrapText="1"/>
    </xf>
    <xf numFmtId="49" fontId="19" fillId="0" borderId="0" applyFill="0" applyBorder="0" applyProtection="0">
      <alignment horizontal="left" vertical="center"/>
    </xf>
    <xf numFmtId="0" fontId="20" fillId="0" borderId="0" applyNumberFormat="0" applyFill="0" applyBorder="0" applyProtection="0">
      <alignment horizontal="left" vertical="center"/>
    </xf>
    <xf numFmtId="0" fontId="20" fillId="0" borderId="0" applyNumberFormat="0" applyFill="0" applyBorder="0" applyProtection="0">
      <alignment horizontal="right" vertical="center"/>
    </xf>
    <xf numFmtId="170" fontId="19" fillId="0" borderId="0" applyFill="0" applyBorder="0" applyProtection="0">
      <alignment horizontal="right" vertical="center"/>
    </xf>
    <xf numFmtId="14" fontId="19" fillId="0" borderId="0" applyFill="0" applyBorder="0" applyProtection="0">
      <alignment horizontal="right" vertical="center"/>
    </xf>
    <xf numFmtId="22" fontId="19" fillId="0" borderId="0" applyFill="0" applyBorder="0" applyProtection="0">
      <alignment horizontal="right" vertical="center"/>
    </xf>
    <xf numFmtId="3" fontId="19" fillId="0" borderId="0" applyFill="0" applyBorder="0" applyProtection="0">
      <alignment horizontal="right" vertical="center"/>
    </xf>
    <xf numFmtId="4" fontId="19" fillId="0" borderId="0" applyFill="0" applyBorder="0" applyProtection="0">
      <alignment horizontal="right" vertical="center"/>
    </xf>
    <xf numFmtId="0" fontId="19" fillId="0" borderId="2" applyNumberFormat="0" applyFill="0" applyProtection="0">
      <alignment horizontal="left" vertical="center"/>
    </xf>
    <xf numFmtId="170" fontId="19" fillId="0" borderId="2" applyFill="0" applyProtection="0">
      <alignment horizontal="right" vertical="center"/>
    </xf>
    <xf numFmtId="3" fontId="19" fillId="0" borderId="2" applyFill="0" applyProtection="0">
      <alignment horizontal="right" vertical="center"/>
    </xf>
    <xf numFmtId="4" fontId="19" fillId="0" borderId="2" applyFill="0" applyProtection="0">
      <alignment horizontal="right" vertical="center"/>
    </xf>
    <xf numFmtId="0" fontId="18" fillId="0" borderId="2" applyNumberFormat="0" applyFont="0" applyFill="0" applyAlignment="0" applyProtection="0"/>
  </cellStyleXfs>
  <cellXfs count="102">
    <xf numFmtId="0" fontId="0" fillId="0" borderId="0" xfId="0"/>
    <xf numFmtId="0" fontId="0" fillId="0" borderId="0" xfId="0" applyAlignment="1">
      <alignment horizontal="center" vertical="center"/>
    </xf>
    <xf numFmtId="0" fontId="0" fillId="0" borderId="0" xfId="0" applyAlignment="1">
      <alignment vertical="center"/>
    </xf>
    <xf numFmtId="166" fontId="0" fillId="0" borderId="0" xfId="0" applyNumberFormat="1" applyAlignment="1">
      <alignment vertical="center"/>
    </xf>
    <xf numFmtId="167" fontId="0" fillId="0" borderId="0" xfId="0" applyNumberFormat="1" applyAlignment="1">
      <alignment vertical="center"/>
    </xf>
    <xf numFmtId="0" fontId="15" fillId="0" borderId="10" xfId="0" applyFont="1" applyBorder="1" applyAlignment="1">
      <alignment horizontal="center" vertical="center"/>
    </xf>
    <xf numFmtId="0" fontId="16" fillId="0" borderId="2" xfId="0" applyFont="1" applyBorder="1" applyAlignment="1">
      <alignment horizontal="center" vertical="center"/>
    </xf>
    <xf numFmtId="169" fontId="0" fillId="0" borderId="0" xfId="0" applyNumberFormat="1" applyAlignment="1">
      <alignment vertical="center"/>
    </xf>
    <xf numFmtId="0" fontId="15" fillId="0" borderId="2" xfId="0" applyFont="1" applyBorder="1" applyAlignment="1">
      <alignment horizontal="center" vertical="center"/>
    </xf>
    <xf numFmtId="0" fontId="22" fillId="0" borderId="10" xfId="0" applyFont="1" applyBorder="1" applyAlignment="1">
      <alignment horizontal="center" vertical="center" wrapText="1"/>
    </xf>
    <xf numFmtId="168" fontId="23" fillId="0" borderId="2" xfId="0" applyNumberFormat="1" applyFont="1" applyBorder="1" applyAlignment="1">
      <alignment horizontal="center" vertical="center"/>
    </xf>
    <xf numFmtId="0" fontId="22" fillId="7" borderId="10" xfId="1" applyNumberFormat="1" applyFont="1" applyFill="1" applyBorder="1" applyAlignment="1">
      <alignment horizontal="center" vertical="center"/>
    </xf>
    <xf numFmtId="168" fontId="22" fillId="0" borderId="10" xfId="0" applyNumberFormat="1" applyFont="1" applyBorder="1" applyAlignment="1">
      <alignment horizontal="center" vertical="center" wrapText="1"/>
    </xf>
    <xf numFmtId="169" fontId="22" fillId="0" borderId="12" xfId="0" applyNumberFormat="1" applyFont="1" applyBorder="1" applyAlignment="1">
      <alignment horizontal="center" vertical="center"/>
    </xf>
    <xf numFmtId="169" fontId="22" fillId="0" borderId="15" xfId="0" applyNumberFormat="1" applyFont="1" applyBorder="1" applyAlignment="1">
      <alignment horizontal="center" vertical="center"/>
    </xf>
    <xf numFmtId="168" fontId="22" fillId="0" borderId="2" xfId="0" applyNumberFormat="1" applyFont="1" applyBorder="1" applyAlignment="1">
      <alignment horizontal="center" vertical="center" wrapText="1"/>
    </xf>
    <xf numFmtId="169" fontId="22" fillId="0" borderId="2" xfId="0" applyNumberFormat="1" applyFont="1" applyBorder="1" applyAlignment="1">
      <alignment horizontal="center" vertical="center"/>
    </xf>
    <xf numFmtId="167" fontId="25" fillId="10" borderId="9" xfId="0" applyNumberFormat="1" applyFont="1" applyFill="1" applyBorder="1" applyAlignment="1">
      <alignment horizontal="center" vertical="center"/>
    </xf>
    <xf numFmtId="167" fontId="25" fillId="10" borderId="9" xfId="0" applyNumberFormat="1" applyFont="1" applyFill="1" applyBorder="1" applyAlignment="1">
      <alignment vertical="center"/>
    </xf>
    <xf numFmtId="167" fontId="25" fillId="10" borderId="2" xfId="0" applyNumberFormat="1" applyFont="1" applyFill="1" applyBorder="1" applyAlignment="1">
      <alignment vertical="center"/>
    </xf>
    <xf numFmtId="169" fontId="24" fillId="10" borderId="2" xfId="0" applyNumberFormat="1" applyFont="1" applyFill="1" applyBorder="1" applyAlignment="1">
      <alignment vertical="center"/>
    </xf>
    <xf numFmtId="169" fontId="7" fillId="0" borderId="9" xfId="5" applyNumberFormat="1" applyBorder="1" applyAlignment="1">
      <alignment horizontal="center" vertical="center"/>
    </xf>
    <xf numFmtId="0" fontId="7" fillId="0" borderId="1" xfId="5" applyBorder="1" applyAlignment="1">
      <alignment horizontal="center" vertical="center"/>
    </xf>
    <xf numFmtId="169" fontId="26" fillId="10" borderId="9" xfId="0" applyNumberFormat="1" applyFont="1" applyFill="1" applyBorder="1" applyAlignment="1">
      <alignment horizontal="center" vertical="center" wrapText="1"/>
    </xf>
    <xf numFmtId="0" fontId="26" fillId="10" borderId="13" xfId="0" applyFont="1" applyFill="1" applyBorder="1" applyAlignment="1">
      <alignment horizontal="center" vertical="center" wrapText="1"/>
    </xf>
    <xf numFmtId="167" fontId="24" fillId="10" borderId="9" xfId="0" applyNumberFormat="1" applyFont="1" applyFill="1" applyBorder="1" applyAlignment="1">
      <alignment horizontal="center" vertical="center" wrapText="1"/>
    </xf>
    <xf numFmtId="167" fontId="24" fillId="10" borderId="13" xfId="0" applyNumberFormat="1" applyFont="1" applyFill="1" applyBorder="1" applyAlignment="1">
      <alignment horizontal="center" vertical="center" wrapText="1"/>
    </xf>
    <xf numFmtId="167" fontId="24" fillId="10" borderId="9" xfId="0" applyNumberFormat="1" applyFont="1" applyFill="1" applyBorder="1" applyAlignment="1">
      <alignment horizontal="center" vertical="center"/>
    </xf>
    <xf numFmtId="167" fontId="24" fillId="10" borderId="13" xfId="0" applyNumberFormat="1" applyFont="1" applyFill="1" applyBorder="1" applyAlignment="1">
      <alignment horizontal="center" vertical="center"/>
    </xf>
    <xf numFmtId="165" fontId="24" fillId="10" borderId="9" xfId="1" applyNumberFormat="1" applyFont="1" applyFill="1" applyBorder="1" applyAlignment="1">
      <alignment horizontal="center" vertical="center"/>
    </xf>
    <xf numFmtId="165" fontId="24" fillId="10" borderId="13" xfId="1" applyNumberFormat="1" applyFont="1" applyFill="1" applyBorder="1" applyAlignment="1">
      <alignment horizontal="center" vertical="center"/>
    </xf>
    <xf numFmtId="0" fontId="26" fillId="10" borderId="9" xfId="0" applyFont="1" applyFill="1" applyBorder="1" applyAlignment="1">
      <alignment horizontal="center" vertical="center" wrapText="1"/>
    </xf>
    <xf numFmtId="0" fontId="26" fillId="0" borderId="2" xfId="0" applyFont="1" applyBorder="1" applyAlignment="1">
      <alignment horizontal="center" vertical="center"/>
    </xf>
    <xf numFmtId="0" fontId="17" fillId="0" borderId="2" xfId="0" applyFont="1" applyBorder="1" applyAlignment="1">
      <alignment horizontal="center" vertical="center"/>
    </xf>
    <xf numFmtId="169" fontId="24" fillId="10" borderId="9" xfId="0" applyNumberFormat="1" applyFont="1" applyFill="1" applyBorder="1" applyAlignment="1">
      <alignment horizontal="center" vertical="center"/>
    </xf>
    <xf numFmtId="169" fontId="24" fillId="10" borderId="13" xfId="0" applyNumberFormat="1" applyFont="1" applyFill="1" applyBorder="1" applyAlignment="1">
      <alignment horizontal="center" vertical="center"/>
    </xf>
    <xf numFmtId="0" fontId="9" fillId="8" borderId="5" xfId="0" applyFont="1" applyFill="1" applyBorder="1" applyAlignment="1">
      <alignment horizontal="right" vertical="center"/>
    </xf>
    <xf numFmtId="0" fontId="9" fillId="8" borderId="17" xfId="0" applyFont="1" applyFill="1" applyBorder="1" applyAlignment="1">
      <alignment horizontal="right" vertical="center"/>
    </xf>
    <xf numFmtId="0" fontId="9" fillId="8" borderId="4" xfId="0" applyFont="1" applyFill="1" applyBorder="1" applyAlignment="1">
      <alignment horizontal="right" vertical="center"/>
    </xf>
    <xf numFmtId="0" fontId="9" fillId="8" borderId="10" xfId="0" applyFont="1" applyFill="1" applyBorder="1" applyAlignment="1">
      <alignment horizontal="center" vertical="center"/>
    </xf>
    <xf numFmtId="0" fontId="9" fillId="8" borderId="14" xfId="0" applyFont="1" applyFill="1" applyBorder="1" applyAlignment="1">
      <alignment horizontal="center" vertical="center"/>
    </xf>
    <xf numFmtId="49" fontId="26" fillId="0" borderId="35" xfId="0" applyNumberFormat="1" applyFont="1" applyBorder="1" applyAlignment="1">
      <alignment horizontal="center" vertical="center" wrapText="1"/>
    </xf>
    <xf numFmtId="0" fontId="17" fillId="0" borderId="36" xfId="0" applyFont="1" applyBorder="1" applyAlignment="1">
      <alignment horizontal="center" vertical="center" wrapText="1"/>
    </xf>
    <xf numFmtId="169" fontId="24" fillId="10" borderId="2" xfId="0" applyNumberFormat="1" applyFont="1" applyFill="1" applyBorder="1" applyAlignment="1">
      <alignment horizontal="center" vertical="center"/>
    </xf>
    <xf numFmtId="167" fontId="24" fillId="10" borderId="2" xfId="0" applyNumberFormat="1" applyFont="1" applyFill="1" applyBorder="1" applyAlignment="1">
      <alignment horizontal="center" vertical="center"/>
    </xf>
    <xf numFmtId="167" fontId="24" fillId="10" borderId="2" xfId="0" applyNumberFormat="1" applyFont="1" applyFill="1" applyBorder="1" applyAlignment="1">
      <alignment horizontal="center" vertical="center" wrapText="1"/>
    </xf>
    <xf numFmtId="165" fontId="24" fillId="10" borderId="2" xfId="1" applyNumberFormat="1" applyFont="1" applyFill="1" applyBorder="1" applyAlignment="1">
      <alignment horizontal="center" vertical="center"/>
    </xf>
    <xf numFmtId="49" fontId="26" fillId="0" borderId="35" xfId="0" applyNumberFormat="1" applyFont="1" applyBorder="1" applyAlignment="1">
      <alignment horizontal="center" vertical="top" wrapText="1"/>
    </xf>
    <xf numFmtId="0" fontId="17" fillId="0" borderId="36" xfId="0" applyFont="1" applyBorder="1" applyAlignment="1">
      <alignment horizontal="center" vertical="top" wrapText="1"/>
    </xf>
    <xf numFmtId="0" fontId="26" fillId="0" borderId="35" xfId="0" applyFont="1" applyBorder="1" applyAlignment="1">
      <alignment horizontal="center" vertical="center"/>
    </xf>
    <xf numFmtId="0" fontId="17" fillId="0" borderId="13" xfId="0" applyFont="1" applyBorder="1" applyAlignment="1">
      <alignment horizontal="center" vertical="center"/>
    </xf>
    <xf numFmtId="0" fontId="26" fillId="10" borderId="2" xfId="0" applyFont="1" applyFill="1" applyBorder="1" applyAlignment="1">
      <alignment horizontal="center" vertical="center" wrapText="1"/>
    </xf>
    <xf numFmtId="0" fontId="17" fillId="0" borderId="36" xfId="0" applyFont="1" applyBorder="1" applyAlignment="1">
      <alignment horizontal="center" vertical="center"/>
    </xf>
    <xf numFmtId="49" fontId="17" fillId="0" borderId="35" xfId="0" applyNumberFormat="1" applyFont="1" applyBorder="1" applyAlignment="1">
      <alignment horizontal="center" vertical="top" wrapText="1"/>
    </xf>
    <xf numFmtId="167" fontId="24" fillId="10" borderId="3" xfId="0" applyNumberFormat="1" applyFont="1" applyFill="1" applyBorder="1" applyAlignment="1">
      <alignment horizontal="center" vertical="center"/>
    </xf>
    <xf numFmtId="167" fontId="24" fillId="10" borderId="19" xfId="0" applyNumberFormat="1" applyFont="1" applyFill="1" applyBorder="1" applyAlignment="1">
      <alignment horizontal="center" vertical="center"/>
    </xf>
    <xf numFmtId="0" fontId="8" fillId="4" borderId="15"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33" xfId="0" applyFont="1" applyFill="1" applyBorder="1" applyAlignment="1">
      <alignment horizontal="center" vertical="center"/>
    </xf>
    <xf numFmtId="0" fontId="8" fillId="4" borderId="30" xfId="0" applyFont="1" applyFill="1" applyBorder="1" applyAlignment="1">
      <alignment horizontal="center" vertical="center"/>
    </xf>
    <xf numFmtId="0" fontId="8" fillId="4" borderId="31" xfId="0" applyFont="1" applyFill="1" applyBorder="1" applyAlignment="1">
      <alignment horizontal="center" vertical="center"/>
    </xf>
    <xf numFmtId="0" fontId="8" fillId="4" borderId="34" xfId="0" applyFont="1" applyFill="1" applyBorder="1" applyAlignment="1">
      <alignment horizontal="center" vertical="center"/>
    </xf>
    <xf numFmtId="0" fontId="9" fillId="5" borderId="15" xfId="0" applyFont="1" applyFill="1" applyBorder="1" applyAlignment="1">
      <alignment horizontal="center" vertical="center"/>
    </xf>
    <xf numFmtId="0" fontId="9" fillId="5" borderId="28" xfId="0" applyFont="1" applyFill="1" applyBorder="1" applyAlignment="1">
      <alignment horizontal="center" vertical="center"/>
    </xf>
    <xf numFmtId="0" fontId="9" fillId="5" borderId="29" xfId="0" applyFont="1" applyFill="1" applyBorder="1" applyAlignment="1">
      <alignment horizontal="center" vertical="center"/>
    </xf>
    <xf numFmtId="0" fontId="9" fillId="5" borderId="30" xfId="0" applyFont="1" applyFill="1" applyBorder="1" applyAlignment="1">
      <alignment horizontal="center" vertical="center"/>
    </xf>
    <xf numFmtId="0" fontId="9" fillId="5" borderId="31" xfId="0" applyFont="1" applyFill="1" applyBorder="1" applyAlignment="1">
      <alignment horizontal="center" vertical="center"/>
    </xf>
    <xf numFmtId="0" fontId="9" fillId="5" borderId="32"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12" borderId="10" xfId="0" applyFont="1" applyFill="1" applyBorder="1" applyAlignment="1">
      <alignment horizontal="center" vertical="center" wrapText="1"/>
    </xf>
    <xf numFmtId="0" fontId="10" fillId="12" borderId="11" xfId="0" applyFont="1" applyFill="1" applyBorder="1" applyAlignment="1">
      <alignment horizontal="center" vertical="center" wrapText="1"/>
    </xf>
    <xf numFmtId="0" fontId="13" fillId="11" borderId="9"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14" fillId="13" borderId="9" xfId="0" applyFont="1" applyFill="1" applyBorder="1" applyAlignment="1">
      <alignment horizontal="center" vertical="center" wrapText="1"/>
    </xf>
    <xf numFmtId="0" fontId="14" fillId="13" borderId="1" xfId="0" applyFont="1" applyFill="1" applyBorder="1" applyAlignment="1">
      <alignment horizontal="center" vertical="center" wrapText="1"/>
    </xf>
    <xf numFmtId="166" fontId="9" fillId="6" borderId="9" xfId="0" applyNumberFormat="1" applyFont="1" applyFill="1" applyBorder="1" applyAlignment="1">
      <alignment horizontal="center" vertical="center" wrapText="1"/>
    </xf>
    <xf numFmtId="166" fontId="9" fillId="6" borderId="1" xfId="0" applyNumberFormat="1" applyFont="1" applyFill="1" applyBorder="1" applyAlignment="1">
      <alignment horizontal="center" vertical="center" wrapText="1"/>
    </xf>
    <xf numFmtId="167" fontId="9" fillId="9" borderId="9" xfId="0" applyNumberFormat="1" applyFont="1" applyFill="1" applyBorder="1" applyAlignment="1">
      <alignment horizontal="center" vertical="center" wrapText="1"/>
    </xf>
    <xf numFmtId="167" fontId="9" fillId="9" borderId="1" xfId="0" applyNumberFormat="1" applyFont="1" applyFill="1" applyBorder="1" applyAlignment="1">
      <alignment horizontal="center" vertical="center" wrapText="1"/>
    </xf>
    <xf numFmtId="166" fontId="9" fillId="9" borderId="9" xfId="0" applyNumberFormat="1" applyFont="1" applyFill="1" applyBorder="1" applyAlignment="1">
      <alignment horizontal="center" vertical="center" wrapText="1"/>
    </xf>
    <xf numFmtId="166" fontId="9" fillId="9" borderId="1" xfId="0" applyNumberFormat="1" applyFont="1" applyFill="1" applyBorder="1" applyAlignment="1">
      <alignment horizontal="center" vertical="center" wrapText="1"/>
    </xf>
    <xf numFmtId="0" fontId="9" fillId="9" borderId="9" xfId="0" applyFont="1" applyFill="1" applyBorder="1" applyAlignment="1">
      <alignment horizontal="center" vertical="center" wrapText="1"/>
    </xf>
    <xf numFmtId="0" fontId="9" fillId="9" borderId="1" xfId="0" applyFont="1" applyFill="1" applyBorder="1" applyAlignment="1">
      <alignment horizontal="center" vertical="center" wrapText="1"/>
    </xf>
    <xf numFmtId="169" fontId="9" fillId="9" borderId="9" xfId="0" applyNumberFormat="1" applyFont="1" applyFill="1" applyBorder="1" applyAlignment="1">
      <alignment horizontal="center" vertical="center" wrapText="1"/>
    </xf>
    <xf numFmtId="169" fontId="9" fillId="9" borderId="1" xfId="0" applyNumberFormat="1"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2" fillId="12" borderId="24" xfId="0" applyFont="1" applyFill="1" applyBorder="1" applyAlignment="1">
      <alignment horizontal="center" vertical="center" wrapText="1"/>
    </xf>
    <xf numFmtId="0" fontId="12" fillId="12" borderId="25" xfId="0" applyFont="1" applyFill="1" applyBorder="1" applyAlignment="1">
      <alignment horizontal="center" vertical="center" wrapText="1"/>
    </xf>
    <xf numFmtId="0" fontId="10" fillId="9" borderId="22" xfId="0" applyFont="1" applyFill="1" applyBorder="1" applyAlignment="1">
      <alignment horizontal="center" vertical="center" wrapText="1"/>
    </xf>
    <xf numFmtId="0" fontId="10" fillId="9" borderId="23"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169" fontId="10" fillId="3" borderId="18" xfId="0" applyNumberFormat="1" applyFont="1" applyFill="1" applyBorder="1" applyAlignment="1">
      <alignment horizontal="center" vertical="center" wrapText="1"/>
    </xf>
    <xf numFmtId="169" fontId="10" fillId="3" borderId="21" xfId="0" applyNumberFormat="1" applyFont="1" applyFill="1" applyBorder="1" applyAlignment="1">
      <alignment horizontal="center" vertical="center" wrapText="1"/>
    </xf>
  </cellXfs>
  <cellStyles count="32">
    <cellStyle name="BodyStyle" xfId="19" xr:uid="{52A6B52F-CB1A-4E2D-9289-930512091590}"/>
    <cellStyle name="BodyStyleBold" xfId="20" xr:uid="{F44913F1-57D0-4669-9070-7CA741798119}"/>
    <cellStyle name="BodyStyleBoldRight" xfId="21" xr:uid="{715F0350-9CB0-4B1A-A917-B6C42D7830E2}"/>
    <cellStyle name="BodyStyleWithBorder" xfId="27" xr:uid="{ACF17DF6-B8A7-4474-8205-5F454DF98A80}"/>
    <cellStyle name="BorderThinBlack" xfId="31" xr:uid="{4CF23DBC-91D1-41C7-B309-63A280CBEEDA}"/>
    <cellStyle name="Comma" xfId="10" xr:uid="{4F09C9B9-4F1F-40BB-BF78-638F94108797}"/>
    <cellStyle name="Comma [0]" xfId="11" xr:uid="{B025F363-2250-4F56-A217-3685BC47A16E}"/>
    <cellStyle name="Currency" xfId="8" xr:uid="{9C209CF0-8600-4029-ABED-63664B3769E7}"/>
    <cellStyle name="Currency [0]" xfId="9" xr:uid="{D762E36E-A24D-425C-831A-D693D24BF134}"/>
    <cellStyle name="DateStyle" xfId="23" xr:uid="{84088988-5986-4E30-978C-E30133BECD83}"/>
    <cellStyle name="DateTimeStyle" xfId="24" xr:uid="{9AE87156-0906-4B7C-BF82-82EB264AB7EC}"/>
    <cellStyle name="Decimal" xfId="26" xr:uid="{96998013-635A-474F-AD1B-F9AC78E72622}"/>
    <cellStyle name="DecimalWithBorder" xfId="30" xr:uid="{A4F3B445-180F-4839-BFB7-551A0BFAF81D}"/>
    <cellStyle name="EuroCurrency" xfId="22" xr:uid="{50314628-4EC8-4D64-93C3-6BE7E7052E74}"/>
    <cellStyle name="EuroCurrencyWithBorder" xfId="28" xr:uid="{AEFEB615-A8B8-4EF5-8B3E-AFFA759A93C0}"/>
    <cellStyle name="HeaderStyle" xfId="13" xr:uid="{CD59625B-A4E5-485C-A639-70B9E23EDA1E}"/>
    <cellStyle name="HeaderSubTop" xfId="17" xr:uid="{1C7656BA-DCA4-46FF-9DA8-768C39C167D7}"/>
    <cellStyle name="HeaderSubTopNoBold" xfId="18" xr:uid="{45CB3644-1DCF-4939-A02D-6A8235DBE986}"/>
    <cellStyle name="HeaderTopBuyer" xfId="14" xr:uid="{1A924DDE-E01F-4A48-A59F-3DB6D5A69535}"/>
    <cellStyle name="HeaderTopStyle" xfId="15" xr:uid="{685C05A1-64F2-4771-B4A6-CCCB1CE240C1}"/>
    <cellStyle name="HeaderTopStyleAlignRight" xfId="16" xr:uid="{0C945D4B-EB6B-4D06-8A19-717D38D2927C}"/>
    <cellStyle name="Hyperlink" xfId="5" xr:uid="{00000000-000B-0000-0000-000008000000}"/>
    <cellStyle name="MainTitle" xfId="12" xr:uid="{9F1C1004-867E-430A-85DD-32E16C3062DA}"/>
    <cellStyle name="Millares 2" xfId="3" xr:uid="{CFCEE50C-1A59-46FC-8D2D-27032CAD662E}"/>
    <cellStyle name="Normal" xfId="0" builtinId="0"/>
    <cellStyle name="Normal 2" xfId="4" xr:uid="{7A748DF2-9C66-45C8-8742-34C223C2412B}"/>
    <cellStyle name="Normal 3" xfId="6" xr:uid="{27B4DE9F-7F84-401A-BDB9-F85D40DD0967}"/>
    <cellStyle name="Normal 6" xfId="2" xr:uid="{1642449C-5B3C-4DAD-A23F-7892383B84DA}"/>
    <cellStyle name="Numeric" xfId="25" xr:uid="{1F1E0FF7-331A-459D-A86D-965B3D167773}"/>
    <cellStyle name="NumericWithBorder" xfId="29" xr:uid="{BBB7A3CB-A58D-4EC4-9685-C7E9E6A9A3BF}"/>
    <cellStyle name="Percent" xfId="7" xr:uid="{3493F7E0-F97B-4E1E-BE10-DD74F4D0B908}"/>
    <cellStyle name="Porcentaje" xfId="1" builtinId="5"/>
  </cellStyles>
  <dxfs count="2">
    <dxf>
      <fill>
        <patternFill>
          <bgColor rgb="FFFFC000"/>
        </patternFill>
      </fill>
    </dxf>
    <dxf>
      <fill>
        <patternFill>
          <bgColor rgb="FFFFC000"/>
        </patternFill>
      </fill>
    </dxf>
  </dxfs>
  <tableStyles count="0" defaultTableStyle="TableStyleMedium2" defaultPivotStyle="PivotStyleLight16"/>
  <colors>
    <mruColors>
      <color rgb="FFC2D2E8"/>
      <color rgb="FFA0B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A539-0608-46DE-B2C5-E4B8A5FA7EED}">
  <dimension ref="A1:T25"/>
  <sheetViews>
    <sheetView tabSelected="1" view="pageBreakPreview" zoomScale="85" zoomScaleNormal="85" zoomScaleSheetLayoutView="85" workbookViewId="0">
      <pane xSplit="2" ySplit="4" topLeftCell="C15" activePane="bottomRight" state="frozen"/>
      <selection pane="topRight" activeCell="H1" sqref="H1"/>
      <selection pane="bottomLeft" activeCell="H1" sqref="H1"/>
      <selection pane="bottomRight" activeCell="J21" sqref="J21"/>
    </sheetView>
  </sheetViews>
  <sheetFormatPr baseColWidth="10" defaultColWidth="11.42578125" defaultRowHeight="15" outlineLevelCol="1" x14ac:dyDescent="0.25"/>
  <cols>
    <col min="1" max="1" width="7.85546875" style="2" customWidth="1"/>
    <col min="2" max="2" width="9" style="2" bestFit="1" customWidth="1"/>
    <col min="3" max="3" width="30.5703125" style="2" customWidth="1"/>
    <col min="4" max="4" width="13.42578125" style="2" customWidth="1"/>
    <col min="5" max="5" width="13" style="2" customWidth="1"/>
    <col min="6" max="6" width="20.5703125" style="2" customWidth="1" outlineLevel="1"/>
    <col min="7" max="7" width="11.42578125" style="1" customWidth="1" outlineLevel="1"/>
    <col min="8" max="8" width="11.42578125" style="2" customWidth="1" outlineLevel="1"/>
    <col min="9" max="9" width="15.7109375" style="1" customWidth="1" outlineLevel="1"/>
    <col min="10" max="12" width="15.85546875" style="7" customWidth="1"/>
    <col min="13" max="13" width="15.85546875" style="4" customWidth="1"/>
    <col min="14" max="14" width="17.85546875" style="3" customWidth="1"/>
    <col min="15" max="15" width="22.140625" style="4" customWidth="1"/>
    <col min="16" max="16" width="17.85546875" style="3" customWidth="1"/>
    <col min="17" max="17" width="17" style="2" customWidth="1"/>
    <col min="18" max="19" width="16.85546875" style="2" customWidth="1"/>
    <col min="20" max="20" width="45.140625" style="2" customWidth="1"/>
    <col min="21" max="16384" width="11.42578125" style="2"/>
  </cols>
  <sheetData>
    <row r="1" spans="1:20" ht="15" customHeight="1" x14ac:dyDescent="0.25">
      <c r="A1" s="56" t="s">
        <v>23</v>
      </c>
      <c r="B1" s="57"/>
      <c r="C1" s="57"/>
      <c r="D1" s="57"/>
      <c r="E1" s="58"/>
      <c r="F1" s="62" t="s">
        <v>0</v>
      </c>
      <c r="G1" s="63"/>
      <c r="H1" s="63"/>
      <c r="I1" s="63"/>
      <c r="J1" s="64"/>
      <c r="K1" s="68" t="s">
        <v>1</v>
      </c>
      <c r="L1" s="69"/>
      <c r="M1" s="69"/>
      <c r="N1" s="69"/>
      <c r="O1" s="69"/>
      <c r="P1" s="69"/>
      <c r="Q1" s="69"/>
      <c r="R1" s="69"/>
      <c r="S1" s="69"/>
      <c r="T1" s="70"/>
    </row>
    <row r="2" spans="1:20" x14ac:dyDescent="0.25">
      <c r="A2" s="59"/>
      <c r="B2" s="60"/>
      <c r="C2" s="60"/>
      <c r="D2" s="60"/>
      <c r="E2" s="61"/>
      <c r="F2" s="65"/>
      <c r="G2" s="66"/>
      <c r="H2" s="66"/>
      <c r="I2" s="66"/>
      <c r="J2" s="67"/>
      <c r="K2" s="71"/>
      <c r="L2" s="72"/>
      <c r="M2" s="72"/>
      <c r="N2" s="72"/>
      <c r="O2" s="72"/>
      <c r="P2" s="72"/>
      <c r="Q2" s="72"/>
      <c r="R2" s="72"/>
      <c r="S2" s="72"/>
      <c r="T2" s="73"/>
    </row>
    <row r="3" spans="1:20" ht="15" customHeight="1" x14ac:dyDescent="0.25">
      <c r="A3" s="74" t="s">
        <v>2</v>
      </c>
      <c r="B3" s="74" t="s">
        <v>3</v>
      </c>
      <c r="C3" s="74" t="s">
        <v>4</v>
      </c>
      <c r="D3" s="76" t="s">
        <v>5</v>
      </c>
      <c r="E3" s="74" t="s">
        <v>6</v>
      </c>
      <c r="F3" s="92" t="s">
        <v>7</v>
      </c>
      <c r="G3" s="94" t="s">
        <v>8</v>
      </c>
      <c r="H3" s="96" t="s">
        <v>9</v>
      </c>
      <c r="I3" s="98" t="s">
        <v>10</v>
      </c>
      <c r="J3" s="100" t="s">
        <v>11</v>
      </c>
      <c r="K3" s="90" t="s">
        <v>12</v>
      </c>
      <c r="L3" s="90" t="s">
        <v>13</v>
      </c>
      <c r="M3" s="84" t="s">
        <v>14</v>
      </c>
      <c r="N3" s="82" t="s">
        <v>15</v>
      </c>
      <c r="O3" s="84" t="s">
        <v>16</v>
      </c>
      <c r="P3" s="86" t="s">
        <v>17</v>
      </c>
      <c r="Q3" s="88" t="s">
        <v>18</v>
      </c>
      <c r="R3" s="78" t="s">
        <v>19</v>
      </c>
      <c r="S3" s="80" t="s">
        <v>20</v>
      </c>
      <c r="T3" s="78" t="s">
        <v>21</v>
      </c>
    </row>
    <row r="4" spans="1:20" ht="63" customHeight="1" thickBot="1" x14ac:dyDescent="0.3">
      <c r="A4" s="75"/>
      <c r="B4" s="75"/>
      <c r="C4" s="75"/>
      <c r="D4" s="77"/>
      <c r="E4" s="75"/>
      <c r="F4" s="93"/>
      <c r="G4" s="95"/>
      <c r="H4" s="97"/>
      <c r="I4" s="99"/>
      <c r="J4" s="101"/>
      <c r="K4" s="91"/>
      <c r="L4" s="91"/>
      <c r="M4" s="85"/>
      <c r="N4" s="83"/>
      <c r="O4" s="85"/>
      <c r="P4" s="87"/>
      <c r="Q4" s="89"/>
      <c r="R4" s="79"/>
      <c r="S4" s="81"/>
      <c r="T4" s="79"/>
    </row>
    <row r="5" spans="1:20" ht="48.75" customHeight="1" x14ac:dyDescent="0.25">
      <c r="A5" s="39">
        <v>1</v>
      </c>
      <c r="B5" s="41" t="s">
        <v>28</v>
      </c>
      <c r="C5" s="47" t="s">
        <v>26</v>
      </c>
      <c r="D5" s="49" t="s">
        <v>40</v>
      </c>
      <c r="E5" s="5">
        <v>10</v>
      </c>
      <c r="F5" s="9" t="s">
        <v>24</v>
      </c>
      <c r="G5" s="10">
        <v>53747.899159663859</v>
      </c>
      <c r="H5" s="11">
        <v>19</v>
      </c>
      <c r="I5" s="12">
        <f>(G5*0.19)+G5</f>
        <v>63959.999999999993</v>
      </c>
      <c r="J5" s="13">
        <f>IF(G5=0,"",(I5)*$E$5)</f>
        <v>639599.99999999988</v>
      </c>
      <c r="K5" s="34">
        <f>IF(J5="","",AVERAGE(J5:J6))</f>
        <v>644800</v>
      </c>
      <c r="L5" s="34">
        <f>IFERROR(HARMEAN(J5:J6),"")</f>
        <v>644758.06451612897</v>
      </c>
      <c r="M5" s="54">
        <f>IFERROR(MEDIAN(J5:J6),"")</f>
        <v>644800</v>
      </c>
      <c r="N5" s="17">
        <f>IF(J5="","",J5)</f>
        <v>639599.99999999988</v>
      </c>
      <c r="O5" s="25">
        <v>0</v>
      </c>
      <c r="P5" s="27">
        <f>IFERROR(_xlfn.STDEV.S(N5:N6),"")</f>
        <v>7353.9105243401764</v>
      </c>
      <c r="Q5" s="29">
        <f>IFERROR(P5/K5,"")</f>
        <v>1.140494808365412E-2</v>
      </c>
      <c r="R5" s="31" t="s">
        <v>22</v>
      </c>
      <c r="S5" s="23">
        <f>K5</f>
        <v>644800</v>
      </c>
      <c r="T5" s="21"/>
    </row>
    <row r="6" spans="1:20" ht="41.25" customHeight="1" thickBot="1" x14ac:dyDescent="0.3">
      <c r="A6" s="40"/>
      <c r="B6" s="42"/>
      <c r="C6" s="48"/>
      <c r="D6" s="52"/>
      <c r="E6" s="5">
        <v>10</v>
      </c>
      <c r="F6" s="9" t="s">
        <v>25</v>
      </c>
      <c r="G6" s="10">
        <v>54621.848739495799</v>
      </c>
      <c r="H6" s="11">
        <v>19</v>
      </c>
      <c r="I6" s="12">
        <f t="shared" ref="I6:I18" si="0">(G6*0.19)+G6</f>
        <v>65000</v>
      </c>
      <c r="J6" s="13">
        <f>IF(G6=0,"",(I6)*$E$6)</f>
        <v>650000</v>
      </c>
      <c r="K6" s="35"/>
      <c r="L6" s="35"/>
      <c r="M6" s="55"/>
      <c r="N6" s="17">
        <f>IF(J6="","",J6)</f>
        <v>650000</v>
      </c>
      <c r="O6" s="26"/>
      <c r="P6" s="28"/>
      <c r="Q6" s="30"/>
      <c r="R6" s="24"/>
      <c r="S6" s="24"/>
      <c r="T6" s="22"/>
    </row>
    <row r="7" spans="1:20" ht="39.75" customHeight="1" x14ac:dyDescent="0.25">
      <c r="A7" s="39">
        <f>A5+1</f>
        <v>2</v>
      </c>
      <c r="B7" s="41" t="s">
        <v>28</v>
      </c>
      <c r="C7" s="53" t="s">
        <v>27</v>
      </c>
      <c r="D7" s="49" t="s">
        <v>40</v>
      </c>
      <c r="E7" s="5">
        <v>10</v>
      </c>
      <c r="F7" s="9" t="s">
        <v>24</v>
      </c>
      <c r="G7" s="10">
        <v>46865.546218487398</v>
      </c>
      <c r="H7" s="11">
        <v>19</v>
      </c>
      <c r="I7" s="12">
        <f t="shared" si="0"/>
        <v>55770</v>
      </c>
      <c r="J7" s="13">
        <f>IF(G7=0,"",(I7)*$E$7)</f>
        <v>557700</v>
      </c>
      <c r="K7" s="34">
        <f>IF(J7="","",AVERAGE(J7:J8))</f>
        <v>578850</v>
      </c>
      <c r="L7" s="34">
        <f>IFERROR(HARMEAN(J7:J8),"")</f>
        <v>578077.22207825864</v>
      </c>
      <c r="M7" s="54">
        <f>IFERROR(MEDIAN(J7:J8),"")</f>
        <v>578850</v>
      </c>
      <c r="N7" s="17">
        <f t="shared" ref="N7:N18" si="1">IF(J7="","",J7)</f>
        <v>557700</v>
      </c>
      <c r="O7" s="25">
        <v>1</v>
      </c>
      <c r="P7" s="27">
        <f>IFERROR(_xlfn.STDEV.S(J7:J8),"")</f>
        <v>29910.616844190961</v>
      </c>
      <c r="Q7" s="29">
        <f>IFERROR(P7/K7,"")</f>
        <v>5.1672483103033531E-2</v>
      </c>
      <c r="R7" s="31" t="s">
        <v>22</v>
      </c>
      <c r="S7" s="23">
        <f>K7</f>
        <v>578850</v>
      </c>
      <c r="T7" s="21"/>
    </row>
    <row r="8" spans="1:20" ht="36.75" customHeight="1" thickBot="1" x14ac:dyDescent="0.3">
      <c r="A8" s="40"/>
      <c r="B8" s="42"/>
      <c r="C8" s="48"/>
      <c r="D8" s="52"/>
      <c r="E8" s="5">
        <v>10</v>
      </c>
      <c r="F8" s="9" t="s">
        <v>25</v>
      </c>
      <c r="G8" s="10">
        <v>50420.168067226892</v>
      </c>
      <c r="H8" s="11">
        <v>19</v>
      </c>
      <c r="I8" s="12">
        <f t="shared" si="0"/>
        <v>60000</v>
      </c>
      <c r="J8" s="13">
        <f>IF(G8=0,"",(I8)*$E$8)</f>
        <v>600000</v>
      </c>
      <c r="K8" s="35"/>
      <c r="L8" s="35"/>
      <c r="M8" s="55"/>
      <c r="N8" s="17">
        <f t="shared" si="1"/>
        <v>600000</v>
      </c>
      <c r="O8" s="26"/>
      <c r="P8" s="28"/>
      <c r="Q8" s="30"/>
      <c r="R8" s="24"/>
      <c r="S8" s="24"/>
      <c r="T8" s="22"/>
    </row>
    <row r="9" spans="1:20" ht="38.25" customHeight="1" x14ac:dyDescent="0.25">
      <c r="A9" s="39">
        <f>A7+1</f>
        <v>3</v>
      </c>
      <c r="B9" s="41" t="s">
        <v>28</v>
      </c>
      <c r="C9" s="47" t="s">
        <v>29</v>
      </c>
      <c r="D9" s="49" t="s">
        <v>40</v>
      </c>
      <c r="E9" s="5">
        <v>10</v>
      </c>
      <c r="F9" s="9" t="s">
        <v>24</v>
      </c>
      <c r="G9" s="10">
        <v>38133.053221288508</v>
      </c>
      <c r="H9" s="11">
        <v>19</v>
      </c>
      <c r="I9" s="12">
        <f>(G9*0.19)+G9</f>
        <v>45378.333333333328</v>
      </c>
      <c r="J9" s="13">
        <f>IF(G9=0,"",(I9)*$E$9)</f>
        <v>453783.33333333326</v>
      </c>
      <c r="K9" s="34">
        <f>IF(J9="","",AVERAGE(J9:J10))</f>
        <v>501891.66666666663</v>
      </c>
      <c r="L9" s="34">
        <f>IFERROR(HARMEAN(J9:J10),"")</f>
        <v>497280.28957112256</v>
      </c>
      <c r="M9" s="27">
        <f>IFERROR(MEDIAN(J9:J10),"")</f>
        <v>501891.66666666663</v>
      </c>
      <c r="N9" s="18">
        <f t="shared" si="1"/>
        <v>453783.33333333326</v>
      </c>
      <c r="O9" s="25">
        <v>2</v>
      </c>
      <c r="P9" s="27">
        <f>IFERROR(_xlfn.STDEV.S(J9:J10),"")</f>
        <v>68035.457463165701</v>
      </c>
      <c r="Q9" s="29">
        <f>IFERROR(P9/K9,"")</f>
        <v>0.13555805362345599</v>
      </c>
      <c r="R9" s="31" t="s">
        <v>22</v>
      </c>
      <c r="S9" s="23">
        <f>K9</f>
        <v>501891.66666666663</v>
      </c>
      <c r="T9" s="21"/>
    </row>
    <row r="10" spans="1:20" ht="34.5" customHeight="1" thickBot="1" x14ac:dyDescent="0.3">
      <c r="A10" s="40"/>
      <c r="B10" s="42"/>
      <c r="C10" s="48"/>
      <c r="D10" s="52"/>
      <c r="E10" s="5">
        <v>10</v>
      </c>
      <c r="F10" s="9" t="s">
        <v>25</v>
      </c>
      <c r="G10" s="10">
        <v>46218.487394957985</v>
      </c>
      <c r="H10" s="11">
        <v>19</v>
      </c>
      <c r="I10" s="12">
        <f t="shared" si="0"/>
        <v>55000</v>
      </c>
      <c r="J10" s="13">
        <f>IF(G10=0,"",(I10)*$E$10)</f>
        <v>550000</v>
      </c>
      <c r="K10" s="35"/>
      <c r="L10" s="35"/>
      <c r="M10" s="28"/>
      <c r="N10" s="18">
        <f t="shared" si="1"/>
        <v>550000</v>
      </c>
      <c r="O10" s="26"/>
      <c r="P10" s="28"/>
      <c r="Q10" s="30"/>
      <c r="R10" s="24"/>
      <c r="S10" s="24"/>
      <c r="T10" s="22"/>
    </row>
    <row r="11" spans="1:20" ht="38.25" customHeight="1" x14ac:dyDescent="0.25">
      <c r="A11" s="39">
        <f>A9+1</f>
        <v>4</v>
      </c>
      <c r="B11" s="41" t="s">
        <v>28</v>
      </c>
      <c r="C11" s="47" t="s">
        <v>30</v>
      </c>
      <c r="D11" s="49" t="s">
        <v>40</v>
      </c>
      <c r="E11" s="5">
        <v>10</v>
      </c>
      <c r="F11" s="9" t="s">
        <v>24</v>
      </c>
      <c r="G11" s="10">
        <v>67621.848739495807</v>
      </c>
      <c r="H11" s="11">
        <v>19</v>
      </c>
      <c r="I11" s="12">
        <f t="shared" si="0"/>
        <v>80470.000000000015</v>
      </c>
      <c r="J11" s="13">
        <f>IF(G11=0,"",(I11)*$E$11)</f>
        <v>804700.00000000012</v>
      </c>
      <c r="K11" s="34">
        <f>IF(J11="","",AVERAGE(J11:J12))</f>
        <v>827350</v>
      </c>
      <c r="L11" s="34">
        <f>IFERROR(HARMEAN(J11:J12),"")</f>
        <v>826729.92083157075</v>
      </c>
      <c r="M11" s="27">
        <f>IFERROR(MEDIAN(J11:J12),"")</f>
        <v>827350</v>
      </c>
      <c r="N11" s="18">
        <f t="shared" si="1"/>
        <v>804700.00000000012</v>
      </c>
      <c r="O11" s="25">
        <f>IFERROR(SUM(N11:N12)/COUNTA(N11:N12),"")</f>
        <v>827350</v>
      </c>
      <c r="P11" s="27">
        <f>IFERROR(_xlfn.STDEV.S(J11:J12),"")</f>
        <v>32031.937187750522</v>
      </c>
      <c r="Q11" s="29">
        <f>IFERROR(P11/K11,"")</f>
        <v>3.8716307714692116E-2</v>
      </c>
      <c r="R11" s="31" t="s">
        <v>22</v>
      </c>
      <c r="S11" s="23">
        <f t="shared" ref="S11" si="2">K11</f>
        <v>827350</v>
      </c>
      <c r="T11" s="21"/>
    </row>
    <row r="12" spans="1:20" ht="43.5" customHeight="1" thickBot="1" x14ac:dyDescent="0.3">
      <c r="A12" s="40"/>
      <c r="B12" s="42"/>
      <c r="C12" s="48"/>
      <c r="D12" s="52"/>
      <c r="E12" s="5">
        <v>10</v>
      </c>
      <c r="F12" s="9" t="s">
        <v>25</v>
      </c>
      <c r="G12" s="10">
        <v>71428.571428571435</v>
      </c>
      <c r="H12" s="11">
        <v>19</v>
      </c>
      <c r="I12" s="12">
        <f t="shared" si="0"/>
        <v>85000</v>
      </c>
      <c r="J12" s="13">
        <f>IF(G12=0,"",(I12)*$E$12)</f>
        <v>850000</v>
      </c>
      <c r="K12" s="35"/>
      <c r="L12" s="35"/>
      <c r="M12" s="28"/>
      <c r="N12" s="18">
        <f t="shared" si="1"/>
        <v>850000</v>
      </c>
      <c r="O12" s="26"/>
      <c r="P12" s="28"/>
      <c r="Q12" s="30"/>
      <c r="R12" s="24"/>
      <c r="S12" s="24"/>
      <c r="T12" s="22"/>
    </row>
    <row r="13" spans="1:20" ht="37.5" customHeight="1" x14ac:dyDescent="0.25">
      <c r="A13" s="39">
        <f>A11+1</f>
        <v>5</v>
      </c>
      <c r="B13" s="41" t="s">
        <v>28</v>
      </c>
      <c r="C13" s="47" t="s">
        <v>31</v>
      </c>
      <c r="D13" s="49" t="s">
        <v>40</v>
      </c>
      <c r="E13" s="5">
        <v>10</v>
      </c>
      <c r="F13" s="9" t="s">
        <v>24</v>
      </c>
      <c r="G13" s="10">
        <v>27857.142857142859</v>
      </c>
      <c r="H13" s="11">
        <v>19</v>
      </c>
      <c r="I13" s="12">
        <f t="shared" si="0"/>
        <v>33150</v>
      </c>
      <c r="J13" s="13">
        <f>IF(G13=0,"",(I13)*$E$13)</f>
        <v>331500</v>
      </c>
      <c r="K13" s="34">
        <f>IF(J13="","",AVERAGE(J13:J14))</f>
        <v>365750</v>
      </c>
      <c r="L13" s="34">
        <f>IFERROR(HARMEAN(J13:J14),"")</f>
        <v>362542.72043745726</v>
      </c>
      <c r="M13" s="27">
        <f>IFERROR(MEDIAN(J13:J14),"")</f>
        <v>365750</v>
      </c>
      <c r="N13" s="18">
        <f t="shared" si="1"/>
        <v>331500</v>
      </c>
      <c r="O13" s="25">
        <f>IFERROR(SUM(N13:N14)/COUNTA(N13:N14),"")</f>
        <v>365750</v>
      </c>
      <c r="P13" s="27">
        <f>IFERROR(_xlfn.STDEV.S(J13:J14),"")</f>
        <v>48436.814511278506</v>
      </c>
      <c r="Q13" s="29">
        <f>IFERROR(P13/K13,"")</f>
        <v>0.13243148191737117</v>
      </c>
      <c r="R13" s="31" t="s">
        <v>22</v>
      </c>
      <c r="S13" s="23">
        <f t="shared" ref="S13" si="3">K13</f>
        <v>365750</v>
      </c>
      <c r="T13" s="21"/>
    </row>
    <row r="14" spans="1:20" ht="34.5" customHeight="1" thickBot="1" x14ac:dyDescent="0.3">
      <c r="A14" s="40"/>
      <c r="B14" s="42"/>
      <c r="C14" s="48"/>
      <c r="D14" s="52"/>
      <c r="E14" s="5">
        <v>10</v>
      </c>
      <c r="F14" s="9" t="s">
        <v>25</v>
      </c>
      <c r="G14" s="10">
        <v>33613.445378151264</v>
      </c>
      <c r="H14" s="11">
        <v>19</v>
      </c>
      <c r="I14" s="12">
        <f t="shared" si="0"/>
        <v>40000</v>
      </c>
      <c r="J14" s="13">
        <f>IF(G14=0,"",(I14)*$E$14)</f>
        <v>400000</v>
      </c>
      <c r="K14" s="35"/>
      <c r="L14" s="35"/>
      <c r="M14" s="28"/>
      <c r="N14" s="18">
        <f t="shared" si="1"/>
        <v>400000</v>
      </c>
      <c r="O14" s="26"/>
      <c r="P14" s="28"/>
      <c r="Q14" s="30"/>
      <c r="R14" s="24"/>
      <c r="S14" s="24"/>
      <c r="T14" s="22"/>
    </row>
    <row r="15" spans="1:20" ht="37.5" customHeight="1" x14ac:dyDescent="0.25">
      <c r="A15" s="39">
        <f>A13+1</f>
        <v>6</v>
      </c>
      <c r="B15" s="41" t="s">
        <v>28</v>
      </c>
      <c r="C15" s="47" t="s">
        <v>32</v>
      </c>
      <c r="D15" s="49" t="s">
        <v>40</v>
      </c>
      <c r="E15" s="5">
        <v>10</v>
      </c>
      <c r="F15" s="9" t="s">
        <v>24</v>
      </c>
      <c r="G15" s="10">
        <v>36507.563025210075</v>
      </c>
      <c r="H15" s="11">
        <v>19</v>
      </c>
      <c r="I15" s="12">
        <f t="shared" si="0"/>
        <v>43443.999999999985</v>
      </c>
      <c r="J15" s="13">
        <f>IF(G15=0,"",(I15)*$E$15)</f>
        <v>434439.99999999988</v>
      </c>
      <c r="K15" s="34">
        <f>IF(J15="","",AVERAGE(J15:J16))</f>
        <v>467219.99999999994</v>
      </c>
      <c r="L15" s="34">
        <f>IFERROR(HARMEAN(J15:J16),"")</f>
        <v>464920.16608878033</v>
      </c>
      <c r="M15" s="27">
        <f>IFERROR(MEDIAN(J15:J16),"")</f>
        <v>467219.99999999994</v>
      </c>
      <c r="N15" s="18">
        <f t="shared" si="1"/>
        <v>434439.99999999988</v>
      </c>
      <c r="O15" s="25">
        <f>IFERROR(SUM(N15:N16)/COUNTA(N15:N16),"")</f>
        <v>467219.99999999994</v>
      </c>
      <c r="P15" s="27">
        <f>IFERROR(_xlfn.STDEV.S(J15:J16),"")</f>
        <v>46357.920574590134</v>
      </c>
      <c r="Q15" s="29">
        <f>IFERROR(P15/K15,"")</f>
        <v>9.9220753766084802E-2</v>
      </c>
      <c r="R15" s="31" t="s">
        <v>22</v>
      </c>
      <c r="S15" s="23">
        <f t="shared" ref="S15" si="4">K15</f>
        <v>467219.99999999994</v>
      </c>
      <c r="T15" s="21"/>
    </row>
    <row r="16" spans="1:20" ht="32.25" customHeight="1" thickBot="1" x14ac:dyDescent="0.3">
      <c r="A16" s="40"/>
      <c r="B16" s="42"/>
      <c r="C16" s="48"/>
      <c r="D16" s="52"/>
      <c r="E16" s="5">
        <v>10</v>
      </c>
      <c r="F16" s="9" t="s">
        <v>25</v>
      </c>
      <c r="G16" s="10">
        <v>42016.806722689078</v>
      </c>
      <c r="H16" s="11">
        <v>19</v>
      </c>
      <c r="I16" s="12">
        <f t="shared" si="0"/>
        <v>50000</v>
      </c>
      <c r="J16" s="13">
        <f>IF(G16=0,"",(I16)*$E$16)</f>
        <v>500000</v>
      </c>
      <c r="K16" s="35"/>
      <c r="L16" s="35"/>
      <c r="M16" s="28"/>
      <c r="N16" s="18">
        <f t="shared" si="1"/>
        <v>500000</v>
      </c>
      <c r="O16" s="26"/>
      <c r="P16" s="28"/>
      <c r="Q16" s="30"/>
      <c r="R16" s="24"/>
      <c r="S16" s="24"/>
      <c r="T16" s="22"/>
    </row>
    <row r="17" spans="1:20" ht="88.5" customHeight="1" x14ac:dyDescent="0.25">
      <c r="A17" s="39">
        <f>A15+1</f>
        <v>7</v>
      </c>
      <c r="B17" s="41" t="s">
        <v>34</v>
      </c>
      <c r="C17" s="41" t="s">
        <v>33</v>
      </c>
      <c r="D17" s="49" t="s">
        <v>41</v>
      </c>
      <c r="E17" s="5">
        <v>3</v>
      </c>
      <c r="F17" s="9" t="s">
        <v>24</v>
      </c>
      <c r="G17" s="10">
        <v>176417.64705882355</v>
      </c>
      <c r="H17" s="11">
        <v>19</v>
      </c>
      <c r="I17" s="12">
        <f t="shared" si="0"/>
        <v>209937.00000000003</v>
      </c>
      <c r="J17" s="13">
        <f>IF(G17=0,"",(I17)*$E$17)</f>
        <v>629811.00000000012</v>
      </c>
      <c r="K17" s="34">
        <f>IF(J17="","",AVERAGE(J17:J18))</f>
        <v>659905.5</v>
      </c>
      <c r="L17" s="34">
        <f>IFERROR(HARMEAN(J17:J18),"")</f>
        <v>658533.06268852146</v>
      </c>
      <c r="M17" s="27">
        <f>IFERROR(MEDIAN(J17:J18),"")</f>
        <v>659905.5</v>
      </c>
      <c r="N17" s="18">
        <f t="shared" si="1"/>
        <v>629811.00000000012</v>
      </c>
      <c r="O17" s="25">
        <f>IFERROR(SUM(N17:N18)/COUNTA(N17:N18),"")</f>
        <v>659905.5</v>
      </c>
      <c r="P17" s="27">
        <f>IFERROR(_xlfn.STDEV.S(J17:J18),"")</f>
        <v>42560.050052837025</v>
      </c>
      <c r="Q17" s="29">
        <f>IFERROR(P17/K17,"")</f>
        <v>6.4494158713387026E-2</v>
      </c>
      <c r="R17" s="31" t="s">
        <v>22</v>
      </c>
      <c r="S17" s="23">
        <f t="shared" ref="S17" si="5">K17</f>
        <v>659905.5</v>
      </c>
      <c r="T17" s="21"/>
    </row>
    <row r="18" spans="1:20" ht="78.75" customHeight="1" thickBot="1" x14ac:dyDescent="0.3">
      <c r="A18" s="40"/>
      <c r="B18" s="42"/>
      <c r="C18" s="42"/>
      <c r="D18" s="52"/>
      <c r="E18" s="5">
        <v>3</v>
      </c>
      <c r="F18" s="9" t="s">
        <v>25</v>
      </c>
      <c r="G18" s="10">
        <v>193277.31092436975</v>
      </c>
      <c r="H18" s="11">
        <v>19</v>
      </c>
      <c r="I18" s="12">
        <f t="shared" si="0"/>
        <v>230000</v>
      </c>
      <c r="J18" s="13">
        <f>IF(G18=0,"",(I18)*$E$18)</f>
        <v>690000</v>
      </c>
      <c r="K18" s="35"/>
      <c r="L18" s="35"/>
      <c r="M18" s="28"/>
      <c r="N18" s="18">
        <f t="shared" si="1"/>
        <v>690000</v>
      </c>
      <c r="O18" s="26"/>
      <c r="P18" s="28"/>
      <c r="Q18" s="30"/>
      <c r="R18" s="24"/>
      <c r="S18" s="24"/>
      <c r="T18" s="22"/>
    </row>
    <row r="19" spans="1:20" ht="43.5" customHeight="1" x14ac:dyDescent="0.25">
      <c r="A19" s="39">
        <v>8</v>
      </c>
      <c r="B19" s="41" t="s">
        <v>35</v>
      </c>
      <c r="C19" s="47" t="s">
        <v>36</v>
      </c>
      <c r="D19" s="49" t="s">
        <v>42</v>
      </c>
      <c r="E19" s="5">
        <v>5</v>
      </c>
      <c r="F19" s="9" t="s">
        <v>24</v>
      </c>
      <c r="G19" s="10">
        <v>92747.899159663866</v>
      </c>
      <c r="H19" s="11">
        <v>19</v>
      </c>
      <c r="I19" s="12">
        <f t="shared" ref="I19:I20" si="6">(G19*0.19)+G19</f>
        <v>110370</v>
      </c>
      <c r="J19" s="13">
        <f>IF(G19=0,"",(I19)*$E$19)</f>
        <v>551850</v>
      </c>
      <c r="K19" s="34">
        <f t="shared" ref="K19" si="7">IF(J19="","",AVERAGE(J19:J20))</f>
        <v>575925</v>
      </c>
      <c r="L19" s="34">
        <f>IFERROR(HARMEAN(J19:J20),"")</f>
        <v>574918.60919390549</v>
      </c>
      <c r="M19" s="27">
        <f>IFERROR(MEDIAN(J19:J20),"")</f>
        <v>575925</v>
      </c>
      <c r="N19" s="18">
        <f t="shared" ref="N19:N20" si="8">IF(J19="","",J19)</f>
        <v>551850</v>
      </c>
      <c r="O19" s="25">
        <f>IFERROR(SUM(N19:N20)/COUNTA(N19:N20),"")</f>
        <v>575925</v>
      </c>
      <c r="P19" s="27">
        <f>IFERROR(_xlfn.STDEV.S(J19:J20),"")</f>
        <v>34047.191514132348</v>
      </c>
      <c r="Q19" s="29">
        <f>IFERROR(P19/K19,"")</f>
        <v>5.9117405068598076E-2</v>
      </c>
      <c r="R19" s="31" t="s">
        <v>22</v>
      </c>
      <c r="S19" s="23">
        <f t="shared" ref="S19" si="9">K19</f>
        <v>575925</v>
      </c>
      <c r="T19" s="21"/>
    </row>
    <row r="20" spans="1:20" ht="36" customHeight="1" thickBot="1" x14ac:dyDescent="0.3">
      <c r="A20" s="40"/>
      <c r="B20" s="42"/>
      <c r="C20" s="48"/>
      <c r="D20" s="50"/>
      <c r="E20" s="5">
        <v>5</v>
      </c>
      <c r="F20" s="9" t="s">
        <v>25</v>
      </c>
      <c r="G20" s="10">
        <v>100840.3361344538</v>
      </c>
      <c r="H20" s="11">
        <v>19</v>
      </c>
      <c r="I20" s="12">
        <f t="shared" si="6"/>
        <v>120000.00000000003</v>
      </c>
      <c r="J20" s="14">
        <f>IF(G20=0,"",(I20)*$E$20)</f>
        <v>600000.00000000012</v>
      </c>
      <c r="K20" s="35"/>
      <c r="L20" s="35"/>
      <c r="M20" s="28"/>
      <c r="N20" s="18">
        <f t="shared" si="8"/>
        <v>600000.00000000012</v>
      </c>
      <c r="O20" s="26"/>
      <c r="P20" s="28"/>
      <c r="Q20" s="30"/>
      <c r="R20" s="24"/>
      <c r="S20" s="24"/>
      <c r="T20" s="22"/>
    </row>
    <row r="21" spans="1:20" ht="41.25" customHeight="1" x14ac:dyDescent="0.25">
      <c r="A21" s="39">
        <v>9</v>
      </c>
      <c r="B21" s="41" t="s">
        <v>37</v>
      </c>
      <c r="C21" s="41" t="s">
        <v>38</v>
      </c>
      <c r="D21" s="32" t="s">
        <v>41</v>
      </c>
      <c r="E21" s="8">
        <v>5</v>
      </c>
      <c r="F21" s="9" t="s">
        <v>24</v>
      </c>
      <c r="G21" s="10">
        <v>131092.43697478992</v>
      </c>
      <c r="H21" s="11">
        <v>19</v>
      </c>
      <c r="I21" s="15">
        <f t="shared" ref="I21:I22" si="10">(G21*0.19)+G21</f>
        <v>156000</v>
      </c>
      <c r="J21" s="16">
        <f>IF(G21=0,"",(I21)*$E$21)</f>
        <v>780000</v>
      </c>
      <c r="K21" s="34">
        <f t="shared" ref="K21" si="11">IF(J21="","",AVERAGE(J21:J22))</f>
        <v>815000</v>
      </c>
      <c r="L21" s="43">
        <f>IFERROR(HARMEAN(J21:J22),"")</f>
        <v>813496.93251533748</v>
      </c>
      <c r="M21" s="44">
        <f>IFERROR(MEDIAN(J21:J22),"")</f>
        <v>815000</v>
      </c>
      <c r="N21" s="19">
        <f>IF(J21="","",J21)</f>
        <v>780000</v>
      </c>
      <c r="O21" s="45">
        <f>IFERROR(SUM(N21:N22)/COUNTA(N21:N22),"")</f>
        <v>815000</v>
      </c>
      <c r="P21" s="44">
        <f>IFERROR(_xlfn.STDEV.S(J21:J22),"")</f>
        <v>49497.474683058324</v>
      </c>
      <c r="Q21" s="46">
        <f>IFERROR(P21/K21,"")</f>
        <v>6.073309777062371E-2</v>
      </c>
      <c r="R21" s="51" t="s">
        <v>22</v>
      </c>
      <c r="S21" s="23">
        <f t="shared" ref="S21" si="12">K21</f>
        <v>815000</v>
      </c>
      <c r="T21" s="21"/>
    </row>
    <row r="22" spans="1:20" ht="42" customHeight="1" thickBot="1" x14ac:dyDescent="0.3">
      <c r="A22" s="40"/>
      <c r="B22" s="42"/>
      <c r="C22" s="42"/>
      <c r="D22" s="33"/>
      <c r="E22" s="8">
        <v>5</v>
      </c>
      <c r="F22" s="9" t="s">
        <v>25</v>
      </c>
      <c r="G22" s="10">
        <v>142857.14285714287</v>
      </c>
      <c r="H22" s="11">
        <v>19</v>
      </c>
      <c r="I22" s="15">
        <f t="shared" si="10"/>
        <v>170000</v>
      </c>
      <c r="J22" s="16">
        <f>IF(G22=0,"",(I22)*$E$22)</f>
        <v>850000</v>
      </c>
      <c r="K22" s="35"/>
      <c r="L22" s="43"/>
      <c r="M22" s="44"/>
      <c r="N22" s="19">
        <f t="shared" ref="N22:N24" si="13">IF(J22="","",J22)</f>
        <v>850000</v>
      </c>
      <c r="O22" s="45"/>
      <c r="P22" s="44"/>
      <c r="Q22" s="46"/>
      <c r="R22" s="51"/>
      <c r="S22" s="24"/>
      <c r="T22" s="22"/>
    </row>
    <row r="23" spans="1:20" ht="45.75" customHeight="1" x14ac:dyDescent="0.25">
      <c r="A23" s="39">
        <v>10</v>
      </c>
      <c r="B23" s="41" t="s">
        <v>35</v>
      </c>
      <c r="C23" s="41" t="s">
        <v>39</v>
      </c>
      <c r="D23" s="32" t="s">
        <v>43</v>
      </c>
      <c r="E23" s="8">
        <v>2</v>
      </c>
      <c r="F23" s="9" t="s">
        <v>24</v>
      </c>
      <c r="G23" s="10">
        <v>214205.04201680669</v>
      </c>
      <c r="H23" s="11">
        <v>19</v>
      </c>
      <c r="I23" s="15">
        <f t="shared" ref="I23" si="14">(G23*0.19)+G23</f>
        <v>254903.99999999997</v>
      </c>
      <c r="J23" s="16">
        <f>IF(G23=0,"",(I23)*$E$23)</f>
        <v>509807.99999999994</v>
      </c>
      <c r="K23" s="34">
        <f t="shared" ref="K23" si="15">IF(J23="","",AVERAGE(J23:J24))</f>
        <v>514903.99999999994</v>
      </c>
      <c r="L23" s="43">
        <f t="shared" ref="L23" si="16">IFERROR(HARMEAN(J23:J24),"")</f>
        <v>514853.56493637641</v>
      </c>
      <c r="M23" s="44">
        <f t="shared" ref="M23" si="17">IFERROR(MEDIAN(J23:J24),"")</f>
        <v>514903.99999999994</v>
      </c>
      <c r="N23" s="19">
        <f t="shared" si="13"/>
        <v>509807.99999999994</v>
      </c>
      <c r="O23" s="25">
        <f t="shared" ref="O23" si="18">IFERROR(SUM(N23:N24)/COUNTA(N23:N24),"")</f>
        <v>514903.99999999994</v>
      </c>
      <c r="P23" s="27">
        <f t="shared" ref="P23" si="19">IFERROR(_xlfn.STDEV.S(J23:J24),"")</f>
        <v>7206.8323138532924</v>
      </c>
      <c r="Q23" s="29">
        <f t="shared" ref="Q23" si="20">IFERROR(P23/K23,"")</f>
        <v>1.399645820163233E-2</v>
      </c>
      <c r="R23" s="31" t="s">
        <v>22</v>
      </c>
      <c r="S23" s="23">
        <f t="shared" ref="S23" si="21">K23</f>
        <v>514903.99999999994</v>
      </c>
      <c r="T23" s="21"/>
    </row>
    <row r="24" spans="1:20" ht="64.5" customHeight="1" thickBot="1" x14ac:dyDescent="0.3">
      <c r="A24" s="40">
        <v>11</v>
      </c>
      <c r="B24" s="42"/>
      <c r="C24" s="42"/>
      <c r="D24" s="33"/>
      <c r="E24" s="8">
        <v>2</v>
      </c>
      <c r="F24" s="9" t="s">
        <v>25</v>
      </c>
      <c r="G24" s="10">
        <v>218487.39495798317</v>
      </c>
      <c r="H24" s="11">
        <v>19</v>
      </c>
      <c r="I24" s="15">
        <f t="shared" ref="I24" si="22">(G24*0.19)+G24</f>
        <v>259999.99999999997</v>
      </c>
      <c r="J24" s="16">
        <f>IF(G24=0,"",(I24)*$E$24)</f>
        <v>519999.99999999994</v>
      </c>
      <c r="K24" s="35"/>
      <c r="L24" s="43"/>
      <c r="M24" s="44"/>
      <c r="N24" s="19">
        <f t="shared" si="13"/>
        <v>519999.99999999994</v>
      </c>
      <c r="O24" s="26"/>
      <c r="P24" s="28"/>
      <c r="Q24" s="30"/>
      <c r="R24" s="24"/>
      <c r="S24" s="24"/>
      <c r="T24" s="22"/>
    </row>
    <row r="25" spans="1:20" ht="27.95" customHeight="1" x14ac:dyDescent="0.25">
      <c r="A25" s="36"/>
      <c r="B25" s="37"/>
      <c r="C25" s="37"/>
      <c r="D25" s="37"/>
      <c r="E25" s="37"/>
      <c r="F25" s="37"/>
      <c r="G25" s="37"/>
      <c r="H25" s="37"/>
      <c r="I25" s="37"/>
      <c r="J25" s="37"/>
      <c r="K25" s="37"/>
      <c r="L25" s="37"/>
      <c r="M25" s="37"/>
      <c r="N25" s="37"/>
      <c r="O25" s="37"/>
      <c r="P25" s="37"/>
      <c r="Q25" s="37"/>
      <c r="R25" s="38"/>
      <c r="S25" s="20">
        <f>SUM(S5:S24)</f>
        <v>5951596.166666666</v>
      </c>
      <c r="T25" s="6"/>
    </row>
  </sheetData>
  <mergeCells count="154">
    <mergeCell ref="A1:E2"/>
    <mergeCell ref="F1:J2"/>
    <mergeCell ref="K1:T2"/>
    <mergeCell ref="A3:A4"/>
    <mergeCell ref="B3:B4"/>
    <mergeCell ref="C3:C4"/>
    <mergeCell ref="D3:D4"/>
    <mergeCell ref="E3:E4"/>
    <mergeCell ref="R3:R4"/>
    <mergeCell ref="S3:S4"/>
    <mergeCell ref="T3:T4"/>
    <mergeCell ref="N3:N4"/>
    <mergeCell ref="O3:O4"/>
    <mergeCell ref="P3:P4"/>
    <mergeCell ref="Q3:Q4"/>
    <mergeCell ref="L3:L4"/>
    <mergeCell ref="M3:M4"/>
    <mergeCell ref="F3:F4"/>
    <mergeCell ref="G3:G4"/>
    <mergeCell ref="H3:H4"/>
    <mergeCell ref="I3:I4"/>
    <mergeCell ref="J3:J4"/>
    <mergeCell ref="K3:K4"/>
    <mergeCell ref="S5:S6"/>
    <mergeCell ref="A7:A8"/>
    <mergeCell ref="B7:B8"/>
    <mergeCell ref="C7:C8"/>
    <mergeCell ref="D7:D8"/>
    <mergeCell ref="K7:K8"/>
    <mergeCell ref="L7:L8"/>
    <mergeCell ref="M7:M8"/>
    <mergeCell ref="L5:L6"/>
    <mergeCell ref="M5:M6"/>
    <mergeCell ref="O5:O6"/>
    <mergeCell ref="P5:P6"/>
    <mergeCell ref="Q5:Q6"/>
    <mergeCell ref="R5:R6"/>
    <mergeCell ref="O7:O8"/>
    <mergeCell ref="P7:P8"/>
    <mergeCell ref="A5:A6"/>
    <mergeCell ref="R7:R8"/>
    <mergeCell ref="S7:S8"/>
    <mergeCell ref="Q7:Q8"/>
    <mergeCell ref="K9:K10"/>
    <mergeCell ref="B5:B6"/>
    <mergeCell ref="C5:C6"/>
    <mergeCell ref="D5:D6"/>
    <mergeCell ref="K5:K6"/>
    <mergeCell ref="A9:A10"/>
    <mergeCell ref="B9:B10"/>
    <mergeCell ref="C9:C10"/>
    <mergeCell ref="D9:D10"/>
    <mergeCell ref="S9:S10"/>
    <mergeCell ref="S11:S12"/>
    <mergeCell ref="L11:L12"/>
    <mergeCell ref="M11:M12"/>
    <mergeCell ref="O11:O12"/>
    <mergeCell ref="P11:P12"/>
    <mergeCell ref="Q11:Q12"/>
    <mergeCell ref="R11:R12"/>
    <mergeCell ref="R9:R10"/>
    <mergeCell ref="L9:L10"/>
    <mergeCell ref="M9:M10"/>
    <mergeCell ref="O9:O10"/>
    <mergeCell ref="P9:P10"/>
    <mergeCell ref="Q9:Q10"/>
    <mergeCell ref="R13:R14"/>
    <mergeCell ref="S13:S14"/>
    <mergeCell ref="A11:A12"/>
    <mergeCell ref="B11:B12"/>
    <mergeCell ref="C11:C12"/>
    <mergeCell ref="A15:A16"/>
    <mergeCell ref="B15:B16"/>
    <mergeCell ref="C15:C16"/>
    <mergeCell ref="D15:D16"/>
    <mergeCell ref="Q15:Q16"/>
    <mergeCell ref="R15:R16"/>
    <mergeCell ref="S15:S16"/>
    <mergeCell ref="L15:L16"/>
    <mergeCell ref="M15:M16"/>
    <mergeCell ref="O15:O16"/>
    <mergeCell ref="P15:P16"/>
    <mergeCell ref="A13:A14"/>
    <mergeCell ref="B13:B14"/>
    <mergeCell ref="C13:C14"/>
    <mergeCell ref="D13:D14"/>
    <mergeCell ref="K13:K14"/>
    <mergeCell ref="D11:D12"/>
    <mergeCell ref="K11:K12"/>
    <mergeCell ref="A17:A18"/>
    <mergeCell ref="B17:B18"/>
    <mergeCell ref="C17:C18"/>
    <mergeCell ref="D17:D18"/>
    <mergeCell ref="K17:K18"/>
    <mergeCell ref="K15:K16"/>
    <mergeCell ref="O13:O14"/>
    <mergeCell ref="P13:P14"/>
    <mergeCell ref="Q13:Q14"/>
    <mergeCell ref="L13:L14"/>
    <mergeCell ref="M13:M14"/>
    <mergeCell ref="R21:R22"/>
    <mergeCell ref="S21:S22"/>
    <mergeCell ref="S17:S18"/>
    <mergeCell ref="L17:L18"/>
    <mergeCell ref="M17:M18"/>
    <mergeCell ref="O17:O18"/>
    <mergeCell ref="P17:P18"/>
    <mergeCell ref="Q17:Q18"/>
    <mergeCell ref="R17:R18"/>
    <mergeCell ref="S19:S20"/>
    <mergeCell ref="Q19:Q20"/>
    <mergeCell ref="R19:R20"/>
    <mergeCell ref="A19:A20"/>
    <mergeCell ref="B19:B20"/>
    <mergeCell ref="C19:C20"/>
    <mergeCell ref="D19:D20"/>
    <mergeCell ref="K19:K20"/>
    <mergeCell ref="L19:L20"/>
    <mergeCell ref="M19:M20"/>
    <mergeCell ref="O19:O20"/>
    <mergeCell ref="P19:P20"/>
    <mergeCell ref="S23:S24"/>
    <mergeCell ref="O23:O24"/>
    <mergeCell ref="P23:P24"/>
    <mergeCell ref="Q23:Q24"/>
    <mergeCell ref="R23:R24"/>
    <mergeCell ref="T21:T22"/>
    <mergeCell ref="D23:D24"/>
    <mergeCell ref="K23:K24"/>
    <mergeCell ref="A25:R25"/>
    <mergeCell ref="A23:A24"/>
    <mergeCell ref="B23:B24"/>
    <mergeCell ref="C23:C24"/>
    <mergeCell ref="L23:L24"/>
    <mergeCell ref="M23:M24"/>
    <mergeCell ref="A21:A22"/>
    <mergeCell ref="B21:B22"/>
    <mergeCell ref="C21:C22"/>
    <mergeCell ref="D21:D22"/>
    <mergeCell ref="K21:K22"/>
    <mergeCell ref="L21:L22"/>
    <mergeCell ref="M21:M22"/>
    <mergeCell ref="O21:O22"/>
    <mergeCell ref="P21:P22"/>
    <mergeCell ref="Q21:Q22"/>
    <mergeCell ref="T5:T6"/>
    <mergeCell ref="T7:T8"/>
    <mergeCell ref="T9:T10"/>
    <mergeCell ref="T11:T12"/>
    <mergeCell ref="T13:T14"/>
    <mergeCell ref="T15:T16"/>
    <mergeCell ref="T17:T18"/>
    <mergeCell ref="T19:T20"/>
    <mergeCell ref="T23:T24"/>
  </mergeCells>
  <conditionalFormatting sqref="A5 E5:F24 H5:I24">
    <cfRule type="containsBlanks" dxfId="1" priority="25">
      <formula>LEN(TRIM(A5))=0</formula>
    </cfRule>
  </conditionalFormatting>
  <conditionalFormatting sqref="A7 A9 A11 A13 A15 A17 A19 A21 A23">
    <cfRule type="containsBlanks" dxfId="0" priority="10">
      <formula>LEN(TRIM(A7))=0</formula>
    </cfRule>
  </conditionalFormatting>
  <conditionalFormatting sqref="N5:N6">
    <cfRule type="dataBar" priority="99">
      <dataBar>
        <cfvo type="min"/>
        <cfvo type="max"/>
        <color rgb="FFC2D2E8"/>
      </dataBar>
      <extLst>
        <ext xmlns:x14="http://schemas.microsoft.com/office/spreadsheetml/2009/9/main" uri="{B025F937-C7B1-47D3-B67F-A62EFF666E3E}">
          <x14:id>{5830D84D-B08B-471A-BF51-E808F0BDEEBB}</x14:id>
        </ext>
      </extLst>
    </cfRule>
  </conditionalFormatting>
  <conditionalFormatting sqref="N7:N8">
    <cfRule type="dataBar" priority="104">
      <dataBar>
        <cfvo type="min"/>
        <cfvo type="max"/>
        <color rgb="FFC2D2E8"/>
      </dataBar>
      <extLst>
        <ext xmlns:x14="http://schemas.microsoft.com/office/spreadsheetml/2009/9/main" uri="{B025F937-C7B1-47D3-B67F-A62EFF666E3E}">
          <x14:id>{8356AAB0-6D5E-4DC2-A444-5014FF5E7EB5}</x14:id>
        </ext>
      </extLst>
    </cfRule>
  </conditionalFormatting>
  <conditionalFormatting sqref="N9:N18">
    <cfRule type="dataBar" priority="266">
      <dataBar>
        <cfvo type="min"/>
        <cfvo type="max"/>
        <color rgb="FFC2D2E8"/>
      </dataBar>
      <extLst>
        <ext xmlns:x14="http://schemas.microsoft.com/office/spreadsheetml/2009/9/main" uri="{B025F937-C7B1-47D3-B67F-A62EFF666E3E}">
          <x14:id>{0AF0F54D-CF99-4475-B63E-4C49D8904E83}</x14:id>
        </ext>
      </extLst>
    </cfRule>
  </conditionalFormatting>
  <conditionalFormatting sqref="N19:N24">
    <cfRule type="dataBar" priority="274">
      <dataBar>
        <cfvo type="min"/>
        <cfvo type="max"/>
        <color rgb="FFC2D2E8"/>
      </dataBar>
      <extLst>
        <ext xmlns:x14="http://schemas.microsoft.com/office/spreadsheetml/2009/9/main" uri="{B025F937-C7B1-47D3-B67F-A62EFF666E3E}">
          <x14:id>{7483B49B-ED0B-4109-9C2A-FCBD67F9BC45}</x14:id>
        </ext>
      </extLst>
    </cfRule>
  </conditionalFormatting>
  <conditionalFormatting sqref="S25">
    <cfRule type="dataBar" priority="16">
      <dataBar>
        <cfvo type="min"/>
        <cfvo type="max"/>
        <color rgb="FFC2D2E8"/>
      </dataBar>
      <extLst>
        <ext xmlns:x14="http://schemas.microsoft.com/office/spreadsheetml/2009/9/main" uri="{B025F937-C7B1-47D3-B67F-A62EFF666E3E}">
          <x14:id>{7678C77A-32B8-4517-AE42-8D311223F7C9}</x14:id>
        </ext>
      </extLst>
    </cfRule>
  </conditionalFormatting>
  <dataValidations count="1">
    <dataValidation type="list" allowBlank="1" showInputMessage="1" sqref="D5:D24" xr:uid="{7FBF9627-AB2A-43BB-83CE-5277B3B3AA51}">
      <formula1>#REF!</formula1>
    </dataValidation>
  </dataValidations>
  <pageMargins left="0.25" right="0.25" top="0.75" bottom="0.75" header="0.3" footer="0.3"/>
  <pageSetup paperSize="5" scale="46" orientation="landscape"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dataBar" id="{5830D84D-B08B-471A-BF51-E808F0BDEEBB}">
            <x14:dataBar minLength="0" maxLength="100" gradient="0">
              <x14:cfvo type="autoMin"/>
              <x14:cfvo type="autoMax"/>
              <x14:negativeFillColor rgb="FFFF0000"/>
              <x14:axisColor rgb="FF000000"/>
            </x14:dataBar>
          </x14:cfRule>
          <xm:sqref>N5:N6</xm:sqref>
        </x14:conditionalFormatting>
        <x14:conditionalFormatting xmlns:xm="http://schemas.microsoft.com/office/excel/2006/main">
          <x14:cfRule type="dataBar" id="{8356AAB0-6D5E-4DC2-A444-5014FF5E7EB5}">
            <x14:dataBar minLength="0" maxLength="100" gradient="0">
              <x14:cfvo type="autoMin"/>
              <x14:cfvo type="autoMax"/>
              <x14:negativeFillColor rgb="FFFF0000"/>
              <x14:axisColor rgb="FF000000"/>
            </x14:dataBar>
          </x14:cfRule>
          <xm:sqref>N7:N8</xm:sqref>
        </x14:conditionalFormatting>
        <x14:conditionalFormatting xmlns:xm="http://schemas.microsoft.com/office/excel/2006/main">
          <x14:cfRule type="dataBar" id="{0AF0F54D-CF99-4475-B63E-4C49D8904E83}">
            <x14:dataBar minLength="0" maxLength="100" gradient="0">
              <x14:cfvo type="autoMin"/>
              <x14:cfvo type="autoMax"/>
              <x14:negativeFillColor rgb="FFFF0000"/>
              <x14:axisColor rgb="FF000000"/>
            </x14:dataBar>
          </x14:cfRule>
          <xm:sqref>N9:N18</xm:sqref>
        </x14:conditionalFormatting>
        <x14:conditionalFormatting xmlns:xm="http://schemas.microsoft.com/office/excel/2006/main">
          <x14:cfRule type="dataBar" id="{7483B49B-ED0B-4109-9C2A-FCBD67F9BC45}">
            <x14:dataBar minLength="0" maxLength="100" gradient="0">
              <x14:cfvo type="autoMin"/>
              <x14:cfvo type="autoMax"/>
              <x14:negativeFillColor rgb="FFFF0000"/>
              <x14:axisColor rgb="FF000000"/>
            </x14:dataBar>
          </x14:cfRule>
          <xm:sqref>N19:N24</xm:sqref>
        </x14:conditionalFormatting>
        <x14:conditionalFormatting xmlns:xm="http://schemas.microsoft.com/office/excel/2006/main">
          <x14:cfRule type="dataBar" id="{7678C77A-32B8-4517-AE42-8D311223F7C9}">
            <x14:dataBar minLength="0" maxLength="100" gradient="0">
              <x14:cfvo type="autoMin"/>
              <x14:cfvo type="autoMax"/>
              <x14:negativeFillColor rgb="FFFF0000"/>
              <x14:axisColor rgb="FF000000"/>
            </x14:dataBar>
          </x14:cfRule>
          <xm:sqref>S25</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C968FE0DC13954DA5A0FBD1AD794EF2" ma:contentTypeVersion="20" ma:contentTypeDescription="Create a new document." ma:contentTypeScope="" ma:versionID="1befc081318a934cf409d13c63dd8887">
  <xsd:schema xmlns:xsd="http://www.w3.org/2001/XMLSchema" xmlns:xs="http://www.w3.org/2001/XMLSchema" xmlns:p="http://schemas.microsoft.com/office/2006/metadata/properties" xmlns:ns1="http://schemas.microsoft.com/sharepoint/v3" xmlns:ns3="dcd6d6d9-f942-4cf3-a5b7-07649588b857" xmlns:ns4="7745f328-ce30-4dfa-99e5-0d60fe876ac1" targetNamespace="http://schemas.microsoft.com/office/2006/metadata/properties" ma:root="true" ma:fieldsID="8c6524e188340d734454a47af39aa606" ns1:_="" ns3:_="" ns4:_="">
    <xsd:import namespace="http://schemas.microsoft.com/sharepoint/v3"/>
    <xsd:import namespace="dcd6d6d9-f942-4cf3-a5b7-07649588b857"/>
    <xsd:import namespace="7745f328-ce30-4dfa-99e5-0d60fe876ac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d6d6d9-f942-4cf3-a5b7-07649588b8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f328-ce30-4dfa-99e5-0d60fe876ac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7745f328-ce30-4dfa-99e5-0d60fe876ac1">
      <UserInfo>
        <DisplayName>Elkin Antonio Zuleta Montoya</DisplayName>
        <AccountId>25</AccountId>
        <AccountType/>
      </UserInfo>
    </SharedWithUsers>
    <_ip_UnifiedCompliancePolicyUIAction xmlns="http://schemas.microsoft.com/sharepoint/v3" xsi:nil="true"/>
    <_ip_UnifiedCompliancePolicyProperties xmlns="http://schemas.microsoft.com/sharepoint/v3" xsi:nil="true"/>
    <_activity xmlns="dcd6d6d9-f942-4cf3-a5b7-07649588b857" xsi:nil="true"/>
  </documentManagement>
</p:properties>
</file>

<file path=customXml/itemProps1.xml><?xml version="1.0" encoding="utf-8"?>
<ds:datastoreItem xmlns:ds="http://schemas.openxmlformats.org/officeDocument/2006/customXml" ds:itemID="{AF5433A4-F585-4065-ADFC-37617096E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cd6d6d9-f942-4cf3-a5b7-07649588b857"/>
    <ds:schemaRef ds:uri="7745f328-ce30-4dfa-99e5-0d60fe876a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A14235-3B2C-4567-826F-05787F2707A6}">
  <ds:schemaRefs>
    <ds:schemaRef ds:uri="http://schemas.microsoft.com/sharepoint/v3/contenttype/forms"/>
  </ds:schemaRefs>
</ds:datastoreItem>
</file>

<file path=customXml/itemProps3.xml><?xml version="1.0" encoding="utf-8"?>
<ds:datastoreItem xmlns:ds="http://schemas.openxmlformats.org/officeDocument/2006/customXml" ds:itemID="{C0B80087-A753-48A1-959E-CC7C21328C15}">
  <ds:schemaRefs>
    <ds:schemaRef ds:uri="http://schemas.microsoft.com/office/2006/metadata/properties"/>
    <ds:schemaRef ds:uri="http://schemas.microsoft.com/office/infopath/2007/PartnerControls"/>
    <ds:schemaRef ds:uri="7745f328-ce30-4dfa-99e5-0d60fe876ac1"/>
    <ds:schemaRef ds:uri="http://schemas.microsoft.com/sharepoint/v3"/>
    <ds:schemaRef ds:uri="dcd6d6d9-f942-4cf3-a5b7-07649588b85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1TALLER , MOTOS Y SPA </vt:lpstr>
      <vt:lpstr>'LOTE 1TALLER , MOTOS Y SPA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lacpaservicios</dc:creator>
  <cp:keywords/>
  <dc:description/>
  <cp:lastModifiedBy>Lady Viviana Yepes Munoz</cp:lastModifiedBy>
  <cp:revision/>
  <cp:lastPrinted>2026-06-18T17:00:56Z</cp:lastPrinted>
  <dcterms:created xsi:type="dcterms:W3CDTF">2021-02-26T19:30:04Z</dcterms:created>
  <dcterms:modified xsi:type="dcterms:W3CDTF">2026-10-07T15:15:33Z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0x010100BC968FE0DC13954DA5A0FBD1AD794EF2</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2026-04-08T18:40:54Z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d2e7bdff-35b3-4261-b2c0-7bb0e6266814</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