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C:\Users\Hugo\Downloads\SAMC SEGUROS SOPO 1310\"/>
    </mc:Choice>
  </mc:AlternateContent>
  <xr:revisionPtr revIDLastSave="0" documentId="13_ncr:1_{0CA1B88A-5469-452B-A999-1F0A07724910}" xr6:coauthVersionLast="47" xr6:coauthVersionMax="47" xr10:uidLastSave="{00000000-0000-0000-0000-000000000000}"/>
  <bookViews>
    <workbookView xWindow="-110" yWindow="-110" windowWidth="19420" windowHeight="10300" tabRatio="731" xr2:uid="{00000000-000D-0000-FFFF-FFFF00000000}"/>
  </bookViews>
  <sheets>
    <sheet name="RESUMEN " sheetId="18" r:id="rId1"/>
    <sheet name="EDIFICACIONES" sheetId="34" r:id="rId2"/>
    <sheet name="SEMOVIENTES" sheetId="40" r:id="rId3"/>
    <sheet name="MAQUINARIA" sheetId="35" r:id="rId4"/>
    <sheet name="AUTOS" sheetId="41" r:id="rId5"/>
    <sheet name="SOAT" sheetId="44" r:id="rId6"/>
    <sheet name="REPOSO" sheetId="38" r:id="rId7"/>
    <sheet name="RC PASAJEROS" sheetId="39" r:id="rId8"/>
    <sheet name="VG" sheetId="10" r:id="rId9"/>
  </sheets>
  <definedNames>
    <definedName name="_xlnm._FilterDatabase" localSheetId="3" hidden="1">MAQUINARIA!#REF!</definedName>
    <definedName name="_xlnm._FilterDatabase" localSheetId="0" hidden="1">'RESUMEN '!$A$7:$XEH$54</definedName>
    <definedName name="_xlnm._FilterDatabase" localSheetId="5" hidden="1">SOAT!$A$4:$S$12</definedName>
    <definedName name="_xlnm.Print_Titles" localSheetId="0">'RESUMEN '!$1:$7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83" i="18" l="1"/>
  <c r="I87" i="18" s="1"/>
  <c r="Q12" i="44"/>
  <c r="F11" i="10"/>
  <c r="H97" i="18"/>
  <c r="H92" i="18"/>
  <c r="G92" i="18"/>
  <c r="I90" i="18"/>
  <c r="I91" i="18"/>
  <c r="H87" i="18"/>
  <c r="G87" i="18" l="1"/>
  <c r="I92" i="18"/>
  <c r="F77" i="18"/>
  <c r="G38" i="41" l="1"/>
  <c r="F69" i="18"/>
  <c r="F65" i="18"/>
  <c r="B58" i="18"/>
  <c r="F19" i="18"/>
  <c r="D19" i="18"/>
  <c r="F28" i="18"/>
  <c r="F53" i="18"/>
  <c r="F51" i="18"/>
  <c r="F49" i="18"/>
  <c r="F47" i="18"/>
  <c r="F39" i="18"/>
  <c r="F30" i="18"/>
  <c r="F25" i="18"/>
  <c r="F23" i="18"/>
  <c r="F21" i="18"/>
  <c r="F17" i="18"/>
  <c r="F15" i="18"/>
  <c r="F10" i="18"/>
  <c r="D30" i="18"/>
  <c r="D28" i="18"/>
  <c r="D25" i="18"/>
  <c r="D23" i="18"/>
  <c r="D17" i="18"/>
  <c r="D15" i="18"/>
  <c r="B51" i="18"/>
  <c r="B49" i="18"/>
  <c r="B47" i="18"/>
  <c r="B43" i="18"/>
  <c r="B37" i="18"/>
  <c r="B35" i="18"/>
  <c r="B30" i="18"/>
  <c r="B25" i="18"/>
  <c r="B23" i="18"/>
  <c r="B21" i="18"/>
  <c r="B19" i="18"/>
  <c r="B17" i="18"/>
  <c r="B105" i="18"/>
  <c r="I96" i="18" l="1"/>
  <c r="G65" i="18"/>
  <c r="G66" i="18" s="1"/>
  <c r="G48" i="18"/>
  <c r="H48" i="18" s="1"/>
  <c r="I48" i="18" s="1"/>
  <c r="G77" i="18"/>
  <c r="G73" i="18"/>
  <c r="G74" i="18" s="1"/>
  <c r="G57" i="18"/>
  <c r="G19" i="18"/>
  <c r="H19" i="18" s="1"/>
  <c r="I19" i="18" s="1"/>
  <c r="G16" i="18"/>
  <c r="H16" i="18" s="1"/>
  <c r="G30" i="18"/>
  <c r="G47" i="18"/>
  <c r="H47" i="18" s="1"/>
  <c r="I47" i="18" s="1"/>
  <c r="G21" i="18"/>
  <c r="H21" i="18" s="1"/>
  <c r="I21" i="18" s="1"/>
  <c r="G23" i="18"/>
  <c r="H23" i="18" s="1"/>
  <c r="I23" i="18" s="1"/>
  <c r="G37" i="18"/>
  <c r="H37" i="18" s="1"/>
  <c r="I37" i="18" s="1"/>
  <c r="G51" i="18"/>
  <c r="H51" i="18" s="1"/>
  <c r="I51" i="18" s="1"/>
  <c r="G29" i="18"/>
  <c r="H29" i="18" s="1"/>
  <c r="I29" i="18" s="1"/>
  <c r="G35" i="18"/>
  <c r="H35" i="18" s="1"/>
  <c r="I35" i="18" s="1"/>
  <c r="G49" i="18"/>
  <c r="H49" i="18" s="1"/>
  <c r="I49" i="18" s="1"/>
  <c r="G24" i="18"/>
  <c r="H24" i="18" s="1"/>
  <c r="I24" i="18" s="1"/>
  <c r="H6" i="18"/>
  <c r="G17" i="18"/>
  <c r="H17" i="18" s="1"/>
  <c r="I17" i="18" s="1"/>
  <c r="G25" i="18"/>
  <c r="H25" i="18" s="1"/>
  <c r="I25" i="18" s="1"/>
  <c r="G43" i="18"/>
  <c r="H43" i="18" s="1"/>
  <c r="I43" i="18" s="1"/>
  <c r="G13" i="18"/>
  <c r="H13" i="18" s="1"/>
  <c r="I13" i="18" s="1"/>
  <c r="G36" i="18"/>
  <c r="H36" i="18" s="1"/>
  <c r="I36" i="18" s="1"/>
  <c r="H30" i="18"/>
  <c r="I30" i="18" s="1"/>
  <c r="G11" i="18"/>
  <c r="H11" i="18" s="1"/>
  <c r="I11" i="18" s="1"/>
  <c r="G22" i="18"/>
  <c r="G34" i="18"/>
  <c r="H34" i="18" s="1"/>
  <c r="I34" i="18" s="1"/>
  <c r="G42" i="18"/>
  <c r="H42" i="18" s="1"/>
  <c r="I42" i="18" s="1"/>
  <c r="G50" i="18"/>
  <c r="H50" i="18" s="1"/>
  <c r="I50" i="18" s="1"/>
  <c r="G46" i="18"/>
  <c r="H46" i="18" s="1"/>
  <c r="I46" i="18" s="1"/>
  <c r="G12" i="18"/>
  <c r="G20" i="18"/>
  <c r="G33" i="18"/>
  <c r="H33" i="18" s="1"/>
  <c r="I33" i="18" s="1"/>
  <c r="G18" i="18"/>
  <c r="G26" i="18"/>
  <c r="G31" i="18"/>
  <c r="H31" i="18" s="1"/>
  <c r="I31" i="18" s="1"/>
  <c r="H65" i="18" l="1"/>
  <c r="H66" i="18" s="1"/>
  <c r="I95" i="18"/>
  <c r="I97" i="18" s="1"/>
  <c r="G97" i="18"/>
  <c r="G58" i="18"/>
  <c r="H57" i="18"/>
  <c r="H58" i="18" s="1"/>
  <c r="H73" i="18"/>
  <c r="H74" i="18" s="1"/>
  <c r="H77" i="18"/>
  <c r="H78" i="18" s="1"/>
  <c r="G78" i="18"/>
  <c r="I65" i="18"/>
  <c r="I66" i="18" s="1"/>
  <c r="I16" i="18"/>
  <c r="H22" i="18"/>
  <c r="I22" i="18" s="1"/>
  <c r="H26" i="18"/>
  <c r="I26" i="18" s="1"/>
  <c r="H20" i="18"/>
  <c r="I20" i="18" s="1"/>
  <c r="H18" i="18"/>
  <c r="I18" i="18" s="1"/>
  <c r="H12" i="18"/>
  <c r="I12" i="18" s="1"/>
  <c r="I73" i="18" l="1"/>
  <c r="I74" i="18" s="1"/>
  <c r="I57" i="18"/>
  <c r="I58" i="18" s="1"/>
  <c r="I77" i="18"/>
  <c r="I78" i="18" s="1"/>
  <c r="D53" i="18"/>
  <c r="D51" i="18"/>
  <c r="D49" i="18"/>
  <c r="D47" i="18"/>
  <c r="D39" i="18"/>
  <c r="D21" i="18"/>
  <c r="D10" i="18"/>
  <c r="B78" i="18" l="1"/>
  <c r="B74" i="18"/>
  <c r="B69" i="18"/>
  <c r="B66" i="18"/>
  <c r="B70" i="18" l="1"/>
  <c r="G69" i="18"/>
  <c r="B32" i="18"/>
  <c r="G32" i="18" s="1"/>
  <c r="D16" i="38"/>
  <c r="H69" i="18" l="1"/>
  <c r="H70" i="18" s="1"/>
  <c r="G70" i="18"/>
  <c r="H32" i="18"/>
  <c r="I32" i="18" s="1"/>
  <c r="D18" i="35"/>
  <c r="B61" i="18" s="1"/>
  <c r="B62" i="18" s="1"/>
  <c r="F44" i="34"/>
  <c r="F43" i="34"/>
  <c r="F35" i="34"/>
  <c r="F25" i="34"/>
  <c r="A11" i="34"/>
  <c r="I69" i="18" l="1"/>
  <c r="I70" i="18" s="1"/>
  <c r="G61" i="18"/>
  <c r="G62" i="18" s="1"/>
  <c r="H61" i="18"/>
  <c r="F59" i="34"/>
  <c r="B9" i="18" s="1"/>
  <c r="B10" i="18" s="1"/>
  <c r="G10" i="18" s="1"/>
  <c r="B27" i="18"/>
  <c r="B44" i="18"/>
  <c r="G44" i="18" s="1"/>
  <c r="G9" i="18" l="1"/>
  <c r="I61" i="18"/>
  <c r="I62" i="18" s="1"/>
  <c r="H62" i="18"/>
  <c r="B28" i="18"/>
  <c r="G28" i="18" s="1"/>
  <c r="G27" i="18"/>
  <c r="H9" i="18"/>
  <c r="B45" i="18"/>
  <c r="G45" i="18" s="1"/>
  <c r="H44" i="18"/>
  <c r="I44" i="18" s="1"/>
  <c r="H10" i="18"/>
  <c r="I10" i="18" s="1"/>
  <c r="E16" i="40"/>
  <c r="I9" i="18" l="1"/>
  <c r="H27" i="18"/>
  <c r="I27" i="18" s="1"/>
  <c r="H45" i="18"/>
  <c r="I45" i="18" s="1"/>
  <c r="H28" i="18"/>
  <c r="I28" i="18" s="1"/>
  <c r="B52" i="18"/>
  <c r="B40" i="18"/>
  <c r="B38" i="18"/>
  <c r="B14" i="18"/>
  <c r="G40" i="18" l="1"/>
  <c r="H40" i="18" s="1"/>
  <c r="I40" i="18" s="1"/>
  <c r="B41" i="18"/>
  <c r="G41" i="18" s="1"/>
  <c r="G52" i="18"/>
  <c r="H52" i="18" s="1"/>
  <c r="I52" i="18" s="1"/>
  <c r="B53" i="18"/>
  <c r="G53" i="18" s="1"/>
  <c r="H53" i="18" s="1"/>
  <c r="I53" i="18" s="1"/>
  <c r="G14" i="18"/>
  <c r="B15" i="18"/>
  <c r="G15" i="18" s="1"/>
  <c r="H15" i="18" s="1"/>
  <c r="I15" i="18" s="1"/>
  <c r="G38" i="18"/>
  <c r="H38" i="18" s="1"/>
  <c r="I38" i="18" s="1"/>
  <c r="B39" i="18"/>
  <c r="G39" i="18" s="1"/>
  <c r="D15" i="10"/>
  <c r="B95" i="18" l="1"/>
  <c r="G54" i="18"/>
  <c r="G99" i="18" s="1"/>
  <c r="H41" i="18"/>
  <c r="I41" i="18" s="1"/>
  <c r="H14" i="18"/>
  <c r="H39" i="18"/>
  <c r="I39" i="18" s="1"/>
  <c r="B96" i="18" l="1"/>
  <c r="B97" i="18" s="1"/>
  <c r="H54" i="18"/>
  <c r="H99" i="18" s="1"/>
  <c r="I14" i="18"/>
  <c r="I54" i="18" s="1"/>
  <c r="I99" i="18" s="1"/>
  <c r="B54" i="18"/>
</calcChain>
</file>

<file path=xl/sharedStrings.xml><?xml version="1.0" encoding="utf-8"?>
<sst xmlns="http://schemas.openxmlformats.org/spreadsheetml/2006/main" count="664" uniqueCount="460">
  <si>
    <t>MUNICIPIO DE SOPO</t>
  </si>
  <si>
    <t>VALOR 
ASEGURADO</t>
  </si>
  <si>
    <t>TOTAL</t>
  </si>
  <si>
    <t>EDIFICACIONES,TERRENOS Y DEMAS (SEGÚN RELACION DETALLADA)</t>
  </si>
  <si>
    <t>INDICE VARIABLE 5%</t>
  </si>
  <si>
    <t>CONTENIDOS</t>
  </si>
  <si>
    <t>EQUIPO DE LABORATORIO</t>
  </si>
  <si>
    <t>HERRAMIENTAS</t>
  </si>
  <si>
    <t>BIBLIOTECA (LIBROS Y TEXTOS) MATERIAL DIDACTICO</t>
  </si>
  <si>
    <t>LICENCIAS Y SOFTWARE</t>
  </si>
  <si>
    <t>MAQUINARIA Y EQUIPO</t>
  </si>
  <si>
    <t>MUEBLES Y ENSERES</t>
  </si>
  <si>
    <t>DINEROS DENTRO Y FUERA  DE CAJA FUERTE</t>
  </si>
  <si>
    <t>INSTALACIONES ELECTRICAS Y REDES</t>
  </si>
  <si>
    <t>SEMOVIENTES</t>
  </si>
  <si>
    <t>NORMA DE SISMORESISTENTA</t>
  </si>
  <si>
    <t>TERRENOS</t>
  </si>
  <si>
    <t>EQUIPO COMPUTO- PROCESAMIENTO ELECTRONICO DE DATOS</t>
  </si>
  <si>
    <t>CIRCUITO CERRADO DE TV</t>
  </si>
  <si>
    <t>EQUIPOS DE COMUNICACIONES</t>
  </si>
  <si>
    <t>EQUIPO ELECTRICO Y ELECTRONICO- CORRIENTE DEBIL (INCLUYE EQUIPO MEDICO Y HOSPITALIZACION)</t>
  </si>
  <si>
    <t xml:space="preserve">EQUIPOS MOVILES Y PORTATILES </t>
  </si>
  <si>
    <t>BICICLETAS</t>
  </si>
  <si>
    <t>OBRAS DE ARTE</t>
  </si>
  <si>
    <t>INSTRUMENTOS MUSICALES</t>
  </si>
  <si>
    <t>OTROS BIENES</t>
  </si>
  <si>
    <t>OFERTA BASICA</t>
  </si>
  <si>
    <t>RESPONSABILIDAD CIVIL EXTRACONTRACTUAL</t>
  </si>
  <si>
    <t xml:space="preserve">SEGURO DE AUTOMOVILES </t>
  </si>
  <si>
    <t xml:space="preserve">RESPONSABILIDAD CIVIL SERVIDORES PUBLICOS </t>
  </si>
  <si>
    <t>100 SMMLV</t>
  </si>
  <si>
    <t>SEGURO DE MANEJO GLOBAL</t>
  </si>
  <si>
    <t>VALOR ASEGURADO</t>
  </si>
  <si>
    <t>DIRECCION</t>
  </si>
  <si>
    <t>EDIFICIOS Y CASAS</t>
  </si>
  <si>
    <t>C 6 3 94</t>
  </si>
  <si>
    <t>Centro de Hogar Briceño</t>
  </si>
  <si>
    <t>Hogar Comunitario Meusa</t>
  </si>
  <si>
    <t>ESCUELA MEUSA</t>
  </si>
  <si>
    <t>Casa De La Cultura</t>
  </si>
  <si>
    <t>Plaza De Mercado</t>
  </si>
  <si>
    <t>K 3 1 33 S</t>
  </si>
  <si>
    <t>EL PORVENIR</t>
  </si>
  <si>
    <t>ESCUELA BUENAVISTA</t>
  </si>
  <si>
    <t>C 9B 9A 17</t>
  </si>
  <si>
    <t>K 13</t>
  </si>
  <si>
    <t>LOTE</t>
  </si>
  <si>
    <t>C 7 4 35</t>
  </si>
  <si>
    <t>SAN JACINTO</t>
  </si>
  <si>
    <t>Plazoleta de los Artesanos</t>
  </si>
  <si>
    <t>K 2 3 12</t>
  </si>
  <si>
    <t>K 6 10 00 10A 96</t>
  </si>
  <si>
    <t>COMPLEJO EDUCATIVO RECREATIVO Y ZO</t>
  </si>
  <si>
    <t>Casa De La Juventud</t>
  </si>
  <si>
    <t>K 3 2 49 53 57 K 4 2 58</t>
  </si>
  <si>
    <t>K 2 4A 09</t>
  </si>
  <si>
    <t>T 2A E 4A 46 5 06 28 K 3 E</t>
  </si>
  <si>
    <t>ESCUELA GABRIEL</t>
  </si>
  <si>
    <t>Biblioteca San Gabriel</t>
  </si>
  <si>
    <t>Centro Comercial Casa De Bolivar</t>
  </si>
  <si>
    <t>C 4 3 39 43</t>
  </si>
  <si>
    <t>C 3 S 7 29</t>
  </si>
  <si>
    <t>Escuela De La Violeta</t>
  </si>
  <si>
    <t>ESCUELA DE LA VIOLETA</t>
  </si>
  <si>
    <t>Escuela Vereda Meusa</t>
  </si>
  <si>
    <t>Escuela Vereda Centro Alto</t>
  </si>
  <si>
    <t>Escuela Marco Fidel Suarez</t>
  </si>
  <si>
    <t>C 4A 2 15 E T 2A E 4A 45</t>
  </si>
  <si>
    <t>Escuela Policarpa Salavarrieta</t>
  </si>
  <si>
    <t>C 1 2 29 49</t>
  </si>
  <si>
    <t>C 4 1 90 E</t>
  </si>
  <si>
    <t>Colegio Rafael Pombo (Nuevo)</t>
  </si>
  <si>
    <t>C 7 5 70</t>
  </si>
  <si>
    <t>Colegio Ceis</t>
  </si>
  <si>
    <t>HATO GRANDE</t>
  </si>
  <si>
    <t>T 2A E 5 41 IN</t>
  </si>
  <si>
    <t>COMPLEJO EDUCATIVO RECREATIVO Y ZO / LO</t>
  </si>
  <si>
    <t>EL RECUERDO</t>
  </si>
  <si>
    <t>K 2 4 31</t>
  </si>
  <si>
    <t>ALCALDIA DE SOPO</t>
  </si>
  <si>
    <t>RELACION DE PERSONAL VIDA GRUPO SERVIDORES PUBLICOS</t>
  </si>
  <si>
    <t xml:space="preserve">No. </t>
  </si>
  <si>
    <t>NOMBRE</t>
  </si>
  <si>
    <t>CARGO</t>
  </si>
  <si>
    <t>FECHA DE NACIMIENTO</t>
  </si>
  <si>
    <t>CEDULA</t>
  </si>
  <si>
    <t>PERSONERO</t>
  </si>
  <si>
    <t>01 de julio de 1986</t>
  </si>
  <si>
    <t>VALOR ASEGURADO INDIVIDUAL  (20 SALARIOS DEL ALCALDE)</t>
  </si>
  <si>
    <t>DESDE LAS 00:00 HORAS</t>
  </si>
  <si>
    <t>PLACA</t>
  </si>
  <si>
    <t>DESCRIPCION VEHICULO</t>
  </si>
  <si>
    <t>COD FASECOLDA</t>
  </si>
  <si>
    <t>MOTOR</t>
  </si>
  <si>
    <t>JMB62</t>
  </si>
  <si>
    <t>MOTOCICLETA SUZUKI GS125 CC. 124 MOD. 2012 PLACA JMB62</t>
  </si>
  <si>
    <t>157FMI-3*B1Y05436*</t>
  </si>
  <si>
    <t>9FSNF41J7CC139535</t>
  </si>
  <si>
    <t>JMT06</t>
  </si>
  <si>
    <t>G391E003689</t>
  </si>
  <si>
    <t>9FKKG0417D2003689</t>
  </si>
  <si>
    <t>CTN81C</t>
  </si>
  <si>
    <t>MOTOCICLETA SUZUKI GS150R CC. 149 MOD. 2015 PLACA CTN81C</t>
  </si>
  <si>
    <t>PUJ15D</t>
  </si>
  <si>
    <t>MOTOCICLETA HONDA XR125 BRIO CC. 125 MOD. 2015 PLACA PUJ15D</t>
  </si>
  <si>
    <t>JD21E-2267875</t>
  </si>
  <si>
    <t>9FMJD2126FF002680</t>
  </si>
  <si>
    <t>JOW93</t>
  </si>
  <si>
    <t>MOTOCICLETA YAMAHA SZ16R CC. 153 MOD. 2016 PLACA JOW93</t>
  </si>
  <si>
    <t>1SV1046430</t>
  </si>
  <si>
    <t>9FKKG0622G2046430</t>
  </si>
  <si>
    <t>JOA02</t>
  </si>
  <si>
    <t>MOTOCICLETA YAMAHA XTZ250 CC. 249 MOD. 2015 PLACA JOA02</t>
  </si>
  <si>
    <t>G391E009072</t>
  </si>
  <si>
    <t>9FKKG0413F2009072</t>
  </si>
  <si>
    <t>MMZ558</t>
  </si>
  <si>
    <t>9FH11UJ9049002833</t>
  </si>
  <si>
    <t>OSM025</t>
  </si>
  <si>
    <t>CAMPERO MITSUBISHI NATIVA 2,8L WAGON PASAJ 5 CC. 2835 MOD. 2008 PLACA OSM025</t>
  </si>
  <si>
    <t>B547</t>
  </si>
  <si>
    <t>JMY0NK9708J001284</t>
  </si>
  <si>
    <t>OHK682</t>
  </si>
  <si>
    <t>BUSETA CHEVROLET NPR CC. 4570  PASAJEROS 26 MOD. 2002 PLACA OHK682</t>
  </si>
  <si>
    <t>9GCNPR71P2B533901</t>
  </si>
  <si>
    <t>OHK933</t>
  </si>
  <si>
    <t>1KD5947377</t>
  </si>
  <si>
    <t>8AJYZ59G3D3063666</t>
  </si>
  <si>
    <t>OCD698</t>
  </si>
  <si>
    <t>470HM2U1511596</t>
  </si>
  <si>
    <t>3HAMMAAR37L573282</t>
  </si>
  <si>
    <t>OJG694</t>
  </si>
  <si>
    <t>VOLQUETA INTERNATIONAL 4300 CC. 7636 CAPAC. 9000 PLATON MOD. 2012 PLACA OJG694</t>
  </si>
  <si>
    <t>470HM2U1584008</t>
  </si>
  <si>
    <t>3HAMMAAR7CL566037</t>
  </si>
  <si>
    <t>OHK863</t>
  </si>
  <si>
    <t>CAMIONETA NISSAN FROTIER D22 DOBLE CABINA CC. 3000 MOD. 2007 PASAJ 5 PLACA OHK863</t>
  </si>
  <si>
    <t>ZD30105687K</t>
  </si>
  <si>
    <t>JN1CNUD22Z0011292</t>
  </si>
  <si>
    <t>OHK952</t>
  </si>
  <si>
    <t>BUS HINO FC9JKSZ CC. 5123  PASAJ 37 MOD. 2014 PLACA OHK952</t>
  </si>
  <si>
    <t>J05ETC19102</t>
  </si>
  <si>
    <t>9F3FC9JKSEXX11268</t>
  </si>
  <si>
    <t>FSQ891</t>
  </si>
  <si>
    <t>1KD2834514</t>
  </si>
  <si>
    <t>JTEBH3FJOKK208661</t>
  </si>
  <si>
    <t>KIK724</t>
  </si>
  <si>
    <t>CFZ850877</t>
  </si>
  <si>
    <t>9BWAB45U4CT059899</t>
  </si>
  <si>
    <t>RNU377</t>
  </si>
  <si>
    <t>AUTOMOVIL CHEVROLET OPTRA SEDAN CC. 1598 PASAJ. 5 MOD. 2012 PLACA RNU377</t>
  </si>
  <si>
    <t>F16D30268642</t>
  </si>
  <si>
    <t>9GAJJ5263CB062107</t>
  </si>
  <si>
    <t>JGX25E</t>
  </si>
  <si>
    <t>MOTOCICLETA YAMAHA SZ15RR MODELO 2023 CC 149 PLACA JGX25E</t>
  </si>
  <si>
    <t>G3K6E0026024</t>
  </si>
  <si>
    <t>9FKRG2221P2026024</t>
  </si>
  <si>
    <t>JGX26E</t>
  </si>
  <si>
    <t>MOTOCICLETA YAMAHA SZ15RR MODELO 2023 CC 149 PLACA JGX26E</t>
  </si>
  <si>
    <t>G3K6E0026428</t>
  </si>
  <si>
    <t>9FKRG2223P2026428</t>
  </si>
  <si>
    <t>JGX17E</t>
  </si>
  <si>
    <t>G3H7E0141854</t>
  </si>
  <si>
    <t>9FKRG6020P2141854</t>
  </si>
  <si>
    <t>JGX06E</t>
  </si>
  <si>
    <t>ND12E2N200063</t>
  </si>
  <si>
    <t>9C2ND1220NR200046</t>
  </si>
  <si>
    <t>KNL412</t>
  </si>
  <si>
    <t>CAMION FURGON MARCA HINO LINEA FC9JJ7A CC 5123 MODELO 2023 MOTOR J05EVE11782 CHASIS 9F3FC9JJ7PXX11759 FASECOLDA 03712153 PLACA KNL412</t>
  </si>
  <si>
    <t>J05EVE11782</t>
  </si>
  <si>
    <t>9F3FC9JJ7PXX11759</t>
  </si>
  <si>
    <t>TRAILER PARA PLANTA ELECTRICA</t>
  </si>
  <si>
    <t>ESTRUCTURA TIPO TRUSS</t>
  </si>
  <si>
    <t>LQY889</t>
  </si>
  <si>
    <t>YD25110873B</t>
  </si>
  <si>
    <t>JN1KC4E26Z0020542</t>
  </si>
  <si>
    <t>BAYONA TRAILER NACIONAL DE 4 LLANTAS MOD. 2012</t>
  </si>
  <si>
    <t>TRAILER NACIONAL DE 4 LLANTAS MOD. 2012</t>
  </si>
  <si>
    <t>REMOLQUE CON TANQUE DE 5000 LTS 4 RUEDAS MOD. 2011</t>
  </si>
  <si>
    <t>ITEM</t>
  </si>
  <si>
    <t>RETROEXCAVADORA MARCA CASE LINEA 590 - SUPER SM MODELO 2007 MOTOR No46718165  SERIE N7C43174 CHASIS No N7C431744 TIPO DE MOTOR CASE 4T - 390 DIESEL PLACA 467181</t>
  </si>
  <si>
    <t>TRACTOR NEW HOLLAND TL 90 MODELO 2000 AZUL  No serie 9T787 Chasis 283729 motor 706528  PLACA 706528</t>
  </si>
  <si>
    <t>TRACTOR AGRICOLA MARCA  KUBOTA M94540DT SERIE M9540D14898 MOTOR V3800-T- 2JJG0368 PLACA V3800T</t>
  </si>
  <si>
    <r>
      <t xml:space="preserve">MOTONIVELADORA MARCA CATERPILLAR LINEA 120 MODELO 2021 MOTOR E7A50120 CHASIS CAT00120VE9600897 TARJETA DE REGISTRO No 98083 PLACA </t>
    </r>
    <r>
      <rPr>
        <b/>
        <sz val="10"/>
        <rFont val="Century Gothic"/>
        <family val="2"/>
      </rPr>
      <t>MC420300</t>
    </r>
  </si>
  <si>
    <t xml:space="preserve">ARADO DE CINCEL VIBRATORIO DE  CINCO CINCELES MARCA INTALL INTERAGRO </t>
  </si>
  <si>
    <t>RASTRILLO PULIDOR VIBRATORIO VIBRATORIOO DE 21 CINCELES  MARCA INTALL INTERAGRO</t>
  </si>
  <si>
    <t xml:space="preserve"> MOTOCULTOR </t>
  </si>
  <si>
    <t>TRACTOPODADORA LT151 DE COLOR NARANJA L1</t>
  </si>
  <si>
    <t>ROLLO CUCHILLO PARA TRACTOR</t>
  </si>
  <si>
    <t>ROTOVATOR FALC HD 1800</t>
  </si>
  <si>
    <t>TRACTOR HUSQVARNA LT 1842 DE 18 HP</t>
  </si>
  <si>
    <t>SUBSOLADOR CON GRADUACIÓN DE ALTURA INDEPENDIENTE</t>
  </si>
  <si>
    <t>DESBROZADORA DE 40 CUCHILLAS</t>
  </si>
  <si>
    <t>VALOR</t>
  </si>
  <si>
    <t>RETROEXCAVADORA 414109 COLOR AMARILLO PLACAS JCB-214</t>
  </si>
  <si>
    <t>VEHICULOS Y MAQUINARIA AMARILLA EN REPOSO</t>
  </si>
  <si>
    <t>LBE64G</t>
  </si>
  <si>
    <t>MOTOCICLETA YAMAHA XTZ125 CC. 124 MOD. 2023 PLACA LBE64G</t>
  </si>
  <si>
    <t>E3Y2E101284</t>
  </si>
  <si>
    <t>9FKDE0925P2101284</t>
  </si>
  <si>
    <t>EDIFICACION</t>
  </si>
  <si>
    <t>Centro De Atención Al Menor Briceño</t>
  </si>
  <si>
    <t xml:space="preserve">  </t>
  </si>
  <si>
    <t>Salón Comunal Vereda El Chuscal</t>
  </si>
  <si>
    <t>Salón Comunal San Agustín</t>
  </si>
  <si>
    <t>C 9 A 4 144</t>
  </si>
  <si>
    <t>Salón Comunal Mercenario</t>
  </si>
  <si>
    <t>Salón Comunal los Comuneros</t>
  </si>
  <si>
    <t>Salón Comunitario Pueblo Viejo</t>
  </si>
  <si>
    <t>Hogar Comunitario La Diana</t>
  </si>
  <si>
    <t>Inspección De Policía Briceño</t>
  </si>
  <si>
    <t>Concha Acústica san Agustín</t>
  </si>
  <si>
    <t>Centro de Integración Cultural C.I.C</t>
  </si>
  <si>
    <t>Alcaldia Municipal</t>
  </si>
  <si>
    <t>Estación de Bomberos</t>
  </si>
  <si>
    <t>Escuela Vereda Hato Grande</t>
  </si>
  <si>
    <t>Estadio Municipal</t>
  </si>
  <si>
    <t>Coliseo Municipal</t>
  </si>
  <si>
    <t>Centro de Acondicionamiento</t>
  </si>
  <si>
    <t>Institucion educativa Predio AEIOTU SAN AGUSTIN</t>
  </si>
  <si>
    <t>Salon Comunal hato Grande</t>
  </si>
  <si>
    <t>Salon comunal barrio el Cerrito</t>
  </si>
  <si>
    <t>Salon Comunal Barrio Montana</t>
  </si>
  <si>
    <t>Salon Comunal Barrio Los Andes</t>
  </si>
  <si>
    <t>Casa de la Mujer</t>
  </si>
  <si>
    <t>Centro Comunitario centro Dia sede antigua</t>
  </si>
  <si>
    <t>Escenario Comunitario ECI vereda San Gabriel</t>
  </si>
  <si>
    <t>Escenario Comunitario ECI inspeccion de Briceño</t>
  </si>
  <si>
    <t>Escenario Deportivo Briceño Cerro Fuerte</t>
  </si>
  <si>
    <t>Centro de Despacho</t>
  </si>
  <si>
    <t>DEPENDENCIA</t>
  </si>
  <si>
    <t>VALOR ASEGURADO CON AJUSTE</t>
  </si>
  <si>
    <t>INFRAESTRUCTURA</t>
  </si>
  <si>
    <t>AGROPECUARIO</t>
  </si>
  <si>
    <t>VIBROCOMPACTADOR MICHIGAN KX3-1,25 CILINDRAJE 1908 SERIE 05C110166P018004 MOTOR C33202751A MODELO 2023 PLACA MC695968</t>
  </si>
  <si>
    <t>VIBROCOMPACTADOR MICHIGAN MID8TN SERIE 23K0000018018 MOTOR 93208572 MODELO 2023 PLACA MC695969</t>
  </si>
  <si>
    <t>RASTRILLO SHELL MOLDING</t>
  </si>
  <si>
    <t>NLZ844</t>
  </si>
  <si>
    <t>YS23E280C045995</t>
  </si>
  <si>
    <t>8ANBD33F9RL612429</t>
  </si>
  <si>
    <t>NMK066</t>
  </si>
  <si>
    <t>BUSETA CHEVROLET NQR CC. 5193 PASAJ. 30 MOD. 2024 PLACA NMK066</t>
  </si>
  <si>
    <t>4HK1-0RG406</t>
  </si>
  <si>
    <t>9GCN1R900RB001419</t>
  </si>
  <si>
    <t>INFRAESTUCTURA</t>
  </si>
  <si>
    <t>DEPORTES</t>
  </si>
  <si>
    <t>EQUIPO MEDICO, TERAPUTICO Y APOYO DIAGNOSTICO</t>
  </si>
  <si>
    <t>EQUIPO RECREACION, GIMNASIA Y DEPORTE</t>
  </si>
  <si>
    <t>EQUIPO MEDICO Y VETERINARIO</t>
  </si>
  <si>
    <t>MUÑOZ RODRIGUEZ ALBA FABIOLA</t>
  </si>
  <si>
    <t>ALCALDESA</t>
  </si>
  <si>
    <t>FORERO CASTRO DIEGO HERNANDO</t>
  </si>
  <si>
    <t>PLACA INVENTARIO</t>
  </si>
  <si>
    <t>IMAGEN</t>
  </si>
  <si>
    <t>Clasificación</t>
  </si>
  <si>
    <t>Categoría</t>
  </si>
  <si>
    <t>Clase</t>
  </si>
  <si>
    <t>Semovientes y Plantas</t>
  </si>
  <si>
    <t>De trabajo</t>
  </si>
  <si>
    <t>Caballos</t>
  </si>
  <si>
    <t>Inventario</t>
  </si>
  <si>
    <t>Valor Asegurado</t>
  </si>
  <si>
    <t xml:space="preserve">VALOR ASEGURADO NUEVO </t>
  </si>
  <si>
    <t>LOTE PARQUE</t>
  </si>
  <si>
    <t xml:space="preserve">K 2 2 40 </t>
  </si>
  <si>
    <t>LOTE BUENAVISTA</t>
  </si>
  <si>
    <t>Salón Comunal La Carolina Urb La Carolina</t>
  </si>
  <si>
    <t>Salón Comunal La Carolina Alta</t>
  </si>
  <si>
    <t>CALLE 7. N. 3-107</t>
  </si>
  <si>
    <t>Centro Comunitario Vereda  Gratamira</t>
  </si>
  <si>
    <t xml:space="preserve">C 4 3 18 26 </t>
  </si>
  <si>
    <t>Colegio Departamental Pablo VI (Aula Múltiple - Cafetería ) (Antiguo)</t>
  </si>
  <si>
    <t>Colegio Departamental Pablo VI (Aula Múltiple - Cafetería ) (Nuevo)</t>
  </si>
  <si>
    <t>LOTE LA PRADERA</t>
  </si>
  <si>
    <t>LOTE ZONA VERDE PRINCIPAL.</t>
  </si>
  <si>
    <t>AGRUPACION RESIDENCIAL PE\AFLOR PROPIEDAD HORIZONTAL, URB. MONTANA.</t>
  </si>
  <si>
    <t>Calle 1 No 2-19</t>
  </si>
  <si>
    <t>PÓLIZA TODO RIESGO DAÑOS MATERIALES</t>
  </si>
  <si>
    <t>ESTADO</t>
  </si>
  <si>
    <t>ACTIVO</t>
  </si>
  <si>
    <t>REPOSO</t>
  </si>
  <si>
    <t>ENTIDAD</t>
  </si>
  <si>
    <t>SEC. DESARROLLO INSTITUCIONAL</t>
  </si>
  <si>
    <t>ALMACEN</t>
  </si>
  <si>
    <t xml:space="preserve">SEC. DESARROLLO ECONOMICO
</t>
  </si>
  <si>
    <t>AGRARIO</t>
  </si>
  <si>
    <t>SEC. INFRAESTRUCTURA</t>
  </si>
  <si>
    <t>SEC. GOBIERNO</t>
  </si>
  <si>
    <t>BOMBEROS</t>
  </si>
  <si>
    <t>MENSAJERIA</t>
  </si>
  <si>
    <t>SEC. DESARROLLO SOCIAL</t>
  </si>
  <si>
    <t>SEC. CULTURA</t>
  </si>
  <si>
    <t>ECONOMICO</t>
  </si>
  <si>
    <t>ALMACEN CON LA PLANTA</t>
  </si>
  <si>
    <t>IVP04H</t>
  </si>
  <si>
    <t>KD07E-3150537</t>
  </si>
  <si>
    <t>9FMKD0793SE015450</t>
  </si>
  <si>
    <t>MATERIAL Y SUMINISTROS</t>
  </si>
  <si>
    <t>Ajuste de valor asegurado</t>
  </si>
  <si>
    <t xml:space="preserve">CHASIS </t>
  </si>
  <si>
    <t>Salón Comunal - Escuela Bellavista</t>
  </si>
  <si>
    <t>Restaurante hogar Briceño</t>
  </si>
  <si>
    <t>Restaurante Jardín Infantil Departamental(Nueva UAI)</t>
  </si>
  <si>
    <t>Hogar Comunitario El Mirador</t>
  </si>
  <si>
    <t>Salón Comunal - Escuela Vereda San Gabriel</t>
  </si>
  <si>
    <t>Escenario comunitario el Chuscal ECI</t>
  </si>
  <si>
    <t>CAMIONETA NISSAN FRONTIER CAPAC. 758 PASAJ. 5 CC. 2298 DOBLE CABINA CON PLATON MOD. 2024 PLACA NLZ844</t>
  </si>
  <si>
    <t>CAMIONETA PANEL MARCA NISSAN LINEA URVAN CC 2488 MODELO 2023 MOTOR YD25110873B CHASIS JN1KC4E26Z0020542 FASECOLDA 06407008 PLACA LQY889</t>
  </si>
  <si>
    <t xml:space="preserve">SELECCIÓN ABREVIADA DE MENOR CUANTIA </t>
  </si>
  <si>
    <t>MUNICIPIO DE SOPO CUNDINAMARCA</t>
  </si>
  <si>
    <t>SEGUROS A CONTRATAR</t>
  </si>
  <si>
    <t>INDICE VARIABLE CONTENIDOS 5%</t>
  </si>
  <si>
    <t>INDICE VARIABLE EDIFICIOS Y TERRENOS 5%</t>
  </si>
  <si>
    <t>TOTAL SEGURO DAÑOS MATERIALES</t>
  </si>
  <si>
    <t>TASAS ULTIMO PROCESO</t>
  </si>
  <si>
    <t>TASA A PLICAR</t>
  </si>
  <si>
    <t>SEGURO TODO RIESGO CONTRATISTA Y/O MAQUINARIA Y EQUIPO</t>
  </si>
  <si>
    <t>TOTAL VALOR ASEGURADO</t>
  </si>
  <si>
    <t>CARACTERISTICAS</t>
  </si>
  <si>
    <t>RELACION PARQUE AUTOMOTOR</t>
  </si>
  <si>
    <t xml:space="preserve"> VALOR ASEGURADO </t>
  </si>
  <si>
    <t>08817120</t>
  </si>
  <si>
    <t>MOTOCICLETA YAMAHA XTZ250 CC. 249 MOD. 2013 PLACA GSE44C</t>
  </si>
  <si>
    <t>09817137</t>
  </si>
  <si>
    <t>08817133</t>
  </si>
  <si>
    <t xml:space="preserve"> G426187600</t>
  </si>
  <si>
    <t xml:space="preserve"> 9FSNG49D9FC103636</t>
  </si>
  <si>
    <t>03417136</t>
  </si>
  <si>
    <t>09817195</t>
  </si>
  <si>
    <t>CAMPERO TOYOTA PRADO SUMO  CC. 2700 MOD. 2004 PASAJ 4 PLACA MMZ558</t>
  </si>
  <si>
    <t>09008054</t>
  </si>
  <si>
    <t>06208124</t>
  </si>
  <si>
    <t>01603108</t>
  </si>
  <si>
    <t>CAMPERO TOYOTA FORTUNER WAGON  CC. 2982 PASAJ 7  MOD. 2013 PLACA OHK933</t>
  </si>
  <si>
    <t>09008172</t>
  </si>
  <si>
    <t>VOLQUETA INTERNATIONAL 4300 CC. 7636 CAPAC. 9000  MOD. 2007 PLACA OCD698</t>
  </si>
  <si>
    <t>03626007</t>
  </si>
  <si>
    <t>03626089</t>
  </si>
  <si>
    <t>06421020</t>
  </si>
  <si>
    <t>03703016</t>
  </si>
  <si>
    <t>CAMPERO TOYOTA PRADO  WAGON CC. 2982 PASAJ 7 MOD. 2019 PLACA FSQ891</t>
  </si>
  <si>
    <t xml:space="preserve">AUTOMOVIL VOLKSWAGEN GOL CONFORTLINE HATCH BACK  PASAJ. 5 CC. 1598 MOD. 2012 PLACA KIK724 </t>
  </si>
  <si>
    <t>09201147</t>
  </si>
  <si>
    <t>01601226</t>
  </si>
  <si>
    <t>MOTOCICLETA YAMAHA FZN250-A MODELO 2023 CC 249 PLACA JGX17E</t>
  </si>
  <si>
    <t>09817216</t>
  </si>
  <si>
    <t>MOTOCICLETA HONDA XRE300ABS MODELO 2022 CC 291 PLACA JGX06E</t>
  </si>
  <si>
    <t>03712153</t>
  </si>
  <si>
    <t>Modelo 2022. Referencia J05E. Desplazamiento 5.123 c.c. Potencia máxima 207 HP-2500 rpm. Torque máximo 65 Kg.m-1500 rpm. No. cilindros y disposición Cuatro (4) en línea Combustible Diésel. Sistema de alimentación Turbo intercooler. Norma ambiental Euro IV Longitud 6.698 mm. Ancho total 2.190 mm, Alto total 2.470 mm. Distancia entre ejes 3.850 mm 
Tamaño de ruedas 235/75 R17,5. • Sistema de riel para montaje rápido de faldones. • Incluye sistema de montaje rápido para telón de fondo  con ganchos. • Luces y señalización con aprobación del Ministerio de transporte en Colombia • Logos impresos (Bajo solicitud).
CARROCERÍA ESCENARIO. Tamaño Escenario: 5.30 x 5.70m 30.2m2. • Estructura de soporte metálica con tubería rectangular con tratamiento antioxidante fosfatado. • Cuatro gatos hidráulicos de 1.5T para levantar y nivelar el chasis del camión. • Alas plegables a ambos lados del chasis que forman el piso escenario. Sistema desplegable por medio de 4 cilindros hidráulicos. • Altura máxima utilizable para presentaciones: 4.2m (medidas desde es escenario). • Sistema elevación hidráulica. • Sistema hidráulico operado por control remoto inalámbrico, incluye control hidráulico manual de repuesto. • Telescopios hidráulicos independientes para el chasis, escenario (alas laterales) y techo. • Techo plano laminado con estructura interna para colgar luces. Capacidad total del techo 850 Kg distribuidos (Sin columnas) y 1500Kg (Con columnas). Incluye columnas cuadradas en aluminio con certificación TUV. • Estructura lateral para montar altavoces line array en el techo del escenario con capacidad para 200 kg. • 2 Escaleras y barandas en aluminio. • Piso en madera de 18mm en chasis y 12mm en alas con superficie antideslizante y marco en aluminio. Capacidad 300 kg/m2 Certificación TUV.</t>
  </si>
  <si>
    <t>06407008</t>
  </si>
  <si>
    <t>POLICIA</t>
  </si>
  <si>
    <t>ADECUACION VEHICULO DE PLACAS LQY889 DE CARCELETA CON VENTANAS Y PUERTAS DE SEGURIDAD REFORZADAS EN ACERO REJA AISLANTE PARTE TRASERA Y PARTE DE CONDUCTOR  PARA TRASLADO DE RECLUSOS  LOGOS EMBLEMAS Y SIRENAS</t>
  </si>
  <si>
    <t>09817188</t>
  </si>
  <si>
    <t>EL BENEFICIARIO PRINCIPAL ES LA SOCIEDAD DE ACTIVOS ESPECIALES (SAE)</t>
  </si>
  <si>
    <t>EL BENEFICIARIO PRINCIPAL ES LA UNIDAD DE ANTINARCOTICOS</t>
  </si>
  <si>
    <t>EL BENEFICIARIO PRINCIPAL ES LA GOVERNACION DE CUNDINAMARCA</t>
  </si>
  <si>
    <t>ADECUACIONES VEHICULO PLACAS LQY889</t>
  </si>
  <si>
    <t>01603153</t>
  </si>
  <si>
    <t>06421098</t>
  </si>
  <si>
    <t>MUNICIPIO DE SOPO CUNDINAMARCA 2026</t>
  </si>
  <si>
    <t>FECHA VENCIMIENTO SOAT ACTUAL a las 24 hrs
DD / MM / AAAA</t>
  </si>
  <si>
    <t>CLASE DE VEHICULO
(DESPLEGABLE)</t>
  </si>
  <si>
    <t>MARCA
(DESPLEGABLE)</t>
  </si>
  <si>
    <t>LINEA</t>
  </si>
  <si>
    <t>MODELO</t>
  </si>
  <si>
    <t>CILINDRAJE</t>
  </si>
  <si>
    <t>TONELADAS</t>
  </si>
  <si>
    <t>PASAJ.</t>
  </si>
  <si>
    <t>No. MOTOR</t>
  </si>
  <si>
    <t>No. CHASIS</t>
  </si>
  <si>
    <t>VIN</t>
  </si>
  <si>
    <t>CARROCERIA TIPO
(DESPLEGABLE)</t>
  </si>
  <si>
    <t>TIPO DE COMBUSTIBLE (DESPLEGABLE)</t>
  </si>
  <si>
    <t>SERVICIO
(DESPLEGABLE)</t>
  </si>
  <si>
    <t>GASOLINA</t>
  </si>
  <si>
    <t>Particular</t>
  </si>
  <si>
    <t>CHEVROLET</t>
  </si>
  <si>
    <t>SIN CARROCERIA</t>
  </si>
  <si>
    <t>DIESEL</t>
  </si>
  <si>
    <t>Oficial</t>
  </si>
  <si>
    <t>MOTOCICLETA</t>
  </si>
  <si>
    <t>HONDA</t>
  </si>
  <si>
    <t>HINO</t>
  </si>
  <si>
    <t>CERRADA</t>
  </si>
  <si>
    <t xml:space="preserve">CAMION </t>
  </si>
  <si>
    <t xml:space="preserve">FC9JJ7A </t>
  </si>
  <si>
    <t>FURGON</t>
  </si>
  <si>
    <t>PUBLICO</t>
  </si>
  <si>
    <t xml:space="preserve">CAMIONETA </t>
  </si>
  <si>
    <t>NISSAN</t>
  </si>
  <si>
    <t>FRONTIER D22</t>
  </si>
  <si>
    <t>DOBLE CABINA</t>
  </si>
  <si>
    <t xml:space="preserve">BUSETA </t>
  </si>
  <si>
    <t>NQR</t>
  </si>
  <si>
    <t>CAMPERO</t>
  </si>
  <si>
    <t>TOYOTA LAND CRUISER</t>
  </si>
  <si>
    <t>PRADO SUMO</t>
  </si>
  <si>
    <t>CABINADO</t>
  </si>
  <si>
    <t>XR150LE3</t>
  </si>
  <si>
    <t>URVAN</t>
  </si>
  <si>
    <t>PANEL</t>
  </si>
  <si>
    <t xml:space="preserve">CAMPERO </t>
  </si>
  <si>
    <t xml:space="preserve">PRADO </t>
  </si>
  <si>
    <t>JTEBH3FJ0KK20661</t>
  </si>
  <si>
    <t>WAGON</t>
  </si>
  <si>
    <t xml:space="preserve">RELACIO SOAT </t>
  </si>
  <si>
    <t>DESCRIPCION</t>
  </si>
  <si>
    <t>MAQUINARIA Y VEHICULOS EN REPOSO O FUERA DE SERVICIO</t>
  </si>
  <si>
    <t>MOTOCICLETA HONDA XR125 BRIO CC. 125 MOD. 2015 PLACA: PUJ15D, MOTOR: JD21E-2267875, CHASIS: 9FMJD2126FF002680</t>
  </si>
  <si>
    <t>MOTOCICLETA SUZUKI TS125 CC. 124 MOD. 2006 PLACA: AZX52, MOTOR: F103229388, CHASIS:9FSSF11A46 C0956645</t>
  </si>
  <si>
    <t>MOTOCICLETA SUZUKI DR200 CC. 199 MOD. 2011 PLACA: GSE44C, MOTOR:H402-187659, CHASIS: 9FSSH42A7BC013783</t>
  </si>
  <si>
    <t>VOLQUETA INTERNATIONAL 4300 CC. 7636 CAPAC. 9000 PLATON MOD. 2012 PLACA:OJG694, MOTOR:470HM2U1584008, CHASIS: 3HAMMAAR7CL566037</t>
  </si>
  <si>
    <t>MOTOCICLETA PLACA WSD CILINDRAJE 185 COLOR VERDE Y BLANCO 131748, PLACA: WSD5  MOTOR: TS1852-176305, CHASIS: TS1852-176305</t>
  </si>
  <si>
    <t>CAMPERO MITSUBISHI NATIVA 2,8L WAGON PASAJ 5 CC. 2835 MOD. 2008 PLACA:OSM025, MOTOR:B547  CHASIS: JMY0NK9708J001284</t>
  </si>
  <si>
    <t>MOTOCICLETA SUZUKI GS125 CC. 124 MOD. 2012 PLACA JMB62, MOTOR: 157FMI-3*B1Y05436*, CHASIS: 9FSNF41J7CC139535</t>
  </si>
  <si>
    <t>MOTOCICLETA YAMAHA SZ16R CC. 153 MOD. 2016 PLACA: JOW93, MOTOR: 1SV1046430, CHASIS: 9FKKG0622G2046430</t>
  </si>
  <si>
    <t>CATORCE (14) MAQUINAS</t>
  </si>
  <si>
    <t>NUMERO PASAJEROS</t>
  </si>
  <si>
    <t>BUSETA CHEVROLET NPR CC. 4570  MOD. 2002, MOTOR: 833001, CHASIS: 9GCNPR71P2B533901</t>
  </si>
  <si>
    <t>BUS HINO FC9JKSZ CC. 5123, MOD. 2014 MOTOR: J05ETC19102, CHASIS:9F3FC9JKSEXX11268</t>
  </si>
  <si>
    <t xml:space="preserve">CAMIONETA PANEL MARCA NISSAN LINEA URVAN CC 2488 MODELO 2023 MOTOR YD25110873B CHASIS JN1KC4E26Z0020542 </t>
  </si>
  <si>
    <t>BUSETA CHEVROLET NQR CC. 5193,MOD: 2024 MOTOR: 4HK1-0RG406, CHASIS: 9GCN1R900RB001419</t>
  </si>
  <si>
    <t>SEGURO DE RESPONSABILIDAD CIVIL CONTRACTUAL Y/O ACCIDENTES A PASAJEROS Y/O OCUPANTES</t>
  </si>
  <si>
    <t>LIMITE BASICO</t>
  </si>
  <si>
    <t>ACCESORIOS VEHICULO PLACAS KLN412</t>
  </si>
  <si>
    <t>TRAILER VEHICULO PLACAS KNL412</t>
  </si>
  <si>
    <t>ADECUACIONES VEHICULO PLACAS  KLN412</t>
  </si>
  <si>
    <t>TREINTA Y TRES (33) VEHICULOS</t>
  </si>
  <si>
    <t>TOTAL AUTOMOVILES</t>
  </si>
  <si>
    <t>TOTAL MANEJO GLOBAL</t>
  </si>
  <si>
    <t>SEGURO OBLIGATORIO</t>
  </si>
  <si>
    <t>VRS</t>
  </si>
  <si>
    <t>TOTAL "SOAT"</t>
  </si>
  <si>
    <t>TOTAL RESPONSABILIDAD CIVIL EXTRACONTRACTUAL</t>
  </si>
  <si>
    <t>COBERTURAS</t>
  </si>
  <si>
    <t>INCAPACIDAD TOTAL Y PERMANENTE</t>
  </si>
  <si>
    <t>GASTOS MEDICOS POR ACCIDENTE - CATEGORIA A</t>
  </si>
  <si>
    <t>MUERTE ACCIDENTAL - CATEGORIA A</t>
  </si>
  <si>
    <t>INCAPACIDAD TEMPORAL PARCIAL- CATEGORIA A</t>
  </si>
  <si>
    <t>VEHICULOS PLACAS:OHK682, OHK952, LQY889, NMK066</t>
  </si>
  <si>
    <t>TOTAL R.C. PASAJEROS</t>
  </si>
  <si>
    <t xml:space="preserve">SEGURO DE VIDA GRUPO </t>
  </si>
  <si>
    <t>SEÑOR  ALCALDE</t>
  </si>
  <si>
    <t>SEÑOR PERSONERO</t>
  </si>
  <si>
    <t>TOTAL VIDA GRUPO</t>
  </si>
  <si>
    <t>TOTAL ESTUDIO</t>
  </si>
  <si>
    <t>VIGENCIA</t>
  </si>
  <si>
    <t>PRIMA</t>
  </si>
  <si>
    <t>IVA</t>
  </si>
  <si>
    <t>DIAS</t>
  </si>
  <si>
    <t>HASTA LAS 24:00 HORAS</t>
  </si>
  <si>
    <t>SEGURO AGRICOLA</t>
  </si>
  <si>
    <t>9008222</t>
  </si>
  <si>
    <t>SALARIO DEL ALCALDE AÑO 2026</t>
  </si>
  <si>
    <t>ESTUDIO DE MERCADOS - PROYECCION DE COSTOS PROCESO SEGUROS</t>
  </si>
  <si>
    <t>ANEXO 4</t>
  </si>
  <si>
    <t xml:space="preserve">TOTAL RESPONSABILIDAD CIVIL SERVIDORES PUBLICOS </t>
  </si>
  <si>
    <t>TOTAL SEGURO AGRICOLA</t>
  </si>
  <si>
    <t>TOTAL TODO RIESGO CONTRATISTA</t>
  </si>
  <si>
    <t>Una (01) Motocicleta</t>
  </si>
  <si>
    <t>Seis (06) vehículos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</si>
</sst>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2" formatCode="_-&quot;$&quot;* #,##0_-;\-&quot;$&quot;* #,##0_-;_-&quot;$&quot;* &quot;-&quot;_-;_-@_-"/>
    <numFmt numFmtId="41" formatCode="_-* #,##0_-;\-* #,##0_-;_-* &quot;-&quot;_-;_-@_-"/>
    <numFmt numFmtId="44" formatCode="_-&quot;$&quot;* #,##0.00_-;\-&quot;$&quot;* #,##0.00_-;_-&quot;$&quot;* &quot;-&quot;??_-;_-@_-"/>
    <numFmt numFmtId="43" formatCode="_-* #,##0.00_-;\-* #,##0.00_-;_-* &quot;-&quot;??_-;_-@_-"/>
    <numFmt numFmtId="164" formatCode="_(&quot;$&quot;\ * #,##0.00_);_(&quot;$&quot;\ * \(#,##0.00\);_(&quot;$&quot;\ * &quot;-&quot;??_);_(@_)"/>
    <numFmt numFmtId="165" formatCode="_(* #,##0.00_);_(* \(#,##0.00\);_(* &quot;-&quot;??_);_(@_)"/>
    <numFmt numFmtId="166" formatCode="_(* #,##0_);_(* \(#,##0\);_(* &quot;-&quot;??_);_(@_)"/>
    <numFmt numFmtId="167" formatCode="_ * #,##0.00_ ;_ * \-#,##0.00_ ;_ * &quot;-&quot;??_ ;_ @_ "/>
    <numFmt numFmtId="168" formatCode="_ &quot;$&quot;\ * #,##0.00_ ;_ &quot;$&quot;\ * \-#,##0.00_ ;_ &quot;$&quot;\ * &quot;-&quot;??_ ;_ @_ "/>
    <numFmt numFmtId="169" formatCode="[$-240A]d&quot; de &quot;mmmm&quot; de &quot;yyyy;@"/>
    <numFmt numFmtId="170" formatCode="_-* #,##0.00\ _D_M_-;\-* #,##0.00\ _D_M_-;_-* &quot;-&quot;??\ _D_M_-;_-@_-"/>
    <numFmt numFmtId="171" formatCode="_-[$$-240A]\ * #,##0.00_-;\-[$$-240A]\ * #,##0.00_-;_-[$$-240A]\ * &quot;-&quot;??_-;_-@_-"/>
    <numFmt numFmtId="172" formatCode="dd/mm/yyyy;@"/>
    <numFmt numFmtId="173" formatCode="[$$-240A]\ #,##0.00"/>
    <numFmt numFmtId="174" formatCode="#,##0.0000"/>
  </numFmts>
  <fonts count="6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0"/>
      <name val="Arial"/>
      <family val="2"/>
    </font>
    <font>
      <sz val="11"/>
      <name val="Arial"/>
      <family val="2"/>
    </font>
    <font>
      <sz val="11"/>
      <color indexed="8"/>
      <name val="Calibri"/>
      <family val="2"/>
    </font>
    <font>
      <sz val="11"/>
      <color rgb="FFFF0000"/>
      <name val="Arial"/>
      <family val="2"/>
    </font>
    <font>
      <b/>
      <sz val="10"/>
      <name val="Arial"/>
      <family val="2"/>
    </font>
    <font>
      <b/>
      <sz val="10"/>
      <color theme="1"/>
      <name val="Arial"/>
      <family val="2"/>
    </font>
    <font>
      <sz val="10"/>
      <color rgb="FF000000"/>
      <name val="Times New Roman"/>
      <family val="1"/>
    </font>
    <font>
      <sz val="10"/>
      <color indexed="8"/>
      <name val="Arial"/>
      <family val="2"/>
    </font>
    <font>
      <b/>
      <sz val="10"/>
      <name val="Century Gothic"/>
      <family val="2"/>
    </font>
    <font>
      <sz val="10"/>
      <name val="Century Gothic"/>
      <family val="2"/>
    </font>
    <font>
      <sz val="14"/>
      <color rgb="FF333333"/>
      <name val="Arial"/>
      <family val="2"/>
    </font>
    <font>
      <b/>
      <sz val="11"/>
      <color theme="1"/>
      <name val="Calibri"/>
      <family val="2"/>
      <scheme val="minor"/>
    </font>
    <font>
      <sz val="8"/>
      <color theme="1"/>
      <name val="Arial"/>
      <family val="2"/>
    </font>
    <font>
      <i/>
      <sz val="10"/>
      <name val="Century Gothic"/>
      <family val="2"/>
    </font>
    <font>
      <i/>
      <sz val="11"/>
      <color theme="1"/>
      <name val="Calibri"/>
      <family val="2"/>
      <scheme val="minor"/>
    </font>
    <font>
      <b/>
      <sz val="9"/>
      <name val="Century Gothic"/>
      <family val="2"/>
    </font>
    <font>
      <sz val="9"/>
      <name val="Century Gothic"/>
      <family val="2"/>
    </font>
    <font>
      <b/>
      <i/>
      <sz val="9"/>
      <name val="Century Gothic"/>
      <family val="2"/>
    </font>
    <font>
      <sz val="10"/>
      <color theme="1"/>
      <name val="Arial"/>
      <family val="2"/>
    </font>
    <font>
      <b/>
      <sz val="14"/>
      <color theme="1"/>
      <name val="Calibri"/>
      <family val="2"/>
      <scheme val="minor"/>
    </font>
    <font>
      <sz val="10"/>
      <color rgb="FF000000"/>
      <name val="Arial"/>
      <family val="2"/>
    </font>
    <font>
      <sz val="14"/>
      <color theme="1"/>
      <name val="Calibri"/>
      <family val="2"/>
      <scheme val="minor"/>
    </font>
    <font>
      <sz val="10"/>
      <name val="Cambria"/>
      <family val="2"/>
      <scheme val="major"/>
    </font>
    <font>
      <b/>
      <sz val="11"/>
      <color theme="0"/>
      <name val="Calibri"/>
      <family val="2"/>
      <scheme val="minor"/>
    </font>
    <font>
      <sz val="11"/>
      <color rgb="FFFF0000"/>
      <name val="Calibri"/>
      <family val="2"/>
      <scheme val="minor"/>
    </font>
    <font>
      <b/>
      <sz val="10"/>
      <name val="Calibri"/>
      <family val="2"/>
      <scheme val="minor"/>
    </font>
    <font>
      <sz val="11"/>
      <name val="Calibri"/>
      <family val="2"/>
      <scheme val="minor"/>
    </font>
    <font>
      <sz val="10"/>
      <name val="Calibri"/>
      <family val="2"/>
      <scheme val="minor"/>
    </font>
    <font>
      <sz val="9"/>
      <name val="Calibri"/>
      <family val="2"/>
      <scheme val="minor"/>
    </font>
    <font>
      <b/>
      <sz val="9"/>
      <name val="Calibri"/>
      <family val="2"/>
      <scheme val="minor"/>
    </font>
    <font>
      <b/>
      <sz val="11"/>
      <color theme="1"/>
      <name val="Calibri"/>
      <family val="2"/>
      <charset val="1"/>
    </font>
    <font>
      <b/>
      <sz val="11"/>
      <color rgb="FF374151"/>
      <name val="Calibri"/>
      <family val="2"/>
      <scheme val="minor"/>
    </font>
    <font>
      <b/>
      <sz val="11"/>
      <color theme="1"/>
      <name val="Calibri"/>
      <family val="2"/>
    </font>
    <font>
      <b/>
      <sz val="12"/>
      <color theme="1"/>
      <name val="Calibri"/>
      <family val="2"/>
      <scheme val="minor"/>
    </font>
    <font>
      <b/>
      <sz val="8"/>
      <color rgb="FFFFFFFF"/>
      <name val="Arial"/>
      <family val="2"/>
    </font>
    <font>
      <sz val="8"/>
      <color theme="1"/>
      <name val="Calibri"/>
      <family val="2"/>
      <scheme val="minor"/>
    </font>
    <font>
      <b/>
      <sz val="8"/>
      <color theme="1"/>
      <name val="Calibri"/>
      <family val="2"/>
      <scheme val="minor"/>
    </font>
    <font>
      <b/>
      <sz val="10"/>
      <color theme="1"/>
      <name val="Calibri"/>
      <family val="2"/>
      <scheme val="minor"/>
    </font>
    <font>
      <b/>
      <sz val="10"/>
      <name val="Calibri"/>
      <family val="2"/>
    </font>
    <font>
      <sz val="10"/>
      <name val="Calibri"/>
      <family val="2"/>
    </font>
    <font>
      <sz val="10"/>
      <color theme="1"/>
      <name val="Calibri"/>
      <family val="2"/>
    </font>
    <font>
      <b/>
      <sz val="11"/>
      <name val="Calibri"/>
      <family val="2"/>
      <scheme val="minor"/>
    </font>
    <font>
      <b/>
      <sz val="11"/>
      <name val="Calibri"/>
      <family val="2"/>
    </font>
    <font>
      <b/>
      <sz val="8"/>
      <name val="Arial"/>
      <family val="2"/>
    </font>
    <font>
      <b/>
      <sz val="12"/>
      <name val="Calibri"/>
      <family val="2"/>
    </font>
    <font>
      <sz val="12"/>
      <name val="Calibri"/>
      <family val="2"/>
    </font>
  </fonts>
  <fills count="21">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4" tint="0.59999389629810485"/>
        <bgColor indexed="64"/>
      </patternFill>
    </fill>
    <fill>
      <patternFill patternType="solid">
        <fgColor rgb="FFFFFFFF"/>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0" tint="-0.14999847407452621"/>
        <bgColor rgb="FF5DADE2"/>
      </patternFill>
    </fill>
    <fill>
      <patternFill patternType="solid">
        <fgColor rgb="FFFFFF00"/>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rgb="FFFFC000"/>
        <bgColor indexed="64"/>
      </patternFill>
    </fill>
    <fill>
      <patternFill patternType="solid">
        <fgColor theme="6" tint="-0.499984740745262"/>
        <bgColor indexed="64"/>
      </patternFill>
    </fill>
    <fill>
      <patternFill patternType="solid">
        <fgColor theme="9" tint="0.79998168889431442"/>
        <bgColor indexed="64"/>
      </patternFill>
    </fill>
    <fill>
      <patternFill patternType="solid">
        <fgColor rgb="FF92D050"/>
        <bgColor indexed="64"/>
      </patternFill>
    </fill>
    <fill>
      <patternFill patternType="solid">
        <fgColor theme="6" tint="-0.249977111117893"/>
        <bgColor indexed="64"/>
      </patternFill>
    </fill>
    <fill>
      <patternFill patternType="solid">
        <fgColor theme="2" tint="-0.249977111117893"/>
        <bgColor indexed="64"/>
      </patternFill>
    </fill>
    <fill>
      <patternFill patternType="solid">
        <fgColor theme="3" tint="0.79998168889431442"/>
        <bgColor indexed="64"/>
      </patternFill>
    </fill>
    <fill>
      <patternFill patternType="solid">
        <fgColor theme="0" tint="-4.9989318521683403E-2"/>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medium">
        <color indexed="64"/>
      </left>
      <right style="thin">
        <color indexed="64"/>
      </right>
      <top/>
      <bottom/>
      <diagonal/>
    </border>
    <border>
      <left style="medium">
        <color indexed="64"/>
      </left>
      <right/>
      <top/>
      <bottom style="medium">
        <color indexed="64"/>
      </bottom>
      <diagonal/>
    </border>
    <border>
      <left style="medium">
        <color indexed="64"/>
      </left>
      <right/>
      <top/>
      <bottom/>
      <diagonal/>
    </border>
    <border>
      <left/>
      <right style="medium">
        <color indexed="64"/>
      </right>
      <top/>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diagonal/>
    </border>
    <border>
      <left/>
      <right style="medium">
        <color indexed="64"/>
      </right>
      <top style="medium">
        <color indexed="64"/>
      </top>
      <bottom/>
      <diagonal/>
    </border>
  </borders>
  <cellStyleXfs count="275">
    <xf numFmtId="169" fontId="0" fillId="0" borderId="0"/>
    <xf numFmtId="165" fontId="16" fillId="0" borderId="0" applyFont="0" applyFill="0" applyBorder="0" applyAlignment="0" applyProtection="0"/>
    <xf numFmtId="164" fontId="16" fillId="0" borderId="0" applyFont="0" applyFill="0" applyBorder="0" applyAlignment="0" applyProtection="0"/>
    <xf numFmtId="169" fontId="16" fillId="0" borderId="0"/>
    <xf numFmtId="169" fontId="16" fillId="0" borderId="0"/>
    <xf numFmtId="169" fontId="16" fillId="0" borderId="0"/>
    <xf numFmtId="43" fontId="16" fillId="0" borderId="0" applyFon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7"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44"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169" fontId="16" fillId="0" borderId="0"/>
    <xf numFmtId="169" fontId="16" fillId="0" borderId="0"/>
    <xf numFmtId="169" fontId="16" fillId="0" borderId="0"/>
    <xf numFmtId="169" fontId="16" fillId="0" borderId="0"/>
    <xf numFmtId="169" fontId="16" fillId="0" borderId="0"/>
    <xf numFmtId="169" fontId="16" fillId="0" borderId="0"/>
    <xf numFmtId="169" fontId="16" fillId="0" borderId="0"/>
    <xf numFmtId="169" fontId="16" fillId="0" borderId="0"/>
    <xf numFmtId="169" fontId="16" fillId="0" borderId="0"/>
    <xf numFmtId="44" fontId="14" fillId="0" borderId="0" applyFont="0" applyFill="0" applyBorder="0" applyAlignment="0" applyProtection="0"/>
    <xf numFmtId="9" fontId="14" fillId="0" borderId="0" applyFont="0" applyFill="0" applyBorder="0" applyAlignment="0" applyProtection="0"/>
    <xf numFmtId="170" fontId="14" fillId="0" borderId="0" applyFont="0" applyFill="0" applyBorder="0" applyAlignment="0" applyProtection="0"/>
    <xf numFmtId="169" fontId="13" fillId="0" borderId="0"/>
    <xf numFmtId="164" fontId="13" fillId="0" borderId="0" applyFont="0" applyFill="0" applyBorder="0" applyAlignment="0" applyProtection="0"/>
    <xf numFmtId="169" fontId="14" fillId="0" borderId="0"/>
    <xf numFmtId="169" fontId="14" fillId="0" borderId="0"/>
    <xf numFmtId="168" fontId="18" fillId="0" borderId="0" applyFont="0" applyFill="0" applyBorder="0" applyAlignment="0" applyProtection="0"/>
    <xf numFmtId="165" fontId="14" fillId="0" borderId="0" applyFont="0" applyFill="0" applyBorder="0" applyAlignment="0" applyProtection="0"/>
    <xf numFmtId="165" fontId="14" fillId="0" borderId="0" applyFont="0" applyFill="0" applyBorder="0" applyAlignment="0" applyProtection="0"/>
    <xf numFmtId="0" fontId="22" fillId="0" borderId="0"/>
    <xf numFmtId="0" fontId="14" fillId="0" borderId="0"/>
    <xf numFmtId="165" fontId="22" fillId="0" borderId="0" applyFont="0" applyFill="0" applyBorder="0" applyAlignment="0" applyProtection="0"/>
    <xf numFmtId="43" fontId="14" fillId="0" borderId="0" applyFont="0" applyFill="0" applyBorder="0" applyAlignment="0" applyProtection="0"/>
    <xf numFmtId="165" fontId="12" fillId="0" borderId="0" applyFont="0" applyFill="0" applyBorder="0" applyAlignment="0" applyProtection="0"/>
    <xf numFmtId="9" fontId="22" fillId="0" borderId="0" applyFont="0" applyFill="0" applyBorder="0" applyAlignment="0" applyProtection="0"/>
    <xf numFmtId="0" fontId="11" fillId="0" borderId="0"/>
    <xf numFmtId="43" fontId="11" fillId="0" borderId="0" applyFont="0" applyFill="0" applyBorder="0" applyAlignment="0" applyProtection="0"/>
    <xf numFmtId="0" fontId="23" fillId="0" borderId="0"/>
    <xf numFmtId="0" fontId="14" fillId="0" borderId="0"/>
    <xf numFmtId="164" fontId="11" fillId="0" borderId="0" applyFont="0" applyFill="0" applyBorder="0" applyAlignment="0" applyProtection="0"/>
    <xf numFmtId="0" fontId="11" fillId="0" borderId="0"/>
    <xf numFmtId="0" fontId="11" fillId="0" borderId="0"/>
    <xf numFmtId="0" fontId="11" fillId="0" borderId="0"/>
    <xf numFmtId="0" fontId="10" fillId="0" borderId="0"/>
    <xf numFmtId="165" fontId="10" fillId="0" borderId="0" applyFont="0" applyFill="0" applyBorder="0" applyAlignment="0" applyProtection="0"/>
    <xf numFmtId="164" fontId="10" fillId="0" borderId="0" applyFont="0" applyFill="0" applyBorder="0" applyAlignment="0" applyProtection="0"/>
    <xf numFmtId="0" fontId="9" fillId="0" borderId="0"/>
    <xf numFmtId="165" fontId="9" fillId="0" borderId="0" applyFont="0" applyFill="0" applyBorder="0" applyAlignment="0" applyProtection="0"/>
    <xf numFmtId="16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2" fontId="9" fillId="0" borderId="0" applyFont="0" applyFill="0" applyBorder="0" applyAlignment="0" applyProtection="0"/>
    <xf numFmtId="0" fontId="8" fillId="0" borderId="0"/>
    <xf numFmtId="165" fontId="8" fillId="0" borderId="0" applyFont="0" applyFill="0" applyBorder="0" applyAlignment="0" applyProtection="0"/>
    <xf numFmtId="164" fontId="8" fillId="0" borderId="0" applyFont="0" applyFill="0" applyBorder="0" applyAlignment="0" applyProtection="0"/>
    <xf numFmtId="0" fontId="14" fillId="0" borderId="0"/>
    <xf numFmtId="0" fontId="7" fillId="0" borderId="0"/>
    <xf numFmtId="43" fontId="7"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0" fontId="6" fillId="0" borderId="0"/>
    <xf numFmtId="165" fontId="6" fillId="0" borderId="0" applyFont="0" applyFill="0" applyBorder="0" applyAlignment="0" applyProtection="0"/>
    <xf numFmtId="164" fontId="6" fillId="0" borderId="0" applyFont="0" applyFill="0" applyBorder="0" applyAlignment="0" applyProtection="0"/>
    <xf numFmtId="0" fontId="5" fillId="0" borderId="0"/>
    <xf numFmtId="43" fontId="5" fillId="0" borderId="0" applyFont="0" applyFill="0" applyBorder="0" applyAlignment="0" applyProtection="0"/>
    <xf numFmtId="164" fontId="14" fillId="0" borderId="0" applyFont="0" applyFill="0" applyBorder="0" applyAlignment="0" applyProtection="0"/>
    <xf numFmtId="169" fontId="14" fillId="0" borderId="0"/>
    <xf numFmtId="169" fontId="14" fillId="0" borderId="0"/>
    <xf numFmtId="43" fontId="14" fillId="0" borderId="0" applyFon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7" fontId="14" fillId="0" borderId="0" applyFont="0" applyFill="0" applyBorder="0" applyAlignment="0" applyProtection="0"/>
    <xf numFmtId="168" fontId="14" fillId="0" borderId="0" applyFont="0" applyFill="0" applyBorder="0" applyAlignment="0" applyProtection="0"/>
    <xf numFmtId="168" fontId="14" fillId="0" borderId="0" applyFont="0" applyFill="0" applyBorder="0" applyAlignment="0" applyProtection="0"/>
    <xf numFmtId="168" fontId="14" fillId="0" borderId="0" applyFont="0" applyFill="0" applyBorder="0" applyAlignment="0" applyProtection="0"/>
    <xf numFmtId="168" fontId="14" fillId="0" borderId="0" applyFont="0" applyFill="0" applyBorder="0" applyAlignment="0" applyProtection="0"/>
    <xf numFmtId="168" fontId="14" fillId="0" borderId="0" applyFont="0" applyFill="0" applyBorder="0" applyAlignment="0" applyProtection="0"/>
    <xf numFmtId="44" fontId="14" fillId="0" borderId="0" applyFont="0" applyFill="0" applyBorder="0" applyAlignment="0" applyProtection="0"/>
    <xf numFmtId="168" fontId="14" fillId="0" borderId="0" applyFont="0" applyFill="0" applyBorder="0" applyAlignment="0" applyProtection="0"/>
    <xf numFmtId="168" fontId="14" fillId="0" borderId="0" applyFont="0" applyFill="0" applyBorder="0" applyAlignment="0" applyProtection="0"/>
    <xf numFmtId="168" fontId="14" fillId="0" borderId="0" applyFont="0" applyFill="0" applyBorder="0" applyAlignment="0" applyProtection="0"/>
    <xf numFmtId="168" fontId="14" fillId="0" borderId="0" applyFont="0" applyFill="0" applyBorder="0" applyAlignment="0" applyProtection="0"/>
    <xf numFmtId="168"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169" fontId="14" fillId="0" borderId="0"/>
    <xf numFmtId="169" fontId="14" fillId="0" borderId="0"/>
    <xf numFmtId="169" fontId="14" fillId="0" borderId="0"/>
    <xf numFmtId="169" fontId="14" fillId="0" borderId="0"/>
    <xf numFmtId="169" fontId="14" fillId="0" borderId="0"/>
    <xf numFmtId="169" fontId="14" fillId="0" borderId="0"/>
    <xf numFmtId="169" fontId="4" fillId="0" borderId="0"/>
    <xf numFmtId="164" fontId="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1" fontId="14" fillId="0" borderId="0" applyFont="0" applyFill="0" applyBorder="0" applyAlignment="0" applyProtection="0"/>
    <xf numFmtId="43" fontId="22" fillId="0" borderId="0" applyFont="0" applyFill="0" applyBorder="0" applyAlignment="0" applyProtection="0"/>
    <xf numFmtId="43" fontId="14" fillId="0" borderId="0" applyFont="0" applyFill="0" applyBorder="0" applyAlignment="0" applyProtection="0"/>
    <xf numFmtId="43" fontId="4" fillId="0" borderId="0" applyFont="0" applyFill="0" applyBorder="0" applyAlignment="0" applyProtection="0"/>
    <xf numFmtId="0" fontId="4" fillId="0" borderId="0"/>
    <xf numFmtId="43" fontId="4" fillId="0" borderId="0" applyFont="0" applyFill="0" applyBorder="0" applyAlignment="0" applyProtection="0"/>
    <xf numFmtId="164" fontId="4" fillId="0" borderId="0" applyFont="0" applyFill="0" applyBorder="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64" fontId="4" fillId="0" borderId="0" applyFont="0" applyFill="0" applyBorder="0" applyAlignment="0" applyProtection="0"/>
    <xf numFmtId="0" fontId="4" fillId="0" borderId="0"/>
    <xf numFmtId="43"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xf numFmtId="42" fontId="4" fillId="0" borderId="0" applyFont="0" applyFill="0" applyBorder="0" applyAlignment="0" applyProtection="0"/>
    <xf numFmtId="0" fontId="4" fillId="0" borderId="0"/>
    <xf numFmtId="43" fontId="4" fillId="0" borderId="0" applyFont="0" applyFill="0" applyBorder="0" applyAlignment="0" applyProtection="0"/>
    <xf numFmtId="164" fontId="4" fillId="0" borderId="0" applyFont="0" applyFill="0" applyBorder="0" applyAlignment="0" applyProtection="0"/>
    <xf numFmtId="0" fontId="4" fillId="0" borderId="0"/>
    <xf numFmtId="43" fontId="4" fillId="0" borderId="0" applyFont="0" applyFill="0" applyBorder="0" applyAlignment="0" applyProtection="0"/>
    <xf numFmtId="43"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0" fontId="4" fillId="0" borderId="0"/>
    <xf numFmtId="43" fontId="4" fillId="0" borderId="0" applyFont="0" applyFill="0" applyBorder="0" applyAlignment="0" applyProtection="0"/>
    <xf numFmtId="164" fontId="4" fillId="0" borderId="0" applyFont="0" applyFill="0" applyBorder="0" applyAlignment="0" applyProtection="0"/>
    <xf numFmtId="0" fontId="4" fillId="0" borderId="0"/>
    <xf numFmtId="43" fontId="4" fillId="0" borderId="0" applyFont="0" applyFill="0" applyBorder="0" applyAlignment="0" applyProtection="0"/>
    <xf numFmtId="43" fontId="14" fillId="0" borderId="0" applyFont="0" applyFill="0" applyBorder="0" applyAlignment="0" applyProtection="0"/>
    <xf numFmtId="16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9" fontId="2" fillId="0" borderId="0"/>
    <xf numFmtId="164" fontId="2" fillId="0" borderId="0" applyFont="0" applyFill="0" applyBorder="0" applyAlignment="0" applyProtection="0"/>
    <xf numFmtId="41" fontId="14"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164" fontId="2" fillId="0" borderId="0" applyFont="0" applyFill="0" applyBorder="0" applyAlignment="0" applyProtection="0"/>
    <xf numFmtId="0" fontId="2" fillId="0" borderId="0"/>
    <xf numFmtId="43" fontId="2" fillId="0" borderId="0" applyFont="0" applyFill="0" applyBorder="0" applyAlignment="0" applyProtection="0"/>
    <xf numFmtId="16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0" fontId="2" fillId="0" borderId="0"/>
    <xf numFmtId="43" fontId="2" fillId="0" borderId="0" applyFont="0" applyFill="0" applyBorder="0" applyAlignment="0" applyProtection="0"/>
    <xf numFmtId="164"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 fillId="0" borderId="0"/>
    <xf numFmtId="43" fontId="2" fillId="0" borderId="0" applyFont="0" applyFill="0" applyBorder="0" applyAlignment="0" applyProtection="0"/>
    <xf numFmtId="164" fontId="2" fillId="0" borderId="0" applyFont="0" applyFill="0" applyBorder="0" applyAlignment="0" applyProtection="0"/>
    <xf numFmtId="0" fontId="2" fillId="0" borderId="0"/>
    <xf numFmtId="43" fontId="2" fillId="0" borderId="0" applyFont="0" applyFill="0" applyBorder="0" applyAlignment="0" applyProtection="0"/>
  </cellStyleXfs>
  <cellXfs count="357">
    <xf numFmtId="169" fontId="0" fillId="0" borderId="0" xfId="0"/>
    <xf numFmtId="169" fontId="15" fillId="0" borderId="0" xfId="0" applyFont="1"/>
    <xf numFmtId="169" fontId="17" fillId="0" borderId="0" xfId="0" applyFont="1"/>
    <xf numFmtId="169" fontId="17" fillId="0" borderId="0" xfId="0" applyFont="1" applyAlignment="1">
      <alignment vertical="center"/>
    </xf>
    <xf numFmtId="165" fontId="17" fillId="0" borderId="0" xfId="1" applyFont="1" applyFill="1"/>
    <xf numFmtId="169" fontId="17" fillId="2" borderId="0" xfId="0" applyFont="1" applyFill="1"/>
    <xf numFmtId="169" fontId="17" fillId="0" borderId="0" xfId="0" applyFont="1" applyAlignment="1">
      <alignment horizontal="justify" vertical="justify" wrapText="1"/>
    </xf>
    <xf numFmtId="2" fontId="17" fillId="2" borderId="0" xfId="0" applyNumberFormat="1" applyFont="1" applyFill="1"/>
    <xf numFmtId="169" fontId="19" fillId="0" borderId="0" xfId="0" applyFont="1"/>
    <xf numFmtId="169" fontId="14" fillId="0" borderId="0" xfId="3" applyFont="1"/>
    <xf numFmtId="169" fontId="20" fillId="0" borderId="0" xfId="3" applyFont="1" applyAlignment="1">
      <alignment horizontal="center" vertical="center" wrapText="1" shrinkToFit="1"/>
    </xf>
    <xf numFmtId="169" fontId="14" fillId="0" borderId="1" xfId="0" applyFont="1" applyBorder="1" applyAlignment="1">
      <alignment horizontal="center" vertical="center" wrapText="1"/>
    </xf>
    <xf numFmtId="3" fontId="0" fillId="0" borderId="0" xfId="0" applyNumberFormat="1"/>
    <xf numFmtId="3" fontId="26" fillId="0" borderId="0" xfId="0" applyNumberFormat="1" applyFont="1"/>
    <xf numFmtId="0" fontId="7" fillId="0" borderId="0" xfId="115"/>
    <xf numFmtId="166" fontId="25" fillId="0" borderId="1" xfId="117" applyNumberFormat="1" applyFont="1" applyFill="1" applyBorder="1" applyAlignment="1">
      <alignment horizontal="left" vertical="center" wrapText="1"/>
    </xf>
    <xf numFmtId="166" fontId="29" fillId="0" borderId="1" xfId="117" applyNumberFormat="1" applyFont="1" applyFill="1" applyBorder="1" applyAlignment="1">
      <alignment horizontal="left" vertical="center" wrapText="1"/>
    </xf>
    <xf numFmtId="0" fontId="30" fillId="0" borderId="0" xfId="115" applyFont="1"/>
    <xf numFmtId="0" fontId="28" fillId="0" borderId="0" xfId="115" applyFont="1"/>
    <xf numFmtId="0" fontId="14" fillId="0" borderId="0" xfId="121"/>
    <xf numFmtId="169" fontId="31" fillId="0" borderId="0" xfId="0" applyFont="1" applyAlignment="1">
      <alignment vertical="center" wrapText="1"/>
    </xf>
    <xf numFmtId="169" fontId="31" fillId="0" borderId="0" xfId="0" applyFont="1"/>
    <xf numFmtId="169" fontId="32" fillId="0" borderId="1" xfId="0" applyFont="1" applyBorder="1" applyAlignment="1">
      <alignment horizontal="justify" vertical="justify" wrapText="1"/>
    </xf>
    <xf numFmtId="1" fontId="31" fillId="0" borderId="1" xfId="1" applyNumberFormat="1" applyFont="1" applyFill="1" applyBorder="1" applyAlignment="1">
      <alignment horizontal="right"/>
    </xf>
    <xf numFmtId="169" fontId="32" fillId="0" borderId="0" xfId="0" applyFont="1" applyAlignment="1">
      <alignment horizontal="justify" vertical="justify" wrapText="1"/>
    </xf>
    <xf numFmtId="14" fontId="32" fillId="0" borderId="0" xfId="1" applyNumberFormat="1" applyFont="1" applyFill="1" applyBorder="1"/>
    <xf numFmtId="165" fontId="32" fillId="0" borderId="0" xfId="1" applyFont="1" applyFill="1"/>
    <xf numFmtId="169" fontId="33" fillId="0" borderId="0" xfId="0" applyFont="1" applyAlignment="1">
      <alignment vertical="center"/>
    </xf>
    <xf numFmtId="0" fontId="35" fillId="2" borderId="1" xfId="126" applyFont="1" applyFill="1" applyBorder="1" applyAlignment="1">
      <alignment horizontal="center"/>
    </xf>
    <xf numFmtId="0" fontId="5" fillId="2" borderId="1" xfId="126" applyFill="1" applyBorder="1"/>
    <xf numFmtId="164" fontId="20" fillId="7" borderId="1" xfId="2" applyFont="1" applyFill="1" applyBorder="1"/>
    <xf numFmtId="169" fontId="21" fillId="2" borderId="1" xfId="83" applyFont="1" applyFill="1" applyBorder="1" applyAlignment="1">
      <alignment horizontal="left" vertical="center" wrapText="1"/>
    </xf>
    <xf numFmtId="169" fontId="34" fillId="2" borderId="1" xfId="83" applyFont="1" applyFill="1" applyBorder="1"/>
    <xf numFmtId="3" fontId="7" fillId="0" borderId="0" xfId="115" applyNumberFormat="1"/>
    <xf numFmtId="0" fontId="14" fillId="0" borderId="1" xfId="121" applyBorder="1" applyAlignment="1">
      <alignment horizontal="center"/>
    </xf>
    <xf numFmtId="0" fontId="21" fillId="8" borderId="1" xfId="126" applyFont="1" applyFill="1" applyBorder="1" applyAlignment="1">
      <alignment horizontal="left" vertical="center" wrapText="1" indent="2"/>
    </xf>
    <xf numFmtId="0" fontId="36" fillId="0" borderId="1" xfId="126" applyFont="1" applyBorder="1" applyAlignment="1">
      <alignment horizontal="left" vertical="center" wrapText="1"/>
    </xf>
    <xf numFmtId="0" fontId="36" fillId="0" borderId="1" xfId="126" applyFont="1" applyBorder="1" applyAlignment="1">
      <alignment vertical="center" wrapText="1"/>
    </xf>
    <xf numFmtId="164" fontId="36" fillId="0" borderId="1" xfId="2" applyFont="1" applyBorder="1" applyAlignment="1">
      <alignment horizontal="right" vertical="center" wrapText="1"/>
    </xf>
    <xf numFmtId="0" fontId="37" fillId="2" borderId="1" xfId="126" applyFont="1" applyFill="1" applyBorder="1" applyAlignment="1">
      <alignment horizontal="center" vertical="center"/>
    </xf>
    <xf numFmtId="165" fontId="34" fillId="5" borderId="1" xfId="1" applyFont="1" applyFill="1" applyBorder="1" applyAlignment="1">
      <alignment horizontal="right" vertical="center" wrapText="1"/>
    </xf>
    <xf numFmtId="165" fontId="34" fillId="0" borderId="1" xfId="1" applyFont="1" applyBorder="1" applyAlignment="1">
      <alignment wrapText="1"/>
    </xf>
    <xf numFmtId="14" fontId="32" fillId="0" borderId="1" xfId="86" applyNumberFormat="1" applyFont="1" applyFill="1" applyBorder="1" applyAlignment="1">
      <alignment horizontal="center"/>
    </xf>
    <xf numFmtId="43" fontId="34" fillId="2" borderId="1" xfId="91" applyFont="1" applyFill="1" applyBorder="1" applyAlignment="1">
      <alignment horizontal="right" vertical="center" wrapText="1"/>
    </xf>
    <xf numFmtId="0" fontId="3" fillId="0" borderId="0" xfId="115" applyFont="1"/>
    <xf numFmtId="166" fontId="3" fillId="0" borderId="0" xfId="86" applyNumberFormat="1" applyFont="1"/>
    <xf numFmtId="0" fontId="0" fillId="0" borderId="0" xfId="0" applyNumberFormat="1"/>
    <xf numFmtId="169" fontId="41" fillId="10" borderId="6" xfId="0" applyFont="1" applyFill="1" applyBorder="1" applyAlignment="1">
      <alignment horizontal="center" vertical="center" wrapText="1"/>
    </xf>
    <xf numFmtId="169" fontId="42" fillId="0" borderId="0" xfId="0" applyFont="1"/>
    <xf numFmtId="166" fontId="43" fillId="0" borderId="1" xfId="1" applyNumberFormat="1" applyFont="1" applyFill="1" applyBorder="1" applyAlignment="1">
      <alignment vertical="center" wrapText="1"/>
    </xf>
    <xf numFmtId="169" fontId="40" fillId="0" borderId="0" xfId="0" applyFont="1"/>
    <xf numFmtId="169" fontId="42" fillId="0" borderId="0" xfId="0" applyFont="1" applyAlignment="1">
      <alignment vertical="center"/>
    </xf>
    <xf numFmtId="169" fontId="42" fillId="2" borderId="0" xfId="0" applyFont="1" applyFill="1"/>
    <xf numFmtId="166" fontId="43" fillId="0" borderId="4" xfId="1" applyNumberFormat="1" applyFont="1" applyFill="1" applyBorder="1" applyAlignment="1">
      <alignment vertical="center" wrapText="1"/>
    </xf>
    <xf numFmtId="169" fontId="25" fillId="2" borderId="1" xfId="0" applyFont="1" applyFill="1" applyBorder="1" applyAlignment="1">
      <alignment horizontal="center" vertical="center" wrapText="1"/>
    </xf>
    <xf numFmtId="169" fontId="25" fillId="2" borderId="5" xfId="0" applyFont="1" applyFill="1" applyBorder="1" applyAlignment="1">
      <alignment horizontal="left" vertical="center" wrapText="1"/>
    </xf>
    <xf numFmtId="169" fontId="29" fillId="2" borderId="5" xfId="0" applyFont="1" applyFill="1" applyBorder="1" applyAlignment="1">
      <alignment horizontal="left" vertical="center" wrapText="1"/>
    </xf>
    <xf numFmtId="169" fontId="29" fillId="2" borderId="12" xfId="0" applyFont="1" applyFill="1" applyBorder="1" applyAlignment="1">
      <alignment horizontal="left" vertical="center" wrapText="1"/>
    </xf>
    <xf numFmtId="169" fontId="25" fillId="2" borderId="11" xfId="0" applyFont="1" applyFill="1" applyBorder="1" applyAlignment="1">
      <alignment horizontal="center" vertical="center" wrapText="1"/>
    </xf>
    <xf numFmtId="166" fontId="25" fillId="0" borderId="18" xfId="117" applyNumberFormat="1" applyFont="1" applyFill="1" applyBorder="1" applyAlignment="1">
      <alignment horizontal="left" vertical="center" wrapText="1"/>
    </xf>
    <xf numFmtId="169" fontId="25" fillId="2" borderId="18" xfId="0" applyFont="1" applyFill="1" applyBorder="1" applyAlignment="1">
      <alignment horizontal="center" vertical="center" wrapText="1"/>
    </xf>
    <xf numFmtId="169" fontId="25" fillId="2" borderId="19" xfId="0" applyFont="1" applyFill="1" applyBorder="1" applyAlignment="1">
      <alignment horizontal="center" vertical="center" wrapText="1"/>
    </xf>
    <xf numFmtId="169" fontId="25" fillId="2" borderId="20" xfId="0" applyFont="1" applyFill="1" applyBorder="1" applyAlignment="1">
      <alignment horizontal="left" vertical="center" wrapText="1"/>
    </xf>
    <xf numFmtId="166" fontId="25" fillId="0" borderId="3" xfId="117" applyNumberFormat="1" applyFont="1" applyFill="1" applyBorder="1" applyAlignment="1">
      <alignment horizontal="left" vertical="center" wrapText="1"/>
    </xf>
    <xf numFmtId="169" fontId="25" fillId="2" borderId="3" xfId="0" applyFont="1" applyFill="1" applyBorder="1" applyAlignment="1">
      <alignment horizontal="center" vertical="center" wrapText="1"/>
    </xf>
    <xf numFmtId="169" fontId="25" fillId="2" borderId="21" xfId="0" applyFont="1" applyFill="1" applyBorder="1" applyAlignment="1">
      <alignment horizontal="center" vertical="center" wrapText="1"/>
    </xf>
    <xf numFmtId="169" fontId="24" fillId="10" borderId="7" xfId="0" applyFont="1" applyFill="1" applyBorder="1" applyAlignment="1">
      <alignment horizontal="center" vertical="center" wrapText="1"/>
    </xf>
    <xf numFmtId="169" fontId="24" fillId="10" borderId="22" xfId="0" applyFont="1" applyFill="1" applyBorder="1" applyAlignment="1">
      <alignment horizontal="center" vertical="center" wrapText="1"/>
    </xf>
    <xf numFmtId="169" fontId="24" fillId="10" borderId="8" xfId="0" applyFont="1" applyFill="1" applyBorder="1" applyAlignment="1">
      <alignment horizontal="center" vertical="center" wrapText="1"/>
    </xf>
    <xf numFmtId="3" fontId="25" fillId="2" borderId="5" xfId="0" applyNumberFormat="1" applyFont="1" applyFill="1" applyBorder="1" applyAlignment="1">
      <alignment horizontal="center" vertical="center" wrapText="1"/>
    </xf>
    <xf numFmtId="166" fontId="27" fillId="7" borderId="23" xfId="0" applyNumberFormat="1" applyFont="1" applyFill="1" applyBorder="1"/>
    <xf numFmtId="3" fontId="25" fillId="2" borderId="12" xfId="0" applyNumberFormat="1" applyFont="1" applyFill="1" applyBorder="1" applyAlignment="1">
      <alignment horizontal="center" vertical="center" wrapText="1"/>
    </xf>
    <xf numFmtId="169" fontId="38" fillId="0" borderId="1" xfId="83" applyFont="1" applyBorder="1" applyAlignment="1">
      <alignment horizontal="left" vertical="center" wrapText="1"/>
    </xf>
    <xf numFmtId="169" fontId="38" fillId="0" borderId="1" xfId="83" applyFont="1" applyBorder="1" applyAlignment="1">
      <alignment vertical="center" wrapText="1"/>
    </xf>
    <xf numFmtId="0" fontId="1" fillId="0" borderId="5" xfId="115" applyFont="1" applyBorder="1" applyAlignment="1">
      <alignment horizontal="center" vertical="center" wrapText="1"/>
    </xf>
    <xf numFmtId="169" fontId="34" fillId="2" borderId="11" xfId="83" applyFont="1" applyFill="1" applyBorder="1"/>
    <xf numFmtId="3" fontId="38" fillId="0" borderId="11" xfId="83" applyNumberFormat="1" applyFont="1" applyBorder="1"/>
    <xf numFmtId="0" fontId="1" fillId="0" borderId="17" xfId="115" applyFont="1" applyBorder="1" applyAlignment="1">
      <alignment horizontal="center" vertical="center" wrapText="1"/>
    </xf>
    <xf numFmtId="169" fontId="38" fillId="0" borderId="18" xfId="83" applyFont="1" applyBorder="1" applyAlignment="1">
      <alignment horizontal="left" vertical="center" wrapText="1"/>
    </xf>
    <xf numFmtId="3" fontId="38" fillId="0" borderId="19" xfId="83" applyNumberFormat="1" applyFont="1" applyBorder="1"/>
    <xf numFmtId="0" fontId="1" fillId="0" borderId="0" xfId="115" applyFont="1"/>
    <xf numFmtId="3" fontId="27" fillId="7" borderId="6" xfId="115" applyNumberFormat="1" applyFont="1" applyFill="1" applyBorder="1"/>
    <xf numFmtId="169" fontId="21" fillId="10" borderId="7" xfId="83" applyFont="1" applyFill="1" applyBorder="1" applyAlignment="1">
      <alignment horizontal="center" vertical="center" wrapText="1"/>
    </xf>
    <xf numFmtId="169" fontId="21" fillId="10" borderId="22" xfId="83" applyFont="1" applyFill="1" applyBorder="1" applyAlignment="1">
      <alignment horizontal="center" vertical="center" wrapText="1"/>
    </xf>
    <xf numFmtId="169" fontId="21" fillId="10" borderId="8" xfId="83" applyFont="1" applyFill="1" applyBorder="1" applyAlignment="1">
      <alignment horizontal="center" vertical="center" wrapText="1"/>
    </xf>
    <xf numFmtId="3" fontId="38" fillId="0" borderId="1" xfId="83" applyNumberFormat="1" applyFont="1" applyBorder="1" applyAlignment="1">
      <alignment horizontal="left" vertical="center" wrapText="1"/>
    </xf>
    <xf numFmtId="169" fontId="0" fillId="0" borderId="1" xfId="0" applyBorder="1" applyAlignment="1">
      <alignment horizontal="center"/>
    </xf>
    <xf numFmtId="49" fontId="0" fillId="0" borderId="1" xfId="0" applyNumberFormat="1" applyBorder="1" applyAlignment="1">
      <alignment horizontal="center"/>
    </xf>
    <xf numFmtId="169" fontId="0" fillId="9" borderId="1" xfId="0" applyFill="1" applyBorder="1" applyAlignment="1">
      <alignment horizontal="center"/>
    </xf>
    <xf numFmtId="169" fontId="0" fillId="0" borderId="0" xfId="0" applyAlignment="1">
      <alignment horizontal="center"/>
    </xf>
    <xf numFmtId="169" fontId="0" fillId="0" borderId="1" xfId="0" applyBorder="1" applyAlignment="1">
      <alignment horizontal="center" vertical="center" wrapText="1"/>
    </xf>
    <xf numFmtId="169" fontId="0" fillId="13" borderId="1" xfId="0" applyFill="1" applyBorder="1" applyAlignment="1">
      <alignment horizontal="center"/>
    </xf>
    <xf numFmtId="169" fontId="48" fillId="0" borderId="0" xfId="0" applyFont="1" applyAlignment="1">
      <alignment horizontal="center"/>
    </xf>
    <xf numFmtId="171" fontId="48" fillId="0" borderId="0" xfId="0" applyNumberFormat="1" applyFont="1" applyAlignment="1">
      <alignment horizontal="center"/>
    </xf>
    <xf numFmtId="169" fontId="46" fillId="10" borderId="7" xfId="0" applyFont="1" applyFill="1" applyBorder="1" applyAlignment="1">
      <alignment horizontal="center"/>
    </xf>
    <xf numFmtId="169" fontId="46" fillId="10" borderId="22" xfId="0" applyFont="1" applyFill="1" applyBorder="1" applyAlignment="1">
      <alignment horizontal="center"/>
    </xf>
    <xf numFmtId="169" fontId="46" fillId="10" borderId="8" xfId="0" applyFont="1" applyFill="1" applyBorder="1" applyAlignment="1">
      <alignment horizontal="center"/>
    </xf>
    <xf numFmtId="171" fontId="48" fillId="11" borderId="25" xfId="0" applyNumberFormat="1" applyFont="1" applyFill="1" applyBorder="1" applyAlignment="1">
      <alignment horizontal="center"/>
    </xf>
    <xf numFmtId="169" fontId="0" fillId="0" borderId="3" xfId="0" applyBorder="1" applyAlignment="1">
      <alignment horizontal="center" vertical="center" wrapText="1"/>
    </xf>
    <xf numFmtId="169" fontId="0" fillId="13" borderId="1" xfId="0" applyFill="1" applyBorder="1" applyAlignment="1">
      <alignment horizontal="center" vertical="center" wrapText="1"/>
    </xf>
    <xf numFmtId="169" fontId="0" fillId="9" borderId="1" xfId="0" applyFill="1" applyBorder="1" applyAlignment="1">
      <alignment horizontal="center" vertical="center" wrapText="1"/>
    </xf>
    <xf numFmtId="49" fontId="0" fillId="0" borderId="1" xfId="0" applyNumberFormat="1" applyBorder="1" applyAlignment="1">
      <alignment horizontal="center" vertical="center" wrapText="1"/>
    </xf>
    <xf numFmtId="49" fontId="14" fillId="0" borderId="1" xfId="0" applyNumberFormat="1" applyFont="1" applyBorder="1" applyAlignment="1">
      <alignment horizontal="center" vertical="center" wrapText="1"/>
    </xf>
    <xf numFmtId="169" fontId="0" fillId="6" borderId="1" xfId="0" applyFill="1" applyBorder="1" applyAlignment="1">
      <alignment horizontal="center" vertical="center" wrapText="1"/>
    </xf>
    <xf numFmtId="169" fontId="0" fillId="6" borderId="1" xfId="0" applyFill="1" applyBorder="1" applyAlignment="1">
      <alignment horizontal="center"/>
    </xf>
    <xf numFmtId="1" fontId="0" fillId="0" borderId="9" xfId="0" applyNumberFormat="1" applyBorder="1" applyAlignment="1">
      <alignment horizontal="center" vertical="center" wrapText="1"/>
    </xf>
    <xf numFmtId="169" fontId="0" fillId="0" borderId="16" xfId="0" applyBorder="1" applyAlignment="1">
      <alignment horizontal="center" vertical="center" wrapText="1"/>
    </xf>
    <xf numFmtId="169" fontId="0" fillId="0" borderId="16" xfId="0" applyBorder="1" applyAlignment="1">
      <alignment horizontal="center"/>
    </xf>
    <xf numFmtId="169" fontId="0" fillId="0" borderId="10" xfId="0" applyBorder="1" applyAlignment="1">
      <alignment horizontal="center" vertical="center" wrapText="1"/>
    </xf>
    <xf numFmtId="1" fontId="0" fillId="0" borderId="20" xfId="0" applyNumberFormat="1" applyBorder="1" applyAlignment="1">
      <alignment horizontal="center" vertical="center" wrapText="1"/>
    </xf>
    <xf numFmtId="169" fontId="0" fillId="0" borderId="21" xfId="0" applyBorder="1" applyAlignment="1">
      <alignment horizontal="center" vertical="center" wrapText="1"/>
    </xf>
    <xf numFmtId="1" fontId="0" fillId="0" borderId="28" xfId="0" applyNumberFormat="1" applyBorder="1" applyAlignment="1">
      <alignment horizontal="center" vertical="center" wrapText="1"/>
    </xf>
    <xf numFmtId="169" fontId="0" fillId="0" borderId="18" xfId="0" applyBorder="1" applyAlignment="1">
      <alignment horizontal="center"/>
    </xf>
    <xf numFmtId="169" fontId="0" fillId="0" borderId="19" xfId="0" applyBorder="1" applyAlignment="1">
      <alignment horizontal="center"/>
    </xf>
    <xf numFmtId="169" fontId="0" fillId="0" borderId="0" xfId="0" applyAlignment="1">
      <alignment vertical="center"/>
    </xf>
    <xf numFmtId="169" fontId="51" fillId="0" borderId="0" xfId="0" applyFont="1" applyAlignment="1">
      <alignment vertical="center"/>
    </xf>
    <xf numFmtId="169" fontId="0" fillId="0" borderId="1" xfId="0" applyBorder="1" applyAlignment="1">
      <alignment horizontal="left" vertical="center"/>
    </xf>
    <xf numFmtId="169" fontId="0" fillId="0" borderId="0" xfId="0" applyAlignment="1" applyProtection="1">
      <alignment vertical="center"/>
      <protection locked="0"/>
    </xf>
    <xf numFmtId="0" fontId="0" fillId="0" borderId="1" xfId="120" applyFont="1" applyBorder="1" applyAlignment="1" applyProtection="1">
      <alignment horizontal="left" vertical="center"/>
      <protection locked="0"/>
    </xf>
    <xf numFmtId="169" fontId="0" fillId="5" borderId="1" xfId="0" applyFill="1" applyBorder="1" applyAlignment="1">
      <alignment vertical="center" wrapText="1"/>
    </xf>
    <xf numFmtId="169" fontId="0" fillId="0" borderId="1" xfId="0" applyBorder="1" applyAlignment="1">
      <alignment vertical="center" wrapText="1"/>
    </xf>
    <xf numFmtId="169" fontId="0" fillId="0" borderId="0" xfId="0" applyAlignment="1">
      <alignment horizontal="center" vertical="center"/>
    </xf>
    <xf numFmtId="172" fontId="0" fillId="0" borderId="0" xfId="0" applyNumberFormat="1" applyAlignment="1">
      <alignment horizontal="center" vertical="center"/>
    </xf>
    <xf numFmtId="49" fontId="0" fillId="0" borderId="1" xfId="0" applyNumberFormat="1" applyBorder="1" applyAlignment="1" applyProtection="1">
      <alignment horizontal="center" vertical="center"/>
      <protection locked="0"/>
    </xf>
    <xf numFmtId="49" fontId="0" fillId="0" borderId="1" xfId="0" applyNumberFormat="1" applyBorder="1" applyAlignment="1" applyProtection="1">
      <alignment horizontal="left" vertical="center"/>
      <protection locked="0"/>
    </xf>
    <xf numFmtId="14" fontId="0" fillId="0" borderId="1" xfId="0" applyNumberFormat="1" applyBorder="1" applyAlignment="1" applyProtection="1">
      <alignment horizontal="center" vertical="center"/>
      <protection locked="0"/>
    </xf>
    <xf numFmtId="169" fontId="0" fillId="0" borderId="0" xfId="0" applyAlignment="1" applyProtection="1">
      <alignment horizontal="left" vertical="center"/>
      <protection locked="0"/>
    </xf>
    <xf numFmtId="49" fontId="0" fillId="2" borderId="1" xfId="0" applyNumberFormat="1" applyFill="1" applyBorder="1" applyAlignment="1">
      <alignment horizontal="center" vertical="center" wrapText="1"/>
    </xf>
    <xf numFmtId="169" fontId="50" fillId="16" borderId="9" xfId="0" applyFont="1" applyFill="1" applyBorder="1" applyAlignment="1">
      <alignment horizontal="center" vertical="center" wrapText="1"/>
    </xf>
    <xf numFmtId="172" fontId="50" fillId="16" borderId="16" xfId="0" applyNumberFormat="1" applyFont="1" applyFill="1" applyBorder="1" applyAlignment="1">
      <alignment horizontal="center" vertical="center" wrapText="1"/>
    </xf>
    <xf numFmtId="169" fontId="50" fillId="16" borderId="16" xfId="0" applyFont="1" applyFill="1" applyBorder="1" applyAlignment="1">
      <alignment horizontal="center" vertical="center" wrapText="1"/>
    </xf>
    <xf numFmtId="169" fontId="50" fillId="17" borderId="16" xfId="0" applyFont="1" applyFill="1" applyBorder="1" applyAlignment="1">
      <alignment horizontal="center" vertical="center" wrapText="1"/>
    </xf>
    <xf numFmtId="49" fontId="0" fillId="0" borderId="5" xfId="0" applyNumberFormat="1" applyBorder="1" applyAlignment="1" applyProtection="1">
      <alignment horizontal="center" vertical="center"/>
      <protection locked="0"/>
    </xf>
    <xf numFmtId="169" fontId="50" fillId="17" borderId="32" xfId="0" applyFont="1" applyFill="1" applyBorder="1" applyAlignment="1">
      <alignment horizontal="center" vertical="center" wrapText="1"/>
    </xf>
    <xf numFmtId="49" fontId="0" fillId="0" borderId="2" xfId="0" applyNumberFormat="1" applyBorder="1" applyAlignment="1" applyProtection="1">
      <alignment horizontal="center" vertical="center"/>
      <protection locked="0"/>
    </xf>
    <xf numFmtId="169" fontId="52" fillId="18" borderId="33" xfId="0" applyFont="1" applyFill="1" applyBorder="1" applyAlignment="1">
      <alignment horizontal="center" vertical="center" wrapText="1"/>
    </xf>
    <xf numFmtId="3" fontId="0" fillId="0" borderId="34" xfId="0" applyNumberFormat="1" applyBorder="1" applyAlignment="1" applyProtection="1">
      <alignment vertical="center"/>
      <protection locked="0"/>
    </xf>
    <xf numFmtId="3" fontId="20" fillId="3" borderId="6" xfId="0" applyNumberFormat="1" applyFont="1" applyFill="1" applyBorder="1" applyAlignment="1">
      <alignment vertical="center"/>
    </xf>
    <xf numFmtId="166" fontId="43" fillId="2" borderId="1" xfId="117" applyNumberFormat="1" applyFont="1" applyFill="1" applyBorder="1" applyAlignment="1">
      <alignment horizontal="left" vertical="center" wrapText="1"/>
    </xf>
    <xf numFmtId="169" fontId="43" fillId="2" borderId="11" xfId="0" applyFont="1" applyFill="1" applyBorder="1" applyAlignment="1">
      <alignment horizontal="left" vertical="center" wrapText="1"/>
    </xf>
    <xf numFmtId="169" fontId="43" fillId="2" borderId="19" xfId="0" applyFont="1" applyFill="1" applyBorder="1" applyAlignment="1">
      <alignment horizontal="left" vertical="center" wrapText="1"/>
    </xf>
    <xf numFmtId="169" fontId="43" fillId="2" borderId="1" xfId="0" applyFont="1" applyFill="1" applyBorder="1" applyAlignment="1">
      <alignment horizontal="center" vertical="center" wrapText="1"/>
    </xf>
    <xf numFmtId="0" fontId="7" fillId="0" borderId="1" xfId="115" applyBorder="1" applyAlignment="1">
      <alignment horizontal="left" vertical="center" wrapText="1"/>
    </xf>
    <xf numFmtId="169" fontId="53" fillId="6" borderId="37" xfId="0" applyFont="1" applyFill="1" applyBorder="1" applyAlignment="1">
      <alignment horizontal="center" vertical="center" wrapText="1"/>
    </xf>
    <xf numFmtId="169" fontId="53" fillId="6" borderId="38" xfId="0" applyFont="1" applyFill="1" applyBorder="1"/>
    <xf numFmtId="169" fontId="53" fillId="6" borderId="39" xfId="0" applyFont="1" applyFill="1" applyBorder="1"/>
    <xf numFmtId="0" fontId="7" fillId="0" borderId="9" xfId="115" applyBorder="1" applyAlignment="1">
      <alignment horizontal="center" vertical="center" wrapText="1"/>
    </xf>
    <xf numFmtId="0" fontId="7" fillId="0" borderId="16" xfId="115" applyBorder="1" applyAlignment="1">
      <alignment horizontal="left" vertical="center" wrapText="1"/>
    </xf>
    <xf numFmtId="166" fontId="43" fillId="2" borderId="16" xfId="117" applyNumberFormat="1" applyFont="1" applyFill="1" applyBorder="1" applyAlignment="1">
      <alignment horizontal="left" vertical="center" wrapText="1"/>
    </xf>
    <xf numFmtId="169" fontId="43" fillId="2" borderId="10" xfId="0" applyFont="1" applyFill="1" applyBorder="1" applyAlignment="1">
      <alignment horizontal="left" vertical="center" wrapText="1"/>
    </xf>
    <xf numFmtId="0" fontId="7" fillId="0" borderId="5" xfId="115" applyBorder="1" applyAlignment="1">
      <alignment horizontal="center" vertical="center" wrapText="1"/>
    </xf>
    <xf numFmtId="169" fontId="43" fillId="2" borderId="16" xfId="0" applyFont="1" applyFill="1" applyBorder="1" applyAlignment="1">
      <alignment horizontal="center" vertical="center" wrapText="1"/>
    </xf>
    <xf numFmtId="169" fontId="43" fillId="2" borderId="18" xfId="0" applyFont="1" applyFill="1" applyBorder="1" applyAlignment="1">
      <alignment horizontal="center" vertical="center" wrapText="1"/>
    </xf>
    <xf numFmtId="0" fontId="7" fillId="0" borderId="12" xfId="115" applyBorder="1" applyAlignment="1">
      <alignment horizontal="center" vertical="center" wrapText="1"/>
    </xf>
    <xf numFmtId="0" fontId="7" fillId="0" borderId="4" xfId="115" applyBorder="1" applyAlignment="1">
      <alignment horizontal="left" vertical="center" wrapText="1"/>
    </xf>
    <xf numFmtId="43" fontId="34" fillId="2" borderId="4" xfId="91" applyFont="1" applyFill="1" applyBorder="1" applyAlignment="1">
      <alignment horizontal="right" vertical="center" wrapText="1"/>
    </xf>
    <xf numFmtId="166" fontId="27" fillId="18" borderId="8" xfId="115" applyNumberFormat="1" applyFont="1" applyFill="1" applyBorder="1"/>
    <xf numFmtId="43" fontId="41" fillId="0" borderId="0" xfId="236" applyFont="1" applyFill="1" applyBorder="1" applyProtection="1">
      <protection hidden="1"/>
    </xf>
    <xf numFmtId="166" fontId="41" fillId="0" borderId="0" xfId="1" applyNumberFormat="1" applyFont="1" applyFill="1" applyBorder="1" applyAlignment="1">
      <alignment vertical="center" wrapText="1"/>
    </xf>
    <xf numFmtId="169" fontId="41" fillId="0" borderId="0" xfId="0" applyFont="1" applyAlignment="1">
      <alignment horizontal="justify" vertical="center" wrapText="1"/>
    </xf>
    <xf numFmtId="166" fontId="43" fillId="0" borderId="0" xfId="1" applyNumberFormat="1" applyFont="1" applyFill="1" applyBorder="1" applyAlignment="1">
      <alignment vertical="center" wrapText="1"/>
    </xf>
    <xf numFmtId="166" fontId="43" fillId="0" borderId="13" xfId="1" applyNumberFormat="1" applyFont="1" applyFill="1" applyBorder="1" applyAlignment="1">
      <alignment vertical="center" wrapText="1"/>
    </xf>
    <xf numFmtId="166" fontId="43" fillId="0" borderId="10" xfId="1" applyNumberFormat="1" applyFont="1" applyFill="1" applyBorder="1" applyAlignment="1">
      <alignment vertical="center" wrapText="1"/>
    </xf>
    <xf numFmtId="169" fontId="43" fillId="0" borderId="17" xfId="0" applyFont="1" applyBorder="1" applyAlignment="1">
      <alignment horizontal="justify" vertical="center" wrapText="1"/>
    </xf>
    <xf numFmtId="166" fontId="43" fillId="0" borderId="19" xfId="1" applyNumberFormat="1" applyFont="1" applyFill="1" applyBorder="1" applyAlignment="1">
      <alignment vertical="center" wrapText="1"/>
    </xf>
    <xf numFmtId="0" fontId="55" fillId="0" borderId="1" xfId="115" applyFont="1" applyBorder="1" applyAlignment="1">
      <alignment horizontal="center" vertical="center" wrapText="1"/>
    </xf>
    <xf numFmtId="0" fontId="55" fillId="0" borderId="1" xfId="115" applyFont="1" applyBorder="1" applyAlignment="1">
      <alignment horizontal="left" vertical="center" wrapText="1"/>
    </xf>
    <xf numFmtId="1" fontId="55" fillId="0" borderId="9" xfId="115" applyNumberFormat="1" applyFont="1" applyBorder="1" applyAlignment="1">
      <alignment horizontal="center" vertical="center" wrapText="1"/>
    </xf>
    <xf numFmtId="0" fontId="55" fillId="0" borderId="16" xfId="115" applyFont="1" applyBorder="1" applyAlignment="1">
      <alignment horizontal="center" vertical="center" wrapText="1"/>
    </xf>
    <xf numFmtId="0" fontId="55" fillId="0" borderId="16" xfId="115" applyFont="1" applyBorder="1" applyAlignment="1">
      <alignment horizontal="left" vertical="center" wrapText="1"/>
    </xf>
    <xf numFmtId="0" fontId="56" fillId="0" borderId="10" xfId="115" applyFont="1" applyBorder="1" applyAlignment="1">
      <alignment horizontal="center" vertical="center" wrapText="1"/>
    </xf>
    <xf numFmtId="1" fontId="55" fillId="0" borderId="5" xfId="115" applyNumberFormat="1" applyFont="1" applyBorder="1" applyAlignment="1">
      <alignment horizontal="center" vertical="center" wrapText="1"/>
    </xf>
    <xf numFmtId="0" fontId="56" fillId="0" borderId="11" xfId="115" applyFont="1" applyBorder="1" applyAlignment="1">
      <alignment horizontal="center" vertical="center" wrapText="1"/>
    </xf>
    <xf numFmtId="1" fontId="55" fillId="0" borderId="17" xfId="115" applyNumberFormat="1" applyFont="1" applyBorder="1" applyAlignment="1">
      <alignment horizontal="center" vertical="center" wrapText="1"/>
    </xf>
    <xf numFmtId="0" fontId="55" fillId="0" borderId="18" xfId="115" applyFont="1" applyBorder="1" applyAlignment="1">
      <alignment horizontal="center" vertical="center" wrapText="1"/>
    </xf>
    <xf numFmtId="0" fontId="55" fillId="0" borderId="18" xfId="115" applyFont="1" applyBorder="1" applyAlignment="1">
      <alignment horizontal="left" vertical="center" wrapText="1"/>
    </xf>
    <xf numFmtId="0" fontId="56" fillId="0" borderId="19" xfId="115" applyFont="1" applyBorder="1" applyAlignment="1">
      <alignment horizontal="center" vertical="center" wrapText="1"/>
    </xf>
    <xf numFmtId="0" fontId="54" fillId="4" borderId="7" xfId="115" applyFont="1" applyFill="1" applyBorder="1" applyAlignment="1">
      <alignment horizontal="center" vertical="center" wrapText="1"/>
    </xf>
    <xf numFmtId="0" fontId="54" fillId="4" borderId="22" xfId="115" applyFont="1" applyFill="1" applyBorder="1" applyAlignment="1">
      <alignment horizontal="center" vertical="center" wrapText="1"/>
    </xf>
    <xf numFmtId="0" fontId="54" fillId="4" borderId="8" xfId="115" applyFont="1" applyFill="1" applyBorder="1" applyAlignment="1">
      <alignment horizontal="center" vertical="center" wrapText="1"/>
    </xf>
    <xf numFmtId="169" fontId="41" fillId="19" borderId="9" xfId="0" applyFont="1" applyFill="1" applyBorder="1" applyAlignment="1">
      <alignment horizontal="left" vertical="center" wrapText="1"/>
    </xf>
    <xf numFmtId="169" fontId="43" fillId="0" borderId="5" xfId="0" applyFont="1" applyBorder="1" applyAlignment="1">
      <alignment horizontal="justify" vertical="center" wrapText="1"/>
    </xf>
    <xf numFmtId="166" fontId="43" fillId="0" borderId="11" xfId="1" applyNumberFormat="1" applyFont="1" applyFill="1" applyBorder="1" applyAlignment="1">
      <alignment vertical="center" wrapText="1"/>
    </xf>
    <xf numFmtId="169" fontId="43" fillId="0" borderId="12" xfId="0" applyFont="1" applyBorder="1" applyAlignment="1">
      <alignment horizontal="justify" vertical="center" wrapText="1"/>
    </xf>
    <xf numFmtId="43" fontId="41" fillId="20" borderId="7" xfId="236" applyFont="1" applyFill="1" applyBorder="1" applyProtection="1">
      <protection hidden="1"/>
    </xf>
    <xf numFmtId="166" fontId="41" fillId="20" borderId="8" xfId="1" applyNumberFormat="1" applyFont="1" applyFill="1" applyBorder="1" applyAlignment="1">
      <alignment vertical="center" wrapText="1"/>
    </xf>
    <xf numFmtId="43" fontId="41" fillId="20" borderId="29" xfId="236" applyFont="1" applyFill="1" applyBorder="1" applyProtection="1">
      <protection hidden="1"/>
    </xf>
    <xf numFmtId="166" fontId="43" fillId="20" borderId="8" xfId="1" applyNumberFormat="1" applyFont="1" applyFill="1" applyBorder="1" applyAlignment="1">
      <alignment vertical="center" wrapText="1"/>
    </xf>
    <xf numFmtId="166" fontId="43" fillId="0" borderId="11" xfId="1" applyNumberFormat="1" applyFont="1" applyFill="1" applyBorder="1" applyAlignment="1">
      <alignment horizontal="center" vertical="center" wrapText="1"/>
    </xf>
    <xf numFmtId="166" fontId="41" fillId="0" borderId="19" xfId="1" applyNumberFormat="1" applyFont="1" applyFill="1" applyBorder="1" applyAlignment="1">
      <alignment vertical="center" wrapText="1"/>
    </xf>
    <xf numFmtId="166" fontId="43" fillId="0" borderId="13" xfId="1" applyNumberFormat="1" applyFont="1" applyFill="1" applyBorder="1" applyAlignment="1">
      <alignment horizontal="center" vertical="center" wrapText="1"/>
    </xf>
    <xf numFmtId="166" fontId="41" fillId="20" borderId="6" xfId="1" applyNumberFormat="1" applyFont="1" applyFill="1" applyBorder="1" applyAlignment="1">
      <alignment vertical="center" wrapText="1"/>
    </xf>
    <xf numFmtId="43" fontId="41" fillId="20" borderId="24" xfId="236" applyFont="1" applyFill="1" applyBorder="1" applyProtection="1">
      <protection hidden="1"/>
    </xf>
    <xf numFmtId="166" fontId="41" fillId="0" borderId="10" xfId="1" applyNumberFormat="1" applyFont="1" applyFill="1" applyBorder="1" applyAlignment="1">
      <alignment vertical="center" wrapText="1"/>
    </xf>
    <xf numFmtId="169" fontId="41" fillId="0" borderId="5" xfId="0" applyFont="1" applyBorder="1" applyAlignment="1">
      <alignment horizontal="justify" vertical="center" wrapText="1"/>
    </xf>
    <xf numFmtId="3" fontId="42" fillId="0" borderId="10" xfId="2" applyNumberFormat="1" applyFont="1" applyFill="1" applyBorder="1" applyAlignment="1" applyProtection="1">
      <alignment horizontal="center" vertical="center" wrapText="1"/>
      <protection hidden="1"/>
    </xf>
    <xf numFmtId="3" fontId="42" fillId="0" borderId="11" xfId="0" applyNumberFormat="1" applyFont="1" applyBorder="1" applyAlignment="1">
      <alignment horizontal="center" vertical="center" wrapText="1"/>
    </xf>
    <xf numFmtId="166" fontId="41" fillId="20" borderId="6" xfId="1" applyNumberFormat="1" applyFont="1" applyFill="1" applyBorder="1" applyAlignment="1">
      <alignment horizontal="center" vertical="center" wrapText="1"/>
    </xf>
    <xf numFmtId="169" fontId="54" fillId="19" borderId="9" xfId="0" applyFont="1" applyFill="1" applyBorder="1" applyAlignment="1">
      <alignment horizontal="left" vertical="center" wrapText="1"/>
    </xf>
    <xf numFmtId="169" fontId="55" fillId="0" borderId="5" xfId="0" applyFont="1" applyBorder="1" applyAlignment="1">
      <alignment horizontal="justify" vertical="center" wrapText="1"/>
    </xf>
    <xf numFmtId="169" fontId="54" fillId="0" borderId="5" xfId="0" applyFont="1" applyBorder="1" applyAlignment="1">
      <alignment horizontal="justify" vertical="center" wrapText="1"/>
    </xf>
    <xf numFmtId="173" fontId="55" fillId="0" borderId="10" xfId="2" applyNumberFormat="1" applyFont="1" applyBorder="1" applyProtection="1">
      <protection hidden="1"/>
    </xf>
    <xf numFmtId="173" fontId="55" fillId="0" borderId="11" xfId="2" applyNumberFormat="1" applyFont="1" applyBorder="1" applyProtection="1">
      <protection hidden="1"/>
    </xf>
    <xf numFmtId="3" fontId="55" fillId="0" borderId="11" xfId="120" applyNumberFormat="1" applyFont="1" applyBorder="1" applyProtection="1">
      <protection hidden="1"/>
    </xf>
    <xf numFmtId="169" fontId="45" fillId="0" borderId="0" xfId="0" applyFont="1" applyAlignment="1">
      <alignment horizontal="justify" vertical="center" wrapText="1"/>
    </xf>
    <xf numFmtId="165" fontId="44" fillId="0" borderId="0" xfId="1" applyFont="1" applyFill="1" applyBorder="1" applyAlignment="1">
      <alignment vertical="center" wrapText="1"/>
    </xf>
    <xf numFmtId="169" fontId="41" fillId="19" borderId="41" xfId="0" applyFont="1" applyFill="1" applyBorder="1"/>
    <xf numFmtId="169" fontId="43" fillId="0" borderId="45" xfId="0" applyFont="1" applyBorder="1"/>
    <xf numFmtId="169" fontId="43" fillId="0" borderId="5" xfId="0" applyFont="1" applyBorder="1" applyAlignment="1">
      <alignment horizontal="left" vertical="center" wrapText="1"/>
    </xf>
    <xf numFmtId="169" fontId="41" fillId="10" borderId="42" xfId="0" applyFont="1" applyFill="1" applyBorder="1" applyAlignment="1">
      <alignment horizontal="center" vertical="center" wrapText="1"/>
    </xf>
    <xf numFmtId="169" fontId="59" fillId="12" borderId="25" xfId="0" applyFont="1" applyFill="1" applyBorder="1" applyAlignment="1">
      <alignment horizontal="center" vertical="center" wrapText="1"/>
    </xf>
    <xf numFmtId="169" fontId="41" fillId="10" borderId="37" xfId="0" applyFont="1" applyFill="1" applyBorder="1" applyAlignment="1">
      <alignment horizontal="center" vertical="center" wrapText="1"/>
    </xf>
    <xf numFmtId="169" fontId="41" fillId="10" borderId="38" xfId="0" applyFont="1" applyFill="1" applyBorder="1" applyAlignment="1">
      <alignment horizontal="center" vertical="center" wrapText="1"/>
    </xf>
    <xf numFmtId="169" fontId="17" fillId="0" borderId="16" xfId="0" applyFont="1" applyBorder="1"/>
    <xf numFmtId="169" fontId="17" fillId="0" borderId="10" xfId="0" applyFont="1" applyBorder="1"/>
    <xf numFmtId="169" fontId="41" fillId="10" borderId="39" xfId="0" applyFont="1" applyFill="1" applyBorder="1" applyAlignment="1">
      <alignment horizontal="center" vertical="center" wrapText="1"/>
    </xf>
    <xf numFmtId="3" fontId="17" fillId="0" borderId="9" xfId="0" applyNumberFormat="1" applyFont="1" applyBorder="1"/>
    <xf numFmtId="3" fontId="17" fillId="0" borderId="0" xfId="0" applyNumberFormat="1" applyFont="1"/>
    <xf numFmtId="3" fontId="14" fillId="0" borderId="0" xfId="0" applyNumberFormat="1" applyFont="1"/>
    <xf numFmtId="43" fontId="41" fillId="20" borderId="14" xfId="236" applyFont="1" applyFill="1" applyBorder="1" applyProtection="1">
      <protection hidden="1"/>
    </xf>
    <xf numFmtId="4" fontId="17" fillId="0" borderId="0" xfId="0" applyNumberFormat="1" applyFont="1"/>
    <xf numFmtId="169" fontId="42" fillId="0" borderId="33" xfId="0" applyFont="1" applyBorder="1"/>
    <xf numFmtId="4" fontId="43" fillId="0" borderId="34" xfId="0" applyNumberFormat="1" applyFont="1" applyBorder="1" applyAlignment="1">
      <alignment horizontal="center" vertical="center" wrapText="1"/>
    </xf>
    <xf numFmtId="4" fontId="43" fillId="0" borderId="35" xfId="0" applyNumberFormat="1" applyFont="1" applyBorder="1" applyAlignment="1">
      <alignment horizontal="center" vertical="center" wrapText="1"/>
    </xf>
    <xf numFmtId="1" fontId="32" fillId="0" borderId="1" xfId="1" applyNumberFormat="1" applyFont="1" applyFill="1" applyBorder="1" applyAlignment="1">
      <alignment horizontal="center"/>
    </xf>
    <xf numFmtId="1" fontId="59" fillId="12" borderId="26" xfId="0" applyNumberFormat="1" applyFont="1" applyFill="1" applyBorder="1" applyAlignment="1">
      <alignment horizontal="center" vertical="center" wrapText="1"/>
    </xf>
    <xf numFmtId="4" fontId="43" fillId="0" borderId="9" xfId="1" applyNumberFormat="1" applyFont="1" applyFill="1" applyBorder="1" applyAlignment="1">
      <alignment horizontal="center" vertical="center" wrapText="1"/>
    </xf>
    <xf numFmtId="166" fontId="43" fillId="0" borderId="18" xfId="1" applyNumberFormat="1" applyFont="1" applyFill="1" applyBorder="1" applyAlignment="1">
      <alignment vertical="center" wrapText="1"/>
    </xf>
    <xf numFmtId="4" fontId="43" fillId="0" borderId="12" xfId="0" applyNumberFormat="1" applyFont="1" applyBorder="1" applyAlignment="1">
      <alignment horizontal="center" vertical="center" wrapText="1"/>
    </xf>
    <xf numFmtId="3" fontId="17" fillId="2" borderId="0" xfId="0" applyNumberFormat="1" applyFont="1" applyFill="1"/>
    <xf numFmtId="3" fontId="17" fillId="0" borderId="0" xfId="0" applyNumberFormat="1" applyFont="1" applyAlignment="1">
      <alignment horizontal="right" vertical="center" wrapText="1"/>
    </xf>
    <xf numFmtId="4" fontId="43" fillId="0" borderId="36" xfId="0" applyNumberFormat="1" applyFont="1" applyBorder="1" applyAlignment="1">
      <alignment horizontal="center" vertical="center" wrapText="1"/>
    </xf>
    <xf numFmtId="4" fontId="43" fillId="0" borderId="0" xfId="0" applyNumberFormat="1" applyFont="1" applyAlignment="1">
      <alignment horizontal="center" vertical="center" wrapText="1"/>
    </xf>
    <xf numFmtId="3" fontId="17" fillId="0" borderId="0" xfId="0" applyNumberFormat="1" applyFont="1" applyAlignment="1">
      <alignment vertical="center"/>
    </xf>
    <xf numFmtId="166" fontId="41" fillId="20" borderId="15" xfId="1" applyNumberFormat="1" applyFont="1" applyFill="1" applyBorder="1" applyAlignment="1">
      <alignment vertical="center" wrapText="1"/>
    </xf>
    <xf numFmtId="166" fontId="41" fillId="20" borderId="22" xfId="1" applyNumberFormat="1" applyFont="1" applyFill="1" applyBorder="1" applyAlignment="1">
      <alignment vertical="center" wrapText="1"/>
    </xf>
    <xf numFmtId="166" fontId="41" fillId="20" borderId="43" xfId="1" applyNumberFormat="1" applyFont="1" applyFill="1" applyBorder="1" applyAlignment="1">
      <alignment vertical="center" wrapText="1"/>
    </xf>
    <xf numFmtId="169" fontId="17" fillId="20" borderId="7" xfId="0" applyFont="1" applyFill="1" applyBorder="1"/>
    <xf numFmtId="43" fontId="41" fillId="20" borderId="6" xfId="236" applyFont="1" applyFill="1" applyBorder="1" applyProtection="1">
      <protection hidden="1"/>
    </xf>
    <xf numFmtId="4" fontId="43" fillId="0" borderId="33" xfId="0" applyNumberFormat="1" applyFont="1" applyBorder="1" applyAlignment="1">
      <alignment horizontal="center" vertical="center" wrapText="1"/>
    </xf>
    <xf numFmtId="169" fontId="17" fillId="0" borderId="9" xfId="0" applyFont="1" applyBorder="1"/>
    <xf numFmtId="3" fontId="17" fillId="0" borderId="16" xfId="0" applyNumberFormat="1" applyFont="1" applyBorder="1" applyAlignment="1">
      <alignment vertical="center"/>
    </xf>
    <xf numFmtId="169" fontId="42" fillId="20" borderId="6" xfId="0" applyFont="1" applyFill="1" applyBorder="1"/>
    <xf numFmtId="169" fontId="17" fillId="2" borderId="7" xfId="0" applyFont="1" applyFill="1" applyBorder="1"/>
    <xf numFmtId="37" fontId="47" fillId="0" borderId="16" xfId="0" applyNumberFormat="1" applyFont="1" applyBorder="1" applyAlignment="1">
      <alignment horizontal="right" vertical="center"/>
    </xf>
    <xf numFmtId="37" fontId="47" fillId="0" borderId="1" xfId="0" applyNumberFormat="1" applyFont="1" applyBorder="1" applyAlignment="1">
      <alignment horizontal="right" vertical="center"/>
    </xf>
    <xf numFmtId="37" fontId="47" fillId="0" borderId="4" xfId="0" applyNumberFormat="1" applyFont="1" applyBorder="1" applyAlignment="1">
      <alignment horizontal="right" vertical="center"/>
    </xf>
    <xf numFmtId="49" fontId="14" fillId="0" borderId="16" xfId="0" applyNumberFormat="1" applyFont="1" applyBorder="1" applyAlignment="1">
      <alignment horizontal="center"/>
    </xf>
    <xf numFmtId="49" fontId="14" fillId="0" borderId="1" xfId="0" applyNumberFormat="1" applyFont="1" applyBorder="1" applyAlignment="1">
      <alignment horizontal="center"/>
    </xf>
    <xf numFmtId="3" fontId="17" fillId="0" borderId="0" xfId="0" applyNumberFormat="1" applyFont="1" applyAlignment="1">
      <alignment horizontal="right" vertical="center"/>
    </xf>
    <xf numFmtId="174" fontId="17" fillId="0" borderId="0" xfId="0" applyNumberFormat="1" applyFont="1"/>
    <xf numFmtId="169" fontId="17" fillId="2" borderId="9" xfId="0" applyFont="1" applyFill="1" applyBorder="1"/>
    <xf numFmtId="169" fontId="17" fillId="2" borderId="16" xfId="0" applyFont="1" applyFill="1" applyBorder="1"/>
    <xf numFmtId="169" fontId="17" fillId="2" borderId="10" xfId="0" applyFont="1" applyFill="1" applyBorder="1"/>
    <xf numFmtId="3" fontId="41" fillId="0" borderId="33" xfId="1" applyNumberFormat="1" applyFont="1" applyFill="1" applyBorder="1" applyAlignment="1">
      <alignment vertical="center" wrapText="1"/>
    </xf>
    <xf numFmtId="3" fontId="17" fillId="2" borderId="9" xfId="0" applyNumberFormat="1" applyFont="1" applyFill="1" applyBorder="1"/>
    <xf numFmtId="3" fontId="17" fillId="2" borderId="16" xfId="0" applyNumberFormat="1" applyFont="1" applyFill="1" applyBorder="1"/>
    <xf numFmtId="3" fontId="17" fillId="2" borderId="10" xfId="0" applyNumberFormat="1" applyFont="1" applyFill="1" applyBorder="1"/>
    <xf numFmtId="3" fontId="41" fillId="0" borderId="34" xfId="1" applyNumberFormat="1" applyFont="1" applyFill="1" applyBorder="1" applyAlignment="1">
      <alignment vertical="center" wrapText="1"/>
    </xf>
    <xf numFmtId="3" fontId="17" fillId="2" borderId="5" xfId="0" applyNumberFormat="1" applyFont="1" applyFill="1" applyBorder="1"/>
    <xf numFmtId="3" fontId="17" fillId="2" borderId="1" xfId="0" applyNumberFormat="1" applyFont="1" applyFill="1" applyBorder="1"/>
    <xf numFmtId="3" fontId="17" fillId="2" borderId="11" xfId="0" applyNumberFormat="1" applyFont="1" applyFill="1" applyBorder="1"/>
    <xf numFmtId="3" fontId="41" fillId="20" borderId="6" xfId="1" applyNumberFormat="1" applyFont="1" applyFill="1" applyBorder="1" applyAlignment="1">
      <alignment vertical="center" wrapText="1"/>
    </xf>
    <xf numFmtId="3" fontId="17" fillId="20" borderId="7" xfId="0" applyNumberFormat="1" applyFont="1" applyFill="1" applyBorder="1"/>
    <xf numFmtId="3" fontId="42" fillId="2" borderId="33" xfId="0" applyNumberFormat="1" applyFont="1" applyFill="1" applyBorder="1"/>
    <xf numFmtId="3" fontId="42" fillId="20" borderId="6" xfId="0" applyNumberFormat="1" applyFont="1" applyFill="1" applyBorder="1"/>
    <xf numFmtId="3" fontId="17" fillId="2" borderId="9" xfId="0" applyNumberFormat="1" applyFont="1" applyFill="1" applyBorder="1" applyAlignment="1">
      <alignment horizontal="right" vertical="center" wrapText="1"/>
    </xf>
    <xf numFmtId="3" fontId="43" fillId="0" borderId="34" xfId="1" applyNumberFormat="1" applyFont="1" applyFill="1" applyBorder="1" applyAlignment="1">
      <alignment horizontal="center" vertical="center" wrapText="1"/>
    </xf>
    <xf numFmtId="3" fontId="17" fillId="20" borderId="14" xfId="0" applyNumberFormat="1" applyFont="1" applyFill="1" applyBorder="1"/>
    <xf numFmtId="3" fontId="43" fillId="0" borderId="5" xfId="1" applyNumberFormat="1" applyFont="1" applyFill="1" applyBorder="1" applyAlignment="1">
      <alignment horizontal="center" vertical="center" wrapText="1"/>
    </xf>
    <xf numFmtId="3" fontId="43" fillId="0" borderId="17" xfId="1" applyNumberFormat="1" applyFont="1" applyFill="1" applyBorder="1" applyAlignment="1">
      <alignment horizontal="center" vertical="center" wrapText="1"/>
    </xf>
    <xf numFmtId="3" fontId="42" fillId="0" borderId="34" xfId="0" applyNumberFormat="1" applyFont="1" applyBorder="1" applyAlignment="1">
      <alignment horizontal="center" vertical="center" wrapText="1"/>
    </xf>
    <xf numFmtId="3" fontId="0" fillId="0" borderId="0" xfId="0" applyNumberFormat="1" applyAlignment="1">
      <alignment vertical="center"/>
    </xf>
    <xf numFmtId="3" fontId="43" fillId="0" borderId="1" xfId="1" applyNumberFormat="1" applyFont="1" applyFill="1" applyBorder="1" applyAlignment="1">
      <alignment vertical="center" wrapText="1"/>
    </xf>
    <xf numFmtId="3" fontId="17" fillId="2" borderId="0" xfId="0" applyNumberFormat="1" applyFont="1" applyFill="1" applyAlignment="1">
      <alignment horizontal="right" vertical="center"/>
    </xf>
    <xf numFmtId="3" fontId="42" fillId="0" borderId="36" xfId="0" applyNumberFormat="1" applyFont="1" applyBorder="1" applyAlignment="1">
      <alignment horizontal="center" vertical="center" wrapText="1"/>
    </xf>
    <xf numFmtId="3" fontId="17" fillId="20" borderId="6" xfId="0" applyNumberFormat="1" applyFont="1" applyFill="1" applyBorder="1"/>
    <xf numFmtId="3" fontId="43" fillId="0" borderId="4" xfId="1" applyNumberFormat="1" applyFont="1" applyFill="1" applyBorder="1" applyAlignment="1">
      <alignment vertical="center" wrapText="1"/>
    </xf>
    <xf numFmtId="3" fontId="57" fillId="13" borderId="7" xfId="0" applyNumberFormat="1" applyFont="1" applyFill="1" applyBorder="1" applyAlignment="1">
      <alignment horizontal="right" vertical="center"/>
    </xf>
    <xf numFmtId="169" fontId="31" fillId="0" borderId="1" xfId="0" applyFont="1" applyBorder="1" applyAlignment="1">
      <alignment horizontal="center" vertical="center" wrapText="1"/>
    </xf>
    <xf numFmtId="1" fontId="14" fillId="0" borderId="9" xfId="0" applyNumberFormat="1" applyFont="1" applyBorder="1" applyAlignment="1">
      <alignment horizontal="center" vertical="center"/>
    </xf>
    <xf numFmtId="169" fontId="14" fillId="0" borderId="16" xfId="0" applyFont="1" applyBorder="1" applyAlignment="1">
      <alignment vertical="center"/>
    </xf>
    <xf numFmtId="169" fontId="14" fillId="0" borderId="16" xfId="0" applyFont="1" applyBorder="1" applyAlignment="1">
      <alignment horizontal="center" vertical="center"/>
    </xf>
    <xf numFmtId="169" fontId="14" fillId="0" borderId="16" xfId="0" applyFont="1" applyBorder="1" applyAlignment="1">
      <alignment horizontal="center" vertical="center" wrapText="1"/>
    </xf>
    <xf numFmtId="3" fontId="14" fillId="0" borderId="16" xfId="0" applyNumberFormat="1" applyFont="1" applyBorder="1" applyAlignment="1">
      <alignment horizontal="right" vertical="center" wrapText="1"/>
    </xf>
    <xf numFmtId="169" fontId="20" fillId="4" borderId="37" xfId="0" applyFont="1" applyFill="1" applyBorder="1" applyAlignment="1">
      <alignment horizontal="center" vertical="center" wrapText="1"/>
    </xf>
    <xf numFmtId="169" fontId="20" fillId="4" borderId="38" xfId="0" applyFont="1" applyFill="1" applyBorder="1" applyAlignment="1">
      <alignment horizontal="center" vertical="center" wrapText="1"/>
    </xf>
    <xf numFmtId="169" fontId="20" fillId="4" borderId="39" xfId="0" applyFont="1" applyFill="1" applyBorder="1" applyAlignment="1">
      <alignment horizontal="center" vertical="center" wrapText="1"/>
    </xf>
    <xf numFmtId="3" fontId="20" fillId="7" borderId="23" xfId="0" applyNumberFormat="1" applyFont="1" applyFill="1" applyBorder="1"/>
    <xf numFmtId="3" fontId="0" fillId="0" borderId="10" xfId="0" applyNumberFormat="1" applyBorder="1"/>
    <xf numFmtId="1" fontId="14" fillId="0" borderId="17" xfId="0" applyNumberFormat="1" applyFont="1" applyBorder="1" applyAlignment="1">
      <alignment horizontal="center" vertical="center"/>
    </xf>
    <xf numFmtId="169" fontId="14" fillId="0" borderId="18" xfId="0" applyFont="1" applyBorder="1" applyAlignment="1">
      <alignment vertical="center"/>
    </xf>
    <xf numFmtId="169" fontId="14" fillId="0" borderId="18" xfId="0" applyFont="1" applyBorder="1" applyAlignment="1">
      <alignment horizontal="center" vertical="center" wrapText="1"/>
    </xf>
    <xf numFmtId="3" fontId="14" fillId="0" borderId="18" xfId="0" applyNumberFormat="1" applyFont="1" applyBorder="1" applyAlignment="1">
      <alignment horizontal="right" vertical="center" wrapText="1"/>
    </xf>
    <xf numFmtId="3" fontId="0" fillId="0" borderId="19" xfId="0" applyNumberFormat="1" applyBorder="1"/>
    <xf numFmtId="169" fontId="14" fillId="0" borderId="9" xfId="3" applyFont="1" applyBorder="1" applyAlignment="1">
      <alignment vertical="center"/>
    </xf>
    <xf numFmtId="3" fontId="14" fillId="0" borderId="0" xfId="3" applyNumberFormat="1" applyFont="1"/>
    <xf numFmtId="3" fontId="14" fillId="0" borderId="10" xfId="3" applyNumberFormat="1" applyFont="1" applyBorder="1"/>
    <xf numFmtId="3" fontId="14" fillId="0" borderId="19" xfId="3" applyNumberFormat="1" applyFont="1" applyBorder="1"/>
    <xf numFmtId="1" fontId="0" fillId="0" borderId="0" xfId="0" applyNumberFormat="1"/>
    <xf numFmtId="3" fontId="42" fillId="0" borderId="5" xfId="0" applyNumberFormat="1" applyFont="1" applyBorder="1" applyAlignment="1">
      <alignment horizontal="center" vertical="center" wrapText="1"/>
    </xf>
    <xf numFmtId="169" fontId="17" fillId="20" borderId="14" xfId="0" applyFont="1" applyFill="1" applyBorder="1"/>
    <xf numFmtId="4" fontId="43" fillId="0" borderId="17" xfId="0" applyNumberFormat="1" applyFont="1" applyBorder="1" applyAlignment="1">
      <alignment horizontal="center" vertical="center" wrapText="1"/>
    </xf>
    <xf numFmtId="3" fontId="42" fillId="0" borderId="12" xfId="0" applyNumberFormat="1" applyFont="1" applyBorder="1" applyAlignment="1">
      <alignment horizontal="center" vertical="center" wrapText="1"/>
    </xf>
    <xf numFmtId="169" fontId="31" fillId="0" borderId="0" xfId="0" applyFont="1" applyAlignment="1">
      <alignment horizontal="center" vertical="center" wrapText="1"/>
    </xf>
    <xf numFmtId="169" fontId="0" fillId="0" borderId="0" xfId="0" applyAlignment="1">
      <alignment horizontal="center" vertical="center" wrapText="1"/>
    </xf>
    <xf numFmtId="169" fontId="58" fillId="13" borderId="24" xfId="0" applyFont="1" applyFill="1" applyBorder="1" applyAlignment="1">
      <alignment horizontal="center" vertical="center" wrapText="1"/>
    </xf>
    <xf numFmtId="169" fontId="54" fillId="13" borderId="26" xfId="0" applyFont="1" applyFill="1" applyBorder="1" applyAlignment="1">
      <alignment horizontal="center" vertical="center" wrapText="1"/>
    </xf>
    <xf numFmtId="169" fontId="0" fillId="0" borderId="26" xfId="0" applyBorder="1" applyAlignment="1">
      <alignment horizontal="center" vertical="center" wrapText="1"/>
    </xf>
    <xf numFmtId="169" fontId="60" fillId="0" borderId="0" xfId="0" applyFont="1" applyAlignment="1">
      <alignment horizontal="center" vertical="center" wrapText="1"/>
    </xf>
    <xf numFmtId="169" fontId="61" fillId="0" borderId="0" xfId="0" applyFont="1" applyAlignment="1">
      <alignment horizontal="center" vertical="center" wrapText="1"/>
    </xf>
    <xf numFmtId="3" fontId="55" fillId="0" borderId="13" xfId="0" applyNumberFormat="1" applyFont="1" applyBorder="1" applyAlignment="1" applyProtection="1">
      <alignment horizontal="center" vertical="center" wrapText="1"/>
      <protection hidden="1"/>
    </xf>
    <xf numFmtId="169" fontId="55" fillId="0" borderId="44" xfId="0" applyFont="1" applyBorder="1" applyAlignment="1">
      <alignment horizontal="center" vertical="center" wrapText="1"/>
    </xf>
    <xf numFmtId="169" fontId="55" fillId="0" borderId="15" xfId="0" applyFont="1" applyBorder="1" applyAlignment="1">
      <alignment horizontal="center" vertical="center" wrapText="1"/>
    </xf>
    <xf numFmtId="169" fontId="59" fillId="12" borderId="24" xfId="0" applyFont="1" applyFill="1" applyBorder="1" applyAlignment="1">
      <alignment horizontal="center" vertical="center" wrapText="1"/>
    </xf>
    <xf numFmtId="169" fontId="20" fillId="12" borderId="26" xfId="0" applyFont="1" applyFill="1" applyBorder="1" applyAlignment="1">
      <alignment horizontal="center" vertical="center" wrapText="1"/>
    </xf>
    <xf numFmtId="166" fontId="43" fillId="0" borderId="1" xfId="1" applyNumberFormat="1" applyFont="1" applyFill="1" applyBorder="1" applyAlignment="1">
      <alignment horizontal="right" vertical="center" wrapText="1"/>
    </xf>
    <xf numFmtId="169" fontId="0" fillId="0" borderId="1" xfId="0" applyBorder="1" applyAlignment="1">
      <alignment horizontal="right" vertical="center" wrapText="1"/>
    </xf>
    <xf numFmtId="169" fontId="0" fillId="0" borderId="18" xfId="0" applyBorder="1" applyAlignment="1">
      <alignment horizontal="right" vertical="center" wrapText="1"/>
    </xf>
    <xf numFmtId="3" fontId="43" fillId="0" borderId="1" xfId="1" applyNumberFormat="1" applyFont="1" applyFill="1" applyBorder="1" applyAlignment="1">
      <alignment horizontal="right" vertical="center" wrapText="1"/>
    </xf>
    <xf numFmtId="3" fontId="0" fillId="0" borderId="1" xfId="0" applyNumberFormat="1" applyBorder="1" applyAlignment="1">
      <alignment horizontal="right" vertical="center" wrapText="1"/>
    </xf>
    <xf numFmtId="3" fontId="0" fillId="0" borderId="18" xfId="0" applyNumberFormat="1" applyBorder="1" applyAlignment="1">
      <alignment horizontal="right" vertical="center" wrapText="1"/>
    </xf>
    <xf numFmtId="166" fontId="43" fillId="0" borderId="11" xfId="1" applyNumberFormat="1" applyFont="1" applyFill="1" applyBorder="1" applyAlignment="1">
      <alignment horizontal="right" vertical="center" wrapText="1"/>
    </xf>
    <xf numFmtId="169" fontId="0" fillId="0" borderId="11" xfId="0" applyBorder="1" applyAlignment="1">
      <alignment horizontal="right" vertical="center" wrapText="1"/>
    </xf>
    <xf numFmtId="169" fontId="0" fillId="0" borderId="19" xfId="0" applyBorder="1" applyAlignment="1">
      <alignment horizontal="right" vertical="center" wrapText="1"/>
    </xf>
    <xf numFmtId="0" fontId="27" fillId="7" borderId="24" xfId="115" applyFont="1" applyFill="1" applyBorder="1" applyAlignment="1">
      <alignment horizontal="center" vertical="center" wrapText="1"/>
    </xf>
    <xf numFmtId="169" fontId="20" fillId="7" borderId="26" xfId="0" applyFont="1" applyFill="1" applyBorder="1" applyAlignment="1">
      <alignment horizontal="center" vertical="center" wrapText="1"/>
    </xf>
    <xf numFmtId="169" fontId="20" fillId="7" borderId="25" xfId="0" applyFont="1" applyFill="1" applyBorder="1" applyAlignment="1">
      <alignment horizontal="center" vertical="center" wrapText="1"/>
    </xf>
    <xf numFmtId="0" fontId="27" fillId="0" borderId="0" xfId="115" applyFont="1" applyAlignment="1">
      <alignment horizontal="center" vertical="center" wrapText="1"/>
    </xf>
    <xf numFmtId="169" fontId="20" fillId="0" borderId="0" xfId="0" applyFont="1" applyAlignment="1">
      <alignment horizontal="center" vertical="center" wrapText="1"/>
    </xf>
    <xf numFmtId="0" fontId="21" fillId="7" borderId="1" xfId="121" applyFont="1" applyFill="1" applyBorder="1" applyAlignment="1">
      <alignment horizontal="center"/>
    </xf>
    <xf numFmtId="169" fontId="20" fillId="7" borderId="24" xfId="0" applyFont="1" applyFill="1" applyBorder="1" applyAlignment="1">
      <alignment horizontal="center" vertical="center" wrapText="1"/>
    </xf>
    <xf numFmtId="169" fontId="14" fillId="0" borderId="27" xfId="0" applyFont="1" applyBorder="1" applyAlignment="1">
      <alignment horizontal="center" vertical="center" wrapText="1"/>
    </xf>
    <xf numFmtId="169" fontId="0" fillId="0" borderId="27" xfId="0" applyBorder="1" applyAlignment="1">
      <alignment horizontal="center" vertical="center" wrapText="1"/>
    </xf>
    <xf numFmtId="169" fontId="20" fillId="11" borderId="24" xfId="0" applyFont="1" applyFill="1" applyBorder="1" applyAlignment="1">
      <alignment horizontal="center" vertical="center" wrapText="1"/>
    </xf>
    <xf numFmtId="169" fontId="20" fillId="11" borderId="26" xfId="0" applyFont="1" applyFill="1" applyBorder="1" applyAlignment="1">
      <alignment horizontal="center" vertical="center" wrapText="1"/>
    </xf>
    <xf numFmtId="169" fontId="20" fillId="11" borderId="25" xfId="0" applyFont="1" applyFill="1" applyBorder="1" applyAlignment="1">
      <alignment horizontal="center" vertical="center" wrapText="1"/>
    </xf>
    <xf numFmtId="169" fontId="39" fillId="14" borderId="24" xfId="0" applyFont="1" applyFill="1" applyBorder="1" applyAlignment="1">
      <alignment horizontal="center" vertical="center"/>
    </xf>
    <xf numFmtId="169" fontId="39" fillId="14" borderId="26" xfId="0" applyFont="1" applyFill="1" applyBorder="1" applyAlignment="1">
      <alignment horizontal="center" vertical="center"/>
    </xf>
    <xf numFmtId="169" fontId="39" fillId="14" borderId="25" xfId="0" applyFont="1" applyFill="1" applyBorder="1" applyAlignment="1">
      <alignment horizontal="center" vertical="center"/>
    </xf>
    <xf numFmtId="169" fontId="49" fillId="15" borderId="30" xfId="0" applyFont="1" applyFill="1" applyBorder="1" applyAlignment="1">
      <alignment horizontal="center" vertical="center" wrapText="1"/>
    </xf>
    <xf numFmtId="169" fontId="49" fillId="15" borderId="0" xfId="0" applyFont="1" applyFill="1" applyAlignment="1">
      <alignment horizontal="center" vertical="center"/>
    </xf>
    <xf numFmtId="169" fontId="49" fillId="15" borderId="31" xfId="0" applyFont="1" applyFill="1" applyBorder="1" applyAlignment="1">
      <alignment horizontal="center" vertical="center"/>
    </xf>
    <xf numFmtId="169" fontId="20" fillId="3" borderId="24" xfId="0" applyFont="1" applyFill="1" applyBorder="1" applyAlignment="1">
      <alignment horizontal="center" vertical="center" wrapText="1"/>
    </xf>
    <xf numFmtId="169" fontId="20" fillId="3" borderId="26" xfId="0" applyFont="1" applyFill="1" applyBorder="1" applyAlignment="1">
      <alignment horizontal="center" vertical="center" wrapText="1"/>
    </xf>
    <xf numFmtId="0" fontId="1" fillId="0" borderId="0" xfId="115" applyFont="1" applyAlignment="1">
      <alignment horizontal="center" vertical="center" wrapText="1"/>
    </xf>
    <xf numFmtId="0" fontId="27" fillId="18" borderId="7" xfId="115" applyFont="1" applyFill="1" applyBorder="1" applyAlignment="1">
      <alignment horizontal="center" vertical="center" wrapText="1"/>
    </xf>
    <xf numFmtId="169" fontId="20" fillId="18" borderId="22" xfId="0" applyFont="1" applyFill="1" applyBorder="1" applyAlignment="1">
      <alignment horizontal="center" vertical="center" wrapText="1"/>
    </xf>
    <xf numFmtId="169" fontId="53" fillId="6" borderId="38" xfId="0" applyFont="1" applyFill="1" applyBorder="1" applyAlignment="1">
      <alignment horizontal="center"/>
    </xf>
    <xf numFmtId="169" fontId="20" fillId="0" borderId="17" xfId="3" applyFont="1" applyBorder="1" applyAlignment="1">
      <alignment horizontal="center" vertical="center"/>
    </xf>
    <xf numFmtId="169" fontId="20" fillId="0" borderId="18" xfId="3" applyFont="1" applyBorder="1" applyAlignment="1">
      <alignment horizontal="center" vertical="center"/>
    </xf>
    <xf numFmtId="169" fontId="21" fillId="0" borderId="0" xfId="3" applyFont="1" applyAlignment="1">
      <alignment horizontal="center" vertical="center" wrapText="1" shrinkToFit="1"/>
    </xf>
    <xf numFmtId="169" fontId="20" fillId="0" borderId="0" xfId="3" applyFont="1" applyAlignment="1">
      <alignment horizontal="center" vertical="center" wrapText="1" shrinkToFit="1"/>
    </xf>
    <xf numFmtId="169" fontId="20" fillId="0" borderId="16" xfId="3" applyFont="1" applyBorder="1" applyAlignment="1">
      <alignment horizontal="center" vertical="center"/>
    </xf>
    <xf numFmtId="1" fontId="20" fillId="7" borderId="29" xfId="0" applyNumberFormat="1" applyFont="1" applyFill="1" applyBorder="1" applyAlignment="1">
      <alignment horizontal="center" vertical="center" wrapText="1"/>
    </xf>
    <xf numFmtId="169" fontId="20" fillId="7" borderId="27" xfId="0" applyFont="1" applyFill="1" applyBorder="1" applyAlignment="1">
      <alignment horizontal="center" vertical="center" wrapText="1"/>
    </xf>
    <xf numFmtId="169" fontId="20" fillId="7" borderId="40" xfId="0" applyFont="1" applyFill="1" applyBorder="1" applyAlignment="1">
      <alignment horizontal="center" vertical="center" wrapText="1"/>
    </xf>
  </cellXfs>
  <cellStyles count="275">
    <cellStyle name="Estilo 1" xfId="7" xr:uid="{00000000-0005-0000-0000-000000000000}"/>
    <cellStyle name="Estilo 1 10" xfId="8" xr:uid="{00000000-0005-0000-0000-000001000000}"/>
    <cellStyle name="Estilo 1 10 2" xfId="133" xr:uid="{00000000-0005-0000-0000-000002000000}"/>
    <cellStyle name="Estilo 1 11" xfId="9" xr:uid="{00000000-0005-0000-0000-000003000000}"/>
    <cellStyle name="Estilo 1 11 2" xfId="134" xr:uid="{00000000-0005-0000-0000-000004000000}"/>
    <cellStyle name="Estilo 1 12" xfId="10" xr:uid="{00000000-0005-0000-0000-000005000000}"/>
    <cellStyle name="Estilo 1 12 2" xfId="135" xr:uid="{00000000-0005-0000-0000-000006000000}"/>
    <cellStyle name="Estilo 1 13" xfId="11" xr:uid="{00000000-0005-0000-0000-000007000000}"/>
    <cellStyle name="Estilo 1 13 2" xfId="136" xr:uid="{00000000-0005-0000-0000-000008000000}"/>
    <cellStyle name="Estilo 1 14" xfId="12" xr:uid="{00000000-0005-0000-0000-000009000000}"/>
    <cellStyle name="Estilo 1 14 2" xfId="137" xr:uid="{00000000-0005-0000-0000-00000A000000}"/>
    <cellStyle name="Estilo 1 15" xfId="13" xr:uid="{00000000-0005-0000-0000-00000B000000}"/>
    <cellStyle name="Estilo 1 15 2" xfId="138" xr:uid="{00000000-0005-0000-0000-00000C000000}"/>
    <cellStyle name="Estilo 1 16" xfId="14" xr:uid="{00000000-0005-0000-0000-00000D000000}"/>
    <cellStyle name="Estilo 1 16 2" xfId="139" xr:uid="{00000000-0005-0000-0000-00000E000000}"/>
    <cellStyle name="Estilo 1 17" xfId="15" xr:uid="{00000000-0005-0000-0000-00000F000000}"/>
    <cellStyle name="Estilo 1 17 2" xfId="140" xr:uid="{00000000-0005-0000-0000-000010000000}"/>
    <cellStyle name="Estilo 1 18" xfId="16" xr:uid="{00000000-0005-0000-0000-000011000000}"/>
    <cellStyle name="Estilo 1 18 2" xfId="141" xr:uid="{00000000-0005-0000-0000-000012000000}"/>
    <cellStyle name="Estilo 1 19" xfId="17" xr:uid="{00000000-0005-0000-0000-000013000000}"/>
    <cellStyle name="Estilo 1 19 2" xfId="142" xr:uid="{00000000-0005-0000-0000-000014000000}"/>
    <cellStyle name="Estilo 1 2" xfId="18" xr:uid="{00000000-0005-0000-0000-000015000000}"/>
    <cellStyle name="Estilo 1 2 2" xfId="143" xr:uid="{00000000-0005-0000-0000-000016000000}"/>
    <cellStyle name="Estilo 1 20" xfId="19" xr:uid="{00000000-0005-0000-0000-000017000000}"/>
    <cellStyle name="Estilo 1 20 2" xfId="144" xr:uid="{00000000-0005-0000-0000-000018000000}"/>
    <cellStyle name="Estilo 1 21" xfId="20" xr:uid="{00000000-0005-0000-0000-000019000000}"/>
    <cellStyle name="Estilo 1 21 2" xfId="145" xr:uid="{00000000-0005-0000-0000-00001A000000}"/>
    <cellStyle name="Estilo 1 22" xfId="21" xr:uid="{00000000-0005-0000-0000-00001B000000}"/>
    <cellStyle name="Estilo 1 22 2" xfId="146" xr:uid="{00000000-0005-0000-0000-00001C000000}"/>
    <cellStyle name="Estilo 1 23" xfId="22" xr:uid="{00000000-0005-0000-0000-00001D000000}"/>
    <cellStyle name="Estilo 1 23 2" xfId="147" xr:uid="{00000000-0005-0000-0000-00001E000000}"/>
    <cellStyle name="Estilo 1 24" xfId="23" xr:uid="{00000000-0005-0000-0000-00001F000000}"/>
    <cellStyle name="Estilo 1 24 2" xfId="148" xr:uid="{00000000-0005-0000-0000-000020000000}"/>
    <cellStyle name="Estilo 1 25" xfId="24" xr:uid="{00000000-0005-0000-0000-000021000000}"/>
    <cellStyle name="Estilo 1 25 2" xfId="149" xr:uid="{00000000-0005-0000-0000-000022000000}"/>
    <cellStyle name="Estilo 1 26" xfId="25" xr:uid="{00000000-0005-0000-0000-000023000000}"/>
    <cellStyle name="Estilo 1 26 2" xfId="150" xr:uid="{00000000-0005-0000-0000-000024000000}"/>
    <cellStyle name="Estilo 1 27" xfId="26" xr:uid="{00000000-0005-0000-0000-000025000000}"/>
    <cellStyle name="Estilo 1 27 2" xfId="151" xr:uid="{00000000-0005-0000-0000-000026000000}"/>
    <cellStyle name="Estilo 1 28" xfId="27" xr:uid="{00000000-0005-0000-0000-000027000000}"/>
    <cellStyle name="Estilo 1 28 2" xfId="152" xr:uid="{00000000-0005-0000-0000-000028000000}"/>
    <cellStyle name="Estilo 1 29" xfId="28" xr:uid="{00000000-0005-0000-0000-000029000000}"/>
    <cellStyle name="Estilo 1 29 2" xfId="153" xr:uid="{00000000-0005-0000-0000-00002A000000}"/>
    <cellStyle name="Estilo 1 3" xfId="29" xr:uid="{00000000-0005-0000-0000-00002B000000}"/>
    <cellStyle name="Estilo 1 3 2" xfId="154" xr:uid="{00000000-0005-0000-0000-00002C000000}"/>
    <cellStyle name="Estilo 1 30" xfId="30" xr:uid="{00000000-0005-0000-0000-00002D000000}"/>
    <cellStyle name="Estilo 1 30 2" xfId="155" xr:uid="{00000000-0005-0000-0000-00002E000000}"/>
    <cellStyle name="Estilo 1 31" xfId="31" xr:uid="{00000000-0005-0000-0000-00002F000000}"/>
    <cellStyle name="Estilo 1 31 2" xfId="156" xr:uid="{00000000-0005-0000-0000-000030000000}"/>
    <cellStyle name="Estilo 1 32" xfId="32" xr:uid="{00000000-0005-0000-0000-000031000000}"/>
    <cellStyle name="Estilo 1 32 2" xfId="157" xr:uid="{00000000-0005-0000-0000-000032000000}"/>
    <cellStyle name="Estilo 1 33" xfId="33" xr:uid="{00000000-0005-0000-0000-000033000000}"/>
    <cellStyle name="Estilo 1 33 2" xfId="158" xr:uid="{00000000-0005-0000-0000-000034000000}"/>
    <cellStyle name="Estilo 1 34" xfId="34" xr:uid="{00000000-0005-0000-0000-000035000000}"/>
    <cellStyle name="Estilo 1 34 2" xfId="159" xr:uid="{00000000-0005-0000-0000-000036000000}"/>
    <cellStyle name="Estilo 1 35" xfId="35" xr:uid="{00000000-0005-0000-0000-000037000000}"/>
    <cellStyle name="Estilo 1 35 2" xfId="160" xr:uid="{00000000-0005-0000-0000-000038000000}"/>
    <cellStyle name="Estilo 1 36" xfId="36" xr:uid="{00000000-0005-0000-0000-000039000000}"/>
    <cellStyle name="Estilo 1 36 2" xfId="161" xr:uid="{00000000-0005-0000-0000-00003A000000}"/>
    <cellStyle name="Estilo 1 37" xfId="37" xr:uid="{00000000-0005-0000-0000-00003B000000}"/>
    <cellStyle name="Estilo 1 37 2" xfId="162" xr:uid="{00000000-0005-0000-0000-00003C000000}"/>
    <cellStyle name="Estilo 1 38" xfId="38" xr:uid="{00000000-0005-0000-0000-00003D000000}"/>
    <cellStyle name="Estilo 1 38 2" xfId="163" xr:uid="{00000000-0005-0000-0000-00003E000000}"/>
    <cellStyle name="Estilo 1 39" xfId="39" xr:uid="{00000000-0005-0000-0000-00003F000000}"/>
    <cellStyle name="Estilo 1 39 2" xfId="164" xr:uid="{00000000-0005-0000-0000-000040000000}"/>
    <cellStyle name="Estilo 1 4" xfId="40" xr:uid="{00000000-0005-0000-0000-000041000000}"/>
    <cellStyle name="Estilo 1 4 2" xfId="165" xr:uid="{00000000-0005-0000-0000-000042000000}"/>
    <cellStyle name="Estilo 1 40" xfId="41" xr:uid="{00000000-0005-0000-0000-000043000000}"/>
    <cellStyle name="Estilo 1 40 2" xfId="166" xr:uid="{00000000-0005-0000-0000-000044000000}"/>
    <cellStyle name="Estilo 1 41" xfId="132" xr:uid="{00000000-0005-0000-0000-000045000000}"/>
    <cellStyle name="Estilo 1 5" xfId="42" xr:uid="{00000000-0005-0000-0000-000046000000}"/>
    <cellStyle name="Estilo 1 5 2" xfId="167" xr:uid="{00000000-0005-0000-0000-000047000000}"/>
    <cellStyle name="Estilo 1 6" xfId="43" xr:uid="{00000000-0005-0000-0000-000048000000}"/>
    <cellStyle name="Estilo 1 6 2" xfId="168" xr:uid="{00000000-0005-0000-0000-000049000000}"/>
    <cellStyle name="Estilo 1 7" xfId="44" xr:uid="{00000000-0005-0000-0000-00004A000000}"/>
    <cellStyle name="Estilo 1 7 2" xfId="169" xr:uid="{00000000-0005-0000-0000-00004B000000}"/>
    <cellStyle name="Estilo 1 8" xfId="45" xr:uid="{00000000-0005-0000-0000-00004C000000}"/>
    <cellStyle name="Estilo 1 8 2" xfId="170" xr:uid="{00000000-0005-0000-0000-00004D000000}"/>
    <cellStyle name="Estilo 1 9" xfId="46" xr:uid="{00000000-0005-0000-0000-00004E000000}"/>
    <cellStyle name="Estilo 1 9 2" xfId="171" xr:uid="{00000000-0005-0000-0000-00004F000000}"/>
    <cellStyle name="Euro" xfId="47" xr:uid="{00000000-0005-0000-0000-000050000000}"/>
    <cellStyle name="Euro 2" xfId="48" xr:uid="{00000000-0005-0000-0000-000051000000}"/>
    <cellStyle name="Euro 2 2" xfId="173" xr:uid="{00000000-0005-0000-0000-000052000000}"/>
    <cellStyle name="Euro 3" xfId="172" xr:uid="{00000000-0005-0000-0000-000053000000}"/>
    <cellStyle name="Millares" xfId="1" builtinId="3"/>
    <cellStyle name="Millares [0] 2" xfId="204" xr:uid="{00000000-0005-0000-0000-000055000000}"/>
    <cellStyle name="Millares [0] 3" xfId="244" xr:uid="{00000000-0005-0000-0000-000056000000}"/>
    <cellStyle name="Millares 10" xfId="116" xr:uid="{00000000-0005-0000-0000-000057000000}"/>
    <cellStyle name="Millares 10 2" xfId="227" xr:uid="{00000000-0005-0000-0000-000058000000}"/>
    <cellStyle name="Millares 10 3" xfId="266" xr:uid="{00000000-0005-0000-0000-000059000000}"/>
    <cellStyle name="Millares 11" xfId="236" xr:uid="{00000000-0005-0000-0000-00005A000000}"/>
    <cellStyle name="Millares 2" xfId="49" xr:uid="{00000000-0005-0000-0000-00005B000000}"/>
    <cellStyle name="Millares 2 2" xfId="6" xr:uid="{00000000-0005-0000-0000-00005C000000}"/>
    <cellStyle name="Millares 2 2 2" xfId="131" xr:uid="{00000000-0005-0000-0000-00005D000000}"/>
    <cellStyle name="Millares 2 2 3" xfId="238" xr:uid="{00000000-0005-0000-0000-00005E000000}"/>
    <cellStyle name="Millares 2 3" xfId="91" xr:uid="{00000000-0005-0000-0000-00005F000000}"/>
    <cellStyle name="Millares 2 3 2" xfId="206" xr:uid="{00000000-0005-0000-0000-000060000000}"/>
    <cellStyle name="Millares 2 3 3" xfId="245" xr:uid="{00000000-0005-0000-0000-000061000000}"/>
    <cellStyle name="Millares 2 4" xfId="109" xr:uid="{00000000-0005-0000-0000-000062000000}"/>
    <cellStyle name="Millares 2 4 2" xfId="221" xr:uid="{00000000-0005-0000-0000-000063000000}"/>
    <cellStyle name="Millares 2 4 3" xfId="260" xr:uid="{00000000-0005-0000-0000-000064000000}"/>
    <cellStyle name="Millares 2 5" xfId="174" xr:uid="{00000000-0005-0000-0000-000065000000}"/>
    <cellStyle name="Millares 2 6" xfId="239" xr:uid="{00000000-0005-0000-0000-000066000000}"/>
    <cellStyle name="Millares 3" xfId="50" xr:uid="{00000000-0005-0000-0000-000067000000}"/>
    <cellStyle name="Millares 3 2" xfId="51" xr:uid="{00000000-0005-0000-0000-000068000000}"/>
    <cellStyle name="Millares 3 2 2" xfId="176" xr:uid="{00000000-0005-0000-0000-000069000000}"/>
    <cellStyle name="Millares 3 2 3" xfId="241" xr:uid="{00000000-0005-0000-0000-00006A000000}"/>
    <cellStyle name="Millares 3 3" xfId="175" xr:uid="{00000000-0005-0000-0000-00006B000000}"/>
    <cellStyle name="Millares 3 4" xfId="240" xr:uid="{00000000-0005-0000-0000-00006C000000}"/>
    <cellStyle name="Millares 4" xfId="80" xr:uid="{00000000-0005-0000-0000-00006D000000}"/>
    <cellStyle name="Millares 4 2" xfId="92" xr:uid="{00000000-0005-0000-0000-00006E000000}"/>
    <cellStyle name="Millares 4 2 2" xfId="207" xr:uid="{00000000-0005-0000-0000-00006F000000}"/>
    <cellStyle name="Millares 4 2 3" xfId="246" xr:uid="{00000000-0005-0000-0000-000070000000}"/>
    <cellStyle name="Millares 41" xfId="52" xr:uid="{00000000-0005-0000-0000-000071000000}"/>
    <cellStyle name="Millares 41 2" xfId="177" xr:uid="{00000000-0005-0000-0000-000072000000}"/>
    <cellStyle name="Millares 42" xfId="117" xr:uid="{00000000-0005-0000-0000-000073000000}"/>
    <cellStyle name="Millares 42 2" xfId="127" xr:uid="{00000000-0005-0000-0000-000074000000}"/>
    <cellStyle name="Millares 42 2 2" xfId="235" xr:uid="{00000000-0005-0000-0000-000075000000}"/>
    <cellStyle name="Millares 42 2 3" xfId="274" xr:uid="{00000000-0005-0000-0000-000076000000}"/>
    <cellStyle name="Millares 42 3" xfId="124" xr:uid="{00000000-0005-0000-0000-000077000000}"/>
    <cellStyle name="Millares 42 3 2" xfId="232" xr:uid="{00000000-0005-0000-0000-000078000000}"/>
    <cellStyle name="Millares 42 3 3" xfId="271" xr:uid="{00000000-0005-0000-0000-000079000000}"/>
    <cellStyle name="Millares 42 4" xfId="228" xr:uid="{00000000-0005-0000-0000-00007A000000}"/>
    <cellStyle name="Millares 42 5" xfId="267" xr:uid="{00000000-0005-0000-0000-00007B000000}"/>
    <cellStyle name="Millares 46" xfId="86" xr:uid="{00000000-0005-0000-0000-00007C000000}"/>
    <cellStyle name="Millares 46 2" xfId="202" xr:uid="{00000000-0005-0000-0000-00007D000000}"/>
    <cellStyle name="Millares 5" xfId="90" xr:uid="{00000000-0005-0000-0000-00007E000000}"/>
    <cellStyle name="Millares 5 2" xfId="205" xr:uid="{00000000-0005-0000-0000-00007F000000}"/>
    <cellStyle name="Millares 6" xfId="95" xr:uid="{00000000-0005-0000-0000-000080000000}"/>
    <cellStyle name="Millares 6 2" xfId="209" xr:uid="{00000000-0005-0000-0000-000081000000}"/>
    <cellStyle name="Millares 6 3" xfId="248" xr:uid="{00000000-0005-0000-0000-000082000000}"/>
    <cellStyle name="Millares 62" xfId="87" xr:uid="{00000000-0005-0000-0000-000083000000}"/>
    <cellStyle name="Millares 62 2" xfId="203" xr:uid="{00000000-0005-0000-0000-000084000000}"/>
    <cellStyle name="Millares 7" xfId="103" xr:uid="{00000000-0005-0000-0000-000085000000}"/>
    <cellStyle name="Millares 7 2" xfId="215" xr:uid="{00000000-0005-0000-0000-000086000000}"/>
    <cellStyle name="Millares 7 3" xfId="254" xr:uid="{00000000-0005-0000-0000-000087000000}"/>
    <cellStyle name="Millares 8" xfId="106" xr:uid="{00000000-0005-0000-0000-000088000000}"/>
    <cellStyle name="Millares 8 2" xfId="218" xr:uid="{00000000-0005-0000-0000-000089000000}"/>
    <cellStyle name="Millares 8 3" xfId="257" xr:uid="{00000000-0005-0000-0000-00008A000000}"/>
    <cellStyle name="Millares 9" xfId="112" xr:uid="{00000000-0005-0000-0000-00008B000000}"/>
    <cellStyle name="Millares 9 2" xfId="224" xr:uid="{00000000-0005-0000-0000-00008C000000}"/>
    <cellStyle name="Millares 9 3" xfId="263" xr:uid="{00000000-0005-0000-0000-00008D000000}"/>
    <cellStyle name="Moneda" xfId="2" builtinId="4"/>
    <cellStyle name="Moneda [0] 2" xfId="110" xr:uid="{00000000-0005-0000-0000-00008F000000}"/>
    <cellStyle name="Moneda [0] 2 2" xfId="222" xr:uid="{00000000-0005-0000-0000-000090000000}"/>
    <cellStyle name="Moneda [0] 2 3" xfId="261" xr:uid="{00000000-0005-0000-0000-000091000000}"/>
    <cellStyle name="Moneda 10" xfId="237" xr:uid="{00000000-0005-0000-0000-000092000000}"/>
    <cellStyle name="Moneda 12 3" xfId="119" xr:uid="{00000000-0005-0000-0000-000093000000}"/>
    <cellStyle name="Moneda 12 3 2" xfId="230" xr:uid="{00000000-0005-0000-0000-000094000000}"/>
    <cellStyle name="Moneda 12 3 3" xfId="269" xr:uid="{00000000-0005-0000-0000-000095000000}"/>
    <cellStyle name="Moneda 2" xfId="53" xr:uid="{00000000-0005-0000-0000-000096000000}"/>
    <cellStyle name="Moneda 2 2" xfId="54" xr:uid="{00000000-0005-0000-0000-000097000000}"/>
    <cellStyle name="Moneda 2 2 2" xfId="179" xr:uid="{00000000-0005-0000-0000-000098000000}"/>
    <cellStyle name="Moneda 2 3" xfId="55" xr:uid="{00000000-0005-0000-0000-000099000000}"/>
    <cellStyle name="Moneda 2 3 2" xfId="180" xr:uid="{00000000-0005-0000-0000-00009A000000}"/>
    <cellStyle name="Moneda 2 4" xfId="56" xr:uid="{00000000-0005-0000-0000-00009B000000}"/>
    <cellStyle name="Moneda 2 4 2" xfId="181" xr:uid="{00000000-0005-0000-0000-00009C000000}"/>
    <cellStyle name="Moneda 2 5" xfId="57" xr:uid="{00000000-0005-0000-0000-00009D000000}"/>
    <cellStyle name="Moneda 2 5 2" xfId="182" xr:uid="{00000000-0005-0000-0000-00009E000000}"/>
    <cellStyle name="Moneda 2 6" xfId="58" xr:uid="{00000000-0005-0000-0000-00009F000000}"/>
    <cellStyle name="Moneda 2 6 2" xfId="183" xr:uid="{00000000-0005-0000-0000-0000A0000000}"/>
    <cellStyle name="Moneda 2 7" xfId="108" xr:uid="{00000000-0005-0000-0000-0000A1000000}"/>
    <cellStyle name="Moneda 2 7 2" xfId="220" xr:uid="{00000000-0005-0000-0000-0000A2000000}"/>
    <cellStyle name="Moneda 2 7 3" xfId="259" xr:uid="{00000000-0005-0000-0000-0000A3000000}"/>
    <cellStyle name="Moneda 2 8" xfId="178" xr:uid="{00000000-0005-0000-0000-0000A4000000}"/>
    <cellStyle name="Moneda 3" xfId="59" xr:uid="{00000000-0005-0000-0000-0000A5000000}"/>
    <cellStyle name="Moneda 3 10" xfId="125" xr:uid="{00000000-0005-0000-0000-0000A6000000}"/>
    <cellStyle name="Moneda 3 10 2" xfId="233" xr:uid="{00000000-0005-0000-0000-0000A7000000}"/>
    <cellStyle name="Moneda 3 10 3" xfId="272" xr:uid="{00000000-0005-0000-0000-0000A8000000}"/>
    <cellStyle name="Moneda 3 11" xfId="184" xr:uid="{00000000-0005-0000-0000-0000A9000000}"/>
    <cellStyle name="Moneda 3 2" xfId="60" xr:uid="{00000000-0005-0000-0000-0000AA000000}"/>
    <cellStyle name="Moneda 3 2 2" xfId="185" xr:uid="{00000000-0005-0000-0000-0000AB000000}"/>
    <cellStyle name="Moneda 3 3" xfId="61" xr:uid="{00000000-0005-0000-0000-0000AC000000}"/>
    <cellStyle name="Moneda 3 3 2" xfId="186" xr:uid="{00000000-0005-0000-0000-0000AD000000}"/>
    <cellStyle name="Moneda 3 4" xfId="62" xr:uid="{00000000-0005-0000-0000-0000AE000000}"/>
    <cellStyle name="Moneda 3 4 2" xfId="187" xr:uid="{00000000-0005-0000-0000-0000AF000000}"/>
    <cellStyle name="Moneda 3 5" xfId="63" xr:uid="{00000000-0005-0000-0000-0000B0000000}"/>
    <cellStyle name="Moneda 3 5 2" xfId="188" xr:uid="{00000000-0005-0000-0000-0000B1000000}"/>
    <cellStyle name="Moneda 3 6" xfId="104" xr:uid="{00000000-0005-0000-0000-0000B2000000}"/>
    <cellStyle name="Moneda 3 6 2" xfId="216" xr:uid="{00000000-0005-0000-0000-0000B3000000}"/>
    <cellStyle name="Moneda 3 6 3" xfId="255" xr:uid="{00000000-0005-0000-0000-0000B4000000}"/>
    <cellStyle name="Moneda 3 7" xfId="107" xr:uid="{00000000-0005-0000-0000-0000B5000000}"/>
    <cellStyle name="Moneda 3 7 2" xfId="219" xr:uid="{00000000-0005-0000-0000-0000B6000000}"/>
    <cellStyle name="Moneda 3 7 3" xfId="258" xr:uid="{00000000-0005-0000-0000-0000B7000000}"/>
    <cellStyle name="Moneda 3 8" xfId="113" xr:uid="{00000000-0005-0000-0000-0000B8000000}"/>
    <cellStyle name="Moneda 3 8 2" xfId="225" xr:uid="{00000000-0005-0000-0000-0000B9000000}"/>
    <cellStyle name="Moneda 3 8 3" xfId="264" xr:uid="{00000000-0005-0000-0000-0000BA000000}"/>
    <cellStyle name="Moneda 3 9" xfId="118" xr:uid="{00000000-0005-0000-0000-0000BB000000}"/>
    <cellStyle name="Moneda 3 9 2" xfId="229" xr:uid="{00000000-0005-0000-0000-0000BC000000}"/>
    <cellStyle name="Moneda 3 9 3" xfId="268" xr:uid="{00000000-0005-0000-0000-0000BD000000}"/>
    <cellStyle name="Moneda 4" xfId="64" xr:uid="{00000000-0005-0000-0000-0000BE000000}"/>
    <cellStyle name="Moneda 4 2" xfId="65" xr:uid="{00000000-0005-0000-0000-0000BF000000}"/>
    <cellStyle name="Moneda 4 2 2" xfId="190" xr:uid="{00000000-0005-0000-0000-0000C0000000}"/>
    <cellStyle name="Moneda 4 3" xfId="66" xr:uid="{00000000-0005-0000-0000-0000C1000000}"/>
    <cellStyle name="Moneda 4 3 2" xfId="191" xr:uid="{00000000-0005-0000-0000-0000C2000000}"/>
    <cellStyle name="Moneda 4 4" xfId="67" xr:uid="{00000000-0005-0000-0000-0000C3000000}"/>
    <cellStyle name="Moneda 4 4 2" xfId="192" xr:uid="{00000000-0005-0000-0000-0000C4000000}"/>
    <cellStyle name="Moneda 4 5" xfId="68" xr:uid="{00000000-0005-0000-0000-0000C5000000}"/>
    <cellStyle name="Moneda 4 5 2" xfId="193" xr:uid="{00000000-0005-0000-0000-0000C6000000}"/>
    <cellStyle name="Moneda 4 6" xfId="189" xr:uid="{00000000-0005-0000-0000-0000C7000000}"/>
    <cellStyle name="Moneda 5" xfId="78" xr:uid="{00000000-0005-0000-0000-0000C8000000}"/>
    <cellStyle name="Moneda 5 8" xfId="122" xr:uid="{00000000-0005-0000-0000-0000C9000000}"/>
    <cellStyle name="Moneda 6" xfId="82" xr:uid="{00000000-0005-0000-0000-0000CA000000}"/>
    <cellStyle name="Moneda 6 2" xfId="201" xr:uid="{00000000-0005-0000-0000-0000CB000000}"/>
    <cellStyle name="Moneda 6 3" xfId="243" xr:uid="{00000000-0005-0000-0000-0000CC000000}"/>
    <cellStyle name="Moneda 7" xfId="85" xr:uid="{00000000-0005-0000-0000-0000CD000000}"/>
    <cellStyle name="Moneda 8" xfId="98" xr:uid="{00000000-0005-0000-0000-0000CE000000}"/>
    <cellStyle name="Moneda 8 2" xfId="210" xr:uid="{00000000-0005-0000-0000-0000CF000000}"/>
    <cellStyle name="Moneda 8 3" xfId="249" xr:uid="{00000000-0005-0000-0000-0000D0000000}"/>
    <cellStyle name="Moneda 9" xfId="128" xr:uid="{00000000-0005-0000-0000-0000D1000000}"/>
    <cellStyle name="Normal" xfId="0" builtinId="0"/>
    <cellStyle name="Normal 10" xfId="101" xr:uid="{00000000-0005-0000-0000-0000D3000000}"/>
    <cellStyle name="Normal 10 2" xfId="213" xr:uid="{00000000-0005-0000-0000-0000D4000000}"/>
    <cellStyle name="Normal 10 3" xfId="252" xr:uid="{00000000-0005-0000-0000-0000D5000000}"/>
    <cellStyle name="Normal 11" xfId="102" xr:uid="{00000000-0005-0000-0000-0000D6000000}"/>
    <cellStyle name="Normal 11 2" xfId="214" xr:uid="{00000000-0005-0000-0000-0000D7000000}"/>
    <cellStyle name="Normal 11 3" xfId="253" xr:uid="{00000000-0005-0000-0000-0000D8000000}"/>
    <cellStyle name="Normal 12" xfId="105" xr:uid="{00000000-0005-0000-0000-0000D9000000}"/>
    <cellStyle name="Normal 12 2" xfId="217" xr:uid="{00000000-0005-0000-0000-0000DA000000}"/>
    <cellStyle name="Normal 12 3" xfId="256" xr:uid="{00000000-0005-0000-0000-0000DB000000}"/>
    <cellStyle name="Normal 13" xfId="111" xr:uid="{00000000-0005-0000-0000-0000DC000000}"/>
    <cellStyle name="Normal 13 2" xfId="223" xr:uid="{00000000-0005-0000-0000-0000DD000000}"/>
    <cellStyle name="Normal 13 3" xfId="262" xr:uid="{00000000-0005-0000-0000-0000DE000000}"/>
    <cellStyle name="Normal 14" xfId="115" xr:uid="{00000000-0005-0000-0000-0000DF000000}"/>
    <cellStyle name="Normal 14 2" xfId="226" xr:uid="{00000000-0005-0000-0000-0000E0000000}"/>
    <cellStyle name="Normal 14 3" xfId="265" xr:uid="{00000000-0005-0000-0000-0000E1000000}"/>
    <cellStyle name="Normal 15" xfId="123" xr:uid="{00000000-0005-0000-0000-0000E2000000}"/>
    <cellStyle name="Normal 15 2" xfId="231" xr:uid="{00000000-0005-0000-0000-0000E3000000}"/>
    <cellStyle name="Normal 15 3" xfId="270" xr:uid="{00000000-0005-0000-0000-0000E4000000}"/>
    <cellStyle name="Normal 16" xfId="126" xr:uid="{00000000-0005-0000-0000-0000E5000000}"/>
    <cellStyle name="Normal 16 2" xfId="234" xr:uid="{00000000-0005-0000-0000-0000E6000000}"/>
    <cellStyle name="Normal 16 3" xfId="273" xr:uid="{00000000-0005-0000-0000-0000E7000000}"/>
    <cellStyle name="Normal 2" xfId="3" xr:uid="{00000000-0005-0000-0000-0000E8000000}"/>
    <cellStyle name="Normal 2 10" xfId="4" xr:uid="{00000000-0005-0000-0000-0000E9000000}"/>
    <cellStyle name="Normal 2 10 2" xfId="129" xr:uid="{00000000-0005-0000-0000-0000EA000000}"/>
    <cellStyle name="Normal 2 2" xfId="69" xr:uid="{00000000-0005-0000-0000-0000EB000000}"/>
    <cellStyle name="Normal 2 2 10" xfId="120" xr:uid="{00000000-0005-0000-0000-0000EC000000}"/>
    <cellStyle name="Normal 2 2 2" xfId="83" xr:uid="{00000000-0005-0000-0000-0000ED000000}"/>
    <cellStyle name="Normal 2 2 2 2" xfId="114" xr:uid="{00000000-0005-0000-0000-0000EE000000}"/>
    <cellStyle name="Normal 2 2 3" xfId="97" xr:uid="{00000000-0005-0000-0000-0000EF000000}"/>
    <cellStyle name="Normal 2 2 3 2" xfId="121" xr:uid="{00000000-0005-0000-0000-0000F0000000}"/>
    <cellStyle name="Normal 2 3" xfId="70" xr:uid="{00000000-0005-0000-0000-0000F1000000}"/>
    <cellStyle name="Normal 2 3 2" xfId="194" xr:uid="{00000000-0005-0000-0000-0000F2000000}"/>
    <cellStyle name="Normal 2 4" xfId="71" xr:uid="{00000000-0005-0000-0000-0000F3000000}"/>
    <cellStyle name="Normal 2 4 2" xfId="195" xr:uid="{00000000-0005-0000-0000-0000F4000000}"/>
    <cellStyle name="Normal 2 5" xfId="89" xr:uid="{00000000-0005-0000-0000-0000F5000000}"/>
    <cellStyle name="Normal 2_FORMATOS 1 A 8 METROVIVIENDA 2009" xfId="72" xr:uid="{00000000-0005-0000-0000-0000F6000000}"/>
    <cellStyle name="Normal 22" xfId="73" xr:uid="{00000000-0005-0000-0000-0000F7000000}"/>
    <cellStyle name="Normal 22 2" xfId="196" xr:uid="{00000000-0005-0000-0000-0000F8000000}"/>
    <cellStyle name="Normal 3" xfId="74" xr:uid="{00000000-0005-0000-0000-0000F9000000}"/>
    <cellStyle name="Normal 3 2" xfId="5" xr:uid="{00000000-0005-0000-0000-0000FA000000}"/>
    <cellStyle name="Normal 3 2 2" xfId="130" xr:uid="{00000000-0005-0000-0000-0000FB000000}"/>
    <cellStyle name="Normal 3 3" xfId="84" xr:uid="{00000000-0005-0000-0000-0000FC000000}"/>
    <cellStyle name="Normal 3 4" xfId="96" xr:uid="{00000000-0005-0000-0000-0000FD000000}"/>
    <cellStyle name="Normal 4" xfId="75" xr:uid="{00000000-0005-0000-0000-0000FE000000}"/>
    <cellStyle name="Normal 4 2" xfId="197" xr:uid="{00000000-0005-0000-0000-0000FF000000}"/>
    <cellStyle name="Normal 44" xfId="76" xr:uid="{00000000-0005-0000-0000-000000010000}"/>
    <cellStyle name="Normal 44 2" xfId="198" xr:uid="{00000000-0005-0000-0000-000001010000}"/>
    <cellStyle name="Normal 5" xfId="81" xr:uid="{00000000-0005-0000-0000-000002010000}"/>
    <cellStyle name="Normal 5 2" xfId="200" xr:uid="{00000000-0005-0000-0000-000003010000}"/>
    <cellStyle name="Normal 5 3" xfId="242" xr:uid="{00000000-0005-0000-0000-000004010000}"/>
    <cellStyle name="Normal 6" xfId="88" xr:uid="{00000000-0005-0000-0000-000005010000}"/>
    <cellStyle name="Normal 6 2" xfId="77" xr:uid="{00000000-0005-0000-0000-000006010000}"/>
    <cellStyle name="Normal 6 2 2" xfId="199" xr:uid="{00000000-0005-0000-0000-000007010000}"/>
    <cellStyle name="Normal 7" xfId="94" xr:uid="{00000000-0005-0000-0000-000008010000}"/>
    <cellStyle name="Normal 7 2" xfId="208" xr:uid="{00000000-0005-0000-0000-000009010000}"/>
    <cellStyle name="Normal 7 3" xfId="247" xr:uid="{00000000-0005-0000-0000-00000A010000}"/>
    <cellStyle name="Normal 8" xfId="99" xr:uid="{00000000-0005-0000-0000-00000B010000}"/>
    <cellStyle name="Normal 8 2" xfId="211" xr:uid="{00000000-0005-0000-0000-00000C010000}"/>
    <cellStyle name="Normal 8 3" xfId="250" xr:uid="{00000000-0005-0000-0000-00000D010000}"/>
    <cellStyle name="Normal 9" xfId="100" xr:uid="{00000000-0005-0000-0000-00000E010000}"/>
    <cellStyle name="Normal 9 2" xfId="212" xr:uid="{00000000-0005-0000-0000-00000F010000}"/>
    <cellStyle name="Normal 9 3" xfId="251" xr:uid="{00000000-0005-0000-0000-000010010000}"/>
    <cellStyle name="Porcentaje 2" xfId="79" xr:uid="{00000000-0005-0000-0000-000011010000}"/>
    <cellStyle name="Porcentaje 3" xfId="93" xr:uid="{00000000-0005-0000-0000-00001201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533400</xdr:colOff>
      <xdr:row>1</xdr:row>
      <xdr:rowOff>66675</xdr:rowOff>
    </xdr:from>
    <xdr:to>
      <xdr:col>1</xdr:col>
      <xdr:colOff>2673645</xdr:colOff>
      <xdr:row>1</xdr:row>
      <xdr:rowOff>1409700</xdr:rowOff>
    </xdr:to>
    <xdr:pic>
      <xdr:nvPicPr>
        <xdr:cNvPr id="8" name="Imagen 7">
          <a:extLst>
            <a:ext uri="{FF2B5EF4-FFF2-40B4-BE49-F238E27FC236}">
              <a16:creationId xmlns:a16="http://schemas.microsoft.com/office/drawing/2014/main" id="{7CAA86A0-86E2-66A5-4D56-6E8E9A31B1C8}"/>
            </a:ext>
          </a:extLst>
        </xdr:cNvPr>
        <xdr:cNvPicPr>
          <a:picLocks noChangeAspect="1"/>
        </xdr:cNvPicPr>
      </xdr:nvPicPr>
      <xdr:blipFill>
        <a:blip xmlns:r="http://schemas.openxmlformats.org/officeDocument/2006/relationships" r:embed="rId1"/>
        <a:stretch>
          <a:fillRect/>
        </a:stretch>
      </xdr:blipFill>
      <xdr:spPr>
        <a:xfrm>
          <a:off x="2219325" y="304800"/>
          <a:ext cx="2140245" cy="1343025"/>
        </a:xfrm>
        <a:prstGeom prst="rect">
          <a:avLst/>
        </a:prstGeom>
      </xdr:spPr>
    </xdr:pic>
    <xdr:clientData/>
  </xdr:twoCellAnchor>
  <xdr:twoCellAnchor editAs="oneCell">
    <xdr:from>
      <xdr:col>1</xdr:col>
      <xdr:colOff>514351</xdr:colOff>
      <xdr:row>2</xdr:row>
      <xdr:rowOff>38101</xdr:rowOff>
    </xdr:from>
    <xdr:to>
      <xdr:col>1</xdr:col>
      <xdr:colOff>2781300</xdr:colOff>
      <xdr:row>2</xdr:row>
      <xdr:rowOff>1461390</xdr:rowOff>
    </xdr:to>
    <xdr:pic>
      <xdr:nvPicPr>
        <xdr:cNvPr id="9" name="Imagen 8">
          <a:extLst>
            <a:ext uri="{FF2B5EF4-FFF2-40B4-BE49-F238E27FC236}">
              <a16:creationId xmlns:a16="http://schemas.microsoft.com/office/drawing/2014/main" id="{2B56F628-456F-F7DC-4B29-598C6E3DEB8A}"/>
            </a:ext>
          </a:extLst>
        </xdr:cNvPr>
        <xdr:cNvPicPr>
          <a:picLocks noChangeAspect="1"/>
        </xdr:cNvPicPr>
      </xdr:nvPicPr>
      <xdr:blipFill>
        <a:blip xmlns:r="http://schemas.openxmlformats.org/officeDocument/2006/relationships" r:embed="rId2"/>
        <a:stretch>
          <a:fillRect/>
        </a:stretch>
      </xdr:blipFill>
      <xdr:spPr>
        <a:xfrm>
          <a:off x="2200276" y="1743076"/>
          <a:ext cx="2266949" cy="1423289"/>
        </a:xfrm>
        <a:prstGeom prst="rect">
          <a:avLst/>
        </a:prstGeom>
      </xdr:spPr>
    </xdr:pic>
    <xdr:clientData/>
  </xdr:twoCellAnchor>
  <xdr:twoCellAnchor editAs="oneCell">
    <xdr:from>
      <xdr:col>1</xdr:col>
      <xdr:colOff>516366</xdr:colOff>
      <xdr:row>3</xdr:row>
      <xdr:rowOff>57150</xdr:rowOff>
    </xdr:from>
    <xdr:to>
      <xdr:col>1</xdr:col>
      <xdr:colOff>2507898</xdr:colOff>
      <xdr:row>3</xdr:row>
      <xdr:rowOff>1371599</xdr:rowOff>
    </xdr:to>
    <xdr:pic>
      <xdr:nvPicPr>
        <xdr:cNvPr id="10" name="Imagen 9">
          <a:extLst>
            <a:ext uri="{FF2B5EF4-FFF2-40B4-BE49-F238E27FC236}">
              <a16:creationId xmlns:a16="http://schemas.microsoft.com/office/drawing/2014/main" id="{72F2FD0D-4469-85C5-FFDC-A5339812F3C0}"/>
            </a:ext>
          </a:extLst>
        </xdr:cNvPr>
        <xdr:cNvPicPr>
          <a:picLocks noChangeAspect="1"/>
        </xdr:cNvPicPr>
      </xdr:nvPicPr>
      <xdr:blipFill>
        <a:blip xmlns:r="http://schemas.openxmlformats.org/officeDocument/2006/relationships" r:embed="rId3"/>
        <a:stretch>
          <a:fillRect/>
        </a:stretch>
      </xdr:blipFill>
      <xdr:spPr>
        <a:xfrm>
          <a:off x="2202291" y="3228975"/>
          <a:ext cx="1991532" cy="1314449"/>
        </a:xfrm>
        <a:prstGeom prst="rect">
          <a:avLst/>
        </a:prstGeom>
      </xdr:spPr>
    </xdr:pic>
    <xdr:clientData/>
  </xdr:twoCellAnchor>
  <xdr:twoCellAnchor editAs="oneCell">
    <xdr:from>
      <xdr:col>1</xdr:col>
      <xdr:colOff>295275</xdr:colOff>
      <xdr:row>4</xdr:row>
      <xdr:rowOff>123825</xdr:rowOff>
    </xdr:from>
    <xdr:to>
      <xdr:col>1</xdr:col>
      <xdr:colOff>3392753</xdr:colOff>
      <xdr:row>4</xdr:row>
      <xdr:rowOff>1381125</xdr:rowOff>
    </xdr:to>
    <xdr:pic>
      <xdr:nvPicPr>
        <xdr:cNvPr id="11" name="Imagen 10">
          <a:extLst>
            <a:ext uri="{FF2B5EF4-FFF2-40B4-BE49-F238E27FC236}">
              <a16:creationId xmlns:a16="http://schemas.microsoft.com/office/drawing/2014/main" id="{B927E5E4-4A2E-4310-B818-27FE71D35733}"/>
            </a:ext>
          </a:extLst>
        </xdr:cNvPr>
        <xdr:cNvPicPr>
          <a:picLocks noChangeAspect="1"/>
        </xdr:cNvPicPr>
      </xdr:nvPicPr>
      <xdr:blipFill>
        <a:blip xmlns:r="http://schemas.openxmlformats.org/officeDocument/2006/relationships" r:embed="rId4"/>
        <a:stretch>
          <a:fillRect/>
        </a:stretch>
      </xdr:blipFill>
      <xdr:spPr>
        <a:xfrm>
          <a:off x="1981200" y="4762500"/>
          <a:ext cx="3097478" cy="1257300"/>
        </a:xfrm>
        <a:prstGeom prst="rect">
          <a:avLst/>
        </a:prstGeom>
      </xdr:spPr>
    </xdr:pic>
    <xdr:clientData/>
  </xdr:twoCellAnchor>
  <xdr:twoCellAnchor editAs="oneCell">
    <xdr:from>
      <xdr:col>1</xdr:col>
      <xdr:colOff>123825</xdr:colOff>
      <xdr:row>5</xdr:row>
      <xdr:rowOff>47625</xdr:rowOff>
    </xdr:from>
    <xdr:to>
      <xdr:col>2</xdr:col>
      <xdr:colOff>33822</xdr:colOff>
      <xdr:row>5</xdr:row>
      <xdr:rowOff>1443485</xdr:rowOff>
    </xdr:to>
    <xdr:pic>
      <xdr:nvPicPr>
        <xdr:cNvPr id="12" name="Imagen 11">
          <a:extLst>
            <a:ext uri="{FF2B5EF4-FFF2-40B4-BE49-F238E27FC236}">
              <a16:creationId xmlns:a16="http://schemas.microsoft.com/office/drawing/2014/main" id="{5DC3C3CA-539C-49AA-9A2B-46063CBC1F37}"/>
            </a:ext>
          </a:extLst>
        </xdr:cNvPr>
        <xdr:cNvPicPr>
          <a:picLocks noChangeAspect="1"/>
        </xdr:cNvPicPr>
      </xdr:nvPicPr>
      <xdr:blipFill>
        <a:blip xmlns:r="http://schemas.openxmlformats.org/officeDocument/2006/relationships" r:embed="rId5"/>
        <a:stretch>
          <a:fillRect/>
        </a:stretch>
      </xdr:blipFill>
      <xdr:spPr>
        <a:xfrm>
          <a:off x="1809750" y="6153150"/>
          <a:ext cx="3624747" cy="139586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EH108"/>
  <sheetViews>
    <sheetView showGridLines="0" tabSelected="1" topLeftCell="A89" zoomScaleNormal="100" workbookViewId="0">
      <selection activeCell="D104" sqref="D104"/>
    </sheetView>
  </sheetViews>
  <sheetFormatPr baseColWidth="10" defaultColWidth="0" defaultRowHeight="14" x14ac:dyDescent="0.3"/>
  <cols>
    <col min="1" max="1" width="57.54296875" style="6" customWidth="1"/>
    <col min="2" max="2" width="15.81640625" style="4" customWidth="1"/>
    <col min="3" max="3" width="2.1796875" style="2" customWidth="1"/>
    <col min="4" max="4" width="23.54296875" style="2" customWidth="1"/>
    <col min="5" max="5" width="2.26953125" style="2" customWidth="1"/>
    <col min="6" max="6" width="17.54296875" style="2" customWidth="1"/>
    <col min="7" max="7" width="14" style="2" customWidth="1"/>
    <col min="8" max="8" width="14.54296875" style="2" customWidth="1"/>
    <col min="9" max="9" width="13.26953125" style="2" customWidth="1"/>
    <col min="10" max="10" width="19.1796875" style="2" customWidth="1"/>
    <col min="11" max="16357" width="11.453125" style="2" customWidth="1"/>
    <col min="16358" max="16358" width="9" style="2" customWidth="1"/>
    <col min="16359" max="16359" width="9.7265625" style="2" customWidth="1"/>
    <col min="16360" max="16360" width="15.54296875" style="2" customWidth="1"/>
    <col min="16361" max="16361" width="13.26953125" style="2" customWidth="1"/>
    <col min="16362" max="16384" width="14.26953125" style="2" customWidth="1"/>
  </cols>
  <sheetData>
    <row r="1" spans="1:10" s="1" customFormat="1" ht="18.399999999999999" customHeight="1" x14ac:dyDescent="0.2">
      <c r="A1" s="20"/>
      <c r="B1" s="20"/>
    </row>
    <row r="2" spans="1:10" s="1" customFormat="1" ht="18.399999999999999" customHeight="1" x14ac:dyDescent="0.2">
      <c r="A2" s="304" t="s">
        <v>454</v>
      </c>
      <c r="B2" s="305"/>
      <c r="C2" s="305"/>
      <c r="D2" s="305"/>
      <c r="E2" s="305"/>
      <c r="F2" s="305"/>
      <c r="G2" s="305"/>
      <c r="H2" s="305"/>
      <c r="I2" s="305"/>
    </row>
    <row r="3" spans="1:10" s="1" customFormat="1" ht="18.399999999999999" customHeight="1" x14ac:dyDescent="0.2">
      <c r="A3" s="309" t="s">
        <v>307</v>
      </c>
      <c r="B3" s="310"/>
      <c r="C3" s="310"/>
      <c r="D3" s="310"/>
      <c r="E3" s="310"/>
      <c r="F3" s="310"/>
      <c r="G3" s="310"/>
      <c r="H3" s="310"/>
      <c r="I3" s="310"/>
    </row>
    <row r="4" spans="1:10" s="1" customFormat="1" ht="18.399999999999999" customHeight="1" x14ac:dyDescent="0.2">
      <c r="A4" s="309" t="s">
        <v>453</v>
      </c>
      <c r="B4" s="310"/>
      <c r="C4" s="310"/>
      <c r="D4" s="310"/>
      <c r="E4" s="310"/>
      <c r="F4" s="310"/>
      <c r="G4" s="310"/>
      <c r="H4" s="310"/>
      <c r="I4" s="310"/>
    </row>
    <row r="5" spans="1:10" s="1" customFormat="1" ht="18.399999999999999" customHeight="1" thickBot="1" x14ac:dyDescent="0.25">
      <c r="A5" s="309" t="s">
        <v>308</v>
      </c>
      <c r="B5" s="310"/>
      <c r="C5" s="310"/>
      <c r="D5" s="310"/>
      <c r="E5" s="310"/>
      <c r="F5" s="310"/>
      <c r="G5" s="310"/>
      <c r="H5" s="310"/>
      <c r="I5" s="310"/>
    </row>
    <row r="6" spans="1:10" s="1" customFormat="1" ht="18.399999999999999" customHeight="1" thickBot="1" x14ac:dyDescent="0.25">
      <c r="A6" s="20"/>
      <c r="B6" s="20"/>
      <c r="F6" s="314" t="s">
        <v>445</v>
      </c>
      <c r="G6" s="315"/>
      <c r="H6" s="225">
        <f>+B105</f>
        <v>76</v>
      </c>
      <c r="I6" s="210" t="s">
        <v>448</v>
      </c>
    </row>
    <row r="7" spans="1:10" ht="26.5" thickBot="1" x14ac:dyDescent="0.4">
      <c r="A7" s="47" t="s">
        <v>309</v>
      </c>
      <c r="B7" s="47" t="s">
        <v>1</v>
      </c>
      <c r="C7" s="48"/>
      <c r="D7" s="209" t="s">
        <v>313</v>
      </c>
      <c r="F7" s="211" t="s">
        <v>314</v>
      </c>
      <c r="G7" s="212" t="s">
        <v>446</v>
      </c>
      <c r="H7" s="212" t="s">
        <v>447</v>
      </c>
      <c r="I7" s="215" t="s">
        <v>2</v>
      </c>
    </row>
    <row r="8" spans="1:10" ht="15" customHeight="1" x14ac:dyDescent="0.35">
      <c r="A8" s="206" t="s">
        <v>276</v>
      </c>
      <c r="B8" s="207"/>
      <c r="C8" s="48"/>
      <c r="D8" s="221"/>
      <c r="F8" s="226"/>
      <c r="G8" s="213"/>
      <c r="H8" s="213"/>
      <c r="I8" s="214"/>
      <c r="J8" s="217"/>
    </row>
    <row r="9" spans="1:10" s="8" customFormat="1" ht="27" customHeight="1" x14ac:dyDescent="0.35">
      <c r="A9" s="208" t="s">
        <v>3</v>
      </c>
      <c r="B9" s="182">
        <f>+EDIFICACIONES!F59</f>
        <v>63416557663.319168</v>
      </c>
      <c r="C9" s="50"/>
      <c r="D9" s="222">
        <v>1.4</v>
      </c>
      <c r="F9" s="222">
        <v>1.4</v>
      </c>
      <c r="G9" s="49">
        <f t="shared" ref="G9:G45" si="0">(B9*F9/1000)/365*$B$105</f>
        <v>18486360.91884153</v>
      </c>
      <c r="H9" s="49">
        <f>+G9*0.19</f>
        <v>3512408.5745798908</v>
      </c>
      <c r="I9" s="182">
        <f>+G9+H9</f>
        <v>21998769.49342142</v>
      </c>
      <c r="J9" s="217"/>
    </row>
    <row r="10" spans="1:10" s="8" customFormat="1" ht="14.5" x14ac:dyDescent="0.35">
      <c r="A10" s="208" t="s">
        <v>311</v>
      </c>
      <c r="B10" s="182">
        <f>+B9*0.05</f>
        <v>3170827883.1659584</v>
      </c>
      <c r="C10" s="50"/>
      <c r="D10" s="222">
        <f>+D9/2</f>
        <v>0.7</v>
      </c>
      <c r="F10" s="222">
        <f>+F9/2</f>
        <v>0.7</v>
      </c>
      <c r="G10" s="49">
        <f t="shared" si="0"/>
        <v>462159.0229710383</v>
      </c>
      <c r="H10" s="49">
        <f t="shared" ref="H10:H53" si="1">+G10*0.19</f>
        <v>87810.214364497282</v>
      </c>
      <c r="I10" s="182">
        <f t="shared" ref="I10:I53" si="2">+G10+H10</f>
        <v>549969.23733553558</v>
      </c>
      <c r="J10" s="217"/>
    </row>
    <row r="11" spans="1:10" s="8" customFormat="1" ht="14.5" x14ac:dyDescent="0.35">
      <c r="A11" s="208" t="s">
        <v>15</v>
      </c>
      <c r="B11" s="182">
        <v>2000000000</v>
      </c>
      <c r="C11" s="50"/>
      <c r="D11" s="222">
        <v>1.4</v>
      </c>
      <c r="F11" s="222">
        <v>1.4</v>
      </c>
      <c r="G11" s="49">
        <f t="shared" si="0"/>
        <v>583013.69863013702</v>
      </c>
      <c r="H11" s="49">
        <f t="shared" si="1"/>
        <v>110772.60273972603</v>
      </c>
      <c r="I11" s="182">
        <f t="shared" si="2"/>
        <v>693786.3013698631</v>
      </c>
      <c r="J11" s="217"/>
    </row>
    <row r="12" spans="1:10" s="8" customFormat="1" ht="14.5" x14ac:dyDescent="0.35">
      <c r="A12" s="208" t="s">
        <v>16</v>
      </c>
      <c r="B12" s="182">
        <v>2000000000</v>
      </c>
      <c r="C12" s="50"/>
      <c r="D12" s="222">
        <v>1.4</v>
      </c>
      <c r="F12" s="222">
        <v>1.4</v>
      </c>
      <c r="G12" s="49">
        <f t="shared" si="0"/>
        <v>583013.69863013702</v>
      </c>
      <c r="H12" s="49">
        <f t="shared" si="1"/>
        <v>110772.60273972603</v>
      </c>
      <c r="I12" s="182">
        <f t="shared" si="2"/>
        <v>693786.3013698631</v>
      </c>
      <c r="J12" s="217"/>
    </row>
    <row r="13" spans="1:10" ht="14.5" x14ac:dyDescent="0.35">
      <c r="A13" s="208" t="s">
        <v>296</v>
      </c>
      <c r="B13" s="182">
        <v>321464372</v>
      </c>
      <c r="C13" s="48"/>
      <c r="D13" s="222">
        <v>5.82</v>
      </c>
      <c r="F13" s="222">
        <v>5.82</v>
      </c>
      <c r="G13" s="49">
        <f t="shared" si="0"/>
        <v>389561.97540558904</v>
      </c>
      <c r="H13" s="49">
        <f t="shared" si="1"/>
        <v>74016.775327061914</v>
      </c>
      <c r="I13" s="182">
        <f t="shared" si="2"/>
        <v>463578.75073265098</v>
      </c>
      <c r="J13" s="217"/>
    </row>
    <row r="14" spans="1:10" ht="14.5" x14ac:dyDescent="0.35">
      <c r="A14" s="208" t="s">
        <v>5</v>
      </c>
      <c r="B14" s="182">
        <f>360350280.03+18017514</f>
        <v>378367794.02999997</v>
      </c>
      <c r="C14" s="48"/>
      <c r="D14" s="222">
        <v>5.82</v>
      </c>
      <c r="F14" s="222">
        <v>5.82</v>
      </c>
      <c r="G14" s="49">
        <f t="shared" si="0"/>
        <v>458519.56891876605</v>
      </c>
      <c r="H14" s="49">
        <f t="shared" si="1"/>
        <v>87118.718094565556</v>
      </c>
      <c r="I14" s="182">
        <f t="shared" si="2"/>
        <v>545638.28701333166</v>
      </c>
      <c r="J14" s="217"/>
    </row>
    <row r="15" spans="1:10" ht="14.5" x14ac:dyDescent="0.35">
      <c r="A15" s="208" t="s">
        <v>310</v>
      </c>
      <c r="B15" s="182">
        <f>+B14*0.05</f>
        <v>18918389.701499999</v>
      </c>
      <c r="C15" s="48"/>
      <c r="D15" s="222">
        <f>+D14/2</f>
        <v>2.91</v>
      </c>
      <c r="F15" s="222">
        <f>+F14/2</f>
        <v>2.91</v>
      </c>
      <c r="G15" s="49">
        <f t="shared" si="0"/>
        <v>11462.98922296915</v>
      </c>
      <c r="H15" s="49">
        <f t="shared" si="1"/>
        <v>2177.9679523641385</v>
      </c>
      <c r="I15" s="182">
        <f t="shared" si="2"/>
        <v>13640.957175333289</v>
      </c>
      <c r="J15" s="217"/>
    </row>
    <row r="16" spans="1:10" ht="14.5" x14ac:dyDescent="0.35">
      <c r="A16" s="208" t="s">
        <v>246</v>
      </c>
      <c r="B16" s="182">
        <v>1347629658</v>
      </c>
      <c r="C16" s="48"/>
      <c r="D16" s="222">
        <v>5.82</v>
      </c>
      <c r="F16" s="222">
        <v>5.82</v>
      </c>
      <c r="G16" s="49">
        <f t="shared" si="0"/>
        <v>1633105.6173330413</v>
      </c>
      <c r="H16" s="49">
        <f t="shared" si="1"/>
        <v>310290.06729327783</v>
      </c>
      <c r="I16" s="182">
        <f t="shared" si="2"/>
        <v>1943395.684626319</v>
      </c>
      <c r="J16" s="217"/>
    </row>
    <row r="17" spans="1:10" ht="15" customHeight="1" x14ac:dyDescent="0.35">
      <c r="A17" s="208" t="s">
        <v>4</v>
      </c>
      <c r="B17" s="182">
        <f>+B16*0.05</f>
        <v>67381482.900000006</v>
      </c>
      <c r="C17" s="48"/>
      <c r="D17" s="222">
        <f>+D16/2</f>
        <v>2.91</v>
      </c>
      <c r="F17" s="222">
        <f>+F16/2</f>
        <v>2.91</v>
      </c>
      <c r="G17" s="49">
        <f t="shared" si="0"/>
        <v>40827.640433326036</v>
      </c>
      <c r="H17" s="49">
        <f t="shared" si="1"/>
        <v>7757.2516823319465</v>
      </c>
      <c r="I17" s="182">
        <f t="shared" si="2"/>
        <v>48584.892115657982</v>
      </c>
      <c r="J17" s="217"/>
    </row>
    <row r="18" spans="1:10" s="3" customFormat="1" ht="18" customHeight="1" x14ac:dyDescent="0.3">
      <c r="A18" s="208" t="s">
        <v>6</v>
      </c>
      <c r="B18" s="182">
        <v>43962421</v>
      </c>
      <c r="C18" s="51"/>
      <c r="D18" s="222">
        <v>5.82</v>
      </c>
      <c r="F18" s="222">
        <v>5.82</v>
      </c>
      <c r="G18" s="49">
        <f t="shared" si="0"/>
        <v>53275.227552657532</v>
      </c>
      <c r="H18" s="49">
        <f t="shared" si="1"/>
        <v>10122.29323500493</v>
      </c>
      <c r="I18" s="182">
        <f t="shared" si="2"/>
        <v>63397.520787662463</v>
      </c>
      <c r="J18" s="217"/>
    </row>
    <row r="19" spans="1:10" s="3" customFormat="1" ht="11.25" customHeight="1" x14ac:dyDescent="0.3">
      <c r="A19" s="208" t="s">
        <v>4</v>
      </c>
      <c r="B19" s="182">
        <f>B18*5%</f>
        <v>2198121.0500000003</v>
      </c>
      <c r="C19" s="51"/>
      <c r="D19" s="222">
        <f>+D18/2</f>
        <v>2.91</v>
      </c>
      <c r="F19" s="222">
        <f>+F18/2</f>
        <v>2.91</v>
      </c>
      <c r="G19" s="49">
        <f t="shared" si="0"/>
        <v>1331.8806888164386</v>
      </c>
      <c r="H19" s="49">
        <f t="shared" si="1"/>
        <v>253.05733087512334</v>
      </c>
      <c r="I19" s="182">
        <f t="shared" si="2"/>
        <v>1584.938019691562</v>
      </c>
      <c r="J19" s="217"/>
    </row>
    <row r="20" spans="1:10" s="3" customFormat="1" ht="14.5" x14ac:dyDescent="0.3">
      <c r="A20" s="208" t="s">
        <v>245</v>
      </c>
      <c r="B20" s="182">
        <v>239627011</v>
      </c>
      <c r="C20" s="51"/>
      <c r="D20" s="222">
        <v>6</v>
      </c>
      <c r="F20" s="222">
        <v>6</v>
      </c>
      <c r="G20" s="49">
        <f t="shared" si="0"/>
        <v>299369.63566027395</v>
      </c>
      <c r="H20" s="49">
        <f t="shared" si="1"/>
        <v>56880.230775452052</v>
      </c>
      <c r="I20" s="182">
        <f t="shared" si="2"/>
        <v>356249.866435726</v>
      </c>
      <c r="J20" s="220"/>
    </row>
    <row r="21" spans="1:10" s="3" customFormat="1" ht="12.75" customHeight="1" x14ac:dyDescent="0.3">
      <c r="A21" s="208" t="s">
        <v>4</v>
      </c>
      <c r="B21" s="182">
        <f>B20*5%</f>
        <v>11981350.550000001</v>
      </c>
      <c r="C21" s="51"/>
      <c r="D21" s="222">
        <f>+D20/2</f>
        <v>3</v>
      </c>
      <c r="F21" s="222">
        <f>+F20/2</f>
        <v>3</v>
      </c>
      <c r="G21" s="49">
        <f t="shared" si="0"/>
        <v>7484.2408915068518</v>
      </c>
      <c r="H21" s="49">
        <f t="shared" si="1"/>
        <v>1422.0057693863018</v>
      </c>
      <c r="I21" s="182">
        <f t="shared" si="2"/>
        <v>8906.2466608931536</v>
      </c>
      <c r="J21" s="217"/>
    </row>
    <row r="22" spans="1:10" s="3" customFormat="1" ht="13.5" customHeight="1" x14ac:dyDescent="0.3">
      <c r="A22" s="208" t="s">
        <v>7</v>
      </c>
      <c r="B22" s="182">
        <v>502461047</v>
      </c>
      <c r="C22" s="51"/>
      <c r="D22" s="222">
        <v>5.82</v>
      </c>
      <c r="F22" s="222">
        <v>5.82</v>
      </c>
      <c r="G22" s="49">
        <f t="shared" si="0"/>
        <v>608900.1926275068</v>
      </c>
      <c r="H22" s="49">
        <f t="shared" si="1"/>
        <v>115691.0365992263</v>
      </c>
      <c r="I22" s="182">
        <f t="shared" si="2"/>
        <v>724591.22922673309</v>
      </c>
      <c r="J22" s="217"/>
    </row>
    <row r="23" spans="1:10" s="3" customFormat="1" ht="12.75" customHeight="1" x14ac:dyDescent="0.3">
      <c r="A23" s="208" t="s">
        <v>4</v>
      </c>
      <c r="B23" s="182">
        <f>B22*5%</f>
        <v>25123052.350000001</v>
      </c>
      <c r="C23" s="51"/>
      <c r="D23" s="222">
        <f>+D22/2</f>
        <v>2.91</v>
      </c>
      <c r="F23" s="222">
        <f>+F22/2</f>
        <v>2.91</v>
      </c>
      <c r="G23" s="49">
        <f t="shared" si="0"/>
        <v>15222.504815687673</v>
      </c>
      <c r="H23" s="49">
        <f t="shared" si="1"/>
        <v>2892.2759149806579</v>
      </c>
      <c r="I23" s="182">
        <f t="shared" si="2"/>
        <v>18114.780730668332</v>
      </c>
      <c r="J23" s="217"/>
    </row>
    <row r="24" spans="1:10" s="3" customFormat="1" ht="14.5" x14ac:dyDescent="0.3">
      <c r="A24" s="208" t="s">
        <v>8</v>
      </c>
      <c r="B24" s="182">
        <v>479296971</v>
      </c>
      <c r="C24" s="51"/>
      <c r="D24" s="222">
        <v>5.82</v>
      </c>
      <c r="F24" s="222">
        <v>5.82</v>
      </c>
      <c r="G24" s="49">
        <f t="shared" si="0"/>
        <v>580829.14030882192</v>
      </c>
      <c r="H24" s="49">
        <f t="shared" si="1"/>
        <v>110357.53665867617</v>
      </c>
      <c r="I24" s="182">
        <f t="shared" si="2"/>
        <v>691186.67696749815</v>
      </c>
      <c r="J24" s="217"/>
    </row>
    <row r="25" spans="1:10" s="3" customFormat="1" ht="12.75" customHeight="1" x14ac:dyDescent="0.3">
      <c r="A25" s="208" t="s">
        <v>4</v>
      </c>
      <c r="B25" s="182">
        <f>B24*5%</f>
        <v>23964848.550000001</v>
      </c>
      <c r="C25" s="51"/>
      <c r="D25" s="222">
        <f>+D24/2</f>
        <v>2.91</v>
      </c>
      <c r="F25" s="222">
        <f>+F24/2</f>
        <v>2.91</v>
      </c>
      <c r="G25" s="49">
        <f t="shared" si="0"/>
        <v>14520.728507720551</v>
      </c>
      <c r="H25" s="49">
        <f t="shared" si="1"/>
        <v>2758.9384164669045</v>
      </c>
      <c r="I25" s="182">
        <f t="shared" si="2"/>
        <v>17279.666924187455</v>
      </c>
      <c r="J25" s="217"/>
    </row>
    <row r="26" spans="1:10" s="3" customFormat="1" ht="12.75" customHeight="1" x14ac:dyDescent="0.3">
      <c r="A26" s="208" t="s">
        <v>9</v>
      </c>
      <c r="B26" s="182">
        <v>118872972.06</v>
      </c>
      <c r="C26" s="51"/>
      <c r="D26" s="222">
        <v>5.82</v>
      </c>
      <c r="F26" s="222">
        <v>5.82</v>
      </c>
      <c r="G26" s="49">
        <f t="shared" si="0"/>
        <v>144054.5013741896</v>
      </c>
      <c r="H26" s="49">
        <f t="shared" si="1"/>
        <v>27370.355261096025</v>
      </c>
      <c r="I26" s="182">
        <f t="shared" si="2"/>
        <v>171424.85663528563</v>
      </c>
      <c r="J26" s="217"/>
    </row>
    <row r="27" spans="1:10" s="3" customFormat="1" ht="15" customHeight="1" x14ac:dyDescent="0.3">
      <c r="A27" s="208" t="s">
        <v>10</v>
      </c>
      <c r="B27" s="182">
        <f>882987259.87+44149363+1020000</f>
        <v>928156622.87</v>
      </c>
      <c r="C27" s="51"/>
      <c r="D27" s="222">
        <v>5.82</v>
      </c>
      <c r="F27" s="222">
        <v>5.82</v>
      </c>
      <c r="G27" s="49">
        <f t="shared" si="0"/>
        <v>1124773.2532270092</v>
      </c>
      <c r="H27" s="49">
        <f t="shared" si="1"/>
        <v>213706.91811313175</v>
      </c>
      <c r="I27" s="182">
        <f t="shared" si="2"/>
        <v>1338480.171340141</v>
      </c>
      <c r="J27" s="217"/>
    </row>
    <row r="28" spans="1:10" s="3" customFormat="1" ht="12.75" customHeight="1" x14ac:dyDescent="0.3">
      <c r="A28" s="208" t="s">
        <v>4</v>
      </c>
      <c r="B28" s="182">
        <f>B27*5%</f>
        <v>46407831.1435</v>
      </c>
      <c r="C28" s="51"/>
      <c r="D28" s="222">
        <f>+D27/2</f>
        <v>2.91</v>
      </c>
      <c r="F28" s="222">
        <f>+F27/2</f>
        <v>2.91</v>
      </c>
      <c r="G28" s="49">
        <f t="shared" si="0"/>
        <v>28119.331330675232</v>
      </c>
      <c r="H28" s="49">
        <f t="shared" si="1"/>
        <v>5342.672952828294</v>
      </c>
      <c r="I28" s="182">
        <f t="shared" si="2"/>
        <v>33462.004283503527</v>
      </c>
      <c r="J28" s="217"/>
    </row>
    <row r="29" spans="1:10" s="3" customFormat="1" ht="13.5" customHeight="1" x14ac:dyDescent="0.3">
      <c r="A29" s="208" t="s">
        <v>11</v>
      </c>
      <c r="B29" s="182">
        <v>2711354337</v>
      </c>
      <c r="C29" s="51"/>
      <c r="D29" s="222">
        <v>5.82</v>
      </c>
      <c r="F29" s="222">
        <v>5.82</v>
      </c>
      <c r="G29" s="49">
        <f t="shared" si="0"/>
        <v>3285715.7543612053</v>
      </c>
      <c r="H29" s="49">
        <f t="shared" si="1"/>
        <v>624285.99332862906</v>
      </c>
      <c r="I29" s="182">
        <f t="shared" si="2"/>
        <v>3910001.7476898343</v>
      </c>
      <c r="J29" s="217"/>
    </row>
    <row r="30" spans="1:10" s="3" customFormat="1" ht="12.75" customHeight="1" x14ac:dyDescent="0.3">
      <c r="A30" s="208" t="s">
        <v>4</v>
      </c>
      <c r="B30" s="182">
        <f>B29*5%</f>
        <v>135567716.84999999</v>
      </c>
      <c r="C30" s="51"/>
      <c r="D30" s="222">
        <f>+D29/2</f>
        <v>2.91</v>
      </c>
      <c r="F30" s="222">
        <f>+F29/2</f>
        <v>2.91</v>
      </c>
      <c r="G30" s="49">
        <f t="shared" si="0"/>
        <v>82142.89385903014</v>
      </c>
      <c r="H30" s="49">
        <f t="shared" si="1"/>
        <v>15607.149833215726</v>
      </c>
      <c r="I30" s="182">
        <f t="shared" si="2"/>
        <v>97750.043692245861</v>
      </c>
      <c r="J30" s="217"/>
    </row>
    <row r="31" spans="1:10" ht="14.5" x14ac:dyDescent="0.35">
      <c r="A31" s="208" t="s">
        <v>12</v>
      </c>
      <c r="B31" s="182">
        <v>60000000</v>
      </c>
      <c r="C31" s="48"/>
      <c r="D31" s="222">
        <v>5.82</v>
      </c>
      <c r="F31" s="222">
        <v>5.82</v>
      </c>
      <c r="G31" s="49">
        <f t="shared" si="0"/>
        <v>72710.136986301368</v>
      </c>
      <c r="H31" s="49">
        <f t="shared" si="1"/>
        <v>13814.92602739726</v>
      </c>
      <c r="I31" s="182">
        <f t="shared" si="2"/>
        <v>86525.063013698629</v>
      </c>
      <c r="J31" s="217"/>
    </row>
    <row r="32" spans="1:10" ht="14.5" x14ac:dyDescent="0.35">
      <c r="A32" s="208" t="s">
        <v>194</v>
      </c>
      <c r="B32" s="182">
        <f>+REPOSO!D16</f>
        <v>599943241.555125</v>
      </c>
      <c r="C32" s="48"/>
      <c r="D32" s="222">
        <v>5.82</v>
      </c>
      <c r="F32" s="222">
        <v>5.82</v>
      </c>
      <c r="G32" s="49">
        <f t="shared" si="0"/>
        <v>727032.58795798058</v>
      </c>
      <c r="H32" s="49">
        <f t="shared" si="1"/>
        <v>138136.1917120163</v>
      </c>
      <c r="I32" s="182">
        <f t="shared" si="2"/>
        <v>865168.77966999682</v>
      </c>
      <c r="J32" s="217"/>
    </row>
    <row r="33" spans="1:10" ht="13.5" customHeight="1" x14ac:dyDescent="0.35">
      <c r="A33" s="208" t="s">
        <v>13</v>
      </c>
      <c r="B33" s="182">
        <v>50000000</v>
      </c>
      <c r="C33" s="48"/>
      <c r="D33" s="222">
        <v>5.82</v>
      </c>
      <c r="F33" s="222">
        <v>5.82</v>
      </c>
      <c r="G33" s="49">
        <f t="shared" si="0"/>
        <v>60591.780821917804</v>
      </c>
      <c r="H33" s="49">
        <f t="shared" si="1"/>
        <v>11512.438356164383</v>
      </c>
      <c r="I33" s="182">
        <f t="shared" si="2"/>
        <v>72104.219178082189</v>
      </c>
      <c r="J33" s="217"/>
    </row>
    <row r="34" spans="1:10" ht="13.5" customHeight="1" x14ac:dyDescent="0.35">
      <c r="A34" s="208" t="s">
        <v>17</v>
      </c>
      <c r="B34" s="182">
        <v>2272618415</v>
      </c>
      <c r="C34" s="48"/>
      <c r="D34" s="222">
        <v>6</v>
      </c>
      <c r="F34" s="222">
        <v>6</v>
      </c>
      <c r="G34" s="49">
        <f t="shared" si="0"/>
        <v>2839216.4307945208</v>
      </c>
      <c r="H34" s="49">
        <f t="shared" si="1"/>
        <v>539451.12185095891</v>
      </c>
      <c r="I34" s="182">
        <f t="shared" si="2"/>
        <v>3378667.5526454798</v>
      </c>
      <c r="J34" s="217"/>
    </row>
    <row r="35" spans="1:10" ht="14.5" x14ac:dyDescent="0.35">
      <c r="A35" s="208" t="s">
        <v>4</v>
      </c>
      <c r="B35" s="182">
        <f>B34*5%</f>
        <v>113630920.75</v>
      </c>
      <c r="C35" s="48"/>
      <c r="D35" s="222">
        <v>3</v>
      </c>
      <c r="F35" s="222">
        <v>3</v>
      </c>
      <c r="G35" s="49">
        <f t="shared" si="0"/>
        <v>70980.410769863025</v>
      </c>
      <c r="H35" s="49">
        <f t="shared" si="1"/>
        <v>13486.278046273976</v>
      </c>
      <c r="I35" s="182">
        <f t="shared" si="2"/>
        <v>84466.688816137001</v>
      </c>
      <c r="J35" s="217"/>
    </row>
    <row r="36" spans="1:10" ht="14.5" x14ac:dyDescent="0.35">
      <c r="A36" s="208" t="s">
        <v>19</v>
      </c>
      <c r="B36" s="182">
        <v>814152549</v>
      </c>
      <c r="C36" s="48"/>
      <c r="D36" s="222">
        <v>6</v>
      </c>
      <c r="F36" s="222">
        <v>6</v>
      </c>
      <c r="G36" s="49">
        <f t="shared" si="0"/>
        <v>1017133.0475178082</v>
      </c>
      <c r="H36" s="49">
        <f t="shared" si="1"/>
        <v>193255.27902838355</v>
      </c>
      <c r="I36" s="182">
        <f t="shared" si="2"/>
        <v>1210388.3265461917</v>
      </c>
      <c r="J36" s="217"/>
    </row>
    <row r="37" spans="1:10" ht="14.5" x14ac:dyDescent="0.35">
      <c r="A37" s="208" t="s">
        <v>4</v>
      </c>
      <c r="B37" s="182">
        <f>B36*5%</f>
        <v>40707627.450000003</v>
      </c>
      <c r="C37" s="48"/>
      <c r="D37" s="222">
        <v>3</v>
      </c>
      <c r="F37" s="222">
        <v>3</v>
      </c>
      <c r="G37" s="49">
        <f t="shared" si="0"/>
        <v>25428.326187945207</v>
      </c>
      <c r="H37" s="49">
        <f t="shared" si="1"/>
        <v>4831.3819757095898</v>
      </c>
      <c r="I37" s="182">
        <f t="shared" si="2"/>
        <v>30259.708163654795</v>
      </c>
      <c r="J37" s="217"/>
    </row>
    <row r="38" spans="1:10" ht="26" x14ac:dyDescent="0.35">
      <c r="A38" s="208" t="s">
        <v>20</v>
      </c>
      <c r="B38" s="182">
        <f>1658342486.85+82917124</f>
        <v>1741259610.8499999</v>
      </c>
      <c r="C38" s="48"/>
      <c r="D38" s="222">
        <v>6</v>
      </c>
      <c r="F38" s="222">
        <v>6</v>
      </c>
      <c r="G38" s="49">
        <f t="shared" si="0"/>
        <v>2175381.8699934245</v>
      </c>
      <c r="H38" s="49">
        <f t="shared" si="1"/>
        <v>413322.55529875064</v>
      </c>
      <c r="I38" s="182">
        <f t="shared" si="2"/>
        <v>2588704.4252921753</v>
      </c>
      <c r="J38" s="217"/>
    </row>
    <row r="39" spans="1:10" ht="14.5" x14ac:dyDescent="0.35">
      <c r="A39" s="208" t="s">
        <v>4</v>
      </c>
      <c r="B39" s="182">
        <f>B38*5%</f>
        <v>87062980.542500004</v>
      </c>
      <c r="C39" s="48"/>
      <c r="D39" s="222">
        <f>+D38/2</f>
        <v>3</v>
      </c>
      <c r="F39" s="222">
        <f>+F38/2</f>
        <v>3</v>
      </c>
      <c r="G39" s="49">
        <f t="shared" si="0"/>
        <v>54384.546749835616</v>
      </c>
      <c r="H39" s="49">
        <f t="shared" si="1"/>
        <v>10333.063882468767</v>
      </c>
      <c r="I39" s="182">
        <f t="shared" si="2"/>
        <v>64717.610632304379</v>
      </c>
      <c r="J39" s="217"/>
    </row>
    <row r="40" spans="1:10" ht="14.5" x14ac:dyDescent="0.35">
      <c r="A40" s="208" t="s">
        <v>18</v>
      </c>
      <c r="B40" s="182">
        <f>1238483615.99+61924181</f>
        <v>1300407796.99</v>
      </c>
      <c r="C40" s="48"/>
      <c r="D40" s="222">
        <v>6</v>
      </c>
      <c r="F40" s="222">
        <v>6</v>
      </c>
      <c r="G40" s="49">
        <f t="shared" si="0"/>
        <v>1624619.0559655891</v>
      </c>
      <c r="H40" s="49">
        <f t="shared" si="1"/>
        <v>308677.62063346192</v>
      </c>
      <c r="I40" s="182">
        <f t="shared" si="2"/>
        <v>1933296.6765990511</v>
      </c>
      <c r="J40" s="217"/>
    </row>
    <row r="41" spans="1:10" ht="14.5" x14ac:dyDescent="0.35">
      <c r="A41" s="208" t="s">
        <v>4</v>
      </c>
      <c r="B41" s="182">
        <f>B40*5%</f>
        <v>65020389.8495</v>
      </c>
      <c r="C41" s="48"/>
      <c r="D41" s="222">
        <v>3</v>
      </c>
      <c r="F41" s="222">
        <v>3</v>
      </c>
      <c r="G41" s="49">
        <f t="shared" si="0"/>
        <v>40615.476399139727</v>
      </c>
      <c r="H41" s="49">
        <f t="shared" si="1"/>
        <v>7716.940515836548</v>
      </c>
      <c r="I41" s="182">
        <f t="shared" si="2"/>
        <v>48332.416914976275</v>
      </c>
      <c r="J41" s="217"/>
    </row>
    <row r="42" spans="1:10" ht="14.5" x14ac:dyDescent="0.35">
      <c r="A42" s="208" t="s">
        <v>247</v>
      </c>
      <c r="B42" s="182">
        <v>3438710</v>
      </c>
      <c r="C42" s="48"/>
      <c r="D42" s="222">
        <v>6</v>
      </c>
      <c r="F42" s="222">
        <v>6</v>
      </c>
      <c r="G42" s="49">
        <f t="shared" si="0"/>
        <v>4296.0322191780815</v>
      </c>
      <c r="H42" s="49">
        <f t="shared" si="1"/>
        <v>816.24612164383552</v>
      </c>
      <c r="I42" s="182">
        <f t="shared" si="2"/>
        <v>5112.2783408219166</v>
      </c>
      <c r="J42" s="217"/>
    </row>
    <row r="43" spans="1:10" ht="14.5" x14ac:dyDescent="0.35">
      <c r="A43" s="208" t="s">
        <v>4</v>
      </c>
      <c r="B43" s="182">
        <f>B42*5%</f>
        <v>171935.5</v>
      </c>
      <c r="C43" s="48"/>
      <c r="D43" s="222">
        <v>3</v>
      </c>
      <c r="F43" s="222">
        <v>3</v>
      </c>
      <c r="G43" s="49">
        <f t="shared" si="0"/>
        <v>107.40080547945206</v>
      </c>
      <c r="H43" s="49">
        <f t="shared" si="1"/>
        <v>20.406153041095891</v>
      </c>
      <c r="I43" s="182">
        <f t="shared" si="2"/>
        <v>127.80695852054795</v>
      </c>
      <c r="J43" s="217"/>
    </row>
    <row r="44" spans="1:10" ht="14.5" x14ac:dyDescent="0.35">
      <c r="A44" s="208" t="s">
        <v>21</v>
      </c>
      <c r="B44" s="182">
        <f>990754720.37+49537736+4800635+580000+639873</f>
        <v>1046312964.37</v>
      </c>
      <c r="C44" s="48"/>
      <c r="D44" s="222">
        <v>5</v>
      </c>
      <c r="F44" s="222">
        <v>5</v>
      </c>
      <c r="G44" s="49">
        <f t="shared" si="0"/>
        <v>1089312.127289315</v>
      </c>
      <c r="H44" s="49">
        <f t="shared" si="1"/>
        <v>206969.30418496986</v>
      </c>
      <c r="I44" s="182">
        <f t="shared" si="2"/>
        <v>1296281.4314742847</v>
      </c>
      <c r="J44" s="217"/>
    </row>
    <row r="45" spans="1:10" ht="14.5" x14ac:dyDescent="0.35">
      <c r="A45" s="208" t="s">
        <v>4</v>
      </c>
      <c r="B45" s="182">
        <f>B44*5%</f>
        <v>52315648.218500003</v>
      </c>
      <c r="C45" s="48"/>
      <c r="D45" s="222">
        <v>2.5</v>
      </c>
      <c r="F45" s="222">
        <v>2.5</v>
      </c>
      <c r="G45" s="49">
        <f t="shared" si="0"/>
        <v>27232.803182232885</v>
      </c>
      <c r="H45" s="49">
        <f t="shared" si="1"/>
        <v>5174.2326046242479</v>
      </c>
      <c r="I45" s="182">
        <f t="shared" si="2"/>
        <v>32407.035786857134</v>
      </c>
      <c r="J45" s="217"/>
    </row>
    <row r="46" spans="1:10" ht="12" customHeight="1" x14ac:dyDescent="0.35">
      <c r="A46" s="181" t="s">
        <v>22</v>
      </c>
      <c r="B46" s="182">
        <v>42076073</v>
      </c>
      <c r="C46" s="48"/>
      <c r="D46" s="222">
        <v>3.1</v>
      </c>
      <c r="F46" s="222">
        <v>3.1</v>
      </c>
      <c r="G46" s="49">
        <f t="shared" ref="G46:G52" si="3">(B46*F46/100)/365*$B$105</f>
        <v>271592.40544657537</v>
      </c>
      <c r="H46" s="49">
        <f t="shared" si="1"/>
        <v>51602.55703484932</v>
      </c>
      <c r="I46" s="182">
        <f t="shared" si="2"/>
        <v>323194.96248142468</v>
      </c>
      <c r="J46" s="217"/>
    </row>
    <row r="47" spans="1:10" ht="11.25" customHeight="1" x14ac:dyDescent="0.35">
      <c r="A47" s="181" t="s">
        <v>4</v>
      </c>
      <c r="B47" s="182">
        <f>B46*5%</f>
        <v>2103803.65</v>
      </c>
      <c r="C47" s="48"/>
      <c r="D47" s="222">
        <f>+D46/2</f>
        <v>1.55</v>
      </c>
      <c r="F47" s="222">
        <f>+F46/2</f>
        <v>1.55</v>
      </c>
      <c r="G47" s="49">
        <f t="shared" si="3"/>
        <v>6789.810136164383</v>
      </c>
      <c r="H47" s="49">
        <f t="shared" si="1"/>
        <v>1290.0639258712329</v>
      </c>
      <c r="I47" s="182">
        <f t="shared" si="2"/>
        <v>8079.8740620356157</v>
      </c>
      <c r="J47" s="217"/>
    </row>
    <row r="48" spans="1:10" ht="12" customHeight="1" x14ac:dyDescent="0.35">
      <c r="A48" s="181" t="s">
        <v>23</v>
      </c>
      <c r="B48" s="182">
        <v>184055159</v>
      </c>
      <c r="C48" s="48"/>
      <c r="D48" s="222">
        <v>3.1</v>
      </c>
      <c r="F48" s="222">
        <v>3.1</v>
      </c>
      <c r="G48" s="49">
        <f t="shared" si="3"/>
        <v>1188038.2317917808</v>
      </c>
      <c r="H48" s="49">
        <f t="shared" si="1"/>
        <v>225727.26404043834</v>
      </c>
      <c r="I48" s="182">
        <f t="shared" si="2"/>
        <v>1413765.4958322193</v>
      </c>
      <c r="J48" s="217"/>
    </row>
    <row r="49" spans="1:12" ht="12" customHeight="1" x14ac:dyDescent="0.35">
      <c r="A49" s="181" t="s">
        <v>4</v>
      </c>
      <c r="B49" s="182">
        <f>B48*5%</f>
        <v>9202757.9500000011</v>
      </c>
      <c r="C49" s="48"/>
      <c r="D49" s="222">
        <f>+D48/2</f>
        <v>1.55</v>
      </c>
      <c r="F49" s="222">
        <f>+F48/2</f>
        <v>1.55</v>
      </c>
      <c r="G49" s="49">
        <f t="shared" si="3"/>
        <v>29700.955794794521</v>
      </c>
      <c r="H49" s="49">
        <f t="shared" si="1"/>
        <v>5643.1816010109587</v>
      </c>
      <c r="I49" s="182">
        <f t="shared" si="2"/>
        <v>35344.137395805483</v>
      </c>
      <c r="J49" s="217"/>
    </row>
    <row r="50" spans="1:12" ht="12" customHeight="1" x14ac:dyDescent="0.35">
      <c r="A50" s="181" t="s">
        <v>24</v>
      </c>
      <c r="B50" s="182">
        <v>824278991</v>
      </c>
      <c r="C50" s="48"/>
      <c r="D50" s="222">
        <v>3.1</v>
      </c>
      <c r="F50" s="222">
        <v>3.1</v>
      </c>
      <c r="G50" s="49">
        <f t="shared" si="3"/>
        <v>5320551.5145095894</v>
      </c>
      <c r="H50" s="49">
        <f t="shared" si="1"/>
        <v>1010904.787756822</v>
      </c>
      <c r="I50" s="182">
        <f t="shared" si="2"/>
        <v>6331456.3022664115</v>
      </c>
      <c r="J50" s="217"/>
    </row>
    <row r="51" spans="1:12" ht="13.5" customHeight="1" x14ac:dyDescent="0.35">
      <c r="A51" s="181" t="s">
        <v>4</v>
      </c>
      <c r="B51" s="182">
        <f>B50*5%</f>
        <v>41213949.550000004</v>
      </c>
      <c r="C51" s="48"/>
      <c r="D51" s="222">
        <f>+D50/2</f>
        <v>1.55</v>
      </c>
      <c r="F51" s="222">
        <f>+F50/2</f>
        <v>1.55</v>
      </c>
      <c r="G51" s="49">
        <f t="shared" si="3"/>
        <v>133013.78786273976</v>
      </c>
      <c r="H51" s="49">
        <f t="shared" si="1"/>
        <v>25272.619693920555</v>
      </c>
      <c r="I51" s="182">
        <f t="shared" si="2"/>
        <v>158286.4075566603</v>
      </c>
      <c r="J51" s="217"/>
    </row>
    <row r="52" spans="1:12" ht="11.25" customHeight="1" x14ac:dyDescent="0.35">
      <c r="A52" s="181" t="s">
        <v>25</v>
      </c>
      <c r="B52" s="182">
        <f>199056629.53+9952831</f>
        <v>209009460.53</v>
      </c>
      <c r="C52" s="48"/>
      <c r="D52" s="222">
        <v>3.1</v>
      </c>
      <c r="F52" s="222">
        <v>3.1</v>
      </c>
      <c r="G52" s="49">
        <f t="shared" si="3"/>
        <v>1349113.1205717258</v>
      </c>
      <c r="H52" s="49">
        <f t="shared" si="1"/>
        <v>256331.4929086279</v>
      </c>
      <c r="I52" s="182">
        <f t="shared" si="2"/>
        <v>1605444.6134803537</v>
      </c>
      <c r="J52" s="217"/>
    </row>
    <row r="53" spans="1:12" ht="12.75" customHeight="1" thickBot="1" x14ac:dyDescent="0.4">
      <c r="A53" s="183" t="s">
        <v>4</v>
      </c>
      <c r="B53" s="161">
        <f>B52*5%</f>
        <v>10450473.026500002</v>
      </c>
      <c r="C53" s="48"/>
      <c r="D53" s="223">
        <f>+D52/2</f>
        <v>1.55</v>
      </c>
      <c r="F53" s="231">
        <f>+F52/2</f>
        <v>1.55</v>
      </c>
      <c r="G53" s="53">
        <f>(B53*F53/1000)/365*$B$105</f>
        <v>3372.7828014293154</v>
      </c>
      <c r="H53" s="53">
        <f t="shared" si="1"/>
        <v>640.82873227156995</v>
      </c>
      <c r="I53" s="161">
        <f t="shared" si="2"/>
        <v>4013.6115337008855</v>
      </c>
    </row>
    <row r="54" spans="1:12" ht="14.25" customHeight="1" thickBot="1" x14ac:dyDescent="0.4">
      <c r="A54" s="184" t="s">
        <v>312</v>
      </c>
      <c r="B54" s="185">
        <f>SUM(B9:B53)</f>
        <v>87559555003.322266</v>
      </c>
      <c r="C54" s="48"/>
      <c r="D54" s="238"/>
      <c r="F54" s="237"/>
      <c r="G54" s="235">
        <f>SUM(G9:G53)</f>
        <v>47024979.058146954</v>
      </c>
      <c r="H54" s="235">
        <f>SUM(H9:H53)</f>
        <v>8934746.0210479219</v>
      </c>
      <c r="I54" s="185">
        <f>SUM(I9:I53)</f>
        <v>55959725.079194896</v>
      </c>
      <c r="J54" s="218"/>
      <c r="K54" s="218"/>
    </row>
    <row r="55" spans="1:12" ht="14.25" customHeight="1" thickBot="1" x14ac:dyDescent="0.4">
      <c r="A55" s="157"/>
      <c r="B55" s="158"/>
      <c r="C55" s="48"/>
      <c r="D55" s="48"/>
      <c r="F55" s="217"/>
      <c r="J55" s="220"/>
      <c r="K55" s="217"/>
      <c r="L55" s="217"/>
    </row>
    <row r="56" spans="1:12" ht="14.25" customHeight="1" x14ac:dyDescent="0.35">
      <c r="A56" s="180" t="s">
        <v>450</v>
      </c>
      <c r="B56" s="193"/>
      <c r="C56" s="48"/>
      <c r="D56" s="221"/>
      <c r="F56" s="216"/>
      <c r="G56" s="213"/>
      <c r="H56" s="213"/>
      <c r="I56" s="214"/>
      <c r="J56" s="220"/>
      <c r="K56" s="217"/>
      <c r="L56" s="217"/>
    </row>
    <row r="57" spans="1:12" ht="14.25" customHeight="1" thickBot="1" x14ac:dyDescent="0.4">
      <c r="A57" s="163" t="s">
        <v>14</v>
      </c>
      <c r="B57" s="189">
        <v>38369544</v>
      </c>
      <c r="C57" s="48"/>
      <c r="D57" s="231">
        <v>20</v>
      </c>
      <c r="F57" s="228">
        <v>20</v>
      </c>
      <c r="G57" s="53">
        <f>(B57*F57/100)/365*$B$105</f>
        <v>1597854.9830136986</v>
      </c>
      <c r="H57" s="53">
        <f>+G57*0.5</f>
        <v>798927.4915068493</v>
      </c>
      <c r="I57" s="161">
        <f t="shared" ref="I57" si="4">+G57+H57</f>
        <v>2396782.4745205478</v>
      </c>
      <c r="J57" s="220"/>
      <c r="K57" s="217"/>
      <c r="L57" s="217"/>
    </row>
    <row r="58" spans="1:12" ht="14.25" customHeight="1" thickBot="1" x14ac:dyDescent="0.4">
      <c r="A58" s="219" t="s">
        <v>456</v>
      </c>
      <c r="B58" s="234">
        <f>SUM(B57)</f>
        <v>38369544</v>
      </c>
      <c r="C58" s="48"/>
      <c r="D58" s="191"/>
      <c r="F58" s="191"/>
      <c r="G58" s="185">
        <f>SUM(G57)</f>
        <v>1597854.9830136986</v>
      </c>
      <c r="H58" s="185">
        <f t="shared" ref="H58:I58" si="5">SUM(H57)</f>
        <v>798927.4915068493</v>
      </c>
      <c r="I58" s="185">
        <f t="shared" si="5"/>
        <v>2396782.4745205478</v>
      </c>
      <c r="J58" s="220"/>
      <c r="K58" s="217"/>
      <c r="L58" s="217"/>
    </row>
    <row r="59" spans="1:12" ht="14.25" customHeight="1" thickBot="1" x14ac:dyDescent="0.4">
      <c r="A59" s="157"/>
      <c r="B59" s="158"/>
      <c r="C59" s="48"/>
      <c r="D59" s="232"/>
      <c r="F59" s="217"/>
      <c r="G59" s="233"/>
      <c r="J59" s="220"/>
      <c r="K59" s="217"/>
      <c r="L59" s="217"/>
    </row>
    <row r="60" spans="1:12" ht="14.5" x14ac:dyDescent="0.35">
      <c r="A60" s="180" t="s">
        <v>315</v>
      </c>
      <c r="B60" s="162"/>
      <c r="C60" s="48"/>
      <c r="D60" s="239"/>
      <c r="F60" s="240"/>
      <c r="G60" s="241"/>
      <c r="H60" s="213"/>
      <c r="I60" s="214"/>
      <c r="J60" s="220"/>
      <c r="K60" s="217"/>
      <c r="L60" s="217"/>
    </row>
    <row r="61" spans="1:12" ht="12.75" customHeight="1" thickBot="1" x14ac:dyDescent="0.4">
      <c r="A61" s="163" t="s">
        <v>415</v>
      </c>
      <c r="B61" s="164">
        <f>+MAQUINARIA!D18</f>
        <v>2530410039.9263167</v>
      </c>
      <c r="C61" s="48"/>
      <c r="D61" s="231">
        <v>7</v>
      </c>
      <c r="F61" s="231">
        <v>7</v>
      </c>
      <c r="G61" s="53">
        <f>(B61*F61/1000)/365*$B$105</f>
        <v>3688159.2910706867</v>
      </c>
      <c r="H61" s="53">
        <f t="shared" ref="H61" si="6">+G61*0.19</f>
        <v>700750.2653034305</v>
      </c>
      <c r="I61" s="161">
        <f t="shared" ref="I61" si="7">+G61+H61</f>
        <v>4388909.5563741168</v>
      </c>
      <c r="J61" s="220"/>
      <c r="K61" s="218"/>
      <c r="L61" s="220"/>
    </row>
    <row r="62" spans="1:12" s="5" customFormat="1" ht="13.5" customHeight="1" thickBot="1" x14ac:dyDescent="0.4">
      <c r="A62" s="186" t="s">
        <v>457</v>
      </c>
      <c r="B62" s="236">
        <f>SUM(B61)</f>
        <v>2530410039.9263167</v>
      </c>
      <c r="C62" s="52"/>
      <c r="D62" s="242"/>
      <c r="F62" s="243"/>
      <c r="G62" s="191">
        <f>SUM(G61)</f>
        <v>3688159.2910706867</v>
      </c>
      <c r="H62" s="191">
        <f>SUM(H61)</f>
        <v>700750.2653034305</v>
      </c>
      <c r="I62" s="191">
        <f>SUM(I61)</f>
        <v>4388909.5563741168</v>
      </c>
      <c r="J62" s="217"/>
      <c r="K62" s="217"/>
      <c r="L62" s="217"/>
    </row>
    <row r="63" spans="1:12" s="5" customFormat="1" ht="13.5" customHeight="1" thickBot="1" x14ac:dyDescent="0.4">
      <c r="A63" s="159"/>
      <c r="B63" s="160"/>
      <c r="C63" s="52"/>
      <c r="D63" s="52"/>
      <c r="I63" s="229"/>
      <c r="J63" s="217"/>
      <c r="K63" s="217"/>
      <c r="L63" s="217"/>
    </row>
    <row r="64" spans="1:12" s="5" customFormat="1" ht="14.5" x14ac:dyDescent="0.35">
      <c r="A64" s="180" t="s">
        <v>27</v>
      </c>
      <c r="B64" s="162"/>
      <c r="C64" s="52"/>
      <c r="D64" s="239"/>
      <c r="F64" s="240"/>
      <c r="G64" s="241"/>
      <c r="H64" s="213"/>
      <c r="I64" s="214"/>
      <c r="J64" s="217"/>
      <c r="K64" s="217"/>
      <c r="L64" s="217"/>
    </row>
    <row r="65" spans="1:12" s="5" customFormat="1" ht="14.25" customHeight="1" thickBot="1" x14ac:dyDescent="0.4">
      <c r="A65" s="183" t="s">
        <v>422</v>
      </c>
      <c r="B65" s="161">
        <v>600000000</v>
      </c>
      <c r="C65" s="52"/>
      <c r="D65" s="231">
        <v>0.5</v>
      </c>
      <c r="F65" s="231">
        <f>+D65</f>
        <v>0.5</v>
      </c>
      <c r="G65" s="53">
        <f>(B65*F65/100)/365*$B$105</f>
        <v>624657.53424657532</v>
      </c>
      <c r="H65" s="53">
        <f t="shared" ref="H65" si="8">+G65*0.19</f>
        <v>118684.93150684932</v>
      </c>
      <c r="I65" s="161">
        <f t="shared" ref="I65" si="9">+G65+H65</f>
        <v>743342.46575342468</v>
      </c>
      <c r="J65" s="217"/>
      <c r="K65" s="217"/>
      <c r="L65" s="217"/>
    </row>
    <row r="66" spans="1:12" s="5" customFormat="1" ht="14.25" customHeight="1" thickBot="1" x14ac:dyDescent="0.4">
      <c r="A66" s="184" t="s">
        <v>432</v>
      </c>
      <c r="B66" s="187">
        <f>SUM(B65)</f>
        <v>600000000</v>
      </c>
      <c r="C66" s="52"/>
      <c r="D66" s="242"/>
      <c r="F66" s="243"/>
      <c r="G66" s="191">
        <f>SUM(G65)</f>
        <v>624657.53424657532</v>
      </c>
      <c r="H66" s="191">
        <f>SUM(H65)</f>
        <v>118684.93150684932</v>
      </c>
      <c r="I66" s="191">
        <f>SUM(I65)</f>
        <v>743342.46575342468</v>
      </c>
      <c r="J66" s="217"/>
      <c r="K66" s="217"/>
      <c r="L66" s="217"/>
    </row>
    <row r="67" spans="1:12" s="5" customFormat="1" ht="13.5" customHeight="1" thickBot="1" x14ac:dyDescent="0.4">
      <c r="A67" s="159"/>
      <c r="B67" s="160"/>
      <c r="C67" s="52"/>
      <c r="D67" s="52"/>
      <c r="J67" s="217"/>
      <c r="K67" s="217"/>
      <c r="L67" s="217"/>
    </row>
    <row r="68" spans="1:12" s="5" customFormat="1" ht="12.75" customHeight="1" x14ac:dyDescent="0.35">
      <c r="A68" s="180" t="s">
        <v>28</v>
      </c>
      <c r="B68" s="162"/>
      <c r="C68" s="52"/>
      <c r="D68" s="239"/>
      <c r="F68" s="240"/>
      <c r="G68" s="241"/>
      <c r="H68" s="213"/>
      <c r="I68" s="214"/>
      <c r="J68" s="217"/>
      <c r="K68" s="217"/>
      <c r="L68" s="217"/>
    </row>
    <row r="69" spans="1:12" s="5" customFormat="1" ht="12.75" customHeight="1" thickBot="1" x14ac:dyDescent="0.4">
      <c r="A69" s="183" t="s">
        <v>426</v>
      </c>
      <c r="B69" s="190">
        <f>+AUTOS!G38</f>
        <v>3184197718</v>
      </c>
      <c r="C69" s="52"/>
      <c r="D69" s="231">
        <v>3.61</v>
      </c>
      <c r="F69" s="231">
        <f>+D69</f>
        <v>3.61</v>
      </c>
      <c r="G69" s="53">
        <f>(B69*F69/100)/365*$B$105</f>
        <v>23934698.24412274</v>
      </c>
      <c r="H69" s="53">
        <f t="shared" ref="H69" si="10">+G69*0.19</f>
        <v>4547592.6663833205</v>
      </c>
      <c r="I69" s="161">
        <f t="shared" ref="I69" si="11">+G69+H69</f>
        <v>28482290.910506062</v>
      </c>
      <c r="J69" s="217"/>
      <c r="K69" s="217"/>
      <c r="L69" s="217"/>
    </row>
    <row r="70" spans="1:12" s="5" customFormat="1" ht="13.5" customHeight="1" thickBot="1" x14ac:dyDescent="0.4">
      <c r="A70" s="192" t="s">
        <v>427</v>
      </c>
      <c r="B70" s="191">
        <f>SUM(B69)</f>
        <v>3184197718</v>
      </c>
      <c r="C70" s="52"/>
      <c r="D70" s="242"/>
      <c r="F70" s="243"/>
      <c r="G70" s="191">
        <f>SUM(G69)</f>
        <v>23934698.24412274</v>
      </c>
      <c r="H70" s="191">
        <f>SUM(H69)</f>
        <v>4547592.6663833205</v>
      </c>
      <c r="I70" s="191">
        <f>SUM(I69)</f>
        <v>28482290.910506062</v>
      </c>
      <c r="J70" s="217"/>
      <c r="K70" s="217"/>
      <c r="L70" s="217"/>
    </row>
    <row r="71" spans="1:12" s="5" customFormat="1" ht="13.5" customHeight="1" thickBot="1" x14ac:dyDescent="0.4">
      <c r="A71" s="159"/>
      <c r="B71" s="158"/>
      <c r="C71" s="52"/>
      <c r="D71" s="52"/>
      <c r="J71" s="217"/>
      <c r="K71" s="217"/>
      <c r="L71" s="217"/>
    </row>
    <row r="72" spans="1:12" s="5" customFormat="1" ht="13.5" customHeight="1" x14ac:dyDescent="0.35">
      <c r="A72" s="180" t="s">
        <v>29</v>
      </c>
      <c r="B72" s="193"/>
      <c r="C72" s="52"/>
      <c r="D72" s="239"/>
      <c r="F72" s="240"/>
      <c r="G72" s="241"/>
      <c r="H72" s="213"/>
      <c r="I72" s="214"/>
      <c r="J72" s="217"/>
      <c r="K72" s="217"/>
      <c r="L72" s="217"/>
    </row>
    <row r="73" spans="1:12" s="5" customFormat="1" ht="13.5" customHeight="1" thickBot="1" x14ac:dyDescent="0.4">
      <c r="A73" s="181" t="s">
        <v>422</v>
      </c>
      <c r="B73" s="182">
        <v>550000000</v>
      </c>
      <c r="C73" s="52"/>
      <c r="D73" s="231">
        <v>8</v>
      </c>
      <c r="F73" s="302">
        <v>5</v>
      </c>
      <c r="G73" s="227">
        <f>(B73*F73/100)/365*$B$105</f>
        <v>5726027.3972602738</v>
      </c>
      <c r="H73" s="227">
        <f t="shared" ref="H73" si="12">+G73*0.19</f>
        <v>1087945.2054794519</v>
      </c>
      <c r="I73" s="164">
        <f t="shared" ref="I73" si="13">+G73+H73</f>
        <v>6813972.6027397253</v>
      </c>
      <c r="J73" s="249"/>
      <c r="K73" s="217"/>
      <c r="L73" s="217"/>
    </row>
    <row r="74" spans="1:12" s="5" customFormat="1" ht="13.5" customHeight="1" thickBot="1" x14ac:dyDescent="0.4">
      <c r="A74" s="192" t="s">
        <v>455</v>
      </c>
      <c r="B74" s="191">
        <f>SUM(B73)</f>
        <v>550000000</v>
      </c>
      <c r="C74" s="52"/>
      <c r="D74" s="242"/>
      <c r="F74" s="301"/>
      <c r="G74" s="236">
        <f>SUM(G73)</f>
        <v>5726027.3972602738</v>
      </c>
      <c r="H74" s="236">
        <f>SUM(H73)</f>
        <v>1087945.2054794519</v>
      </c>
      <c r="I74" s="236">
        <f>SUM(I73)</f>
        <v>6813972.6027397253</v>
      </c>
      <c r="J74" s="250"/>
      <c r="K74" s="217"/>
      <c r="L74" s="217"/>
    </row>
    <row r="75" spans="1:12" s="5" customFormat="1" ht="13.5" customHeight="1" thickBot="1" x14ac:dyDescent="0.4">
      <c r="A75" s="159"/>
      <c r="B75" s="158"/>
      <c r="C75" s="52"/>
      <c r="D75" s="52"/>
      <c r="J75" s="217"/>
      <c r="K75" s="217"/>
      <c r="L75" s="217"/>
    </row>
    <row r="76" spans="1:12" s="5" customFormat="1" ht="13.5" customHeight="1" x14ac:dyDescent="0.35">
      <c r="A76" s="180" t="s">
        <v>31</v>
      </c>
      <c r="B76" s="193"/>
      <c r="C76" s="52"/>
      <c r="D76" s="239"/>
      <c r="F76" s="240"/>
      <c r="G76" s="241"/>
      <c r="H76" s="213"/>
      <c r="I76" s="214"/>
      <c r="J76" s="217"/>
      <c r="K76" s="217"/>
      <c r="L76" s="217"/>
    </row>
    <row r="77" spans="1:12" s="5" customFormat="1" ht="13.5" customHeight="1" thickBot="1" x14ac:dyDescent="0.4">
      <c r="A77" s="194" t="s">
        <v>26</v>
      </c>
      <c r="B77" s="182">
        <v>200000000</v>
      </c>
      <c r="C77" s="52"/>
      <c r="D77" s="231">
        <v>30</v>
      </c>
      <c r="F77" s="231">
        <f>+D77</f>
        <v>30</v>
      </c>
      <c r="G77" s="53">
        <f>(B77*F77/100)/365*$B$105</f>
        <v>12493150.684931507</v>
      </c>
      <c r="H77" s="53">
        <f t="shared" ref="H77" si="14">+G77*0.19</f>
        <v>2373698.6301369863</v>
      </c>
      <c r="I77" s="161">
        <f t="shared" ref="I77" si="15">+G77+H77</f>
        <v>14866849.315068495</v>
      </c>
      <c r="J77" s="217"/>
      <c r="K77" s="217"/>
      <c r="L77" s="217"/>
    </row>
    <row r="78" spans="1:12" s="5" customFormat="1" ht="13.5" customHeight="1" thickBot="1" x14ac:dyDescent="0.4">
      <c r="A78" s="192" t="s">
        <v>428</v>
      </c>
      <c r="B78" s="191">
        <f>SUM(B77)</f>
        <v>200000000</v>
      </c>
      <c r="C78" s="52"/>
      <c r="D78" s="242"/>
      <c r="F78" s="237"/>
      <c r="G78" s="191">
        <f>SUM(G77)</f>
        <v>12493150.684931507</v>
      </c>
      <c r="H78" s="191">
        <f>SUM(H77)</f>
        <v>2373698.6301369863</v>
      </c>
      <c r="I78" s="191">
        <f>SUM(I77)</f>
        <v>14866849.315068495</v>
      </c>
      <c r="J78" s="217"/>
      <c r="K78" s="217"/>
      <c r="L78" s="217"/>
    </row>
    <row r="79" spans="1:12" s="5" customFormat="1" ht="13.5" customHeight="1" thickBot="1" x14ac:dyDescent="0.4">
      <c r="A79" s="159"/>
      <c r="B79" s="158"/>
      <c r="C79" s="52"/>
      <c r="D79" s="158"/>
      <c r="J79" s="217"/>
      <c r="K79" s="217"/>
      <c r="L79" s="217"/>
    </row>
    <row r="80" spans="1:12" s="5" customFormat="1" ht="26" x14ac:dyDescent="0.35">
      <c r="A80" s="198" t="s">
        <v>421</v>
      </c>
      <c r="B80" s="201"/>
      <c r="C80" s="52"/>
      <c r="D80" s="254"/>
      <c r="E80" s="229"/>
      <c r="F80" s="255"/>
      <c r="G80" s="256"/>
      <c r="H80" s="256"/>
      <c r="I80" s="257"/>
      <c r="J80" s="217"/>
      <c r="K80" s="217"/>
      <c r="L80" s="217"/>
    </row>
    <row r="81" spans="1:12" s="5" customFormat="1" ht="14.5" x14ac:dyDescent="0.35">
      <c r="A81" s="199" t="s">
        <v>438</v>
      </c>
      <c r="B81" s="202"/>
      <c r="C81" s="52"/>
      <c r="D81" s="258"/>
      <c r="E81" s="229"/>
      <c r="F81" s="259"/>
      <c r="G81" s="260"/>
      <c r="H81" s="260"/>
      <c r="I81" s="261"/>
      <c r="J81" s="217"/>
      <c r="K81" s="217"/>
      <c r="L81" s="217"/>
    </row>
    <row r="82" spans="1:12" s="5" customFormat="1" ht="13.5" customHeight="1" x14ac:dyDescent="0.35">
      <c r="A82" s="200" t="s">
        <v>433</v>
      </c>
      <c r="B82" s="203"/>
      <c r="C82" s="52"/>
      <c r="D82" s="258"/>
      <c r="E82" s="229"/>
      <c r="F82" s="259"/>
      <c r="G82" s="260"/>
      <c r="H82" s="260"/>
      <c r="I82" s="261"/>
      <c r="J82" s="230"/>
      <c r="K82" s="217"/>
      <c r="L82" s="217"/>
    </row>
    <row r="83" spans="1:12" s="5" customFormat="1" ht="13.5" customHeight="1" x14ac:dyDescent="0.35">
      <c r="A83" s="199" t="s">
        <v>434</v>
      </c>
      <c r="B83" s="311" t="s">
        <v>30</v>
      </c>
      <c r="C83" s="52"/>
      <c r="D83" s="267" t="s">
        <v>430</v>
      </c>
      <c r="E83" s="229"/>
      <c r="F83" s="269" t="s">
        <v>430</v>
      </c>
      <c r="G83" s="316">
        <v>3000000</v>
      </c>
      <c r="H83" s="319">
        <v>0</v>
      </c>
      <c r="I83" s="322">
        <f>+G83+H83</f>
        <v>3000000</v>
      </c>
      <c r="J83" s="230"/>
      <c r="K83" s="217"/>
      <c r="L83" s="217"/>
    </row>
    <row r="84" spans="1:12" s="5" customFormat="1" ht="13.5" customHeight="1" x14ac:dyDescent="0.35">
      <c r="A84" s="199" t="s">
        <v>435</v>
      </c>
      <c r="B84" s="312"/>
      <c r="C84" s="52"/>
      <c r="D84" s="267" t="s">
        <v>430</v>
      </c>
      <c r="E84" s="229"/>
      <c r="F84" s="269" t="s">
        <v>430</v>
      </c>
      <c r="G84" s="317"/>
      <c r="H84" s="320"/>
      <c r="I84" s="323"/>
      <c r="J84" s="230"/>
      <c r="K84" s="217"/>
      <c r="L84" s="217"/>
    </row>
    <row r="85" spans="1:12" s="5" customFormat="1" ht="13.5" customHeight="1" x14ac:dyDescent="0.35">
      <c r="A85" s="199" t="s">
        <v>436</v>
      </c>
      <c r="B85" s="312"/>
      <c r="C85" s="52"/>
      <c r="D85" s="267" t="s">
        <v>430</v>
      </c>
      <c r="E85" s="229"/>
      <c r="F85" s="269" t="s">
        <v>430</v>
      </c>
      <c r="G85" s="317"/>
      <c r="H85" s="320"/>
      <c r="I85" s="323"/>
      <c r="J85" s="230"/>
      <c r="K85" s="217"/>
      <c r="L85" s="217"/>
    </row>
    <row r="86" spans="1:12" s="5" customFormat="1" ht="13.5" customHeight="1" thickBot="1" x14ac:dyDescent="0.4">
      <c r="A86" s="199" t="s">
        <v>437</v>
      </c>
      <c r="B86" s="313"/>
      <c r="C86" s="52"/>
      <c r="D86" s="267" t="s">
        <v>430</v>
      </c>
      <c r="E86" s="229"/>
      <c r="F86" s="270" t="s">
        <v>430</v>
      </c>
      <c r="G86" s="318"/>
      <c r="H86" s="321"/>
      <c r="I86" s="324"/>
      <c r="J86" s="217"/>
      <c r="K86" s="217"/>
      <c r="L86" s="217"/>
    </row>
    <row r="87" spans="1:12" s="5" customFormat="1" ht="13.5" customHeight="1" thickBot="1" x14ac:dyDescent="0.4">
      <c r="A87" s="192" t="s">
        <v>439</v>
      </c>
      <c r="B87" s="197" t="s">
        <v>30</v>
      </c>
      <c r="C87" s="52"/>
      <c r="D87" s="262"/>
      <c r="E87" s="229"/>
      <c r="F87" s="268"/>
      <c r="G87" s="191">
        <f>SUM(G83)</f>
        <v>3000000</v>
      </c>
      <c r="H87" s="262">
        <f t="shared" ref="H87:I87" si="16">SUM(H83)</f>
        <v>0</v>
      </c>
      <c r="I87" s="191">
        <f t="shared" si="16"/>
        <v>3000000</v>
      </c>
      <c r="J87" s="217"/>
      <c r="K87" s="217"/>
      <c r="L87" s="217"/>
    </row>
    <row r="88" spans="1:12" s="5" customFormat="1" ht="13.5" customHeight="1" thickBot="1" x14ac:dyDescent="0.4">
      <c r="A88" s="159"/>
      <c r="B88" s="158"/>
      <c r="C88" s="52"/>
      <c r="D88" s="158"/>
      <c r="J88" s="217"/>
      <c r="K88" s="217"/>
      <c r="L88" s="217"/>
    </row>
    <row r="89" spans="1:12" s="5" customFormat="1" ht="13.5" customHeight="1" x14ac:dyDescent="0.35">
      <c r="A89" s="180" t="s">
        <v>429</v>
      </c>
      <c r="B89" s="195"/>
      <c r="C89" s="52"/>
      <c r="D89" s="264"/>
      <c r="E89" s="229"/>
      <c r="F89" s="266"/>
      <c r="G89" s="256"/>
      <c r="H89" s="256"/>
      <c r="I89" s="257"/>
      <c r="J89" s="217"/>
      <c r="K89" s="217"/>
      <c r="L89" s="217"/>
    </row>
    <row r="90" spans="1:12" s="5" customFormat="1" ht="13.5" customHeight="1" x14ac:dyDescent="0.35">
      <c r="A90" s="181" t="s">
        <v>459</v>
      </c>
      <c r="B90" s="196" t="s">
        <v>430</v>
      </c>
      <c r="C90" s="52"/>
      <c r="D90" s="271" t="s">
        <v>430</v>
      </c>
      <c r="E90" s="229"/>
      <c r="F90" s="300" t="s">
        <v>430</v>
      </c>
      <c r="G90" s="49">
        <v>7398300</v>
      </c>
      <c r="H90" s="273">
        <v>0</v>
      </c>
      <c r="I90" s="182">
        <f>+G90+H90</f>
        <v>7398300</v>
      </c>
      <c r="J90" s="217"/>
      <c r="K90" s="217"/>
      <c r="L90" s="217"/>
    </row>
    <row r="91" spans="1:12" s="5" customFormat="1" ht="13.5" customHeight="1" thickBot="1" x14ac:dyDescent="0.4">
      <c r="A91" s="181" t="s">
        <v>458</v>
      </c>
      <c r="B91" s="196" t="s">
        <v>430</v>
      </c>
      <c r="C91" s="52"/>
      <c r="D91" s="271" t="s">
        <v>430</v>
      </c>
      <c r="E91" s="229"/>
      <c r="F91" s="303" t="s">
        <v>430</v>
      </c>
      <c r="G91" s="53">
        <v>343300</v>
      </c>
      <c r="H91" s="277">
        <v>0</v>
      </c>
      <c r="I91" s="161">
        <f>+G91+H91</f>
        <v>343300</v>
      </c>
      <c r="J91" s="217"/>
      <c r="K91" s="217"/>
      <c r="L91" s="217"/>
    </row>
    <row r="92" spans="1:12" s="5" customFormat="1" ht="13.5" customHeight="1" thickBot="1" x14ac:dyDescent="0.4">
      <c r="A92" s="192" t="s">
        <v>431</v>
      </c>
      <c r="B92" s="197" t="s">
        <v>430</v>
      </c>
      <c r="C92" s="52"/>
      <c r="D92" s="265"/>
      <c r="E92" s="229"/>
      <c r="F92" s="263"/>
      <c r="G92" s="191">
        <f>SUM(G90:G91)</f>
        <v>7741600</v>
      </c>
      <c r="H92" s="191">
        <f>SUM(H90:H91)</f>
        <v>0</v>
      </c>
      <c r="I92" s="191">
        <f>SUM(I90:I91)</f>
        <v>7741600</v>
      </c>
      <c r="J92" s="217"/>
      <c r="K92" s="217"/>
      <c r="L92" s="217"/>
    </row>
    <row r="93" spans="1:12" s="5" customFormat="1" ht="13.5" customHeight="1" thickBot="1" x14ac:dyDescent="0.4">
      <c r="A93" s="159"/>
      <c r="B93" s="160"/>
      <c r="C93" s="52"/>
      <c r="D93" s="52"/>
      <c r="J93" s="217"/>
      <c r="K93" s="217"/>
      <c r="L93" s="217"/>
    </row>
    <row r="94" spans="1:12" s="5" customFormat="1" ht="13.15" customHeight="1" x14ac:dyDescent="0.35">
      <c r="A94" s="198" t="s">
        <v>440</v>
      </c>
      <c r="B94" s="162"/>
      <c r="C94" s="52"/>
      <c r="D94" s="264"/>
      <c r="F94" s="251"/>
      <c r="G94" s="252"/>
      <c r="H94" s="252"/>
      <c r="I94" s="253"/>
      <c r="J94" s="217"/>
      <c r="K94" s="217"/>
      <c r="L94" s="217"/>
    </row>
    <row r="95" spans="1:12" s="5" customFormat="1" ht="12" customHeight="1" x14ac:dyDescent="0.35">
      <c r="A95" s="181" t="s">
        <v>441</v>
      </c>
      <c r="B95" s="188">
        <f>+VG!D15</f>
        <v>268144140</v>
      </c>
      <c r="C95" s="52"/>
      <c r="D95" s="271" t="s">
        <v>430</v>
      </c>
      <c r="F95" s="300" t="s">
        <v>430</v>
      </c>
      <c r="G95" s="53">
        <v>697481</v>
      </c>
      <c r="H95" s="273">
        <v>0</v>
      </c>
      <c r="I95" s="182">
        <f t="shared" ref="I95:I96" si="17">+G95+H95</f>
        <v>697481</v>
      </c>
      <c r="J95" s="249"/>
      <c r="K95" s="217"/>
      <c r="L95" s="217"/>
    </row>
    <row r="96" spans="1:12" s="5" customFormat="1" ht="13.5" customHeight="1" thickBot="1" x14ac:dyDescent="0.4">
      <c r="A96" s="181" t="s">
        <v>442</v>
      </c>
      <c r="B96" s="188">
        <f>B95</f>
        <v>268144140</v>
      </c>
      <c r="C96" s="52"/>
      <c r="D96" s="275" t="s">
        <v>430</v>
      </c>
      <c r="F96" s="303" t="s">
        <v>430</v>
      </c>
      <c r="G96" s="53">
        <v>697481</v>
      </c>
      <c r="H96" s="277">
        <v>0</v>
      </c>
      <c r="I96" s="161">
        <f t="shared" si="17"/>
        <v>697481</v>
      </c>
      <c r="J96" s="249"/>
      <c r="K96" s="217"/>
      <c r="L96" s="217"/>
    </row>
    <row r="97" spans="1:12 16362:16362" s="5" customFormat="1" ht="13.5" customHeight="1" thickBot="1" x14ac:dyDescent="0.4">
      <c r="A97" s="192" t="s">
        <v>443</v>
      </c>
      <c r="B97" s="191">
        <f>SUM(B95:B96)</f>
        <v>536288280</v>
      </c>
      <c r="C97" s="52"/>
      <c r="D97" s="276"/>
      <c r="F97" s="263"/>
      <c r="G97" s="191">
        <f>SUM(G95:G96)</f>
        <v>1394962</v>
      </c>
      <c r="H97" s="262">
        <f t="shared" ref="H97:I97" si="18">SUM(H95:H96)</f>
        <v>0</v>
      </c>
      <c r="I97" s="191">
        <f t="shared" si="18"/>
        <v>1394962</v>
      </c>
      <c r="J97" s="249"/>
      <c r="K97" s="217"/>
      <c r="L97" s="217"/>
    </row>
    <row r="98" spans="1:12 16362:16362" s="5" customFormat="1" ht="13.15" customHeight="1" thickBot="1" x14ac:dyDescent="0.4">
      <c r="A98" s="204"/>
      <c r="B98" s="205"/>
      <c r="C98" s="52"/>
      <c r="D98" s="52"/>
      <c r="H98" s="274"/>
      <c r="I98" s="274"/>
      <c r="J98" s="249"/>
      <c r="K98" s="217"/>
      <c r="L98" s="217"/>
      <c r="XEH98" s="7"/>
    </row>
    <row r="99" spans="1:12 16362:16362" s="5" customFormat="1" ht="13.15" customHeight="1" thickBot="1" x14ac:dyDescent="0.35">
      <c r="A99" s="306" t="s">
        <v>444</v>
      </c>
      <c r="B99" s="307"/>
      <c r="C99" s="308"/>
      <c r="D99" s="308"/>
      <c r="E99" s="308"/>
      <c r="F99" s="308"/>
      <c r="G99" s="278">
        <f>+G54+G58+G62+G66+G70+G74+G78+G87+G92+G97</f>
        <v>107226089.19279243</v>
      </c>
      <c r="H99" s="278">
        <f>+H54+H58+H62+H66+H70+H74+H78+H87+H92+H97</f>
        <v>18562345.211364809</v>
      </c>
      <c r="I99" s="278">
        <f>+I54+I58+I62+I66+I70+I74+I78+I87+I92+I97</f>
        <v>125788434.40415727</v>
      </c>
      <c r="J99" s="249"/>
      <c r="K99" s="217"/>
      <c r="L99" s="217"/>
    </row>
    <row r="100" spans="1:12 16362:16362" s="5" customFormat="1" ht="13.15" customHeight="1" x14ac:dyDescent="0.3">
      <c r="A100" s="21"/>
      <c r="B100" s="21"/>
      <c r="F100" s="274"/>
      <c r="G100" s="274"/>
      <c r="H100" s="274"/>
      <c r="I100" s="274"/>
      <c r="J100" s="249"/>
      <c r="K100" s="217"/>
      <c r="L100" s="217"/>
    </row>
    <row r="101" spans="1:12 16362:16362" s="5" customFormat="1" ht="13.15" customHeight="1" x14ac:dyDescent="0.3">
      <c r="A101" s="21"/>
      <c r="B101" s="21"/>
      <c r="F101" s="274"/>
      <c r="G101" s="274"/>
      <c r="H101" s="274"/>
      <c r="I101" s="274"/>
      <c r="J101" s="249"/>
      <c r="K101" s="217"/>
      <c r="L101" s="217"/>
    </row>
    <row r="102" spans="1:12 16362:16362" s="5" customFormat="1" ht="13.5" customHeight="1" x14ac:dyDescent="0.3">
      <c r="A102" s="279" t="s">
        <v>445</v>
      </c>
      <c r="B102" s="23"/>
      <c r="G102" s="274"/>
      <c r="H102" s="274"/>
      <c r="I102" s="274"/>
    </row>
    <row r="103" spans="1:12 16362:16362" s="5" customFormat="1" ht="12.75" customHeight="1" x14ac:dyDescent="0.3">
      <c r="A103" s="22" t="s">
        <v>89</v>
      </c>
      <c r="B103" s="42">
        <v>46340</v>
      </c>
    </row>
    <row r="104" spans="1:12 16362:16362" s="5" customFormat="1" ht="14.25" customHeight="1" x14ac:dyDescent="0.3">
      <c r="A104" s="22" t="s">
        <v>449</v>
      </c>
      <c r="B104" s="42">
        <v>46416</v>
      </c>
    </row>
    <row r="105" spans="1:12 16362:16362" s="5" customFormat="1" x14ac:dyDescent="0.3">
      <c r="A105" s="22" t="s">
        <v>448</v>
      </c>
      <c r="B105" s="224">
        <f>+B104-B103</f>
        <v>76</v>
      </c>
    </row>
    <row r="106" spans="1:12 16362:16362" s="5" customFormat="1" x14ac:dyDescent="0.3">
      <c r="A106" s="24"/>
      <c r="B106" s="25"/>
    </row>
    <row r="107" spans="1:12 16362:16362" x14ac:dyDescent="0.3">
      <c r="A107" s="24"/>
      <c r="B107" s="26"/>
    </row>
    <row r="108" spans="1:12 16362:16362" x14ac:dyDescent="0.3">
      <c r="A108" s="27"/>
      <c r="B108" s="26"/>
    </row>
  </sheetData>
  <sheetProtection algorithmName="SHA-512" hashValue="VzNROUhb/a96Rx5NxS5Q/QGOU4G60eIAkaoluQCzoFOhcR07RYGeFK13Dsp5dGUeNxauSf23D89G9J1+n2Y1bA==" saltValue="aacJY98UExxBNnFDMbVcBQ==" spinCount="100000" sheet="1" selectLockedCells="1" selectUnlockedCells="1"/>
  <mergeCells count="10">
    <mergeCell ref="A2:I2"/>
    <mergeCell ref="A99:F99"/>
    <mergeCell ref="A3:I3"/>
    <mergeCell ref="A4:I4"/>
    <mergeCell ref="A5:I5"/>
    <mergeCell ref="B83:B86"/>
    <mergeCell ref="F6:G6"/>
    <mergeCell ref="G83:G86"/>
    <mergeCell ref="H83:H86"/>
    <mergeCell ref="I83:I86"/>
  </mergeCells>
  <printOptions horizontalCentered="1" verticalCentered="1"/>
  <pageMargins left="0.70866141732283472" right="0.70866141732283472" top="0.74803149606299213" bottom="0.74803149606299213" header="0.31496062992125984" footer="0.31496062992125984"/>
  <pageSetup scale="70" fitToWidth="0" fitToHeight="0" orientation="portrait" r:id="rId1"/>
  <headerFooter alignWithMargins="0">
    <oddFooter>&amp;C_x000D_&amp;1#&amp;"Calibri"&amp;10&amp;K000000 DOCUMENTO DE USO INTERNO</oddFooter>
  </headerFooter>
  <rowBreaks count="1" manualBreakCount="1">
    <brk id="68" max="16383" man="1"/>
  </rowBreaks>
  <ignoredErrors>
    <ignoredError sqref="B38 B40 B44 B52"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F131"/>
  <sheetViews>
    <sheetView topLeftCell="B40" workbookViewId="0">
      <selection activeCell="F61" sqref="F61"/>
    </sheetView>
  </sheetViews>
  <sheetFormatPr baseColWidth="10" defaultColWidth="11.453125" defaultRowHeight="14.5" x14ac:dyDescent="0.35"/>
  <cols>
    <col min="1" max="1" width="14.7265625" style="14" hidden="1" customWidth="1"/>
    <col min="2" max="2" width="3.81640625" style="14" customWidth="1"/>
    <col min="3" max="3" width="13.7265625" style="14" customWidth="1"/>
    <col min="4" max="4" width="40" style="14" customWidth="1"/>
    <col min="5" max="5" width="54.1796875" style="14" bestFit="1" customWidth="1"/>
    <col min="6" max="6" width="14.7265625" style="14" bestFit="1" customWidth="1"/>
    <col min="7" max="16384" width="11.453125" style="14"/>
  </cols>
  <sheetData>
    <row r="2" spans="1:6" x14ac:dyDescent="0.35">
      <c r="C2" s="328" t="s">
        <v>199</v>
      </c>
      <c r="D2" s="329"/>
      <c r="E2" s="329"/>
      <c r="F2" s="329"/>
    </row>
    <row r="3" spans="1:6" ht="15" thickBot="1" x14ac:dyDescent="0.4">
      <c r="C3" s="328" t="s">
        <v>308</v>
      </c>
      <c r="D3" s="329"/>
      <c r="E3" s="329"/>
      <c r="F3" s="329"/>
    </row>
    <row r="4" spans="1:6" ht="39.5" thickBot="1" x14ac:dyDescent="0.4">
      <c r="C4" s="82" t="s">
        <v>178</v>
      </c>
      <c r="D4" s="83" t="s">
        <v>199</v>
      </c>
      <c r="E4" s="83" t="s">
        <v>33</v>
      </c>
      <c r="F4" s="84" t="s">
        <v>261</v>
      </c>
    </row>
    <row r="5" spans="1:6" x14ac:dyDescent="0.35">
      <c r="C5" s="74">
        <v>2</v>
      </c>
      <c r="D5" s="31" t="s">
        <v>34</v>
      </c>
      <c r="E5" s="32"/>
      <c r="F5" s="75"/>
    </row>
    <row r="6" spans="1:6" x14ac:dyDescent="0.35">
      <c r="C6" s="74">
        <v>3</v>
      </c>
      <c r="D6" s="72" t="s">
        <v>200</v>
      </c>
      <c r="E6" s="85" t="s">
        <v>35</v>
      </c>
      <c r="F6" s="76">
        <v>31800000</v>
      </c>
    </row>
    <row r="7" spans="1:6" x14ac:dyDescent="0.35">
      <c r="C7" s="74">
        <v>4</v>
      </c>
      <c r="D7" s="72" t="s">
        <v>36</v>
      </c>
      <c r="E7" s="85" t="s">
        <v>35</v>
      </c>
      <c r="F7" s="76">
        <v>98104332.400000006</v>
      </c>
    </row>
    <row r="8" spans="1:6" x14ac:dyDescent="0.35">
      <c r="C8" s="74">
        <v>5</v>
      </c>
      <c r="D8" s="72" t="s">
        <v>37</v>
      </c>
      <c r="E8" s="85" t="s">
        <v>201</v>
      </c>
      <c r="F8" s="76">
        <v>72945396.030000001</v>
      </c>
    </row>
    <row r="9" spans="1:6" x14ac:dyDescent="0.35">
      <c r="C9" s="74">
        <v>6</v>
      </c>
      <c r="D9" s="72" t="s">
        <v>202</v>
      </c>
      <c r="E9" s="85" t="s">
        <v>262</v>
      </c>
      <c r="F9" s="76">
        <v>95469942.260000005</v>
      </c>
    </row>
    <row r="10" spans="1:6" x14ac:dyDescent="0.35">
      <c r="C10" s="74">
        <v>7</v>
      </c>
      <c r="D10" s="72" t="s">
        <v>39</v>
      </c>
      <c r="E10" s="85" t="s">
        <v>263</v>
      </c>
      <c r="F10" s="76">
        <v>775692039.79999995</v>
      </c>
    </row>
    <row r="11" spans="1:6" x14ac:dyDescent="0.35">
      <c r="A11" s="33" t="e">
        <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f>
        <v>#REF!</v>
      </c>
      <c r="C11" s="74">
        <v>8</v>
      </c>
      <c r="D11" s="72" t="s">
        <v>40</v>
      </c>
      <c r="E11" s="85" t="s">
        <v>41</v>
      </c>
      <c r="F11" s="76">
        <v>512919612.75</v>
      </c>
    </row>
    <row r="12" spans="1:6" x14ac:dyDescent="0.35">
      <c r="C12" s="74">
        <v>9</v>
      </c>
      <c r="D12" s="72" t="s">
        <v>203</v>
      </c>
      <c r="E12" s="85" t="s">
        <v>204</v>
      </c>
      <c r="F12" s="76">
        <v>242148477.75999999</v>
      </c>
    </row>
    <row r="13" spans="1:6" x14ac:dyDescent="0.35">
      <c r="C13" s="74">
        <v>10</v>
      </c>
      <c r="D13" s="72" t="s">
        <v>205</v>
      </c>
      <c r="E13" s="85" t="s">
        <v>42</v>
      </c>
      <c r="F13" s="76">
        <v>176384301.34999999</v>
      </c>
    </row>
    <row r="14" spans="1:6" x14ac:dyDescent="0.35">
      <c r="C14" s="74">
        <v>11</v>
      </c>
      <c r="D14" s="72" t="s">
        <v>299</v>
      </c>
      <c r="E14" s="85" t="s">
        <v>264</v>
      </c>
      <c r="F14" s="76">
        <v>21973153</v>
      </c>
    </row>
    <row r="15" spans="1:6" x14ac:dyDescent="0.35">
      <c r="C15" s="74">
        <v>12</v>
      </c>
      <c r="D15" s="72" t="s">
        <v>206</v>
      </c>
      <c r="E15" s="85" t="s">
        <v>43</v>
      </c>
      <c r="F15" s="76">
        <v>388092023.49000001</v>
      </c>
    </row>
    <row r="16" spans="1:6" x14ac:dyDescent="0.35">
      <c r="C16" s="74">
        <v>13</v>
      </c>
      <c r="D16" s="72" t="s">
        <v>265</v>
      </c>
      <c r="E16" s="85" t="s">
        <v>44</v>
      </c>
      <c r="F16" s="76">
        <v>170755534.44</v>
      </c>
    </row>
    <row r="17" spans="3:6" x14ac:dyDescent="0.35">
      <c r="C17" s="74">
        <v>14</v>
      </c>
      <c r="D17" s="72" t="s">
        <v>266</v>
      </c>
      <c r="E17" s="85" t="s">
        <v>77</v>
      </c>
      <c r="F17" s="76">
        <v>25300000</v>
      </c>
    </row>
    <row r="18" spans="3:6" x14ac:dyDescent="0.35">
      <c r="C18" s="74">
        <v>15</v>
      </c>
      <c r="D18" s="72" t="s">
        <v>207</v>
      </c>
      <c r="E18" s="85" t="s">
        <v>45</v>
      </c>
      <c r="F18" s="76">
        <v>77646532.629999995</v>
      </c>
    </row>
    <row r="19" spans="3:6" x14ac:dyDescent="0.35">
      <c r="C19" s="74">
        <v>16</v>
      </c>
      <c r="D19" s="72" t="s">
        <v>208</v>
      </c>
      <c r="E19" s="85" t="s">
        <v>46</v>
      </c>
      <c r="F19" s="76">
        <v>200511498.34999999</v>
      </c>
    </row>
    <row r="20" spans="3:6" x14ac:dyDescent="0.35">
      <c r="C20" s="74">
        <v>17</v>
      </c>
      <c r="D20" s="72" t="s">
        <v>209</v>
      </c>
      <c r="E20" s="85" t="s">
        <v>47</v>
      </c>
      <c r="F20" s="76">
        <v>156995709.5</v>
      </c>
    </row>
    <row r="21" spans="3:6" x14ac:dyDescent="0.35">
      <c r="C21" s="74">
        <v>18</v>
      </c>
      <c r="D21" s="72" t="s">
        <v>300</v>
      </c>
      <c r="E21" s="85" t="s">
        <v>267</v>
      </c>
      <c r="F21" s="76">
        <v>7920000</v>
      </c>
    </row>
    <row r="22" spans="3:6" x14ac:dyDescent="0.35">
      <c r="C22" s="74">
        <v>19</v>
      </c>
      <c r="D22" s="72" t="s">
        <v>268</v>
      </c>
      <c r="E22" s="85" t="s">
        <v>48</v>
      </c>
      <c r="F22" s="76">
        <v>376928383.48865533</v>
      </c>
    </row>
    <row r="23" spans="3:6" x14ac:dyDescent="0.35">
      <c r="C23" s="74">
        <v>20</v>
      </c>
      <c r="D23" s="72" t="s">
        <v>49</v>
      </c>
      <c r="E23" s="85" t="s">
        <v>50</v>
      </c>
      <c r="F23" s="76">
        <v>533308537.12</v>
      </c>
    </row>
    <row r="24" spans="3:6" x14ac:dyDescent="0.35">
      <c r="C24" s="74">
        <v>21</v>
      </c>
      <c r="D24" s="72" t="s">
        <v>210</v>
      </c>
      <c r="E24" s="85" t="s">
        <v>51</v>
      </c>
      <c r="F24" s="76">
        <v>132855674.98</v>
      </c>
    </row>
    <row r="25" spans="3:6" x14ac:dyDescent="0.35">
      <c r="C25" s="74">
        <v>22</v>
      </c>
      <c r="D25" s="72" t="s">
        <v>211</v>
      </c>
      <c r="E25" s="85" t="s">
        <v>52</v>
      </c>
      <c r="F25" s="76">
        <f>7466902575*0.7</f>
        <v>5226831802.5</v>
      </c>
    </row>
    <row r="26" spans="3:6" x14ac:dyDescent="0.35">
      <c r="C26" s="74">
        <v>23</v>
      </c>
      <c r="D26" s="72" t="s">
        <v>53</v>
      </c>
      <c r="E26" s="85" t="s">
        <v>269</v>
      </c>
      <c r="F26" s="76">
        <v>97970041</v>
      </c>
    </row>
    <row r="27" spans="3:6" x14ac:dyDescent="0.35">
      <c r="C27" s="74">
        <v>24</v>
      </c>
      <c r="D27" s="72" t="s">
        <v>212</v>
      </c>
      <c r="E27" s="85" t="s">
        <v>54</v>
      </c>
      <c r="F27" s="76">
        <v>1345434691.5</v>
      </c>
    </row>
    <row r="28" spans="3:6" ht="25" x14ac:dyDescent="0.35">
      <c r="C28" s="74">
        <v>25</v>
      </c>
      <c r="D28" s="72" t="s">
        <v>301</v>
      </c>
      <c r="E28" s="85" t="s">
        <v>55</v>
      </c>
      <c r="F28" s="76">
        <v>77840112.569999993</v>
      </c>
    </row>
    <row r="29" spans="3:6" x14ac:dyDescent="0.35">
      <c r="C29" s="74">
        <v>26</v>
      </c>
      <c r="D29" s="72" t="s">
        <v>302</v>
      </c>
      <c r="E29" s="85" t="s">
        <v>56</v>
      </c>
      <c r="F29" s="76">
        <v>205235837.19999999</v>
      </c>
    </row>
    <row r="30" spans="3:6" x14ac:dyDescent="0.35">
      <c r="C30" s="74">
        <v>27</v>
      </c>
      <c r="D30" s="72" t="s">
        <v>303</v>
      </c>
      <c r="E30" s="85" t="s">
        <v>57</v>
      </c>
      <c r="F30" s="76">
        <v>745395049.09000003</v>
      </c>
    </row>
    <row r="31" spans="3:6" x14ac:dyDescent="0.35">
      <c r="C31" s="74">
        <v>28</v>
      </c>
      <c r="D31" s="72" t="s">
        <v>58</v>
      </c>
      <c r="E31" s="85" t="s">
        <v>57</v>
      </c>
      <c r="F31" s="76">
        <v>66648871.399999999</v>
      </c>
    </row>
    <row r="32" spans="3:6" x14ac:dyDescent="0.35">
      <c r="C32" s="74">
        <v>29</v>
      </c>
      <c r="D32" s="72" t="s">
        <v>59</v>
      </c>
      <c r="E32" s="85" t="s">
        <v>60</v>
      </c>
      <c r="F32" s="76">
        <v>134978970.12</v>
      </c>
    </row>
    <row r="33" spans="1:6" x14ac:dyDescent="0.35">
      <c r="C33" s="74">
        <v>30</v>
      </c>
      <c r="D33" s="72" t="s">
        <v>213</v>
      </c>
      <c r="E33" s="85" t="s">
        <v>61</v>
      </c>
      <c r="F33" s="76">
        <v>228653489.92308748</v>
      </c>
    </row>
    <row r="34" spans="1:6" x14ac:dyDescent="0.35">
      <c r="C34" s="74">
        <v>31</v>
      </c>
      <c r="D34" s="72" t="s">
        <v>62</v>
      </c>
      <c r="E34" s="85" t="s">
        <v>63</v>
      </c>
      <c r="F34" s="76">
        <v>299812900.33999997</v>
      </c>
    </row>
    <row r="35" spans="1:6" x14ac:dyDescent="0.35">
      <c r="C35" s="74">
        <v>32</v>
      </c>
      <c r="D35" s="72" t="s">
        <v>64</v>
      </c>
      <c r="E35" s="85" t="s">
        <v>38</v>
      </c>
      <c r="F35" s="76">
        <f>1126964233.98*0.7</f>
        <v>788874963.78600001</v>
      </c>
    </row>
    <row r="36" spans="1:6" x14ac:dyDescent="0.35">
      <c r="C36" s="74">
        <v>33</v>
      </c>
      <c r="D36" s="72" t="s">
        <v>65</v>
      </c>
      <c r="E36" s="85" t="s">
        <v>43</v>
      </c>
      <c r="F36" s="76">
        <v>45587242.399999999</v>
      </c>
    </row>
    <row r="37" spans="1:6" x14ac:dyDescent="0.35">
      <c r="C37" s="74">
        <v>34</v>
      </c>
      <c r="D37" s="72" t="s">
        <v>66</v>
      </c>
      <c r="E37" s="85" t="s">
        <v>67</v>
      </c>
      <c r="F37" s="76">
        <v>156286535.97999999</v>
      </c>
    </row>
    <row r="38" spans="1:6" x14ac:dyDescent="0.35">
      <c r="C38" s="74">
        <v>35</v>
      </c>
      <c r="D38" s="72" t="s">
        <v>68</v>
      </c>
      <c r="E38" s="85" t="s">
        <v>69</v>
      </c>
      <c r="F38" s="76">
        <v>610931955</v>
      </c>
    </row>
    <row r="39" spans="1:6" ht="25" x14ac:dyDescent="0.35">
      <c r="C39" s="74">
        <v>36</v>
      </c>
      <c r="D39" s="72" t="s">
        <v>270</v>
      </c>
      <c r="E39" s="85" t="s">
        <v>70</v>
      </c>
      <c r="F39" s="76">
        <v>1460377488.0484107</v>
      </c>
    </row>
    <row r="40" spans="1:6" x14ac:dyDescent="0.35">
      <c r="C40" s="74">
        <v>37</v>
      </c>
      <c r="D40" s="72" t="s">
        <v>71</v>
      </c>
      <c r="E40" s="85" t="s">
        <v>72</v>
      </c>
      <c r="F40" s="76">
        <v>1453940486.9734335</v>
      </c>
    </row>
    <row r="41" spans="1:6" x14ac:dyDescent="0.35">
      <c r="C41" s="74">
        <v>38</v>
      </c>
      <c r="D41" s="72" t="s">
        <v>73</v>
      </c>
      <c r="E41" s="85" t="s">
        <v>52</v>
      </c>
      <c r="F41" s="76">
        <v>5225511903.9505787</v>
      </c>
    </row>
    <row r="42" spans="1:6" x14ac:dyDescent="0.35">
      <c r="C42" s="74">
        <v>39</v>
      </c>
      <c r="D42" s="72" t="s">
        <v>214</v>
      </c>
      <c r="E42" s="85" t="s">
        <v>74</v>
      </c>
      <c r="F42" s="76">
        <v>124103509.28</v>
      </c>
    </row>
    <row r="43" spans="1:6" ht="25" x14ac:dyDescent="0.35">
      <c r="C43" s="74">
        <v>40</v>
      </c>
      <c r="D43" s="72" t="s">
        <v>271</v>
      </c>
      <c r="E43" s="85" t="s">
        <v>75</v>
      </c>
      <c r="F43" s="76">
        <f>31631071277.57*0.7</f>
        <v>22141749894.299</v>
      </c>
    </row>
    <row r="44" spans="1:6" x14ac:dyDescent="0.35">
      <c r="C44" s="74">
        <v>41</v>
      </c>
      <c r="D44" s="72" t="s">
        <v>228</v>
      </c>
      <c r="E44" s="85"/>
      <c r="F44" s="76">
        <f>2428872740*0.7</f>
        <v>1700210918</v>
      </c>
    </row>
    <row r="45" spans="1:6" x14ac:dyDescent="0.35">
      <c r="C45" s="74">
        <v>42</v>
      </c>
      <c r="D45" s="72" t="s">
        <v>215</v>
      </c>
      <c r="E45" s="85" t="s">
        <v>76</v>
      </c>
      <c r="F45" s="76">
        <v>330334602.75</v>
      </c>
    </row>
    <row r="46" spans="1:6" x14ac:dyDescent="0.35">
      <c r="C46" s="74">
        <v>43</v>
      </c>
      <c r="D46" s="72" t="s">
        <v>216</v>
      </c>
      <c r="E46" s="85" t="s">
        <v>78</v>
      </c>
      <c r="F46" s="76">
        <v>599609152</v>
      </c>
    </row>
    <row r="47" spans="1:6" x14ac:dyDescent="0.35">
      <c r="C47" s="74">
        <v>44</v>
      </c>
      <c r="D47" s="72" t="s">
        <v>217</v>
      </c>
      <c r="E47" s="85"/>
      <c r="F47" s="76">
        <v>3616956669</v>
      </c>
    </row>
    <row r="48" spans="1:6" ht="25" x14ac:dyDescent="0.35">
      <c r="A48" s="44" t="s">
        <v>297</v>
      </c>
      <c r="C48" s="74">
        <v>45</v>
      </c>
      <c r="D48" s="73" t="s">
        <v>218</v>
      </c>
      <c r="E48" s="85"/>
      <c r="F48" s="76">
        <v>1283103677</v>
      </c>
    </row>
    <row r="49" spans="3:6" x14ac:dyDescent="0.35">
      <c r="C49" s="74">
        <v>46</v>
      </c>
      <c r="D49" s="72" t="s">
        <v>219</v>
      </c>
      <c r="E49" s="85" t="s">
        <v>272</v>
      </c>
      <c r="F49" s="76">
        <v>79312062.659999996</v>
      </c>
    </row>
    <row r="50" spans="3:6" x14ac:dyDescent="0.35">
      <c r="C50" s="74">
        <v>47</v>
      </c>
      <c r="D50" s="72" t="s">
        <v>220</v>
      </c>
      <c r="E50" s="85" t="s">
        <v>273</v>
      </c>
      <c r="F50" s="76">
        <v>273723459</v>
      </c>
    </row>
    <row r="51" spans="3:6" ht="25" x14ac:dyDescent="0.35">
      <c r="C51" s="74">
        <v>48</v>
      </c>
      <c r="D51" s="72" t="s">
        <v>221</v>
      </c>
      <c r="E51" s="85" t="s">
        <v>274</v>
      </c>
      <c r="F51" s="76">
        <v>357585644.89999998</v>
      </c>
    </row>
    <row r="52" spans="3:6" x14ac:dyDescent="0.35">
      <c r="C52" s="74">
        <v>49</v>
      </c>
      <c r="D52" s="72" t="s">
        <v>222</v>
      </c>
      <c r="E52" s="85"/>
      <c r="F52" s="76">
        <v>245242390.09999999</v>
      </c>
    </row>
    <row r="53" spans="3:6" x14ac:dyDescent="0.35">
      <c r="C53" s="74">
        <v>50</v>
      </c>
      <c r="D53" s="72" t="s">
        <v>223</v>
      </c>
      <c r="E53" s="85" t="s">
        <v>275</v>
      </c>
      <c r="F53" s="76">
        <v>1295484076</v>
      </c>
    </row>
    <row r="54" spans="3:6" x14ac:dyDescent="0.35">
      <c r="C54" s="74">
        <v>51</v>
      </c>
      <c r="D54" s="72" t="s">
        <v>224</v>
      </c>
      <c r="E54" s="85"/>
      <c r="F54" s="76">
        <v>643889643</v>
      </c>
    </row>
    <row r="55" spans="3:6" x14ac:dyDescent="0.35">
      <c r="C55" s="74">
        <v>52</v>
      </c>
      <c r="D55" s="72" t="s">
        <v>225</v>
      </c>
      <c r="E55" s="85"/>
      <c r="F55" s="76">
        <v>2813909016.79</v>
      </c>
    </row>
    <row r="56" spans="3:6" x14ac:dyDescent="0.35">
      <c r="C56" s="74">
        <v>53</v>
      </c>
      <c r="D56" s="72" t="s">
        <v>226</v>
      </c>
      <c r="E56" s="85"/>
      <c r="F56" s="76">
        <v>1538598648.5699999</v>
      </c>
    </row>
    <row r="57" spans="3:6" x14ac:dyDescent="0.35">
      <c r="C57" s="74">
        <v>54</v>
      </c>
      <c r="D57" s="72" t="s">
        <v>227</v>
      </c>
      <c r="E57" s="85"/>
      <c r="F57" s="76">
        <v>2407600934</v>
      </c>
    </row>
    <row r="58" spans="3:6" ht="15" thickBot="1" x14ac:dyDescent="0.4">
      <c r="C58" s="77">
        <v>55</v>
      </c>
      <c r="D58" s="78" t="s">
        <v>304</v>
      </c>
      <c r="E58" s="85"/>
      <c r="F58" s="79">
        <v>1697079874.8399999</v>
      </c>
    </row>
    <row r="59" spans="3:6" ht="15" thickBot="1" x14ac:dyDescent="0.4">
      <c r="C59" s="325" t="s">
        <v>2</v>
      </c>
      <c r="D59" s="326"/>
      <c r="E59" s="327"/>
      <c r="F59" s="81">
        <f>SUM(F6:F58)</f>
        <v>63416557663.319168</v>
      </c>
    </row>
    <row r="131" spans="4:4" x14ac:dyDescent="0.35">
      <c r="D131" s="45"/>
    </row>
  </sheetData>
  <mergeCells count="3">
    <mergeCell ref="C59:E59"/>
    <mergeCell ref="C2:F2"/>
    <mergeCell ref="C3:F3"/>
  </mergeCells>
  <pageMargins left="0.7" right="0.7" top="0.75" bottom="0.75" header="0.3" footer="0.3"/>
  <headerFooter>
    <oddFooter>&amp;C_x000D_&amp;1#&amp;"Calibri"&amp;10&amp;K000000 DOCUMENTO DE USO INTERNO</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sheetPr>
  <dimension ref="A1:E16"/>
  <sheetViews>
    <sheetView topLeftCell="A10" zoomScaleNormal="100" workbookViewId="0"/>
  </sheetViews>
  <sheetFormatPr baseColWidth="10" defaultColWidth="12.453125" defaultRowHeight="12.5" x14ac:dyDescent="0.25"/>
  <cols>
    <col min="1" max="1" width="25.26953125" style="19" customWidth="1"/>
    <col min="2" max="2" width="55.7265625" style="19" customWidth="1"/>
    <col min="3" max="3" width="23.26953125" style="19" bestFit="1" customWidth="1"/>
    <col min="4" max="4" width="17" style="19" bestFit="1" customWidth="1"/>
    <col min="5" max="5" width="18.7265625" style="19" customWidth="1"/>
    <col min="6" max="258" width="12.453125" style="19"/>
    <col min="259" max="259" width="23.26953125" style="19" bestFit="1" customWidth="1"/>
    <col min="260" max="260" width="17" style="19" bestFit="1" customWidth="1"/>
    <col min="261" max="261" width="13.453125" style="19" bestFit="1" customWidth="1"/>
    <col min="262" max="514" width="12.453125" style="19"/>
    <col min="515" max="515" width="23.26953125" style="19" bestFit="1" customWidth="1"/>
    <col min="516" max="516" width="17" style="19" bestFit="1" customWidth="1"/>
    <col min="517" max="517" width="13.453125" style="19" bestFit="1" customWidth="1"/>
    <col min="518" max="770" width="12.453125" style="19"/>
    <col min="771" max="771" width="23.26953125" style="19" bestFit="1" customWidth="1"/>
    <col min="772" max="772" width="17" style="19" bestFit="1" customWidth="1"/>
    <col min="773" max="773" width="13.453125" style="19" bestFit="1" customWidth="1"/>
    <col min="774" max="1026" width="12.453125" style="19"/>
    <col min="1027" max="1027" width="23.26953125" style="19" bestFit="1" customWidth="1"/>
    <col min="1028" max="1028" width="17" style="19" bestFit="1" customWidth="1"/>
    <col min="1029" max="1029" width="13.453125" style="19" bestFit="1" customWidth="1"/>
    <col min="1030" max="1282" width="12.453125" style="19"/>
    <col min="1283" max="1283" width="23.26953125" style="19" bestFit="1" customWidth="1"/>
    <col min="1284" max="1284" width="17" style="19" bestFit="1" customWidth="1"/>
    <col min="1285" max="1285" width="13.453125" style="19" bestFit="1" customWidth="1"/>
    <col min="1286" max="1538" width="12.453125" style="19"/>
    <col min="1539" max="1539" width="23.26953125" style="19" bestFit="1" customWidth="1"/>
    <col min="1540" max="1540" width="17" style="19" bestFit="1" customWidth="1"/>
    <col min="1541" max="1541" width="13.453125" style="19" bestFit="1" customWidth="1"/>
    <col min="1542" max="1794" width="12.453125" style="19"/>
    <col min="1795" max="1795" width="23.26953125" style="19" bestFit="1" customWidth="1"/>
    <col min="1796" max="1796" width="17" style="19" bestFit="1" customWidth="1"/>
    <col min="1797" max="1797" width="13.453125" style="19" bestFit="1" customWidth="1"/>
    <col min="1798" max="2050" width="12.453125" style="19"/>
    <col min="2051" max="2051" width="23.26953125" style="19" bestFit="1" customWidth="1"/>
    <col min="2052" max="2052" width="17" style="19" bestFit="1" customWidth="1"/>
    <col min="2053" max="2053" width="13.453125" style="19" bestFit="1" customWidth="1"/>
    <col min="2054" max="2306" width="12.453125" style="19"/>
    <col min="2307" max="2307" width="23.26953125" style="19" bestFit="1" customWidth="1"/>
    <col min="2308" max="2308" width="17" style="19" bestFit="1" customWidth="1"/>
    <col min="2309" max="2309" width="13.453125" style="19" bestFit="1" customWidth="1"/>
    <col min="2310" max="2562" width="12.453125" style="19"/>
    <col min="2563" max="2563" width="23.26953125" style="19" bestFit="1" customWidth="1"/>
    <col min="2564" max="2564" width="17" style="19" bestFit="1" customWidth="1"/>
    <col min="2565" max="2565" width="13.453125" style="19" bestFit="1" customWidth="1"/>
    <col min="2566" max="2818" width="12.453125" style="19"/>
    <col min="2819" max="2819" width="23.26953125" style="19" bestFit="1" customWidth="1"/>
    <col min="2820" max="2820" width="17" style="19" bestFit="1" customWidth="1"/>
    <col min="2821" max="2821" width="13.453125" style="19" bestFit="1" customWidth="1"/>
    <col min="2822" max="3074" width="12.453125" style="19"/>
    <col min="3075" max="3075" width="23.26953125" style="19" bestFit="1" customWidth="1"/>
    <col min="3076" max="3076" width="17" style="19" bestFit="1" customWidth="1"/>
    <col min="3077" max="3077" width="13.453125" style="19" bestFit="1" customWidth="1"/>
    <col min="3078" max="3330" width="12.453125" style="19"/>
    <col min="3331" max="3331" width="23.26953125" style="19" bestFit="1" customWidth="1"/>
    <col min="3332" max="3332" width="17" style="19" bestFit="1" customWidth="1"/>
    <col min="3333" max="3333" width="13.453125" style="19" bestFit="1" customWidth="1"/>
    <col min="3334" max="3586" width="12.453125" style="19"/>
    <col min="3587" max="3587" width="23.26953125" style="19" bestFit="1" customWidth="1"/>
    <col min="3588" max="3588" width="17" style="19" bestFit="1" customWidth="1"/>
    <col min="3589" max="3589" width="13.453125" style="19" bestFit="1" customWidth="1"/>
    <col min="3590" max="3842" width="12.453125" style="19"/>
    <col min="3843" max="3843" width="23.26953125" style="19" bestFit="1" customWidth="1"/>
    <col min="3844" max="3844" width="17" style="19" bestFit="1" customWidth="1"/>
    <col min="3845" max="3845" width="13.453125" style="19" bestFit="1" customWidth="1"/>
    <col min="3846" max="4098" width="12.453125" style="19"/>
    <col min="4099" max="4099" width="23.26953125" style="19" bestFit="1" customWidth="1"/>
    <col min="4100" max="4100" width="17" style="19" bestFit="1" customWidth="1"/>
    <col min="4101" max="4101" width="13.453125" style="19" bestFit="1" customWidth="1"/>
    <col min="4102" max="4354" width="12.453125" style="19"/>
    <col min="4355" max="4355" width="23.26953125" style="19" bestFit="1" customWidth="1"/>
    <col min="4356" max="4356" width="17" style="19" bestFit="1" customWidth="1"/>
    <col min="4357" max="4357" width="13.453125" style="19" bestFit="1" customWidth="1"/>
    <col min="4358" max="4610" width="12.453125" style="19"/>
    <col min="4611" max="4611" width="23.26953125" style="19" bestFit="1" customWidth="1"/>
    <col min="4612" max="4612" width="17" style="19" bestFit="1" customWidth="1"/>
    <col min="4613" max="4613" width="13.453125" style="19" bestFit="1" customWidth="1"/>
    <col min="4614" max="4866" width="12.453125" style="19"/>
    <col min="4867" max="4867" width="23.26953125" style="19" bestFit="1" customWidth="1"/>
    <col min="4868" max="4868" width="17" style="19" bestFit="1" customWidth="1"/>
    <col min="4869" max="4869" width="13.453125" style="19" bestFit="1" customWidth="1"/>
    <col min="4870" max="5122" width="12.453125" style="19"/>
    <col min="5123" max="5123" width="23.26953125" style="19" bestFit="1" customWidth="1"/>
    <col min="5124" max="5124" width="17" style="19" bestFit="1" customWidth="1"/>
    <col min="5125" max="5125" width="13.453125" style="19" bestFit="1" customWidth="1"/>
    <col min="5126" max="5378" width="12.453125" style="19"/>
    <col min="5379" max="5379" width="23.26953125" style="19" bestFit="1" customWidth="1"/>
    <col min="5380" max="5380" width="17" style="19" bestFit="1" customWidth="1"/>
    <col min="5381" max="5381" width="13.453125" style="19" bestFit="1" customWidth="1"/>
    <col min="5382" max="5634" width="12.453125" style="19"/>
    <col min="5635" max="5635" width="23.26953125" style="19" bestFit="1" customWidth="1"/>
    <col min="5636" max="5636" width="17" style="19" bestFit="1" customWidth="1"/>
    <col min="5637" max="5637" width="13.453125" style="19" bestFit="1" customWidth="1"/>
    <col min="5638" max="5890" width="12.453125" style="19"/>
    <col min="5891" max="5891" width="23.26953125" style="19" bestFit="1" customWidth="1"/>
    <col min="5892" max="5892" width="17" style="19" bestFit="1" customWidth="1"/>
    <col min="5893" max="5893" width="13.453125" style="19" bestFit="1" customWidth="1"/>
    <col min="5894" max="6146" width="12.453125" style="19"/>
    <col min="6147" max="6147" width="23.26953125" style="19" bestFit="1" customWidth="1"/>
    <col min="6148" max="6148" width="17" style="19" bestFit="1" customWidth="1"/>
    <col min="6149" max="6149" width="13.453125" style="19" bestFit="1" customWidth="1"/>
    <col min="6150" max="6402" width="12.453125" style="19"/>
    <col min="6403" max="6403" width="23.26953125" style="19" bestFit="1" customWidth="1"/>
    <col min="6404" max="6404" width="17" style="19" bestFit="1" customWidth="1"/>
    <col min="6405" max="6405" width="13.453125" style="19" bestFit="1" customWidth="1"/>
    <col min="6406" max="6658" width="12.453125" style="19"/>
    <col min="6659" max="6659" width="23.26953125" style="19" bestFit="1" customWidth="1"/>
    <col min="6660" max="6660" width="17" style="19" bestFit="1" customWidth="1"/>
    <col min="6661" max="6661" width="13.453125" style="19" bestFit="1" customWidth="1"/>
    <col min="6662" max="6914" width="12.453125" style="19"/>
    <col min="6915" max="6915" width="23.26953125" style="19" bestFit="1" customWidth="1"/>
    <col min="6916" max="6916" width="17" style="19" bestFit="1" customWidth="1"/>
    <col min="6917" max="6917" width="13.453125" style="19" bestFit="1" customWidth="1"/>
    <col min="6918" max="7170" width="12.453125" style="19"/>
    <col min="7171" max="7171" width="23.26953125" style="19" bestFit="1" customWidth="1"/>
    <col min="7172" max="7172" width="17" style="19" bestFit="1" customWidth="1"/>
    <col min="7173" max="7173" width="13.453125" style="19" bestFit="1" customWidth="1"/>
    <col min="7174" max="7426" width="12.453125" style="19"/>
    <col min="7427" max="7427" width="23.26953125" style="19" bestFit="1" customWidth="1"/>
    <col min="7428" max="7428" width="17" style="19" bestFit="1" customWidth="1"/>
    <col min="7429" max="7429" width="13.453125" style="19" bestFit="1" customWidth="1"/>
    <col min="7430" max="7682" width="12.453125" style="19"/>
    <col min="7683" max="7683" width="23.26953125" style="19" bestFit="1" customWidth="1"/>
    <col min="7684" max="7684" width="17" style="19" bestFit="1" customWidth="1"/>
    <col min="7685" max="7685" width="13.453125" style="19" bestFit="1" customWidth="1"/>
    <col min="7686" max="7938" width="12.453125" style="19"/>
    <col min="7939" max="7939" width="23.26953125" style="19" bestFit="1" customWidth="1"/>
    <col min="7940" max="7940" width="17" style="19" bestFit="1" customWidth="1"/>
    <col min="7941" max="7941" width="13.453125" style="19" bestFit="1" customWidth="1"/>
    <col min="7942" max="8194" width="12.453125" style="19"/>
    <col min="8195" max="8195" width="23.26953125" style="19" bestFit="1" customWidth="1"/>
    <col min="8196" max="8196" width="17" style="19" bestFit="1" customWidth="1"/>
    <col min="8197" max="8197" width="13.453125" style="19" bestFit="1" customWidth="1"/>
    <col min="8198" max="8450" width="12.453125" style="19"/>
    <col min="8451" max="8451" width="23.26953125" style="19" bestFit="1" customWidth="1"/>
    <col min="8452" max="8452" width="17" style="19" bestFit="1" customWidth="1"/>
    <col min="8453" max="8453" width="13.453125" style="19" bestFit="1" customWidth="1"/>
    <col min="8454" max="8706" width="12.453125" style="19"/>
    <col min="8707" max="8707" width="23.26953125" style="19" bestFit="1" customWidth="1"/>
    <col min="8708" max="8708" width="17" style="19" bestFit="1" customWidth="1"/>
    <col min="8709" max="8709" width="13.453125" style="19" bestFit="1" customWidth="1"/>
    <col min="8710" max="8962" width="12.453125" style="19"/>
    <col min="8963" max="8963" width="23.26953125" style="19" bestFit="1" customWidth="1"/>
    <col min="8964" max="8964" width="17" style="19" bestFit="1" customWidth="1"/>
    <col min="8965" max="8965" width="13.453125" style="19" bestFit="1" customWidth="1"/>
    <col min="8966" max="9218" width="12.453125" style="19"/>
    <col min="9219" max="9219" width="23.26953125" style="19" bestFit="1" customWidth="1"/>
    <col min="9220" max="9220" width="17" style="19" bestFit="1" customWidth="1"/>
    <col min="9221" max="9221" width="13.453125" style="19" bestFit="1" customWidth="1"/>
    <col min="9222" max="9474" width="12.453125" style="19"/>
    <col min="9475" max="9475" width="23.26953125" style="19" bestFit="1" customWidth="1"/>
    <col min="9476" max="9476" width="17" style="19" bestFit="1" customWidth="1"/>
    <col min="9477" max="9477" width="13.453125" style="19" bestFit="1" customWidth="1"/>
    <col min="9478" max="9730" width="12.453125" style="19"/>
    <col min="9731" max="9731" width="23.26953125" style="19" bestFit="1" customWidth="1"/>
    <col min="9732" max="9732" width="17" style="19" bestFit="1" customWidth="1"/>
    <col min="9733" max="9733" width="13.453125" style="19" bestFit="1" customWidth="1"/>
    <col min="9734" max="9986" width="12.453125" style="19"/>
    <col min="9987" max="9987" width="23.26953125" style="19" bestFit="1" customWidth="1"/>
    <col min="9988" max="9988" width="17" style="19" bestFit="1" customWidth="1"/>
    <col min="9989" max="9989" width="13.453125" style="19" bestFit="1" customWidth="1"/>
    <col min="9990" max="10242" width="12.453125" style="19"/>
    <col min="10243" max="10243" width="23.26953125" style="19" bestFit="1" customWidth="1"/>
    <col min="10244" max="10244" width="17" style="19" bestFit="1" customWidth="1"/>
    <col min="10245" max="10245" width="13.453125" style="19" bestFit="1" customWidth="1"/>
    <col min="10246" max="10498" width="12.453125" style="19"/>
    <col min="10499" max="10499" width="23.26953125" style="19" bestFit="1" customWidth="1"/>
    <col min="10500" max="10500" width="17" style="19" bestFit="1" customWidth="1"/>
    <col min="10501" max="10501" width="13.453125" style="19" bestFit="1" customWidth="1"/>
    <col min="10502" max="10754" width="12.453125" style="19"/>
    <col min="10755" max="10755" width="23.26953125" style="19" bestFit="1" customWidth="1"/>
    <col min="10756" max="10756" width="17" style="19" bestFit="1" customWidth="1"/>
    <col min="10757" max="10757" width="13.453125" style="19" bestFit="1" customWidth="1"/>
    <col min="10758" max="11010" width="12.453125" style="19"/>
    <col min="11011" max="11011" width="23.26953125" style="19" bestFit="1" customWidth="1"/>
    <col min="11012" max="11012" width="17" style="19" bestFit="1" customWidth="1"/>
    <col min="11013" max="11013" width="13.453125" style="19" bestFit="1" customWidth="1"/>
    <col min="11014" max="11266" width="12.453125" style="19"/>
    <col min="11267" max="11267" width="23.26953125" style="19" bestFit="1" customWidth="1"/>
    <col min="11268" max="11268" width="17" style="19" bestFit="1" customWidth="1"/>
    <col min="11269" max="11269" width="13.453125" style="19" bestFit="1" customWidth="1"/>
    <col min="11270" max="11522" width="12.453125" style="19"/>
    <col min="11523" max="11523" width="23.26953125" style="19" bestFit="1" customWidth="1"/>
    <col min="11524" max="11524" width="17" style="19" bestFit="1" customWidth="1"/>
    <col min="11525" max="11525" width="13.453125" style="19" bestFit="1" customWidth="1"/>
    <col min="11526" max="11778" width="12.453125" style="19"/>
    <col min="11779" max="11779" width="23.26953125" style="19" bestFit="1" customWidth="1"/>
    <col min="11780" max="11780" width="17" style="19" bestFit="1" customWidth="1"/>
    <col min="11781" max="11781" width="13.453125" style="19" bestFit="1" customWidth="1"/>
    <col min="11782" max="12034" width="12.453125" style="19"/>
    <col min="12035" max="12035" width="23.26953125" style="19" bestFit="1" customWidth="1"/>
    <col min="12036" max="12036" width="17" style="19" bestFit="1" customWidth="1"/>
    <col min="12037" max="12037" width="13.453125" style="19" bestFit="1" customWidth="1"/>
    <col min="12038" max="12290" width="12.453125" style="19"/>
    <col min="12291" max="12291" width="23.26953125" style="19" bestFit="1" customWidth="1"/>
    <col min="12292" max="12292" width="17" style="19" bestFit="1" customWidth="1"/>
    <col min="12293" max="12293" width="13.453125" style="19" bestFit="1" customWidth="1"/>
    <col min="12294" max="12546" width="12.453125" style="19"/>
    <col min="12547" max="12547" width="23.26953125" style="19" bestFit="1" customWidth="1"/>
    <col min="12548" max="12548" width="17" style="19" bestFit="1" customWidth="1"/>
    <col min="12549" max="12549" width="13.453125" style="19" bestFit="1" customWidth="1"/>
    <col min="12550" max="12802" width="12.453125" style="19"/>
    <col min="12803" max="12803" width="23.26953125" style="19" bestFit="1" customWidth="1"/>
    <col min="12804" max="12804" width="17" style="19" bestFit="1" customWidth="1"/>
    <col min="12805" max="12805" width="13.453125" style="19" bestFit="1" customWidth="1"/>
    <col min="12806" max="13058" width="12.453125" style="19"/>
    <col min="13059" max="13059" width="23.26953125" style="19" bestFit="1" customWidth="1"/>
    <col min="13060" max="13060" width="17" style="19" bestFit="1" customWidth="1"/>
    <col min="13061" max="13061" width="13.453125" style="19" bestFit="1" customWidth="1"/>
    <col min="13062" max="13314" width="12.453125" style="19"/>
    <col min="13315" max="13315" width="23.26953125" style="19" bestFit="1" customWidth="1"/>
    <col min="13316" max="13316" width="17" style="19" bestFit="1" customWidth="1"/>
    <col min="13317" max="13317" width="13.453125" style="19" bestFit="1" customWidth="1"/>
    <col min="13318" max="13570" width="12.453125" style="19"/>
    <col min="13571" max="13571" width="23.26953125" style="19" bestFit="1" customWidth="1"/>
    <col min="13572" max="13572" width="17" style="19" bestFit="1" customWidth="1"/>
    <col min="13573" max="13573" width="13.453125" style="19" bestFit="1" customWidth="1"/>
    <col min="13574" max="13826" width="12.453125" style="19"/>
    <col min="13827" max="13827" width="23.26953125" style="19" bestFit="1" customWidth="1"/>
    <col min="13828" max="13828" width="17" style="19" bestFit="1" customWidth="1"/>
    <col min="13829" max="13829" width="13.453125" style="19" bestFit="1" customWidth="1"/>
    <col min="13830" max="14082" width="12.453125" style="19"/>
    <col min="14083" max="14083" width="23.26953125" style="19" bestFit="1" customWidth="1"/>
    <col min="14084" max="14084" width="17" style="19" bestFit="1" customWidth="1"/>
    <col min="14085" max="14085" width="13.453125" style="19" bestFit="1" customWidth="1"/>
    <col min="14086" max="14338" width="12.453125" style="19"/>
    <col min="14339" max="14339" width="23.26953125" style="19" bestFit="1" customWidth="1"/>
    <col min="14340" max="14340" width="17" style="19" bestFit="1" customWidth="1"/>
    <col min="14341" max="14341" width="13.453125" style="19" bestFit="1" customWidth="1"/>
    <col min="14342" max="14594" width="12.453125" style="19"/>
    <col min="14595" max="14595" width="23.26953125" style="19" bestFit="1" customWidth="1"/>
    <col min="14596" max="14596" width="17" style="19" bestFit="1" customWidth="1"/>
    <col min="14597" max="14597" width="13.453125" style="19" bestFit="1" customWidth="1"/>
    <col min="14598" max="14850" width="12.453125" style="19"/>
    <col min="14851" max="14851" width="23.26953125" style="19" bestFit="1" customWidth="1"/>
    <col min="14852" max="14852" width="17" style="19" bestFit="1" customWidth="1"/>
    <col min="14853" max="14853" width="13.453125" style="19" bestFit="1" customWidth="1"/>
    <col min="14854" max="15106" width="12.453125" style="19"/>
    <col min="15107" max="15107" width="23.26953125" style="19" bestFit="1" customWidth="1"/>
    <col min="15108" max="15108" width="17" style="19" bestFit="1" customWidth="1"/>
    <col min="15109" max="15109" width="13.453125" style="19" bestFit="1" customWidth="1"/>
    <col min="15110" max="15362" width="12.453125" style="19"/>
    <col min="15363" max="15363" width="23.26953125" style="19" bestFit="1" customWidth="1"/>
    <col min="15364" max="15364" width="17" style="19" bestFit="1" customWidth="1"/>
    <col min="15365" max="15365" width="13.453125" style="19" bestFit="1" customWidth="1"/>
    <col min="15366" max="15618" width="12.453125" style="19"/>
    <col min="15619" max="15619" width="23.26953125" style="19" bestFit="1" customWidth="1"/>
    <col min="15620" max="15620" width="17" style="19" bestFit="1" customWidth="1"/>
    <col min="15621" max="15621" width="13.453125" style="19" bestFit="1" customWidth="1"/>
    <col min="15622" max="15874" width="12.453125" style="19"/>
    <col min="15875" max="15875" width="23.26953125" style="19" bestFit="1" customWidth="1"/>
    <col min="15876" max="15876" width="17" style="19" bestFit="1" customWidth="1"/>
    <col min="15877" max="15877" width="13.453125" style="19" bestFit="1" customWidth="1"/>
    <col min="15878" max="16130" width="12.453125" style="19"/>
    <col min="16131" max="16131" width="23.26953125" style="19" bestFit="1" customWidth="1"/>
    <col min="16132" max="16132" width="17" style="19" bestFit="1" customWidth="1"/>
    <col min="16133" max="16133" width="13.453125" style="19" bestFit="1" customWidth="1"/>
    <col min="16134" max="16384" width="12.453125" style="19"/>
  </cols>
  <sheetData>
    <row r="1" spans="1:5" ht="18.5" x14ac:dyDescent="0.45">
      <c r="A1" s="28" t="s">
        <v>251</v>
      </c>
      <c r="B1" s="28" t="s">
        <v>252</v>
      </c>
    </row>
    <row r="2" spans="1:5" ht="115.5" customHeight="1" x14ac:dyDescent="0.35">
      <c r="A2" s="39">
        <v>83487</v>
      </c>
      <c r="B2" s="29"/>
    </row>
    <row r="3" spans="1:5" ht="115.5" customHeight="1" x14ac:dyDescent="0.35">
      <c r="A3" s="39">
        <v>83488</v>
      </c>
      <c r="B3" s="29"/>
    </row>
    <row r="4" spans="1:5" ht="115.5" customHeight="1" x14ac:dyDescent="0.35">
      <c r="A4" s="39">
        <v>74737</v>
      </c>
      <c r="B4" s="29"/>
    </row>
    <row r="5" spans="1:5" ht="115.5" customHeight="1" x14ac:dyDescent="0.35">
      <c r="A5" s="39">
        <v>83489</v>
      </c>
      <c r="B5" s="29"/>
    </row>
    <row r="6" spans="1:5" ht="115.5" customHeight="1" x14ac:dyDescent="0.35">
      <c r="A6" s="39">
        <v>83490</v>
      </c>
      <c r="B6" s="29"/>
    </row>
    <row r="10" spans="1:5" ht="13" x14ac:dyDescent="0.25">
      <c r="A10" s="35" t="s">
        <v>259</v>
      </c>
      <c r="B10" s="35" t="s">
        <v>253</v>
      </c>
      <c r="C10" s="35" t="s">
        <v>254</v>
      </c>
      <c r="D10" s="35" t="s">
        <v>255</v>
      </c>
      <c r="E10" s="35" t="s">
        <v>260</v>
      </c>
    </row>
    <row r="11" spans="1:5" x14ac:dyDescent="0.25">
      <c r="A11" s="34">
        <v>83487</v>
      </c>
      <c r="B11" s="36" t="s">
        <v>256</v>
      </c>
      <c r="C11" s="37" t="s">
        <v>257</v>
      </c>
      <c r="D11" s="37" t="s">
        <v>258</v>
      </c>
      <c r="E11" s="38">
        <v>6267386</v>
      </c>
    </row>
    <row r="12" spans="1:5" x14ac:dyDescent="0.25">
      <c r="A12" s="34">
        <v>83488</v>
      </c>
      <c r="B12" s="36" t="s">
        <v>256</v>
      </c>
      <c r="C12" s="37" t="s">
        <v>257</v>
      </c>
      <c r="D12" s="37" t="s">
        <v>258</v>
      </c>
      <c r="E12" s="38">
        <v>6267386</v>
      </c>
    </row>
    <row r="13" spans="1:5" x14ac:dyDescent="0.25">
      <c r="A13" s="34">
        <v>74737</v>
      </c>
      <c r="B13" s="36" t="s">
        <v>256</v>
      </c>
      <c r="C13" s="37" t="s">
        <v>257</v>
      </c>
      <c r="D13" s="37" t="s">
        <v>258</v>
      </c>
      <c r="E13" s="38">
        <v>13300000</v>
      </c>
    </row>
    <row r="14" spans="1:5" x14ac:dyDescent="0.25">
      <c r="A14" s="34">
        <v>83489</v>
      </c>
      <c r="B14" s="36" t="s">
        <v>256</v>
      </c>
      <c r="C14" s="37" t="s">
        <v>257</v>
      </c>
      <c r="D14" s="37" t="s">
        <v>258</v>
      </c>
      <c r="E14" s="38">
        <v>6267386</v>
      </c>
    </row>
    <row r="15" spans="1:5" x14ac:dyDescent="0.25">
      <c r="A15" s="34">
        <v>83490</v>
      </c>
      <c r="B15" s="36" t="s">
        <v>256</v>
      </c>
      <c r="C15" s="37" t="s">
        <v>257</v>
      </c>
      <c r="D15" s="37" t="s">
        <v>258</v>
      </c>
      <c r="E15" s="38">
        <v>6267386</v>
      </c>
    </row>
    <row r="16" spans="1:5" ht="13" x14ac:dyDescent="0.3">
      <c r="A16" s="330" t="s">
        <v>2</v>
      </c>
      <c r="B16" s="330"/>
      <c r="C16" s="330"/>
      <c r="D16" s="330"/>
      <c r="E16" s="30">
        <f>SUM(E11:E15)</f>
        <v>38369544</v>
      </c>
    </row>
  </sheetData>
  <mergeCells count="1">
    <mergeCell ref="A16:D16"/>
  </mergeCells>
  <pageMargins left="0.70866141732283472" right="0.70866141732283472" top="0.74803149606299213" bottom="0.74803149606299213" header="0.31496062992125984" footer="0.31496062992125984"/>
  <pageSetup scale="75" orientation="landscape" r:id="rId1"/>
  <headerFooter>
    <oddFooter>&amp;C_x000D_&amp;1#&amp;"Calibri"&amp;10&amp;K000000 DOCUMENTO DE USO INTERNO</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H22"/>
  <sheetViews>
    <sheetView workbookViewId="0">
      <selection activeCell="C22" sqref="C22"/>
    </sheetView>
  </sheetViews>
  <sheetFormatPr baseColWidth="10" defaultColWidth="11.453125" defaultRowHeight="14.5" x14ac:dyDescent="0.35"/>
  <cols>
    <col min="1" max="1" width="11.453125" style="14"/>
    <col min="2" max="2" width="18.54296875" style="14" bestFit="1" customWidth="1"/>
    <col min="3" max="3" width="75.54296875" style="14" customWidth="1"/>
    <col min="4" max="4" width="19.54296875" style="14" customWidth="1"/>
    <col min="5" max="5" width="21.453125" style="14" customWidth="1"/>
    <col min="6" max="6" width="34.26953125" style="14" customWidth="1"/>
    <col min="7" max="16384" width="11.453125" style="14"/>
  </cols>
  <sheetData>
    <row r="2" spans="1:8" ht="15" thickBot="1" x14ac:dyDescent="0.4">
      <c r="A2"/>
      <c r="B2"/>
      <c r="C2"/>
      <c r="D2"/>
      <c r="E2"/>
      <c r="F2"/>
      <c r="G2"/>
      <c r="H2"/>
    </row>
    <row r="3" spans="1:8" ht="25.5" thickBot="1" x14ac:dyDescent="0.4">
      <c r="A3"/>
      <c r="B3" s="66" t="s">
        <v>178</v>
      </c>
      <c r="C3" s="66" t="s">
        <v>317</v>
      </c>
      <c r="D3" s="67" t="s">
        <v>230</v>
      </c>
      <c r="E3" s="67" t="s">
        <v>229</v>
      </c>
      <c r="F3" s="68" t="s">
        <v>277</v>
      </c>
      <c r="G3"/>
      <c r="H3"/>
    </row>
    <row r="4" spans="1:8" ht="37.5" x14ac:dyDescent="0.35">
      <c r="A4"/>
      <c r="B4" s="69">
        <v>1</v>
      </c>
      <c r="C4" s="62" t="s">
        <v>179</v>
      </c>
      <c r="D4" s="63">
        <v>480000000</v>
      </c>
      <c r="E4" s="64" t="s">
        <v>231</v>
      </c>
      <c r="F4" s="65" t="s">
        <v>278</v>
      </c>
      <c r="G4"/>
      <c r="H4"/>
    </row>
    <row r="5" spans="1:8" ht="25" x14ac:dyDescent="0.35">
      <c r="A5"/>
      <c r="B5" s="69">
        <v>2</v>
      </c>
      <c r="C5" s="55" t="s">
        <v>181</v>
      </c>
      <c r="D5" s="15">
        <v>213875000</v>
      </c>
      <c r="E5" s="54" t="s">
        <v>232</v>
      </c>
      <c r="F5" s="58" t="s">
        <v>278</v>
      </c>
      <c r="G5"/>
      <c r="H5"/>
    </row>
    <row r="6" spans="1:8" ht="37.5" x14ac:dyDescent="0.35">
      <c r="A6"/>
      <c r="B6" s="69">
        <v>3</v>
      </c>
      <c r="C6" s="55" t="s">
        <v>182</v>
      </c>
      <c r="D6" s="15">
        <v>1018472687</v>
      </c>
      <c r="E6" s="54" t="s">
        <v>231</v>
      </c>
      <c r="F6" s="58" t="s">
        <v>278</v>
      </c>
      <c r="G6"/>
      <c r="H6"/>
    </row>
    <row r="7" spans="1:8" s="17" customFormat="1" x14ac:dyDescent="0.35">
      <c r="A7"/>
      <c r="B7" s="69">
        <v>4</v>
      </c>
      <c r="C7" s="56" t="s">
        <v>183</v>
      </c>
      <c r="D7" s="16">
        <v>21745714</v>
      </c>
      <c r="E7" s="54" t="s">
        <v>232</v>
      </c>
      <c r="F7" s="58" t="s">
        <v>278</v>
      </c>
      <c r="G7"/>
      <c r="H7"/>
    </row>
    <row r="8" spans="1:8" s="17" customFormat="1" ht="25" x14ac:dyDescent="0.35">
      <c r="A8"/>
      <c r="B8" s="69">
        <v>5</v>
      </c>
      <c r="C8" s="56" t="s">
        <v>184</v>
      </c>
      <c r="D8" s="16">
        <v>14994000</v>
      </c>
      <c r="E8" s="54" t="s">
        <v>232</v>
      </c>
      <c r="F8" s="58" t="s">
        <v>278</v>
      </c>
      <c r="G8"/>
      <c r="H8"/>
    </row>
    <row r="9" spans="1:8" s="17" customFormat="1" x14ac:dyDescent="0.35">
      <c r="A9"/>
      <c r="B9" s="69">
        <v>6</v>
      </c>
      <c r="C9" s="56" t="s">
        <v>185</v>
      </c>
      <c r="D9" s="16">
        <v>32635469.234235659</v>
      </c>
      <c r="E9" s="54" t="s">
        <v>232</v>
      </c>
      <c r="F9" s="58" t="s">
        <v>278</v>
      </c>
      <c r="G9"/>
      <c r="H9"/>
    </row>
    <row r="10" spans="1:8" s="17" customFormat="1" x14ac:dyDescent="0.35">
      <c r="A10"/>
      <c r="B10" s="69">
        <v>7</v>
      </c>
      <c r="C10" s="56" t="s">
        <v>186</v>
      </c>
      <c r="D10" s="16">
        <v>8911966.5670809373</v>
      </c>
      <c r="E10" s="54" t="s">
        <v>244</v>
      </c>
      <c r="F10" s="58" t="s">
        <v>278</v>
      </c>
      <c r="G10"/>
      <c r="H10"/>
    </row>
    <row r="11" spans="1:8" s="17" customFormat="1" x14ac:dyDescent="0.35">
      <c r="A11"/>
      <c r="B11" s="69">
        <v>8</v>
      </c>
      <c r="C11" s="56" t="s">
        <v>187</v>
      </c>
      <c r="D11" s="16">
        <v>2552563.125</v>
      </c>
      <c r="E11" s="54" t="s">
        <v>232</v>
      </c>
      <c r="F11" s="58" t="s">
        <v>278</v>
      </c>
      <c r="G11"/>
      <c r="H11"/>
    </row>
    <row r="12" spans="1:8" x14ac:dyDescent="0.35">
      <c r="A12"/>
      <c r="B12" s="69">
        <v>9</v>
      </c>
      <c r="C12" s="55" t="s">
        <v>188</v>
      </c>
      <c r="D12" s="15">
        <v>49852000</v>
      </c>
      <c r="E12" s="54" t="s">
        <v>232</v>
      </c>
      <c r="F12" s="58" t="s">
        <v>278</v>
      </c>
      <c r="G12"/>
      <c r="H12"/>
    </row>
    <row r="13" spans="1:8" x14ac:dyDescent="0.35">
      <c r="A13"/>
      <c r="B13" s="69">
        <v>10</v>
      </c>
      <c r="C13" s="55" t="s">
        <v>190</v>
      </c>
      <c r="D13" s="15">
        <v>21879113</v>
      </c>
      <c r="E13" s="54" t="s">
        <v>232</v>
      </c>
      <c r="F13" s="58" t="s">
        <v>278</v>
      </c>
      <c r="G13"/>
      <c r="H13"/>
    </row>
    <row r="14" spans="1:8" x14ac:dyDescent="0.35">
      <c r="A14"/>
      <c r="B14" s="69">
        <v>11</v>
      </c>
      <c r="C14" s="55" t="s">
        <v>191</v>
      </c>
      <c r="D14" s="15">
        <v>38480000</v>
      </c>
      <c r="E14" s="54" t="s">
        <v>232</v>
      </c>
      <c r="F14" s="58" t="s">
        <v>278</v>
      </c>
      <c r="G14"/>
      <c r="H14"/>
    </row>
    <row r="15" spans="1:8" ht="25" x14ac:dyDescent="0.35">
      <c r="A15"/>
      <c r="B15" s="69">
        <v>12</v>
      </c>
      <c r="C15" s="55" t="s">
        <v>233</v>
      </c>
      <c r="D15" s="15">
        <v>230000000</v>
      </c>
      <c r="E15" s="54" t="s">
        <v>231</v>
      </c>
      <c r="F15" s="58" t="s">
        <v>278</v>
      </c>
      <c r="G15"/>
      <c r="H15"/>
    </row>
    <row r="16" spans="1:8" ht="25" x14ac:dyDescent="0.35">
      <c r="A16"/>
      <c r="B16" s="69">
        <v>13</v>
      </c>
      <c r="C16" s="55" t="s">
        <v>234</v>
      </c>
      <c r="D16" s="15">
        <v>389000000</v>
      </c>
      <c r="E16" s="54" t="s">
        <v>231</v>
      </c>
      <c r="F16" s="58" t="s">
        <v>278</v>
      </c>
      <c r="G16"/>
      <c r="H16"/>
    </row>
    <row r="17" spans="1:8" ht="15" thickBot="1" x14ac:dyDescent="0.4">
      <c r="A17"/>
      <c r="B17" s="71">
        <v>14</v>
      </c>
      <c r="C17" s="57" t="s">
        <v>235</v>
      </c>
      <c r="D17" s="59">
        <v>8011527</v>
      </c>
      <c r="E17" s="60" t="s">
        <v>232</v>
      </c>
      <c r="F17" s="61" t="s">
        <v>278</v>
      </c>
      <c r="G17"/>
      <c r="H17"/>
    </row>
    <row r="18" spans="1:8" ht="15" thickBot="1" x14ac:dyDescent="0.4">
      <c r="A18"/>
      <c r="B18" s="331" t="s">
        <v>316</v>
      </c>
      <c r="C18" s="327"/>
      <c r="D18" s="70">
        <f>SUM(D4:D17)</f>
        <v>2530410039.9263167</v>
      </c>
      <c r="E18"/>
      <c r="F18"/>
      <c r="G18"/>
      <c r="H18"/>
    </row>
    <row r="19" spans="1:8" x14ac:dyDescent="0.35">
      <c r="A19"/>
      <c r="B19"/>
      <c r="C19"/>
      <c r="D19"/>
      <c r="E19"/>
      <c r="F19"/>
      <c r="G19"/>
      <c r="H19"/>
    </row>
    <row r="20" spans="1:8" x14ac:dyDescent="0.35">
      <c r="A20"/>
      <c r="B20"/>
      <c r="D20"/>
      <c r="E20"/>
      <c r="F20"/>
      <c r="G20"/>
      <c r="H20"/>
    </row>
    <row r="21" spans="1:8" x14ac:dyDescent="0.35">
      <c r="A21"/>
      <c r="B21"/>
      <c r="C21"/>
      <c r="D21"/>
      <c r="E21"/>
      <c r="F21"/>
      <c r="G21"/>
      <c r="H21"/>
    </row>
    <row r="22" spans="1:8" x14ac:dyDescent="0.35">
      <c r="A22"/>
      <c r="B22"/>
      <c r="C22"/>
      <c r="D22"/>
      <c r="E22"/>
      <c r="F22"/>
      <c r="G22"/>
      <c r="H22"/>
    </row>
  </sheetData>
  <mergeCells count="1">
    <mergeCell ref="B18:C18"/>
  </mergeCells>
  <pageMargins left="0.7" right="0.7" top="0.75" bottom="0.75" header="0.3" footer="0.3"/>
  <pageSetup orientation="portrait" r:id="rId1"/>
  <headerFooter>
    <oddFooter>&amp;C_x000D_&amp;1#&amp;"Calibri"&amp;10&amp;K000000 DOCUMENTO DE USO INTERNO</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I42"/>
  <sheetViews>
    <sheetView topLeftCell="A25" workbookViewId="0">
      <selection activeCell="H38" sqref="H38"/>
    </sheetView>
  </sheetViews>
  <sheetFormatPr baseColWidth="10" defaultColWidth="32.1796875" defaultRowHeight="12.5" x14ac:dyDescent="0.25"/>
  <cols>
    <col min="1" max="1" width="5.453125" style="89" bestFit="1" customWidth="1"/>
    <col min="2" max="2" width="34.1796875" style="89" bestFit="1" customWidth="1"/>
    <col min="3" max="3" width="88.7265625" style="89" bestFit="1" customWidth="1"/>
    <col min="4" max="4" width="18.81640625" style="89" bestFit="1" customWidth="1"/>
    <col min="5" max="5" width="26.26953125" style="89" customWidth="1"/>
    <col min="6" max="6" width="15.54296875" style="89" bestFit="1" customWidth="1"/>
    <col min="7" max="7" width="19.7265625" style="89" bestFit="1" customWidth="1"/>
    <col min="8" max="16384" width="32.1796875" style="89"/>
  </cols>
  <sheetData>
    <row r="2" spans="1:9" ht="13" x14ac:dyDescent="0.25">
      <c r="A2" s="329" t="s">
        <v>318</v>
      </c>
      <c r="B2" s="329"/>
      <c r="C2" s="329"/>
      <c r="D2" s="329"/>
      <c r="E2" s="329"/>
      <c r="F2" s="329"/>
      <c r="G2" s="329"/>
      <c r="H2" s="329"/>
      <c r="I2" s="329"/>
    </row>
    <row r="3" spans="1:9" ht="13" thickBot="1" x14ac:dyDescent="0.3">
      <c r="A3" s="332" t="s">
        <v>358</v>
      </c>
      <c r="B3" s="333"/>
      <c r="C3" s="333"/>
      <c r="D3" s="333"/>
      <c r="E3" s="333"/>
      <c r="F3" s="333"/>
      <c r="G3" s="333"/>
      <c r="H3" s="333"/>
      <c r="I3" s="333"/>
    </row>
    <row r="4" spans="1:9" ht="15" thickBot="1" x14ac:dyDescent="0.4">
      <c r="A4" s="94" t="s">
        <v>178</v>
      </c>
      <c r="B4" s="95" t="s">
        <v>90</v>
      </c>
      <c r="C4" s="95" t="s">
        <v>91</v>
      </c>
      <c r="D4" s="95" t="s">
        <v>93</v>
      </c>
      <c r="E4" s="95" t="s">
        <v>298</v>
      </c>
      <c r="F4" s="95" t="s">
        <v>92</v>
      </c>
      <c r="G4" s="95" t="s">
        <v>319</v>
      </c>
      <c r="H4" s="95" t="s">
        <v>229</v>
      </c>
      <c r="I4" s="96" t="s">
        <v>280</v>
      </c>
    </row>
    <row r="5" spans="1:9" ht="14.5" x14ac:dyDescent="0.25">
      <c r="A5" s="105">
        <v>1</v>
      </c>
      <c r="B5" s="106" t="s">
        <v>94</v>
      </c>
      <c r="C5" s="106" t="s">
        <v>95</v>
      </c>
      <c r="D5" s="107" t="s">
        <v>96</v>
      </c>
      <c r="E5" s="107" t="s">
        <v>97</v>
      </c>
      <c r="F5" s="247" t="s">
        <v>320</v>
      </c>
      <c r="G5" s="244">
        <v>3100000</v>
      </c>
      <c r="H5" s="106" t="s">
        <v>281</v>
      </c>
      <c r="I5" s="108" t="s">
        <v>281</v>
      </c>
    </row>
    <row r="6" spans="1:9" ht="25" x14ac:dyDescent="0.25">
      <c r="A6" s="109">
        <v>2</v>
      </c>
      <c r="B6" s="90" t="s">
        <v>98</v>
      </c>
      <c r="C6" s="90" t="s">
        <v>321</v>
      </c>
      <c r="D6" s="86" t="s">
        <v>99</v>
      </c>
      <c r="E6" s="86" t="s">
        <v>100</v>
      </c>
      <c r="F6" s="87" t="s">
        <v>322</v>
      </c>
      <c r="G6" s="245">
        <v>10600000</v>
      </c>
      <c r="H6" s="98" t="s">
        <v>283</v>
      </c>
      <c r="I6" s="110" t="s">
        <v>284</v>
      </c>
    </row>
    <row r="7" spans="1:9" ht="14.5" x14ac:dyDescent="0.25">
      <c r="A7" s="109">
        <v>3</v>
      </c>
      <c r="B7" s="99" t="s">
        <v>101</v>
      </c>
      <c r="C7" s="90" t="s">
        <v>102</v>
      </c>
      <c r="D7" s="86" t="s">
        <v>324</v>
      </c>
      <c r="E7" s="86" t="s">
        <v>325</v>
      </c>
      <c r="F7" s="87" t="s">
        <v>323</v>
      </c>
      <c r="G7" s="245">
        <v>4300000</v>
      </c>
      <c r="H7" s="98" t="s">
        <v>287</v>
      </c>
      <c r="I7" s="110" t="s">
        <v>287</v>
      </c>
    </row>
    <row r="8" spans="1:9" ht="25" x14ac:dyDescent="0.25">
      <c r="A8" s="109">
        <v>4</v>
      </c>
      <c r="B8" s="90" t="s">
        <v>103</v>
      </c>
      <c r="C8" s="90" t="s">
        <v>104</v>
      </c>
      <c r="D8" s="86" t="s">
        <v>105</v>
      </c>
      <c r="E8" s="86" t="s">
        <v>106</v>
      </c>
      <c r="F8" s="87" t="s">
        <v>326</v>
      </c>
      <c r="G8" s="245">
        <v>6400000</v>
      </c>
      <c r="H8" s="98" t="s">
        <v>283</v>
      </c>
      <c r="I8" s="110" t="s">
        <v>284</v>
      </c>
    </row>
    <row r="9" spans="1:9" ht="25" x14ac:dyDescent="0.25">
      <c r="A9" s="109">
        <v>5</v>
      </c>
      <c r="B9" s="90" t="s">
        <v>107</v>
      </c>
      <c r="C9" s="90" t="s">
        <v>108</v>
      </c>
      <c r="D9" s="86" t="s">
        <v>109</v>
      </c>
      <c r="E9" s="86" t="s">
        <v>110</v>
      </c>
      <c r="F9" s="87" t="s">
        <v>327</v>
      </c>
      <c r="G9" s="245">
        <v>4900000</v>
      </c>
      <c r="H9" s="98" t="s">
        <v>283</v>
      </c>
      <c r="I9" s="110" t="s">
        <v>284</v>
      </c>
    </row>
    <row r="10" spans="1:9" ht="14.5" x14ac:dyDescent="0.25">
      <c r="A10" s="109">
        <v>6</v>
      </c>
      <c r="B10" s="90" t="s">
        <v>111</v>
      </c>
      <c r="C10" s="90" t="s">
        <v>112</v>
      </c>
      <c r="D10" s="86" t="s">
        <v>113</v>
      </c>
      <c r="E10" s="86" t="s">
        <v>114</v>
      </c>
      <c r="F10" s="87" t="s">
        <v>322</v>
      </c>
      <c r="G10" s="245">
        <v>12300000</v>
      </c>
      <c r="H10" s="98" t="s">
        <v>281</v>
      </c>
      <c r="I10" s="110" t="s">
        <v>288</v>
      </c>
    </row>
    <row r="11" spans="1:9" ht="25" x14ac:dyDescent="0.25">
      <c r="A11" s="109">
        <v>7</v>
      </c>
      <c r="B11" s="103" t="s">
        <v>115</v>
      </c>
      <c r="C11" s="90" t="s">
        <v>328</v>
      </c>
      <c r="D11" s="87">
        <v>3167035</v>
      </c>
      <c r="E11" s="86" t="s">
        <v>116</v>
      </c>
      <c r="F11" s="87" t="s">
        <v>329</v>
      </c>
      <c r="G11" s="245">
        <v>70600000</v>
      </c>
      <c r="H11" s="98" t="s">
        <v>283</v>
      </c>
      <c r="I11" s="110" t="s">
        <v>291</v>
      </c>
    </row>
    <row r="12" spans="1:9" ht="14.5" x14ac:dyDescent="0.25">
      <c r="A12" s="109">
        <v>8</v>
      </c>
      <c r="B12" s="90" t="s">
        <v>117</v>
      </c>
      <c r="C12" s="90" t="s">
        <v>118</v>
      </c>
      <c r="D12" s="86" t="s">
        <v>119</v>
      </c>
      <c r="E12" s="86" t="s">
        <v>120</v>
      </c>
      <c r="F12" s="87" t="s">
        <v>330</v>
      </c>
      <c r="G12" s="245">
        <v>40600000</v>
      </c>
      <c r="H12" s="98" t="s">
        <v>286</v>
      </c>
      <c r="I12" s="110" t="s">
        <v>286</v>
      </c>
    </row>
    <row r="13" spans="1:9" ht="14.5" x14ac:dyDescent="0.25">
      <c r="A13" s="109">
        <v>9</v>
      </c>
      <c r="B13" s="90" t="s">
        <v>121</v>
      </c>
      <c r="C13" s="11" t="s">
        <v>122</v>
      </c>
      <c r="D13" s="87">
        <v>833001</v>
      </c>
      <c r="E13" s="86" t="s">
        <v>123</v>
      </c>
      <c r="F13" s="87" t="s">
        <v>331</v>
      </c>
      <c r="G13" s="245">
        <v>66800000</v>
      </c>
      <c r="H13" s="98" t="s">
        <v>281</v>
      </c>
      <c r="I13" s="110" t="s">
        <v>282</v>
      </c>
    </row>
    <row r="14" spans="1:9" ht="14.5" x14ac:dyDescent="0.25">
      <c r="A14" s="109">
        <v>10</v>
      </c>
      <c r="B14" s="90" t="s">
        <v>124</v>
      </c>
      <c r="C14" s="90" t="s">
        <v>332</v>
      </c>
      <c r="D14" s="86" t="s">
        <v>125</v>
      </c>
      <c r="E14" s="86" t="s">
        <v>126</v>
      </c>
      <c r="F14" s="248" t="s">
        <v>333</v>
      </c>
      <c r="G14" s="245">
        <v>113300000</v>
      </c>
      <c r="H14" s="98" t="s">
        <v>281</v>
      </c>
      <c r="I14" s="110" t="s">
        <v>282</v>
      </c>
    </row>
    <row r="15" spans="1:9" ht="14.5" x14ac:dyDescent="0.25">
      <c r="A15" s="109">
        <v>11</v>
      </c>
      <c r="B15" s="90" t="s">
        <v>127</v>
      </c>
      <c r="C15" s="90" t="s">
        <v>334</v>
      </c>
      <c r="D15" s="86" t="s">
        <v>128</v>
      </c>
      <c r="E15" s="86" t="s">
        <v>129</v>
      </c>
      <c r="F15" s="248" t="s">
        <v>335</v>
      </c>
      <c r="G15" s="245">
        <v>148200000</v>
      </c>
      <c r="H15" s="98" t="s">
        <v>285</v>
      </c>
      <c r="I15" s="110" t="s">
        <v>285</v>
      </c>
    </row>
    <row r="16" spans="1:9" ht="14.5" x14ac:dyDescent="0.25">
      <c r="A16" s="109">
        <v>12</v>
      </c>
      <c r="B16" s="90" t="s">
        <v>130</v>
      </c>
      <c r="C16" s="90" t="s">
        <v>131</v>
      </c>
      <c r="D16" s="86" t="s">
        <v>132</v>
      </c>
      <c r="E16" s="86" t="s">
        <v>133</v>
      </c>
      <c r="F16" s="248" t="s">
        <v>336</v>
      </c>
      <c r="G16" s="245">
        <v>201200000</v>
      </c>
      <c r="H16" s="98" t="s">
        <v>285</v>
      </c>
      <c r="I16" s="110" t="s">
        <v>285</v>
      </c>
    </row>
    <row r="17" spans="1:9" ht="14.5" x14ac:dyDescent="0.25">
      <c r="A17" s="109">
        <v>13</v>
      </c>
      <c r="B17" s="90" t="s">
        <v>134</v>
      </c>
      <c r="C17" s="90" t="s">
        <v>135</v>
      </c>
      <c r="D17" s="86" t="s">
        <v>136</v>
      </c>
      <c r="E17" s="86" t="s">
        <v>137</v>
      </c>
      <c r="F17" s="86" t="s">
        <v>337</v>
      </c>
      <c r="G17" s="245">
        <v>44300000</v>
      </c>
      <c r="H17" s="98" t="s">
        <v>285</v>
      </c>
      <c r="I17" s="110" t="s">
        <v>285</v>
      </c>
    </row>
    <row r="18" spans="1:9" ht="14.5" x14ac:dyDescent="0.25">
      <c r="A18" s="109">
        <v>14</v>
      </c>
      <c r="B18" s="90" t="s">
        <v>138</v>
      </c>
      <c r="C18" s="90" t="s">
        <v>139</v>
      </c>
      <c r="D18" s="86" t="s">
        <v>140</v>
      </c>
      <c r="E18" s="86" t="s">
        <v>141</v>
      </c>
      <c r="F18" s="248" t="s">
        <v>338</v>
      </c>
      <c r="G18" s="245">
        <v>281700000</v>
      </c>
      <c r="H18" s="98" t="s">
        <v>281</v>
      </c>
      <c r="I18" s="110" t="s">
        <v>282</v>
      </c>
    </row>
    <row r="19" spans="1:9" ht="14.5" x14ac:dyDescent="0.25">
      <c r="A19" s="109">
        <v>15</v>
      </c>
      <c r="B19" s="90" t="s">
        <v>142</v>
      </c>
      <c r="C19" s="90" t="s">
        <v>339</v>
      </c>
      <c r="D19" s="86" t="s">
        <v>143</v>
      </c>
      <c r="E19" s="86" t="s">
        <v>144</v>
      </c>
      <c r="F19" s="248" t="s">
        <v>451</v>
      </c>
      <c r="G19" s="245">
        <v>230100000</v>
      </c>
      <c r="H19" s="98" t="s">
        <v>281</v>
      </c>
      <c r="I19" s="110" t="s">
        <v>282</v>
      </c>
    </row>
    <row r="20" spans="1:9" ht="28.5" customHeight="1" x14ac:dyDescent="0.25">
      <c r="A20" s="109">
        <v>16</v>
      </c>
      <c r="B20" s="100" t="s">
        <v>145</v>
      </c>
      <c r="C20" s="90" t="s">
        <v>340</v>
      </c>
      <c r="D20" s="86" t="s">
        <v>146</v>
      </c>
      <c r="E20" s="86" t="s">
        <v>147</v>
      </c>
      <c r="F20" s="86" t="s">
        <v>341</v>
      </c>
      <c r="G20" s="245">
        <v>28900000</v>
      </c>
      <c r="H20" s="98" t="s">
        <v>281</v>
      </c>
      <c r="I20" s="110" t="s">
        <v>282</v>
      </c>
    </row>
    <row r="21" spans="1:9" ht="14.5" x14ac:dyDescent="0.25">
      <c r="A21" s="109">
        <v>17</v>
      </c>
      <c r="B21" s="100" t="s">
        <v>148</v>
      </c>
      <c r="C21" s="90" t="s">
        <v>149</v>
      </c>
      <c r="D21" s="86" t="s">
        <v>150</v>
      </c>
      <c r="E21" s="86" t="s">
        <v>151</v>
      </c>
      <c r="F21" s="86" t="s">
        <v>342</v>
      </c>
      <c r="G21" s="245">
        <v>27500000</v>
      </c>
      <c r="H21" s="98" t="s">
        <v>281</v>
      </c>
      <c r="I21" s="110" t="s">
        <v>282</v>
      </c>
    </row>
    <row r="22" spans="1:9" ht="14.5" x14ac:dyDescent="0.25">
      <c r="A22" s="109">
        <v>18</v>
      </c>
      <c r="B22" s="90" t="s">
        <v>152</v>
      </c>
      <c r="C22" s="90" t="s">
        <v>153</v>
      </c>
      <c r="D22" s="86" t="s">
        <v>154</v>
      </c>
      <c r="E22" s="86" t="s">
        <v>155</v>
      </c>
      <c r="F22" s="86" t="s">
        <v>327</v>
      </c>
      <c r="G22" s="245">
        <v>8200000</v>
      </c>
      <c r="H22" s="98" t="s">
        <v>281</v>
      </c>
      <c r="I22" s="110" t="s">
        <v>282</v>
      </c>
    </row>
    <row r="23" spans="1:9" ht="14.5" x14ac:dyDescent="0.25">
      <c r="A23" s="109">
        <v>19</v>
      </c>
      <c r="B23" s="90" t="s">
        <v>156</v>
      </c>
      <c r="C23" s="90" t="s">
        <v>157</v>
      </c>
      <c r="D23" s="86" t="s">
        <v>158</v>
      </c>
      <c r="E23" s="86" t="s">
        <v>159</v>
      </c>
      <c r="F23" s="87">
        <v>9817195</v>
      </c>
      <c r="G23" s="245">
        <v>8200000</v>
      </c>
      <c r="H23" s="98" t="s">
        <v>281</v>
      </c>
      <c r="I23" s="110" t="s">
        <v>282</v>
      </c>
    </row>
    <row r="24" spans="1:9" ht="14.5" x14ac:dyDescent="0.25">
      <c r="A24" s="109">
        <v>20</v>
      </c>
      <c r="B24" s="90" t="s">
        <v>160</v>
      </c>
      <c r="C24" s="90" t="s">
        <v>343</v>
      </c>
      <c r="D24" s="86" t="s">
        <v>161</v>
      </c>
      <c r="E24" s="86" t="s">
        <v>162</v>
      </c>
      <c r="F24" s="86" t="s">
        <v>344</v>
      </c>
      <c r="G24" s="245">
        <v>11400000</v>
      </c>
      <c r="H24" s="98" t="s">
        <v>286</v>
      </c>
      <c r="I24" s="110" t="s">
        <v>286</v>
      </c>
    </row>
    <row r="25" spans="1:9" ht="14.5" x14ac:dyDescent="0.25">
      <c r="A25" s="109">
        <v>21</v>
      </c>
      <c r="B25" s="90" t="s">
        <v>163</v>
      </c>
      <c r="C25" s="90" t="s">
        <v>345</v>
      </c>
      <c r="D25" s="86" t="s">
        <v>164</v>
      </c>
      <c r="E25" s="86" t="s">
        <v>165</v>
      </c>
      <c r="F25" s="87">
        <v>3417198</v>
      </c>
      <c r="G25" s="245">
        <v>25400000</v>
      </c>
      <c r="H25" s="98" t="s">
        <v>286</v>
      </c>
      <c r="I25" s="110" t="s">
        <v>286</v>
      </c>
    </row>
    <row r="26" spans="1:9" ht="28.5" customHeight="1" x14ac:dyDescent="0.25">
      <c r="A26" s="109">
        <v>22</v>
      </c>
      <c r="B26" s="90" t="s">
        <v>166</v>
      </c>
      <c r="C26" s="90" t="s">
        <v>167</v>
      </c>
      <c r="D26" s="86" t="s">
        <v>168</v>
      </c>
      <c r="E26" s="86" t="s">
        <v>169</v>
      </c>
      <c r="F26" s="248" t="s">
        <v>346</v>
      </c>
      <c r="G26" s="245">
        <v>275600000</v>
      </c>
      <c r="H26" s="98" t="s">
        <v>290</v>
      </c>
      <c r="I26" s="110" t="s">
        <v>290</v>
      </c>
    </row>
    <row r="27" spans="1:9" ht="237.5" x14ac:dyDescent="0.25">
      <c r="A27" s="109">
        <v>23</v>
      </c>
      <c r="B27" s="11" t="s">
        <v>425</v>
      </c>
      <c r="C27" s="90" t="s">
        <v>347</v>
      </c>
      <c r="D27" s="86"/>
      <c r="E27" s="86"/>
      <c r="F27" s="86"/>
      <c r="G27" s="245">
        <v>539035000</v>
      </c>
      <c r="H27" s="98" t="s">
        <v>290</v>
      </c>
      <c r="I27" s="110" t="s">
        <v>290</v>
      </c>
    </row>
    <row r="28" spans="1:9" ht="25" x14ac:dyDescent="0.25">
      <c r="A28" s="109">
        <v>24</v>
      </c>
      <c r="B28" s="11" t="s">
        <v>423</v>
      </c>
      <c r="C28" s="90" t="s">
        <v>171</v>
      </c>
      <c r="D28" s="86"/>
      <c r="E28" s="86"/>
      <c r="F28" s="86"/>
      <c r="G28" s="245">
        <v>56099218</v>
      </c>
      <c r="H28" s="98" t="s">
        <v>290</v>
      </c>
      <c r="I28" s="110" t="s">
        <v>290</v>
      </c>
    </row>
    <row r="29" spans="1:9" ht="14.5" x14ac:dyDescent="0.25">
      <c r="A29" s="109">
        <v>25</v>
      </c>
      <c r="B29" s="11" t="s">
        <v>424</v>
      </c>
      <c r="C29" s="90" t="s">
        <v>170</v>
      </c>
      <c r="D29" s="86"/>
      <c r="E29" s="86"/>
      <c r="F29" s="86"/>
      <c r="G29" s="245">
        <v>34450500</v>
      </c>
      <c r="H29" s="98" t="s">
        <v>290</v>
      </c>
      <c r="I29" s="110" t="s">
        <v>290</v>
      </c>
    </row>
    <row r="30" spans="1:9" ht="28.5" customHeight="1" x14ac:dyDescent="0.25">
      <c r="A30" s="109">
        <v>26</v>
      </c>
      <c r="B30" s="90" t="s">
        <v>172</v>
      </c>
      <c r="C30" s="90" t="s">
        <v>306</v>
      </c>
      <c r="D30" s="86" t="s">
        <v>173</v>
      </c>
      <c r="E30" s="86" t="s">
        <v>174</v>
      </c>
      <c r="F30" s="102" t="s">
        <v>348</v>
      </c>
      <c r="G30" s="245">
        <v>176200000</v>
      </c>
      <c r="H30" s="98" t="s">
        <v>286</v>
      </c>
      <c r="I30" s="110" t="s">
        <v>349</v>
      </c>
    </row>
    <row r="31" spans="1:9" ht="43.5" customHeight="1" x14ac:dyDescent="0.25">
      <c r="A31" s="109">
        <v>27</v>
      </c>
      <c r="B31" s="11" t="s">
        <v>355</v>
      </c>
      <c r="C31" s="90" t="s">
        <v>350</v>
      </c>
      <c r="D31" s="86"/>
      <c r="E31" s="86"/>
      <c r="F31" s="101"/>
      <c r="G31" s="245">
        <v>69013000</v>
      </c>
      <c r="H31" s="98" t="s">
        <v>286</v>
      </c>
      <c r="I31" s="110" t="s">
        <v>349</v>
      </c>
    </row>
    <row r="32" spans="1:9" ht="25" x14ac:dyDescent="0.25">
      <c r="A32" s="109">
        <v>28</v>
      </c>
      <c r="B32" s="90" t="s">
        <v>195</v>
      </c>
      <c r="C32" s="90" t="s">
        <v>196</v>
      </c>
      <c r="D32" s="86" t="s">
        <v>197</v>
      </c>
      <c r="E32" s="86" t="s">
        <v>198</v>
      </c>
      <c r="F32" s="101" t="s">
        <v>351</v>
      </c>
      <c r="G32" s="245">
        <v>9200000</v>
      </c>
      <c r="H32" s="98" t="s">
        <v>283</v>
      </c>
      <c r="I32" s="110" t="s">
        <v>283</v>
      </c>
    </row>
    <row r="33" spans="1:9" ht="28.5" customHeight="1" x14ac:dyDescent="0.25">
      <c r="A33" s="109">
        <v>29</v>
      </c>
      <c r="B33" s="90" t="s">
        <v>236</v>
      </c>
      <c r="C33" s="90" t="s">
        <v>305</v>
      </c>
      <c r="D33" s="86" t="s">
        <v>237</v>
      </c>
      <c r="E33" s="86" t="s">
        <v>238</v>
      </c>
      <c r="F33" s="102" t="s">
        <v>357</v>
      </c>
      <c r="G33" s="245">
        <v>225400000</v>
      </c>
      <c r="H33" s="98" t="s">
        <v>286</v>
      </c>
      <c r="I33" s="110" t="s">
        <v>286</v>
      </c>
    </row>
    <row r="34" spans="1:9" ht="14.5" x14ac:dyDescent="0.25">
      <c r="A34" s="109">
        <v>30</v>
      </c>
      <c r="B34" s="86" t="s">
        <v>239</v>
      </c>
      <c r="C34" s="90" t="s">
        <v>240</v>
      </c>
      <c r="D34" s="86" t="s">
        <v>241</v>
      </c>
      <c r="E34" s="86" t="s">
        <v>242</v>
      </c>
      <c r="F34" s="102" t="s">
        <v>356</v>
      </c>
      <c r="G34" s="245">
        <v>364100000</v>
      </c>
      <c r="H34" s="98" t="s">
        <v>289</v>
      </c>
      <c r="I34" s="110" t="s">
        <v>289</v>
      </c>
    </row>
    <row r="35" spans="1:9" ht="14.5" x14ac:dyDescent="0.25">
      <c r="A35" s="109">
        <v>31</v>
      </c>
      <c r="B35" s="87">
        <v>50878</v>
      </c>
      <c r="C35" s="90" t="s">
        <v>175</v>
      </c>
      <c r="D35" s="86"/>
      <c r="E35" s="86"/>
      <c r="F35" s="101">
        <v>26625006</v>
      </c>
      <c r="G35" s="245">
        <v>29700000</v>
      </c>
      <c r="H35" s="98" t="s">
        <v>281</v>
      </c>
      <c r="I35" s="110" t="s">
        <v>292</v>
      </c>
    </row>
    <row r="36" spans="1:9" ht="14.5" x14ac:dyDescent="0.25">
      <c r="A36" s="109">
        <v>32</v>
      </c>
      <c r="B36" s="87">
        <v>50877</v>
      </c>
      <c r="C36" s="90" t="s">
        <v>176</v>
      </c>
      <c r="D36" s="86"/>
      <c r="E36" s="86"/>
      <c r="F36" s="101">
        <v>26625006</v>
      </c>
      <c r="G36" s="245">
        <v>29700000</v>
      </c>
      <c r="H36" s="98" t="s">
        <v>290</v>
      </c>
      <c r="I36" s="110" t="s">
        <v>290</v>
      </c>
    </row>
    <row r="37" spans="1:9" ht="25.5" thickBot="1" x14ac:dyDescent="0.3">
      <c r="A37" s="111">
        <v>33</v>
      </c>
      <c r="B37" s="87">
        <v>50879</v>
      </c>
      <c r="C37" s="90" t="s">
        <v>177</v>
      </c>
      <c r="D37" s="86"/>
      <c r="E37" s="86"/>
      <c r="F37" s="101">
        <v>14025011</v>
      </c>
      <c r="G37" s="246">
        <v>27700000</v>
      </c>
      <c r="H37" s="98" t="s">
        <v>283</v>
      </c>
      <c r="I37" s="110" t="s">
        <v>283</v>
      </c>
    </row>
    <row r="38" spans="1:9" ht="15" thickBot="1" x14ac:dyDescent="0.4">
      <c r="A38" s="334" t="s">
        <v>316</v>
      </c>
      <c r="B38" s="335"/>
      <c r="C38" s="335"/>
      <c r="D38" s="335"/>
      <c r="E38" s="335"/>
      <c r="F38" s="336"/>
      <c r="G38" s="97">
        <f>SUM(G5:G37)</f>
        <v>3184197718</v>
      </c>
      <c r="H38" s="112"/>
      <c r="I38" s="113"/>
    </row>
    <row r="39" spans="1:9" ht="14.5" x14ac:dyDescent="0.35">
      <c r="F39" s="92"/>
      <c r="G39" s="93"/>
    </row>
    <row r="40" spans="1:9" x14ac:dyDescent="0.25">
      <c r="B40" s="88"/>
      <c r="C40" s="86" t="s">
        <v>352</v>
      </c>
    </row>
    <row r="41" spans="1:9" x14ac:dyDescent="0.25">
      <c r="B41" s="104"/>
      <c r="C41" s="86" t="s">
        <v>353</v>
      </c>
    </row>
    <row r="42" spans="1:9" x14ac:dyDescent="0.25">
      <c r="B42" s="91"/>
      <c r="C42" s="86" t="s">
        <v>354</v>
      </c>
    </row>
  </sheetData>
  <mergeCells count="3">
    <mergeCell ref="A2:I2"/>
    <mergeCell ref="A3:I3"/>
    <mergeCell ref="A38:F38"/>
  </mergeCells>
  <pageMargins left="0.7" right="0.7" top="0.75" bottom="0.75" header="0.3" footer="0.3"/>
  <pageSetup orientation="portrait" r:id="rId1"/>
  <headerFooter>
    <oddFooter>&amp;C_x000D_&amp;1#&amp;"Calibri"&amp;10&amp;K000000 DOCUMENTO DE USO INTERNO</oddFooter>
  </headerFooter>
  <ignoredErrors>
    <ignoredError sqref="F6:F16 G28:G29 G31 F17:F26 F30 F32"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S16"/>
  <sheetViews>
    <sheetView topLeftCell="B1" workbookViewId="0">
      <selection activeCell="E23" sqref="E23"/>
    </sheetView>
  </sheetViews>
  <sheetFormatPr baseColWidth="10" defaultColWidth="0" defaultRowHeight="12.5" x14ac:dyDescent="0.25"/>
  <cols>
    <col min="1" max="1" width="10" style="121" bestFit="1" customWidth="1"/>
    <col min="2" max="2" width="20.81640625" style="122" bestFit="1" customWidth="1"/>
    <col min="3" max="3" width="11.81640625" style="121" bestFit="1" customWidth="1"/>
    <col min="4" max="4" width="23.7265625" style="114" bestFit="1" customWidth="1"/>
    <col min="5" max="5" width="22.81640625" style="114" bestFit="1" customWidth="1"/>
    <col min="6" max="6" width="16.81640625" style="114" bestFit="1" customWidth="1"/>
    <col min="7" max="7" width="7.54296875" style="121" bestFit="1" customWidth="1"/>
    <col min="8" max="8" width="9.81640625" style="121" bestFit="1" customWidth="1"/>
    <col min="9" max="9" width="10.26953125" style="121" bestFit="1" customWidth="1"/>
    <col min="10" max="10" width="6.54296875" style="121" bestFit="1" customWidth="1"/>
    <col min="11" max="11" width="17.26953125" style="114" bestFit="1" customWidth="1"/>
    <col min="12" max="13" width="21" style="114" bestFit="1" customWidth="1"/>
    <col min="14" max="14" width="16.81640625" style="114" bestFit="1" customWidth="1"/>
    <col min="15" max="15" width="18.453125" style="126" bestFit="1" customWidth="1"/>
    <col min="16" max="16" width="13" style="114" bestFit="1" customWidth="1"/>
    <col min="17" max="17" width="17" style="114" bestFit="1" customWidth="1"/>
    <col min="18" max="18" width="11.453125" style="114" customWidth="1"/>
    <col min="19" max="19" width="0" style="114" hidden="1" customWidth="1"/>
    <col min="20" max="16384" width="11.453125" style="114" hidden="1"/>
  </cols>
  <sheetData>
    <row r="1" spans="1:17" ht="13" thickBot="1" x14ac:dyDescent="0.3"/>
    <row r="2" spans="1:17" ht="15" thickBot="1" x14ac:dyDescent="0.3">
      <c r="A2" s="337" t="s">
        <v>404</v>
      </c>
      <c r="B2" s="338"/>
      <c r="C2" s="338"/>
      <c r="D2" s="338"/>
      <c r="E2" s="338"/>
      <c r="F2" s="338"/>
      <c r="G2" s="338"/>
      <c r="H2" s="338"/>
      <c r="I2" s="338"/>
      <c r="J2" s="338"/>
      <c r="K2" s="338"/>
      <c r="L2" s="338"/>
      <c r="M2" s="338"/>
      <c r="N2" s="338"/>
      <c r="O2" s="338"/>
      <c r="P2" s="339"/>
    </row>
    <row r="3" spans="1:17" ht="16.5" customHeight="1" thickBot="1" x14ac:dyDescent="0.3">
      <c r="A3" s="340" t="s">
        <v>308</v>
      </c>
      <c r="B3" s="341"/>
      <c r="C3" s="341"/>
      <c r="D3" s="341"/>
      <c r="E3" s="341"/>
      <c r="F3" s="341"/>
      <c r="G3" s="341"/>
      <c r="H3" s="341"/>
      <c r="I3" s="341"/>
      <c r="J3" s="341"/>
      <c r="K3" s="341"/>
      <c r="L3" s="341"/>
      <c r="M3" s="341"/>
      <c r="N3" s="341"/>
      <c r="O3" s="341"/>
      <c r="P3" s="342"/>
    </row>
    <row r="4" spans="1:17" s="115" customFormat="1" ht="31.5" x14ac:dyDescent="0.25">
      <c r="A4" s="128" t="s">
        <v>178</v>
      </c>
      <c r="B4" s="129" t="s">
        <v>359</v>
      </c>
      <c r="C4" s="130" t="s">
        <v>90</v>
      </c>
      <c r="D4" s="131" t="s">
        <v>360</v>
      </c>
      <c r="E4" s="131" t="s">
        <v>361</v>
      </c>
      <c r="F4" s="131" t="s">
        <v>362</v>
      </c>
      <c r="G4" s="130" t="s">
        <v>363</v>
      </c>
      <c r="H4" s="130" t="s">
        <v>364</v>
      </c>
      <c r="I4" s="130" t="s">
        <v>365</v>
      </c>
      <c r="J4" s="130" t="s">
        <v>366</v>
      </c>
      <c r="K4" s="130" t="s">
        <v>367</v>
      </c>
      <c r="L4" s="130" t="s">
        <v>368</v>
      </c>
      <c r="M4" s="130" t="s">
        <v>369</v>
      </c>
      <c r="N4" s="131" t="s">
        <v>370</v>
      </c>
      <c r="O4" s="131" t="s">
        <v>371</v>
      </c>
      <c r="P4" s="133" t="s">
        <v>372</v>
      </c>
      <c r="Q4" s="135" t="s">
        <v>192</v>
      </c>
    </row>
    <row r="5" spans="1:17" s="117" customFormat="1" x14ac:dyDescent="0.25">
      <c r="A5" s="132">
        <v>16</v>
      </c>
      <c r="B5" s="125">
        <v>46314</v>
      </c>
      <c r="C5" s="127" t="s">
        <v>166</v>
      </c>
      <c r="D5" s="119" t="s">
        <v>383</v>
      </c>
      <c r="E5" s="116" t="s">
        <v>381</v>
      </c>
      <c r="F5" s="118" t="s">
        <v>384</v>
      </c>
      <c r="G5" s="123">
        <v>2023</v>
      </c>
      <c r="H5" s="123">
        <v>5123</v>
      </c>
      <c r="I5" s="123">
        <v>5850</v>
      </c>
      <c r="J5" s="123">
        <v>2</v>
      </c>
      <c r="K5" s="124" t="s">
        <v>168</v>
      </c>
      <c r="L5" s="124" t="s">
        <v>169</v>
      </c>
      <c r="M5" s="124" t="s">
        <v>169</v>
      </c>
      <c r="N5" s="124" t="s">
        <v>385</v>
      </c>
      <c r="O5" s="124" t="s">
        <v>377</v>
      </c>
      <c r="P5" s="134" t="s">
        <v>386</v>
      </c>
      <c r="Q5" s="136">
        <v>1282800</v>
      </c>
    </row>
    <row r="6" spans="1:17" s="117" customFormat="1" x14ac:dyDescent="0.25">
      <c r="A6" s="132">
        <v>17</v>
      </c>
      <c r="B6" s="125">
        <v>46318</v>
      </c>
      <c r="C6" s="127" t="s">
        <v>134</v>
      </c>
      <c r="D6" s="119" t="s">
        <v>387</v>
      </c>
      <c r="E6" s="116" t="s">
        <v>388</v>
      </c>
      <c r="F6" s="118" t="s">
        <v>389</v>
      </c>
      <c r="G6" s="123">
        <v>2007</v>
      </c>
      <c r="H6" s="123">
        <v>3000</v>
      </c>
      <c r="I6" s="123"/>
      <c r="J6" s="123">
        <v>5</v>
      </c>
      <c r="K6" s="124" t="s">
        <v>136</v>
      </c>
      <c r="L6" s="124" t="s">
        <v>137</v>
      </c>
      <c r="M6" s="124"/>
      <c r="N6" s="124" t="s">
        <v>390</v>
      </c>
      <c r="O6" s="124" t="s">
        <v>377</v>
      </c>
      <c r="P6" s="134" t="s">
        <v>378</v>
      </c>
      <c r="Q6" s="136">
        <v>1274000</v>
      </c>
    </row>
    <row r="7" spans="1:17" s="117" customFormat="1" x14ac:dyDescent="0.25">
      <c r="A7" s="132">
        <v>19</v>
      </c>
      <c r="B7" s="125">
        <v>46350</v>
      </c>
      <c r="C7" s="127" t="s">
        <v>239</v>
      </c>
      <c r="D7" s="119" t="s">
        <v>391</v>
      </c>
      <c r="E7" s="116" t="s">
        <v>375</v>
      </c>
      <c r="F7" s="118" t="s">
        <v>392</v>
      </c>
      <c r="G7" s="123">
        <v>2024</v>
      </c>
      <c r="H7" s="123">
        <v>5193</v>
      </c>
      <c r="I7" s="123"/>
      <c r="J7" s="123">
        <v>30</v>
      </c>
      <c r="K7" s="124" t="s">
        <v>241</v>
      </c>
      <c r="L7" s="124" t="s">
        <v>242</v>
      </c>
      <c r="M7" s="124" t="s">
        <v>242</v>
      </c>
      <c r="N7" s="124" t="s">
        <v>382</v>
      </c>
      <c r="O7" s="124" t="s">
        <v>377</v>
      </c>
      <c r="P7" s="134" t="s">
        <v>378</v>
      </c>
      <c r="Q7" s="136">
        <v>1510600</v>
      </c>
    </row>
    <row r="8" spans="1:17" s="117" customFormat="1" x14ac:dyDescent="0.25">
      <c r="A8" s="132">
        <v>20</v>
      </c>
      <c r="B8" s="125">
        <v>46351</v>
      </c>
      <c r="C8" s="127" t="s">
        <v>115</v>
      </c>
      <c r="D8" s="119" t="s">
        <v>393</v>
      </c>
      <c r="E8" s="116" t="s">
        <v>394</v>
      </c>
      <c r="F8" s="118" t="s">
        <v>395</v>
      </c>
      <c r="G8" s="123">
        <v>2004</v>
      </c>
      <c r="H8" s="123">
        <v>2700</v>
      </c>
      <c r="I8" s="123"/>
      <c r="J8" s="123">
        <v>4</v>
      </c>
      <c r="K8" s="124">
        <v>3167035</v>
      </c>
      <c r="L8" s="124" t="s">
        <v>116</v>
      </c>
      <c r="M8" s="124"/>
      <c r="N8" s="124" t="s">
        <v>396</v>
      </c>
      <c r="O8" s="124" t="s">
        <v>373</v>
      </c>
      <c r="P8" s="134" t="s">
        <v>374</v>
      </c>
      <c r="Q8" s="136">
        <v>1274000</v>
      </c>
    </row>
    <row r="9" spans="1:17" s="117" customFormat="1" x14ac:dyDescent="0.25">
      <c r="A9" s="132">
        <v>21</v>
      </c>
      <c r="B9" s="125">
        <v>46373</v>
      </c>
      <c r="C9" s="127" t="s">
        <v>293</v>
      </c>
      <c r="D9" s="119" t="s">
        <v>379</v>
      </c>
      <c r="E9" s="116" t="s">
        <v>380</v>
      </c>
      <c r="F9" s="118" t="s">
        <v>397</v>
      </c>
      <c r="G9" s="123">
        <v>2025</v>
      </c>
      <c r="H9" s="123">
        <v>149</v>
      </c>
      <c r="I9" s="123"/>
      <c r="J9" s="123">
        <v>2</v>
      </c>
      <c r="K9" s="124" t="s">
        <v>294</v>
      </c>
      <c r="L9" s="124" t="s">
        <v>295</v>
      </c>
      <c r="M9" s="124" t="s">
        <v>295</v>
      </c>
      <c r="N9" s="124" t="s">
        <v>376</v>
      </c>
      <c r="O9" s="124" t="s">
        <v>373</v>
      </c>
      <c r="P9" s="134" t="s">
        <v>374</v>
      </c>
      <c r="Q9" s="136">
        <v>343300</v>
      </c>
    </row>
    <row r="10" spans="1:17" s="117" customFormat="1" x14ac:dyDescent="0.25">
      <c r="A10" s="132">
        <v>22</v>
      </c>
      <c r="B10" s="125">
        <v>46382</v>
      </c>
      <c r="C10" s="127" t="s">
        <v>172</v>
      </c>
      <c r="D10" s="119" t="s">
        <v>387</v>
      </c>
      <c r="E10" s="116" t="s">
        <v>388</v>
      </c>
      <c r="F10" s="118" t="s">
        <v>398</v>
      </c>
      <c r="G10" s="123">
        <v>2023</v>
      </c>
      <c r="H10" s="123">
        <v>2488</v>
      </c>
      <c r="I10" s="123"/>
      <c r="J10" s="123">
        <v>2</v>
      </c>
      <c r="K10" s="124" t="s">
        <v>173</v>
      </c>
      <c r="L10" s="124" t="s">
        <v>174</v>
      </c>
      <c r="M10" s="124" t="s">
        <v>174</v>
      </c>
      <c r="N10" s="124" t="s">
        <v>399</v>
      </c>
      <c r="O10" s="124" t="s">
        <v>377</v>
      </c>
      <c r="P10" s="134" t="s">
        <v>378</v>
      </c>
      <c r="Q10" s="136">
        <v>946600</v>
      </c>
    </row>
    <row r="11" spans="1:17" s="117" customFormat="1" ht="13" thickBot="1" x14ac:dyDescent="0.3">
      <c r="A11" s="132">
        <v>23</v>
      </c>
      <c r="B11" s="125">
        <v>46383</v>
      </c>
      <c r="C11" s="127" t="s">
        <v>142</v>
      </c>
      <c r="D11" s="120" t="s">
        <v>400</v>
      </c>
      <c r="E11" s="116" t="s">
        <v>394</v>
      </c>
      <c r="F11" s="118" t="s">
        <v>401</v>
      </c>
      <c r="G11" s="123">
        <v>2019</v>
      </c>
      <c r="H11" s="123">
        <v>2982</v>
      </c>
      <c r="I11" s="123"/>
      <c r="J11" s="123">
        <v>7</v>
      </c>
      <c r="K11" s="124" t="s">
        <v>143</v>
      </c>
      <c r="L11" s="124" t="s">
        <v>402</v>
      </c>
      <c r="M11" s="124" t="s">
        <v>402</v>
      </c>
      <c r="N11" s="124" t="s">
        <v>403</v>
      </c>
      <c r="O11" s="124" t="s">
        <v>377</v>
      </c>
      <c r="P11" s="134" t="s">
        <v>378</v>
      </c>
      <c r="Q11" s="136">
        <v>1110300</v>
      </c>
    </row>
    <row r="12" spans="1:17" ht="13.5" thickBot="1" x14ac:dyDescent="0.3">
      <c r="A12" s="343" t="s">
        <v>2</v>
      </c>
      <c r="B12" s="344"/>
      <c r="C12" s="344"/>
      <c r="D12" s="344"/>
      <c r="E12" s="344"/>
      <c r="F12" s="344"/>
      <c r="G12" s="344"/>
      <c r="H12" s="344"/>
      <c r="I12" s="344"/>
      <c r="J12" s="344"/>
      <c r="K12" s="344"/>
      <c r="L12" s="344"/>
      <c r="M12" s="344"/>
      <c r="N12" s="344"/>
      <c r="O12" s="344"/>
      <c r="P12" s="344"/>
      <c r="Q12" s="137">
        <f>SUM(Q5:Q11)</f>
        <v>7741600</v>
      </c>
    </row>
    <row r="14" spans="1:17" x14ac:dyDescent="0.25">
      <c r="Q14" s="272"/>
    </row>
    <row r="16" spans="1:17" x14ac:dyDescent="0.25">
      <c r="Q16" s="272"/>
    </row>
  </sheetData>
  <autoFilter ref="A4:S12" xr:uid="{00000000-0009-0000-0000-000005000000}"/>
  <mergeCells count="3">
    <mergeCell ref="A2:P2"/>
    <mergeCell ref="A3:P3"/>
    <mergeCell ref="A12:P12"/>
  </mergeCells>
  <dataValidations count="4">
    <dataValidation type="whole" allowBlank="1" showInputMessage="1" showErrorMessage="1" sqref="J5:J11" xr:uid="{00000000-0002-0000-0500-000000000000}">
      <formula1>1</formula1>
      <formula2>1000</formula2>
    </dataValidation>
    <dataValidation type="whole" allowBlank="1" showInputMessage="1" showErrorMessage="1" sqref="H5:H11" xr:uid="{00000000-0002-0000-0500-000001000000}">
      <formula1>50</formula1>
      <formula2>10000</formula2>
    </dataValidation>
    <dataValidation type="date" allowBlank="1" showInputMessage="1" showErrorMessage="1" sqref="B5:B11" xr:uid="{00000000-0002-0000-0500-000002000000}">
      <formula1>44927</formula1>
      <formula2>55153</formula2>
    </dataValidation>
    <dataValidation type="whole" allowBlank="1" showInputMessage="1" showErrorMessage="1" sqref="G5:G11" xr:uid="{00000000-0002-0000-0500-000003000000}">
      <formula1>1900</formula1>
      <formula2>2050</formula2>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F23"/>
  <sheetViews>
    <sheetView workbookViewId="0">
      <selection activeCell="C8" sqref="C8"/>
    </sheetView>
  </sheetViews>
  <sheetFormatPr baseColWidth="10" defaultColWidth="11.453125" defaultRowHeight="14.5" x14ac:dyDescent="0.35"/>
  <cols>
    <col min="1" max="1" width="6" style="14" customWidth="1"/>
    <col min="2" max="2" width="4.7265625" style="14" bestFit="1" customWidth="1"/>
    <col min="3" max="3" width="81.1796875" style="14" customWidth="1"/>
    <col min="4" max="4" width="14.54296875" style="14" customWidth="1"/>
    <col min="5" max="5" width="21.26953125" style="14" customWidth="1"/>
    <col min="6" max="16384" width="11.453125" style="14"/>
  </cols>
  <sheetData>
    <row r="2" spans="2:6" x14ac:dyDescent="0.35">
      <c r="B2" s="345" t="s">
        <v>406</v>
      </c>
      <c r="C2" s="305"/>
      <c r="D2" s="305"/>
      <c r="E2" s="305"/>
      <c r="F2" s="305"/>
    </row>
    <row r="3" spans="2:6" ht="15" thickBot="1" x14ac:dyDescent="0.4">
      <c r="B3" s="345" t="s">
        <v>0</v>
      </c>
      <c r="C3" s="305"/>
      <c r="D3" s="305"/>
      <c r="E3" s="305"/>
      <c r="F3" s="305"/>
    </row>
    <row r="4" spans="2:6" ht="15" thickBot="1" x14ac:dyDescent="0.4">
      <c r="B4" s="143" t="s">
        <v>178</v>
      </c>
      <c r="C4" s="348" t="s">
        <v>405</v>
      </c>
      <c r="D4" s="348"/>
      <c r="E4" s="144" t="s">
        <v>229</v>
      </c>
      <c r="F4" s="145" t="s">
        <v>277</v>
      </c>
    </row>
    <row r="5" spans="2:6" x14ac:dyDescent="0.35">
      <c r="B5" s="146">
        <v>1</v>
      </c>
      <c r="C5" s="147" t="s">
        <v>193</v>
      </c>
      <c r="D5" s="148">
        <v>47111819</v>
      </c>
      <c r="E5" s="151" t="s">
        <v>243</v>
      </c>
      <c r="F5" s="149" t="s">
        <v>279</v>
      </c>
    </row>
    <row r="6" spans="2:6" ht="29" x14ac:dyDescent="0.35">
      <c r="B6" s="150">
        <v>2</v>
      </c>
      <c r="C6" s="142" t="s">
        <v>180</v>
      </c>
      <c r="D6" s="138">
        <v>256451422.555125</v>
      </c>
      <c r="E6" s="141" t="s">
        <v>232</v>
      </c>
      <c r="F6" s="139" t="s">
        <v>279</v>
      </c>
    </row>
    <row r="7" spans="2:6" x14ac:dyDescent="0.35">
      <c r="B7" s="150">
        <v>3</v>
      </c>
      <c r="C7" s="142" t="s">
        <v>189</v>
      </c>
      <c r="D7" s="138">
        <v>53590000</v>
      </c>
      <c r="E7" s="141" t="s">
        <v>244</v>
      </c>
      <c r="F7" s="139" t="s">
        <v>279</v>
      </c>
    </row>
    <row r="8" spans="2:6" ht="29" x14ac:dyDescent="0.35">
      <c r="B8" s="150">
        <v>4</v>
      </c>
      <c r="C8" s="142" t="s">
        <v>407</v>
      </c>
      <c r="D8" s="40">
        <v>6400000</v>
      </c>
      <c r="E8" s="141"/>
      <c r="F8" s="139" t="s">
        <v>279</v>
      </c>
    </row>
    <row r="9" spans="2:6" ht="29" x14ac:dyDescent="0.35">
      <c r="B9" s="150">
        <v>5</v>
      </c>
      <c r="C9" s="142" t="s">
        <v>408</v>
      </c>
      <c r="D9" s="40">
        <v>2790000</v>
      </c>
      <c r="E9" s="141"/>
      <c r="F9" s="139" t="s">
        <v>279</v>
      </c>
    </row>
    <row r="10" spans="2:6" ht="29" x14ac:dyDescent="0.35">
      <c r="B10" s="150">
        <v>6</v>
      </c>
      <c r="C10" s="142" t="s">
        <v>409</v>
      </c>
      <c r="D10" s="41">
        <v>8700000</v>
      </c>
      <c r="E10" s="141"/>
      <c r="F10" s="139" t="s">
        <v>279</v>
      </c>
    </row>
    <row r="11" spans="2:6" ht="29" x14ac:dyDescent="0.35">
      <c r="B11" s="150">
        <v>7</v>
      </c>
      <c r="C11" s="142" t="s">
        <v>410</v>
      </c>
      <c r="D11" s="40">
        <v>158900000</v>
      </c>
      <c r="E11" s="141"/>
      <c r="F11" s="139" t="s">
        <v>279</v>
      </c>
    </row>
    <row r="12" spans="2:6" ht="29" x14ac:dyDescent="0.35">
      <c r="B12" s="150">
        <v>8</v>
      </c>
      <c r="C12" s="142" t="s">
        <v>411</v>
      </c>
      <c r="D12" s="40">
        <v>0</v>
      </c>
      <c r="E12" s="141"/>
      <c r="F12" s="139" t="s">
        <v>279</v>
      </c>
    </row>
    <row r="13" spans="2:6" ht="29" x14ac:dyDescent="0.35">
      <c r="B13" s="150">
        <v>9</v>
      </c>
      <c r="C13" s="142" t="s">
        <v>412</v>
      </c>
      <c r="D13" s="40">
        <v>57800000</v>
      </c>
      <c r="E13" s="141"/>
      <c r="F13" s="139" t="s">
        <v>279</v>
      </c>
    </row>
    <row r="14" spans="2:6" ht="29" x14ac:dyDescent="0.35">
      <c r="B14" s="150">
        <v>10</v>
      </c>
      <c r="C14" s="142" t="s">
        <v>413</v>
      </c>
      <c r="D14" s="43">
        <v>3100000</v>
      </c>
      <c r="E14" s="141"/>
      <c r="F14" s="139" t="s">
        <v>279</v>
      </c>
    </row>
    <row r="15" spans="2:6" ht="29.5" thickBot="1" x14ac:dyDescent="0.4">
      <c r="B15" s="153">
        <v>11</v>
      </c>
      <c r="C15" s="154" t="s">
        <v>414</v>
      </c>
      <c r="D15" s="155">
        <v>5100000</v>
      </c>
      <c r="E15" s="152"/>
      <c r="F15" s="140" t="s">
        <v>279</v>
      </c>
    </row>
    <row r="16" spans="2:6" ht="15" thickBot="1" x14ac:dyDescent="0.4">
      <c r="B16" s="346" t="s">
        <v>2</v>
      </c>
      <c r="C16" s="347"/>
      <c r="D16" s="156">
        <f>SUM(D5:D15)</f>
        <v>599943241.555125</v>
      </c>
    </row>
    <row r="23" ht="33" customHeight="1" x14ac:dyDescent="0.35"/>
  </sheetData>
  <mergeCells count="4">
    <mergeCell ref="B2:F2"/>
    <mergeCell ref="B3:F3"/>
    <mergeCell ref="B16:C16"/>
    <mergeCell ref="C4:D4"/>
  </mergeCells>
  <pageMargins left="0.7" right="0.7" top="0.75" bottom="0.75" header="0.3" footer="0.3"/>
  <pageSetup orientation="portrait" r:id="rId1"/>
  <headerFooter>
    <oddFooter>&amp;C_x000D_&amp;1#&amp;"Calibri"&amp;10&amp;K000000 DOCUMENTO DE USO INTERNO</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3:E11"/>
  <sheetViews>
    <sheetView workbookViewId="0">
      <selection activeCell="E10" sqref="E10"/>
    </sheetView>
  </sheetViews>
  <sheetFormatPr baseColWidth="10" defaultColWidth="11.453125" defaultRowHeight="14.5" x14ac:dyDescent="0.35"/>
  <cols>
    <col min="1" max="1" width="11.453125" style="14"/>
    <col min="2" max="2" width="13" style="14" customWidth="1"/>
    <col min="3" max="3" width="16" style="14" customWidth="1"/>
    <col min="4" max="4" width="75.54296875" style="14" customWidth="1"/>
    <col min="5" max="5" width="48.26953125" style="14" customWidth="1"/>
    <col min="6" max="6" width="26.7265625" style="14" customWidth="1"/>
    <col min="7" max="16384" width="11.453125" style="14"/>
  </cols>
  <sheetData>
    <row r="3" spans="1:5" x14ac:dyDescent="0.35">
      <c r="B3" s="328" t="s">
        <v>421</v>
      </c>
      <c r="C3" s="329"/>
      <c r="D3" s="329"/>
      <c r="E3" s="329"/>
    </row>
    <row r="4" spans="1:5" ht="15" thickBot="1" x14ac:dyDescent="0.4">
      <c r="B4" s="328" t="s">
        <v>308</v>
      </c>
      <c r="C4" s="329"/>
      <c r="D4" s="329"/>
      <c r="E4" s="329"/>
    </row>
    <row r="5" spans="1:5" ht="15" thickBot="1" x14ac:dyDescent="0.4">
      <c r="A5" s="18"/>
      <c r="B5" s="177" t="s">
        <v>178</v>
      </c>
      <c r="C5" s="178" t="s">
        <v>90</v>
      </c>
      <c r="D5" s="178" t="s">
        <v>91</v>
      </c>
      <c r="E5" s="179" t="s">
        <v>416</v>
      </c>
    </row>
    <row r="6" spans="1:5" x14ac:dyDescent="0.35">
      <c r="A6" s="18"/>
      <c r="B6" s="167">
        <v>1</v>
      </c>
      <c r="C6" s="168" t="s">
        <v>121</v>
      </c>
      <c r="D6" s="169" t="s">
        <v>417</v>
      </c>
      <c r="E6" s="170">
        <v>26</v>
      </c>
    </row>
    <row r="7" spans="1:5" x14ac:dyDescent="0.35">
      <c r="A7" s="18"/>
      <c r="B7" s="171">
        <v>2</v>
      </c>
      <c r="C7" s="165" t="s">
        <v>138</v>
      </c>
      <c r="D7" s="166" t="s">
        <v>418</v>
      </c>
      <c r="E7" s="172">
        <v>37</v>
      </c>
    </row>
    <row r="8" spans="1:5" ht="26" x14ac:dyDescent="0.35">
      <c r="A8" s="18"/>
      <c r="B8" s="171">
        <v>3</v>
      </c>
      <c r="C8" s="165" t="s">
        <v>172</v>
      </c>
      <c r="D8" s="166" t="s">
        <v>419</v>
      </c>
      <c r="E8" s="172">
        <v>12</v>
      </c>
    </row>
    <row r="9" spans="1:5" ht="26.5" thickBot="1" x14ac:dyDescent="0.4">
      <c r="A9" s="18"/>
      <c r="B9" s="173">
        <v>4</v>
      </c>
      <c r="C9" s="174" t="s">
        <v>239</v>
      </c>
      <c r="D9" s="175" t="s">
        <v>420</v>
      </c>
      <c r="E9" s="176">
        <v>30</v>
      </c>
    </row>
    <row r="11" spans="1:5" x14ac:dyDescent="0.35">
      <c r="C11" s="80"/>
    </row>
  </sheetData>
  <mergeCells count="2">
    <mergeCell ref="B3:E3"/>
    <mergeCell ref="B4:E4"/>
  </mergeCells>
  <pageMargins left="0.7" right="0.7" top="0.75" bottom="0.75" header="0.3" footer="0.3"/>
  <headerFooter>
    <oddFooter>&amp;C_x000D_&amp;1#&amp;"Calibri"&amp;10&amp;K000000 DOCUMENTO DE USO INTERNO</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3:G37"/>
  <sheetViews>
    <sheetView workbookViewId="0">
      <selection activeCell="E22" sqref="E22"/>
    </sheetView>
  </sheetViews>
  <sheetFormatPr baseColWidth="10" defaultColWidth="11.453125" defaultRowHeight="12.5" x14ac:dyDescent="0.25"/>
  <cols>
    <col min="1" max="1" width="7.7265625" customWidth="1"/>
    <col min="2" max="2" width="36.7265625" customWidth="1"/>
    <col min="3" max="3" width="28.54296875" customWidth="1"/>
    <col min="4" max="4" width="25.54296875" customWidth="1"/>
    <col min="5" max="5" width="20.7265625" customWidth="1"/>
    <col min="6" max="6" width="15.26953125" customWidth="1"/>
    <col min="7" max="7" width="18.54296875" customWidth="1"/>
    <col min="258" max="258" width="23.7265625" customWidth="1"/>
    <col min="259" max="259" width="35.7265625" bestFit="1" customWidth="1"/>
    <col min="260" max="260" width="18.26953125" customWidth="1"/>
    <col min="261" max="261" width="16.453125" customWidth="1"/>
    <col min="262" max="262" width="16.7265625" customWidth="1"/>
    <col min="514" max="514" width="23.7265625" customWidth="1"/>
    <col min="515" max="515" width="35.7265625" bestFit="1" customWidth="1"/>
    <col min="516" max="516" width="18.26953125" customWidth="1"/>
    <col min="517" max="517" width="16.453125" customWidth="1"/>
    <col min="518" max="518" width="16.7265625" customWidth="1"/>
    <col min="770" max="770" width="23.7265625" customWidth="1"/>
    <col min="771" max="771" width="35.7265625" bestFit="1" customWidth="1"/>
    <col min="772" max="772" width="18.26953125" customWidth="1"/>
    <col min="773" max="773" width="16.453125" customWidth="1"/>
    <col min="774" max="774" width="16.7265625" customWidth="1"/>
    <col min="1026" max="1026" width="23.7265625" customWidth="1"/>
    <col min="1027" max="1027" width="35.7265625" bestFit="1" customWidth="1"/>
    <col min="1028" max="1028" width="18.26953125" customWidth="1"/>
    <col min="1029" max="1029" width="16.453125" customWidth="1"/>
    <col min="1030" max="1030" width="16.7265625" customWidth="1"/>
    <col min="1282" max="1282" width="23.7265625" customWidth="1"/>
    <col min="1283" max="1283" width="35.7265625" bestFit="1" customWidth="1"/>
    <col min="1284" max="1284" width="18.26953125" customWidth="1"/>
    <col min="1285" max="1285" width="16.453125" customWidth="1"/>
    <col min="1286" max="1286" width="16.7265625" customWidth="1"/>
    <col min="1538" max="1538" width="23.7265625" customWidth="1"/>
    <col min="1539" max="1539" width="35.7265625" bestFit="1" customWidth="1"/>
    <col min="1540" max="1540" width="18.26953125" customWidth="1"/>
    <col min="1541" max="1541" width="16.453125" customWidth="1"/>
    <col min="1542" max="1542" width="16.7265625" customWidth="1"/>
    <col min="1794" max="1794" width="23.7265625" customWidth="1"/>
    <col min="1795" max="1795" width="35.7265625" bestFit="1" customWidth="1"/>
    <col min="1796" max="1796" width="18.26953125" customWidth="1"/>
    <col min="1797" max="1797" width="16.453125" customWidth="1"/>
    <col min="1798" max="1798" width="16.7265625" customWidth="1"/>
    <col min="2050" max="2050" width="23.7265625" customWidth="1"/>
    <col min="2051" max="2051" width="35.7265625" bestFit="1" customWidth="1"/>
    <col min="2052" max="2052" width="18.26953125" customWidth="1"/>
    <col min="2053" max="2053" width="16.453125" customWidth="1"/>
    <col min="2054" max="2054" width="16.7265625" customWidth="1"/>
    <col min="2306" max="2306" width="23.7265625" customWidth="1"/>
    <col min="2307" max="2307" width="35.7265625" bestFit="1" customWidth="1"/>
    <col min="2308" max="2308" width="18.26953125" customWidth="1"/>
    <col min="2309" max="2309" width="16.453125" customWidth="1"/>
    <col min="2310" max="2310" width="16.7265625" customWidth="1"/>
    <col min="2562" max="2562" width="23.7265625" customWidth="1"/>
    <col min="2563" max="2563" width="35.7265625" bestFit="1" customWidth="1"/>
    <col min="2564" max="2564" width="18.26953125" customWidth="1"/>
    <col min="2565" max="2565" width="16.453125" customWidth="1"/>
    <col min="2566" max="2566" width="16.7265625" customWidth="1"/>
    <col min="2818" max="2818" width="23.7265625" customWidth="1"/>
    <col min="2819" max="2819" width="35.7265625" bestFit="1" customWidth="1"/>
    <col min="2820" max="2820" width="18.26953125" customWidth="1"/>
    <col min="2821" max="2821" width="16.453125" customWidth="1"/>
    <col min="2822" max="2822" width="16.7265625" customWidth="1"/>
    <col min="3074" max="3074" width="23.7265625" customWidth="1"/>
    <col min="3075" max="3075" width="35.7265625" bestFit="1" customWidth="1"/>
    <col min="3076" max="3076" width="18.26953125" customWidth="1"/>
    <col min="3077" max="3077" width="16.453125" customWidth="1"/>
    <col min="3078" max="3078" width="16.7265625" customWidth="1"/>
    <col min="3330" max="3330" width="23.7265625" customWidth="1"/>
    <col min="3331" max="3331" width="35.7265625" bestFit="1" customWidth="1"/>
    <col min="3332" max="3332" width="18.26953125" customWidth="1"/>
    <col min="3333" max="3333" width="16.453125" customWidth="1"/>
    <col min="3334" max="3334" width="16.7265625" customWidth="1"/>
    <col min="3586" max="3586" width="23.7265625" customWidth="1"/>
    <col min="3587" max="3587" width="35.7265625" bestFit="1" customWidth="1"/>
    <col min="3588" max="3588" width="18.26953125" customWidth="1"/>
    <col min="3589" max="3589" width="16.453125" customWidth="1"/>
    <col min="3590" max="3590" width="16.7265625" customWidth="1"/>
    <col min="3842" max="3842" width="23.7265625" customWidth="1"/>
    <col min="3843" max="3843" width="35.7265625" bestFit="1" customWidth="1"/>
    <col min="3844" max="3844" width="18.26953125" customWidth="1"/>
    <col min="3845" max="3845" width="16.453125" customWidth="1"/>
    <col min="3846" max="3846" width="16.7265625" customWidth="1"/>
    <col min="4098" max="4098" width="23.7265625" customWidth="1"/>
    <col min="4099" max="4099" width="35.7265625" bestFit="1" customWidth="1"/>
    <col min="4100" max="4100" width="18.26953125" customWidth="1"/>
    <col min="4101" max="4101" width="16.453125" customWidth="1"/>
    <col min="4102" max="4102" width="16.7265625" customWidth="1"/>
    <col min="4354" max="4354" width="23.7265625" customWidth="1"/>
    <col min="4355" max="4355" width="35.7265625" bestFit="1" customWidth="1"/>
    <col min="4356" max="4356" width="18.26953125" customWidth="1"/>
    <col min="4357" max="4357" width="16.453125" customWidth="1"/>
    <col min="4358" max="4358" width="16.7265625" customWidth="1"/>
    <col min="4610" max="4610" width="23.7265625" customWidth="1"/>
    <col min="4611" max="4611" width="35.7265625" bestFit="1" customWidth="1"/>
    <col min="4612" max="4612" width="18.26953125" customWidth="1"/>
    <col min="4613" max="4613" width="16.453125" customWidth="1"/>
    <col min="4614" max="4614" width="16.7265625" customWidth="1"/>
    <col min="4866" max="4866" width="23.7265625" customWidth="1"/>
    <col min="4867" max="4867" width="35.7265625" bestFit="1" customWidth="1"/>
    <col min="4868" max="4868" width="18.26953125" customWidth="1"/>
    <col min="4869" max="4869" width="16.453125" customWidth="1"/>
    <col min="4870" max="4870" width="16.7265625" customWidth="1"/>
    <col min="5122" max="5122" width="23.7265625" customWidth="1"/>
    <col min="5123" max="5123" width="35.7265625" bestFit="1" customWidth="1"/>
    <col min="5124" max="5124" width="18.26953125" customWidth="1"/>
    <col min="5125" max="5125" width="16.453125" customWidth="1"/>
    <col min="5126" max="5126" width="16.7265625" customWidth="1"/>
    <col min="5378" max="5378" width="23.7265625" customWidth="1"/>
    <col min="5379" max="5379" width="35.7265625" bestFit="1" customWidth="1"/>
    <col min="5380" max="5380" width="18.26953125" customWidth="1"/>
    <col min="5381" max="5381" width="16.453125" customWidth="1"/>
    <col min="5382" max="5382" width="16.7265625" customWidth="1"/>
    <col min="5634" max="5634" width="23.7265625" customWidth="1"/>
    <col min="5635" max="5635" width="35.7265625" bestFit="1" customWidth="1"/>
    <col min="5636" max="5636" width="18.26953125" customWidth="1"/>
    <col min="5637" max="5637" width="16.453125" customWidth="1"/>
    <col min="5638" max="5638" width="16.7265625" customWidth="1"/>
    <col min="5890" max="5890" width="23.7265625" customWidth="1"/>
    <col min="5891" max="5891" width="35.7265625" bestFit="1" customWidth="1"/>
    <col min="5892" max="5892" width="18.26953125" customWidth="1"/>
    <col min="5893" max="5893" width="16.453125" customWidth="1"/>
    <col min="5894" max="5894" width="16.7265625" customWidth="1"/>
    <col min="6146" max="6146" width="23.7265625" customWidth="1"/>
    <col min="6147" max="6147" width="35.7265625" bestFit="1" customWidth="1"/>
    <col min="6148" max="6148" width="18.26953125" customWidth="1"/>
    <col min="6149" max="6149" width="16.453125" customWidth="1"/>
    <col min="6150" max="6150" width="16.7265625" customWidth="1"/>
    <col min="6402" max="6402" width="23.7265625" customWidth="1"/>
    <col min="6403" max="6403" width="35.7265625" bestFit="1" customWidth="1"/>
    <col min="6404" max="6404" width="18.26953125" customWidth="1"/>
    <col min="6405" max="6405" width="16.453125" customWidth="1"/>
    <col min="6406" max="6406" width="16.7265625" customWidth="1"/>
    <col min="6658" max="6658" width="23.7265625" customWidth="1"/>
    <col min="6659" max="6659" width="35.7265625" bestFit="1" customWidth="1"/>
    <col min="6660" max="6660" width="18.26953125" customWidth="1"/>
    <col min="6661" max="6661" width="16.453125" customWidth="1"/>
    <col min="6662" max="6662" width="16.7265625" customWidth="1"/>
    <col min="6914" max="6914" width="23.7265625" customWidth="1"/>
    <col min="6915" max="6915" width="35.7265625" bestFit="1" customWidth="1"/>
    <col min="6916" max="6916" width="18.26953125" customWidth="1"/>
    <col min="6917" max="6917" width="16.453125" customWidth="1"/>
    <col min="6918" max="6918" width="16.7265625" customWidth="1"/>
    <col min="7170" max="7170" width="23.7265625" customWidth="1"/>
    <col min="7171" max="7171" width="35.7265625" bestFit="1" customWidth="1"/>
    <col min="7172" max="7172" width="18.26953125" customWidth="1"/>
    <col min="7173" max="7173" width="16.453125" customWidth="1"/>
    <col min="7174" max="7174" width="16.7265625" customWidth="1"/>
    <col min="7426" max="7426" width="23.7265625" customWidth="1"/>
    <col min="7427" max="7427" width="35.7265625" bestFit="1" customWidth="1"/>
    <col min="7428" max="7428" width="18.26953125" customWidth="1"/>
    <col min="7429" max="7429" width="16.453125" customWidth="1"/>
    <col min="7430" max="7430" width="16.7265625" customWidth="1"/>
    <col min="7682" max="7682" width="23.7265625" customWidth="1"/>
    <col min="7683" max="7683" width="35.7265625" bestFit="1" customWidth="1"/>
    <col min="7684" max="7684" width="18.26953125" customWidth="1"/>
    <col min="7685" max="7685" width="16.453125" customWidth="1"/>
    <col min="7686" max="7686" width="16.7265625" customWidth="1"/>
    <col min="7938" max="7938" width="23.7265625" customWidth="1"/>
    <col min="7939" max="7939" width="35.7265625" bestFit="1" customWidth="1"/>
    <col min="7940" max="7940" width="18.26953125" customWidth="1"/>
    <col min="7941" max="7941" width="16.453125" customWidth="1"/>
    <col min="7942" max="7942" width="16.7265625" customWidth="1"/>
    <col min="8194" max="8194" width="23.7265625" customWidth="1"/>
    <col min="8195" max="8195" width="35.7265625" bestFit="1" customWidth="1"/>
    <col min="8196" max="8196" width="18.26953125" customWidth="1"/>
    <col min="8197" max="8197" width="16.453125" customWidth="1"/>
    <col min="8198" max="8198" width="16.7265625" customWidth="1"/>
    <col min="8450" max="8450" width="23.7265625" customWidth="1"/>
    <col min="8451" max="8451" width="35.7265625" bestFit="1" customWidth="1"/>
    <col min="8452" max="8452" width="18.26953125" customWidth="1"/>
    <col min="8453" max="8453" width="16.453125" customWidth="1"/>
    <col min="8454" max="8454" width="16.7265625" customWidth="1"/>
    <col min="8706" max="8706" width="23.7265625" customWidth="1"/>
    <col min="8707" max="8707" width="35.7265625" bestFit="1" customWidth="1"/>
    <col min="8708" max="8708" width="18.26953125" customWidth="1"/>
    <col min="8709" max="8709" width="16.453125" customWidth="1"/>
    <col min="8710" max="8710" width="16.7265625" customWidth="1"/>
    <col min="8962" max="8962" width="23.7265625" customWidth="1"/>
    <col min="8963" max="8963" width="35.7265625" bestFit="1" customWidth="1"/>
    <col min="8964" max="8964" width="18.26953125" customWidth="1"/>
    <col min="8965" max="8965" width="16.453125" customWidth="1"/>
    <col min="8966" max="8966" width="16.7265625" customWidth="1"/>
    <col min="9218" max="9218" width="23.7265625" customWidth="1"/>
    <col min="9219" max="9219" width="35.7265625" bestFit="1" customWidth="1"/>
    <col min="9220" max="9220" width="18.26953125" customWidth="1"/>
    <col min="9221" max="9221" width="16.453125" customWidth="1"/>
    <col min="9222" max="9222" width="16.7265625" customWidth="1"/>
    <col min="9474" max="9474" width="23.7265625" customWidth="1"/>
    <col min="9475" max="9475" width="35.7265625" bestFit="1" customWidth="1"/>
    <col min="9476" max="9476" width="18.26953125" customWidth="1"/>
    <col min="9477" max="9477" width="16.453125" customWidth="1"/>
    <col min="9478" max="9478" width="16.7265625" customWidth="1"/>
    <col min="9730" max="9730" width="23.7265625" customWidth="1"/>
    <col min="9731" max="9731" width="35.7265625" bestFit="1" customWidth="1"/>
    <col min="9732" max="9732" width="18.26953125" customWidth="1"/>
    <col min="9733" max="9733" width="16.453125" customWidth="1"/>
    <col min="9734" max="9734" width="16.7265625" customWidth="1"/>
    <col min="9986" max="9986" width="23.7265625" customWidth="1"/>
    <col min="9987" max="9987" width="35.7265625" bestFit="1" customWidth="1"/>
    <col min="9988" max="9988" width="18.26953125" customWidth="1"/>
    <col min="9989" max="9989" width="16.453125" customWidth="1"/>
    <col min="9990" max="9990" width="16.7265625" customWidth="1"/>
    <col min="10242" max="10242" width="23.7265625" customWidth="1"/>
    <col min="10243" max="10243" width="35.7265625" bestFit="1" customWidth="1"/>
    <col min="10244" max="10244" width="18.26953125" customWidth="1"/>
    <col min="10245" max="10245" width="16.453125" customWidth="1"/>
    <col min="10246" max="10246" width="16.7265625" customWidth="1"/>
    <col min="10498" max="10498" width="23.7265625" customWidth="1"/>
    <col min="10499" max="10499" width="35.7265625" bestFit="1" customWidth="1"/>
    <col min="10500" max="10500" width="18.26953125" customWidth="1"/>
    <col min="10501" max="10501" width="16.453125" customWidth="1"/>
    <col min="10502" max="10502" width="16.7265625" customWidth="1"/>
    <col min="10754" max="10754" width="23.7265625" customWidth="1"/>
    <col min="10755" max="10755" width="35.7265625" bestFit="1" customWidth="1"/>
    <col min="10756" max="10756" width="18.26953125" customWidth="1"/>
    <col min="10757" max="10757" width="16.453125" customWidth="1"/>
    <col min="10758" max="10758" width="16.7265625" customWidth="1"/>
    <col min="11010" max="11010" width="23.7265625" customWidth="1"/>
    <col min="11011" max="11011" width="35.7265625" bestFit="1" customWidth="1"/>
    <col min="11012" max="11012" width="18.26953125" customWidth="1"/>
    <col min="11013" max="11013" width="16.453125" customWidth="1"/>
    <col min="11014" max="11014" width="16.7265625" customWidth="1"/>
    <col min="11266" max="11266" width="23.7265625" customWidth="1"/>
    <col min="11267" max="11267" width="35.7265625" bestFit="1" customWidth="1"/>
    <col min="11268" max="11268" width="18.26953125" customWidth="1"/>
    <col min="11269" max="11269" width="16.453125" customWidth="1"/>
    <col min="11270" max="11270" width="16.7265625" customWidth="1"/>
    <col min="11522" max="11522" width="23.7265625" customWidth="1"/>
    <col min="11523" max="11523" width="35.7265625" bestFit="1" customWidth="1"/>
    <col min="11524" max="11524" width="18.26953125" customWidth="1"/>
    <col min="11525" max="11525" width="16.453125" customWidth="1"/>
    <col min="11526" max="11526" width="16.7265625" customWidth="1"/>
    <col min="11778" max="11778" width="23.7265625" customWidth="1"/>
    <col min="11779" max="11779" width="35.7265625" bestFit="1" customWidth="1"/>
    <col min="11780" max="11780" width="18.26953125" customWidth="1"/>
    <col min="11781" max="11781" width="16.453125" customWidth="1"/>
    <col min="11782" max="11782" width="16.7265625" customWidth="1"/>
    <col min="12034" max="12034" width="23.7265625" customWidth="1"/>
    <col min="12035" max="12035" width="35.7265625" bestFit="1" customWidth="1"/>
    <col min="12036" max="12036" width="18.26953125" customWidth="1"/>
    <col min="12037" max="12037" width="16.453125" customWidth="1"/>
    <col min="12038" max="12038" width="16.7265625" customWidth="1"/>
    <col min="12290" max="12290" width="23.7265625" customWidth="1"/>
    <col min="12291" max="12291" width="35.7265625" bestFit="1" customWidth="1"/>
    <col min="12292" max="12292" width="18.26953125" customWidth="1"/>
    <col min="12293" max="12293" width="16.453125" customWidth="1"/>
    <col min="12294" max="12294" width="16.7265625" customWidth="1"/>
    <col min="12546" max="12546" width="23.7265625" customWidth="1"/>
    <col min="12547" max="12547" width="35.7265625" bestFit="1" customWidth="1"/>
    <col min="12548" max="12548" width="18.26953125" customWidth="1"/>
    <col min="12549" max="12549" width="16.453125" customWidth="1"/>
    <col min="12550" max="12550" width="16.7265625" customWidth="1"/>
    <col min="12802" max="12802" width="23.7265625" customWidth="1"/>
    <col min="12803" max="12803" width="35.7265625" bestFit="1" customWidth="1"/>
    <col min="12804" max="12804" width="18.26953125" customWidth="1"/>
    <col min="12805" max="12805" width="16.453125" customWidth="1"/>
    <col min="12806" max="12806" width="16.7265625" customWidth="1"/>
    <col min="13058" max="13058" width="23.7265625" customWidth="1"/>
    <col min="13059" max="13059" width="35.7265625" bestFit="1" customWidth="1"/>
    <col min="13060" max="13060" width="18.26953125" customWidth="1"/>
    <col min="13061" max="13061" width="16.453125" customWidth="1"/>
    <col min="13062" max="13062" width="16.7265625" customWidth="1"/>
    <col min="13314" max="13314" width="23.7265625" customWidth="1"/>
    <col min="13315" max="13315" width="35.7265625" bestFit="1" customWidth="1"/>
    <col min="13316" max="13316" width="18.26953125" customWidth="1"/>
    <col min="13317" max="13317" width="16.453125" customWidth="1"/>
    <col min="13318" max="13318" width="16.7265625" customWidth="1"/>
    <col min="13570" max="13570" width="23.7265625" customWidth="1"/>
    <col min="13571" max="13571" width="35.7265625" bestFit="1" customWidth="1"/>
    <col min="13572" max="13572" width="18.26953125" customWidth="1"/>
    <col min="13573" max="13573" width="16.453125" customWidth="1"/>
    <col min="13574" max="13574" width="16.7265625" customWidth="1"/>
    <col min="13826" max="13826" width="23.7265625" customWidth="1"/>
    <col min="13827" max="13827" width="35.7265625" bestFit="1" customWidth="1"/>
    <col min="13828" max="13828" width="18.26953125" customWidth="1"/>
    <col min="13829" max="13829" width="16.453125" customWidth="1"/>
    <col min="13830" max="13830" width="16.7265625" customWidth="1"/>
    <col min="14082" max="14082" width="23.7265625" customWidth="1"/>
    <col min="14083" max="14083" width="35.7265625" bestFit="1" customWidth="1"/>
    <col min="14084" max="14084" width="18.26953125" customWidth="1"/>
    <col min="14085" max="14085" width="16.453125" customWidth="1"/>
    <col min="14086" max="14086" width="16.7265625" customWidth="1"/>
    <col min="14338" max="14338" width="23.7265625" customWidth="1"/>
    <col min="14339" max="14339" width="35.7265625" bestFit="1" customWidth="1"/>
    <col min="14340" max="14340" width="18.26953125" customWidth="1"/>
    <col min="14341" max="14341" width="16.453125" customWidth="1"/>
    <col min="14342" max="14342" width="16.7265625" customWidth="1"/>
    <col min="14594" max="14594" width="23.7265625" customWidth="1"/>
    <col min="14595" max="14595" width="35.7265625" bestFit="1" customWidth="1"/>
    <col min="14596" max="14596" width="18.26953125" customWidth="1"/>
    <col min="14597" max="14597" width="16.453125" customWidth="1"/>
    <col min="14598" max="14598" width="16.7265625" customWidth="1"/>
    <col min="14850" max="14850" width="23.7265625" customWidth="1"/>
    <col min="14851" max="14851" width="35.7265625" bestFit="1" customWidth="1"/>
    <col min="14852" max="14852" width="18.26953125" customWidth="1"/>
    <col min="14853" max="14853" width="16.453125" customWidth="1"/>
    <col min="14854" max="14854" width="16.7265625" customWidth="1"/>
    <col min="15106" max="15106" width="23.7265625" customWidth="1"/>
    <col min="15107" max="15107" width="35.7265625" bestFit="1" customWidth="1"/>
    <col min="15108" max="15108" width="18.26953125" customWidth="1"/>
    <col min="15109" max="15109" width="16.453125" customWidth="1"/>
    <col min="15110" max="15110" width="16.7265625" customWidth="1"/>
    <col min="15362" max="15362" width="23.7265625" customWidth="1"/>
    <col min="15363" max="15363" width="35.7265625" bestFit="1" customWidth="1"/>
    <col min="15364" max="15364" width="18.26953125" customWidth="1"/>
    <col min="15365" max="15365" width="16.453125" customWidth="1"/>
    <col min="15366" max="15366" width="16.7265625" customWidth="1"/>
    <col min="15618" max="15618" width="23.7265625" customWidth="1"/>
    <col min="15619" max="15619" width="35.7265625" bestFit="1" customWidth="1"/>
    <col min="15620" max="15620" width="18.26953125" customWidth="1"/>
    <col min="15621" max="15621" width="16.453125" customWidth="1"/>
    <col min="15622" max="15622" width="16.7265625" customWidth="1"/>
    <col min="15874" max="15874" width="23.7265625" customWidth="1"/>
    <col min="15875" max="15875" width="35.7265625" bestFit="1" customWidth="1"/>
    <col min="15876" max="15876" width="18.26953125" customWidth="1"/>
    <col min="15877" max="15877" width="16.453125" customWidth="1"/>
    <col min="15878" max="15878" width="16.7265625" customWidth="1"/>
    <col min="16130" max="16130" width="23.7265625" customWidth="1"/>
    <col min="16131" max="16131" width="35.7265625" bestFit="1" customWidth="1"/>
    <col min="16132" max="16132" width="18.26953125" customWidth="1"/>
    <col min="16133" max="16133" width="16.453125" customWidth="1"/>
    <col min="16134" max="16134" width="16.7265625" customWidth="1"/>
  </cols>
  <sheetData>
    <row r="3" spans="1:7" x14ac:dyDescent="0.25">
      <c r="C3" s="46"/>
    </row>
    <row r="5" spans="1:7" ht="15.75" customHeight="1" x14ac:dyDescent="0.25">
      <c r="A5" s="351" t="s">
        <v>79</v>
      </c>
      <c r="B5" s="351"/>
      <c r="C5" s="351"/>
      <c r="D5" s="351"/>
      <c r="E5" s="351"/>
    </row>
    <row r="6" spans="1:7" ht="15.75" customHeight="1" x14ac:dyDescent="0.25">
      <c r="A6" s="352" t="s">
        <v>80</v>
      </c>
      <c r="B6" s="352"/>
      <c r="C6" s="352"/>
      <c r="D6" s="352"/>
      <c r="E6" s="352"/>
    </row>
    <row r="7" spans="1:7" ht="13.5" thickBot="1" x14ac:dyDescent="0.3">
      <c r="A7" s="10"/>
      <c r="B7" s="10"/>
      <c r="C7" s="10"/>
      <c r="D7" s="10"/>
      <c r="E7" s="10"/>
    </row>
    <row r="8" spans="1:7" ht="24" customHeight="1" thickBot="1" x14ac:dyDescent="0.3">
      <c r="A8" s="285" t="s">
        <v>81</v>
      </c>
      <c r="B8" s="286" t="s">
        <v>82</v>
      </c>
      <c r="C8" s="286" t="s">
        <v>83</v>
      </c>
      <c r="D8" s="286" t="s">
        <v>84</v>
      </c>
      <c r="E8" s="286" t="s">
        <v>85</v>
      </c>
      <c r="F8" s="287" t="s">
        <v>32</v>
      </c>
    </row>
    <row r="9" spans="1:7" x14ac:dyDescent="0.25">
      <c r="A9" s="280">
        <v>1</v>
      </c>
      <c r="B9" s="281" t="s">
        <v>248</v>
      </c>
      <c r="C9" s="282" t="s">
        <v>249</v>
      </c>
      <c r="D9" s="283">
        <v>26333</v>
      </c>
      <c r="E9" s="284">
        <v>20922927</v>
      </c>
      <c r="F9" s="297">
        <v>268144140</v>
      </c>
      <c r="G9" s="299"/>
    </row>
    <row r="10" spans="1:7" ht="18.75" customHeight="1" thickBot="1" x14ac:dyDescent="0.3">
      <c r="A10" s="290">
        <v>2</v>
      </c>
      <c r="B10" s="291" t="s">
        <v>250</v>
      </c>
      <c r="C10" s="292" t="s">
        <v>86</v>
      </c>
      <c r="D10" s="292" t="s">
        <v>87</v>
      </c>
      <c r="E10" s="293">
        <v>1022325017</v>
      </c>
      <c r="F10" s="298">
        <v>268144140</v>
      </c>
      <c r="G10" s="299"/>
    </row>
    <row r="11" spans="1:7" ht="18.75" customHeight="1" thickBot="1" x14ac:dyDescent="0.35">
      <c r="A11" s="354" t="s">
        <v>316</v>
      </c>
      <c r="B11" s="355"/>
      <c r="C11" s="355"/>
      <c r="D11" s="355"/>
      <c r="E11" s="356"/>
      <c r="F11" s="288">
        <f>SUM(F9:F10)</f>
        <v>536288280</v>
      </c>
      <c r="G11" s="299"/>
    </row>
    <row r="12" spans="1:7" ht="18.75" customHeight="1" x14ac:dyDescent="0.25"/>
    <row r="13" spans="1:7" ht="13" thickBot="1" x14ac:dyDescent="0.3"/>
    <row r="14" spans="1:7" ht="13.5" customHeight="1" x14ac:dyDescent="0.35">
      <c r="A14" s="295"/>
      <c r="B14" s="353" t="s">
        <v>452</v>
      </c>
      <c r="C14" s="353"/>
      <c r="D14" s="289">
        <v>13407207</v>
      </c>
      <c r="E14" s="12"/>
      <c r="F14" s="12"/>
      <c r="G14" s="13"/>
    </row>
    <row r="15" spans="1:7" ht="13.5" thickBot="1" x14ac:dyDescent="0.3">
      <c r="A15" s="349" t="s">
        <v>88</v>
      </c>
      <c r="B15" s="350"/>
      <c r="C15" s="350"/>
      <c r="D15" s="294">
        <f>D14*20</f>
        <v>268144140</v>
      </c>
      <c r="E15" s="12"/>
      <c r="F15" s="12"/>
    </row>
    <row r="16" spans="1:7" ht="16.5" customHeight="1" x14ac:dyDescent="0.25">
      <c r="A16" s="9"/>
      <c r="B16" s="9"/>
      <c r="C16" s="9"/>
      <c r="D16" s="296"/>
      <c r="E16" s="296"/>
      <c r="F16" s="12"/>
    </row>
    <row r="17" spans="1:6" x14ac:dyDescent="0.25">
      <c r="A17" s="9"/>
      <c r="B17" s="9"/>
      <c r="C17" s="9"/>
      <c r="D17" s="296"/>
      <c r="E17" s="296"/>
      <c r="F17" s="12"/>
    </row>
    <row r="18" spans="1:6" x14ac:dyDescent="0.25">
      <c r="D18" s="12"/>
      <c r="E18" s="12"/>
      <c r="F18" s="12"/>
    </row>
    <row r="19" spans="1:6" x14ac:dyDescent="0.25">
      <c r="D19" s="12"/>
      <c r="E19" s="12"/>
      <c r="F19" s="12"/>
    </row>
    <row r="20" spans="1:6" x14ac:dyDescent="0.25">
      <c r="D20" s="12"/>
      <c r="E20" s="12"/>
      <c r="F20" s="12"/>
    </row>
    <row r="21" spans="1:6" x14ac:dyDescent="0.25">
      <c r="D21" s="12"/>
      <c r="E21" s="12"/>
      <c r="F21" s="12"/>
    </row>
    <row r="22" spans="1:6" x14ac:dyDescent="0.25">
      <c r="D22" s="12"/>
      <c r="E22" s="12"/>
      <c r="F22" s="12"/>
    </row>
    <row r="23" spans="1:6" x14ac:dyDescent="0.25">
      <c r="D23" s="12"/>
      <c r="E23" s="12"/>
      <c r="F23" s="12"/>
    </row>
    <row r="24" spans="1:6" x14ac:dyDescent="0.25">
      <c r="D24" s="12"/>
      <c r="E24" s="12"/>
      <c r="F24" s="12"/>
    </row>
    <row r="25" spans="1:6" x14ac:dyDescent="0.25">
      <c r="D25" s="12"/>
      <c r="E25" s="12"/>
      <c r="F25" s="12"/>
    </row>
    <row r="26" spans="1:6" x14ac:dyDescent="0.25">
      <c r="D26" s="12"/>
      <c r="E26" s="12"/>
      <c r="F26" s="12"/>
    </row>
    <row r="27" spans="1:6" x14ac:dyDescent="0.25">
      <c r="D27" s="12"/>
      <c r="E27" s="12"/>
      <c r="F27" s="12"/>
    </row>
    <row r="28" spans="1:6" x14ac:dyDescent="0.25">
      <c r="D28" s="12"/>
      <c r="E28" s="12"/>
      <c r="F28" s="12"/>
    </row>
    <row r="29" spans="1:6" x14ac:dyDescent="0.25">
      <c r="D29" s="12"/>
      <c r="E29" s="12"/>
      <c r="F29" s="12"/>
    </row>
    <row r="30" spans="1:6" x14ac:dyDescent="0.25">
      <c r="D30" s="12"/>
      <c r="E30" s="12"/>
      <c r="F30" s="12"/>
    </row>
    <row r="31" spans="1:6" x14ac:dyDescent="0.25">
      <c r="D31" s="12"/>
      <c r="E31" s="12"/>
      <c r="F31" s="12"/>
    </row>
    <row r="32" spans="1:6" x14ac:dyDescent="0.25">
      <c r="D32" s="12"/>
      <c r="E32" s="12"/>
      <c r="F32" s="12"/>
    </row>
    <row r="33" spans="4:6" x14ac:dyDescent="0.25">
      <c r="D33" s="12"/>
      <c r="E33" s="12"/>
      <c r="F33" s="12"/>
    </row>
    <row r="34" spans="4:6" x14ac:dyDescent="0.25">
      <c r="D34" s="12"/>
      <c r="E34" s="12"/>
      <c r="F34" s="12"/>
    </row>
    <row r="35" spans="4:6" x14ac:dyDescent="0.25">
      <c r="D35" s="12"/>
      <c r="E35" s="12"/>
      <c r="F35" s="12"/>
    </row>
    <row r="36" spans="4:6" x14ac:dyDescent="0.25">
      <c r="E36" s="12"/>
      <c r="F36" s="12"/>
    </row>
    <row r="37" spans="4:6" x14ac:dyDescent="0.25">
      <c r="E37" s="12"/>
      <c r="F37" s="12"/>
    </row>
  </sheetData>
  <mergeCells count="5">
    <mergeCell ref="A15:C15"/>
    <mergeCell ref="A5:E5"/>
    <mergeCell ref="A6:E6"/>
    <mergeCell ref="B14:C14"/>
    <mergeCell ref="A11:E11"/>
  </mergeCells>
  <printOptions horizontalCentered="1" verticalCentered="1"/>
  <pageMargins left="0.70866141732283472" right="0.70866141732283472" top="0.74803149606299213" bottom="0.74803149606299213" header="0.31496062992125984" footer="0.31496062992125984"/>
  <pageSetup scale="70" orientation="portrait" r:id="rId1"/>
  <headerFooter>
    <oddFooter>&amp;C_x000D_&amp;1#&amp;"Calibri"&amp;10&amp;K000000 DOCUMENTO DE USO INTERNO</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MediaLengthInSeconds xmlns="b4e6e60b-20a8-45ca-9dad-7a6b9dcb2d5c" xsi:nil="true"/>
    <TaxCatchAll xmlns="7348d40b-3735-42c9-b8e8-8c285a79213d" xsi:nil="true"/>
    <lcf76f155ced4ddcb4097134ff3c332f xmlns="b4e6e60b-20a8-45ca-9dad-7a6b9dcb2d5c">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DA9491706F3D1047B1407446C2E1D10A" ma:contentTypeVersion="14" ma:contentTypeDescription="Crear nuevo documento." ma:contentTypeScope="" ma:versionID="76cb325f439b31988cc6cb37de12fad1">
  <xsd:schema xmlns:xsd="http://www.w3.org/2001/XMLSchema" xmlns:xs="http://www.w3.org/2001/XMLSchema" xmlns:p="http://schemas.microsoft.com/office/2006/metadata/properties" xmlns:ns2="b4e6e60b-20a8-45ca-9dad-7a6b9dcb2d5c" xmlns:ns3="7348d40b-3735-42c9-b8e8-8c285a79213d" targetNamespace="http://schemas.microsoft.com/office/2006/metadata/properties" ma:root="true" ma:fieldsID="da2d4b8b2647fbda76f1ba16bc8c365b" ns2:_="" ns3:_="">
    <xsd:import namespace="b4e6e60b-20a8-45ca-9dad-7a6b9dcb2d5c"/>
    <xsd:import namespace="7348d40b-3735-42c9-b8e8-8c285a79213d"/>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bjectDetectorVersions" minOccurs="0"/>
                <xsd:element ref="ns2:MediaServiceGenerationTime" minOccurs="0"/>
                <xsd:element ref="ns2:MediaServiceEventHashCode" minOccurs="0"/>
                <xsd:element ref="ns2:lcf76f155ced4ddcb4097134ff3c332f" minOccurs="0"/>
                <xsd:element ref="ns3:TaxCatchAll" minOccurs="0"/>
                <xsd:element ref="ns2:MediaServiceOCR"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e6e60b-20a8-45ca-9dad-7a6b9dcb2d5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339021bb-a3e9-4e16-91fd-7fdb2d0a299a"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348d40b-3735-42c9-b8e8-8c285a79213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a14fa3d7-a32f-41fa-a753-ba8fbca9228c}" ma:internalName="TaxCatchAll" ma:showField="CatchAllData" ma:web="7348d40b-3735-42c9-b8e8-8c285a79213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EBC965-C97A-487A-8E64-D0E55A72C9C4}">
  <ds:schemaRefs>
    <ds:schemaRef ds:uri="http://schemas.microsoft.com/sharepoint/v3/contenttype/forms"/>
  </ds:schemaRefs>
</ds:datastoreItem>
</file>

<file path=customXml/itemProps2.xml><?xml version="1.0" encoding="utf-8"?>
<ds:datastoreItem xmlns:ds="http://schemas.openxmlformats.org/officeDocument/2006/customXml" ds:itemID="{79540179-D53E-479E-91B9-05899BE2CCAB}">
  <ds:schemaRefs>
    <ds:schemaRef ds:uri="http://purl.org/dc/terms/"/>
    <ds:schemaRef ds:uri="http://purl.org/dc/dcmitype/"/>
    <ds:schemaRef ds:uri="http://schemas.microsoft.com/office/2006/documentManagement/types"/>
    <ds:schemaRef ds:uri="http://www.w3.org/XML/1998/namespace"/>
    <ds:schemaRef ds:uri="b4e6e60b-20a8-45ca-9dad-7a6b9dcb2d5c"/>
    <ds:schemaRef ds:uri="http://schemas.microsoft.com/office/2006/metadata/properties"/>
    <ds:schemaRef ds:uri="7348d40b-3735-42c9-b8e8-8c285a79213d"/>
    <ds:schemaRef ds:uri="http://schemas.microsoft.com/office/infopath/2007/PartnerControls"/>
    <ds:schemaRef ds:uri="http://schemas.openxmlformats.org/package/2006/metadata/core-properties"/>
    <ds:schemaRef ds:uri="http://purl.org/dc/elements/1.1/"/>
  </ds:schemaRefs>
</ds:datastoreItem>
</file>

<file path=customXml/itemProps3.xml><?xml version="1.0" encoding="utf-8"?>
<ds:datastoreItem xmlns:ds="http://schemas.openxmlformats.org/officeDocument/2006/customXml" ds:itemID="{440B31BD-B5D0-444F-813C-395FB3C5806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4e6e60b-20a8-45ca-9dad-7a6b9dcb2d5c"/>
    <ds:schemaRef ds:uri="7348d40b-3735-42c9-b8e8-8c285a79213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1</vt:i4>
      </vt:variant>
    </vt:vector>
  </HeadingPairs>
  <TitlesOfParts>
    <vt:vector size="10" baseType="lpstr">
      <vt:lpstr>RESUMEN </vt:lpstr>
      <vt:lpstr>EDIFICACIONES</vt:lpstr>
      <vt:lpstr>SEMOVIENTES</vt:lpstr>
      <vt:lpstr>MAQUINARIA</vt:lpstr>
      <vt:lpstr>AUTOS</vt:lpstr>
      <vt:lpstr>SOAT</vt:lpstr>
      <vt:lpstr>REPOSO</vt:lpstr>
      <vt:lpstr>RC PASAJEROS</vt:lpstr>
      <vt:lpstr>VG</vt:lpstr>
      <vt:lpstr>'RESUMEN '!Títulos_a_imprimir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SUSANA OSPINA SALAS</dc:creator>
  <cp:keywords/>
  <dc:description/>
  <cp:lastModifiedBy>Hugo</cp:lastModifiedBy>
  <cp:revision/>
  <cp:lastPrinted>2024-03-29T01:14:08Z</cp:lastPrinted>
  <dcterms:created xsi:type="dcterms:W3CDTF">2013-03-12T23:53:40Z</dcterms:created>
  <dcterms:modified xsi:type="dcterms:W3CDTF">2026-10-10T20:46:16Z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0x010100DA9491706F3D1047B1407446C2E1D10A</vt:lpwstr>
  </property>
  <property fmtid="{D5CDD505-2E9C-101B-9397-08002B2CF9AE}" pid="3" name="Order">
    <vt:r8>50433300</vt:r8>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y fmtid="{D5CDD505-2E9C-101B-9397-08002B2CF9AE}" pid="7" name="MediaServiceImageTags">
    <vt:lpwstr/>
  </property>
  <property fmtid="{D5CDD505-2E9C-101B-9397-08002B2CF9AE}" pid="8" name="MSIP_Label_1f9f3886-688c-41ec-beb5-f6c446299e5f_Enabled">
    <vt:lpwstr>true</vt:lpwstr>
  </property>
  <property fmtid="{D5CDD505-2E9C-101B-9397-08002B2CF9AE}" pid="9" name="MSIP_Label_1f9f3886-688c-41ec-beb5-f6c446299e5f_SetDate">
    <vt:lpwstr>2025-01-27T19:09:06Z</vt:lpwstr>
  </property>
  <property fmtid="{D5CDD505-2E9C-101B-9397-08002B2CF9AE}" pid="10" name="MSIP_Label_1f9f3886-688c-41ec-beb5-f6c446299e5f_Method">
    <vt:lpwstr>Standard</vt:lpwstr>
  </property>
  <property fmtid="{D5CDD505-2E9C-101B-9397-08002B2CF9AE}" pid="11" name="MSIP_Label_1f9f3886-688c-41ec-beb5-f6c446299e5f_Name">
    <vt:lpwstr>Interno - Acceso abierto (No Cifrado)</vt:lpwstr>
  </property>
  <property fmtid="{D5CDD505-2E9C-101B-9397-08002B2CF9AE}" pid="12" name="MSIP_Label_1f9f3886-688c-41ec-beb5-f6c446299e5f_SiteId">
    <vt:lpwstr>73e84937-70de-4ceb-8f14-b8f9ab356f6e</vt:lpwstr>
  </property>
  <property fmtid="{D5CDD505-2E9C-101B-9397-08002B2CF9AE}" pid="13" name="MSIP_Label_1f9f3886-688c-41ec-beb5-f6c446299e5f_ActionId">
    <vt:lpwstr>e424604f-ae67-4eb6-9b61-bd54a341601e</vt:lpwstr>
  </property>
  <property fmtid="{D5CDD505-2E9C-101B-9397-08002B2CF9AE}" pid="14" name="MSIP_Label_1f9f3886-688c-41ec-beb5-f6c446299e5f_ContentBits">
    <vt:lpwstr>2</vt:lpwstr>
  </property>
</Properties>
</file>