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defaultThemeVersion="166925"/>
  <mc:AlternateContent xmlns:mc="http://schemas.openxmlformats.org/markup-compatibility/2006">
    <mc:Choice Requires="x15">
      <x15ac:absPath xmlns:x15ac="http://schemas.microsoft.com/office/spreadsheetml/2010/11/ac" url="C:\Users\1045721195\Documents\CONTRATO\EP ANTIVIRUS\"/>
    </mc:Choice>
  </mc:AlternateContent>
  <xr:revisionPtr revIDLastSave="0" documentId="8_{895D75E7-6E62-483C-91FB-85639A253E10}" xr6:coauthVersionLast="47" xr6:coauthVersionMax="47" xr10:uidLastSave="{00000000-0000-0000-0000-000000000000}"/>
  <bookViews>
    <workbookView xWindow="-120" yWindow="-120" windowWidth="29040" windowHeight="15720" xr2:uid="{00000000-000D-0000-FFFF-FFFF00000000}"/>
  </bookViews>
  <sheets>
    <sheet name=" Cotizaciones -comaprativo" sheetId="10"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8" i="10" l="1"/>
  <c r="H17" i="10"/>
  <c r="H16" i="10"/>
  <c r="I15" i="10"/>
  <c r="F18" i="10"/>
  <c r="F17" i="10"/>
  <c r="F16" i="10"/>
  <c r="G15" i="10"/>
  <c r="D18" i="10"/>
  <c r="D17" i="10"/>
  <c r="D16" i="10"/>
  <c r="E15" i="10"/>
  <c r="M15" i="10" l="1"/>
  <c r="O15" i="10"/>
  <c r="P15" i="10"/>
  <c r="G16" i="10"/>
  <c r="G18" i="10"/>
  <c r="G17" i="10"/>
  <c r="G19" i="10"/>
  <c r="I16" i="10"/>
  <c r="I18" i="10"/>
  <c r="I17" i="10"/>
  <c r="I19" i="10"/>
  <c r="E19" i="10"/>
  <c r="E17" i="10"/>
  <c r="E18" i="10"/>
  <c r="E16" i="10"/>
  <c r="M16" i="10" l="1"/>
  <c r="O16" i="10"/>
  <c r="P16" i="10"/>
  <c r="O18" i="10"/>
  <c r="P18" i="10"/>
  <c r="O17" i="10"/>
  <c r="P17" i="10"/>
  <c r="O19" i="10"/>
  <c r="P19" i="10"/>
  <c r="M17" i="10"/>
  <c r="M19" i="10"/>
  <c r="M18" i="10"/>
  <c r="J19" i="10"/>
  <c r="L19" i="10"/>
  <c r="K19" i="10"/>
  <c r="J15" i="10"/>
  <c r="L15" i="10"/>
  <c r="N15" i="10" s="1"/>
  <c r="K15" i="10"/>
  <c r="L16" i="10"/>
  <c r="K16" i="10"/>
  <c r="J16" i="10"/>
  <c r="L18" i="10"/>
  <c r="K18" i="10"/>
  <c r="J18" i="10"/>
  <c r="L17" i="10"/>
  <c r="K17" i="10"/>
  <c r="J17" i="10"/>
  <c r="G20" i="10"/>
  <c r="R15" i="10" s="1"/>
  <c r="I20" i="10"/>
  <c r="S15" i="10" s="1"/>
  <c r="E20" i="10"/>
  <c r="Q15" i="10" s="1"/>
  <c r="O20" i="10" l="1"/>
  <c r="P20" i="10"/>
  <c r="R16" i="10"/>
  <c r="R17" i="10"/>
  <c r="S17" i="10"/>
  <c r="Q16" i="10"/>
  <c r="T17" i="10"/>
  <c r="T18" i="10"/>
  <c r="Q19" i="10"/>
  <c r="Q18" i="10"/>
  <c r="N18" i="10"/>
  <c r="T16" i="10"/>
  <c r="Q17" i="10"/>
  <c r="N16" i="10"/>
  <c r="R18" i="10"/>
  <c r="R19" i="10"/>
  <c r="S16" i="10"/>
  <c r="S18" i="10"/>
  <c r="S19" i="10"/>
  <c r="T19" i="10"/>
  <c r="N19" i="10"/>
  <c r="M20" i="10"/>
  <c r="N17" i="10"/>
  <c r="J20" i="10"/>
  <c r="K20" i="10"/>
  <c r="L20" i="10"/>
  <c r="T15" i="10" s="1"/>
  <c r="M21" i="10" l="1"/>
</calcChain>
</file>

<file path=xl/sharedStrings.xml><?xml version="1.0" encoding="utf-8"?>
<sst xmlns="http://schemas.openxmlformats.org/spreadsheetml/2006/main" count="46" uniqueCount="35">
  <si>
    <t>Unid Medida</t>
  </si>
  <si>
    <t>Cant.</t>
  </si>
  <si>
    <t>Total</t>
  </si>
  <si>
    <t>ITEMS- Descripción</t>
  </si>
  <si>
    <t xml:space="preserve">Condiciones </t>
  </si>
  <si>
    <t>Ficha Técnica</t>
  </si>
  <si>
    <t xml:space="preserve">Vr. Unitario con IVA </t>
  </si>
  <si>
    <t>Vr. Unitario con IVA</t>
  </si>
  <si>
    <t>Una</t>
  </si>
  <si>
    <t xml:space="preserve">MINIMOS </t>
  </si>
  <si>
    <t>MAXIMOS</t>
  </si>
  <si>
    <t>PRECIO PROMEDIO</t>
  </si>
  <si>
    <t>Precio total estimado (incluido IVA)</t>
  </si>
  <si>
    <t>Duración del Contrato: Dos (2) meses</t>
  </si>
  <si>
    <t>RENOVACIÓN/SUMINISTRO -Protección para Endpoint – Estaciones de trabajo (1900) y servidores (50), un (1) año de actualizaciones y soporte, a partir del término de vencimiento del licenciamiento actual vigente.</t>
  </si>
  <si>
    <t>RENOVACIÓN/SUMINISTRO - TrendAI Flex (credits) Academic 1+ Renew - CREM Core</t>
  </si>
  <si>
    <t>RENOVACIÓN/SUMINISTRO: Protección de la Plataforma de Microsoft Office 365 - Email and Collaboration Security Core y XDR for Email (EmDR)</t>
  </si>
  <si>
    <t>RENOVACIÓN/SUMINISTRO:  Protección de dispositivos móviles y Tabletas</t>
  </si>
  <si>
    <t>Soporte especializado, por un (1) año, para todos los componentes de la Plataforma de seguridad perimetral Trend Micro, que comprende la atención en modalidad 5X8X4 de los siguientes servicios: 
•	Actualizaciones, las que se requieran en el año, 
•	Atención y solución incidentes en sitio los que se requieran en el año.
•	Monitoreo, Despliegue y capacitaciones de las soluciones contratadas.</t>
  </si>
  <si>
    <t>1900/50</t>
  </si>
  <si>
    <t>Technology Partners S.A.S</t>
  </si>
  <si>
    <t>NÉMESIS ASOCIADOS S.A.</t>
  </si>
  <si>
    <t>Wexler SAS</t>
  </si>
  <si>
    <t>Presupuesto: $ 523.328.400</t>
  </si>
  <si>
    <r>
      <t xml:space="preserve">PROCESO DE CONTRATACIÓN SUBASTA INVERSA ELECTRONICA O PRESENCIAL
</t>
    </r>
    <r>
      <rPr>
        <b/>
        <sz val="12"/>
        <color theme="1"/>
        <rFont val="Calibri"/>
        <family val="2"/>
        <scheme val="minor"/>
      </rPr>
      <t>OBJETO</t>
    </r>
    <r>
      <rPr>
        <sz val="12"/>
        <color theme="1"/>
        <rFont val="Calibri"/>
        <family val="2"/>
        <scheme val="minor"/>
      </rPr>
      <t>: "</t>
    </r>
    <r>
      <rPr>
        <i/>
        <sz val="12"/>
        <color theme="1"/>
        <rFont val="Calibri"/>
        <family val="2"/>
        <scheme val="minor"/>
      </rPr>
      <t>107 - RENOVACIÓN Y SOPORTE TÉCNICO DEL LICENCIAMIENTO ANTIVIRUS DE LA ENTIDAD."</t>
    </r>
    <r>
      <rPr>
        <sz val="12"/>
        <color theme="1"/>
        <rFont val="Calibri"/>
        <family val="2"/>
        <scheme val="minor"/>
      </rPr>
      <t xml:space="preserve">
</t>
    </r>
  </si>
  <si>
    <t>Desviación standard</t>
  </si>
  <si>
    <t>Coef desv</t>
  </si>
  <si>
    <t>Mediana</t>
  </si>
  <si>
    <t>Media Geometrica</t>
  </si>
  <si>
    <t>% Participacion por item</t>
  </si>
  <si>
    <t>Nemesis</t>
  </si>
  <si>
    <t>Wexler</t>
  </si>
  <si>
    <t>Promedio</t>
  </si>
  <si>
    <t>PAABS 2026 V.20
 Línea 107</t>
  </si>
  <si>
    <r>
      <t>Teniendo en cuenta que este es un producto de características técnicas uniformes y que a las empresas se les solicitó cotización en el marco del estudio de mercado bajo las mismas condiciones de cantidad, especificaciones técnicas y obligaciones,  una vez recibidas las cotizaciones de las firmas</t>
    </r>
    <r>
      <rPr>
        <b/>
        <sz val="11"/>
        <color theme="1"/>
        <rFont val="Calibri"/>
        <family val="2"/>
        <scheme val="minor"/>
      </rPr>
      <t xml:space="preserve"> Technology Partners S.A.S, NÉMESIS ASOCIADOS S.A. y Wexler SAS</t>
    </r>
    <r>
      <rPr>
        <sz val="11"/>
        <color theme="1"/>
        <rFont val="Calibri"/>
        <family val="2"/>
        <scheme val="minor"/>
      </rPr>
      <t xml:space="preserve">, se procedió a analizar las cifras cotizadas encontrando que en el item 5 se encuentra una dispersión importante llegando al 96% de coeficiente de desviación mientras que en el resto de items ese mismo coeficiente es de la misma magnitud. Si se analizan las cifras individuales de este item se encuentra que Technology Prtners cotiza un valor de soporte por 1 año que al dividirlo por los 12 meses correspondientes arroja un valor de $1,093,350 mensual valor que no llega a un salario mínimo, mientras que Wexler cotiza un valor mensual de 13.920.833. De otro lado se encuentra que en el primer ítem la participación de este en el total de la cotización para Technology es de más de la mitad mientras que para el resto de los cotizantes no llega a ese peso por lo cual se concluye que los dos ítems se compensan entre sí ya que al tener un valor muy bajo en un rubro y tener otro muy alto en ese mismo rubro balancea la cifra resultante. Esto se pude ver en las cifras calculadas de la mediana y la media geomética donde la primera practicamente confirma la medición del promedio.  Por todo lo anterior se determinó que el presupuesto para el presente proceso de contratación será hasta por la suma: </t>
    </r>
    <r>
      <rPr>
        <b/>
        <sz val="11"/>
        <color theme="1"/>
        <rFont val="Calibri"/>
        <family val="2"/>
        <scheme val="minor"/>
      </rPr>
      <t>QUINIENTOS VEINTITRÉS MILLONES TRESCIENTOS VEINTIOCHO MIL CUATROCIENTOS PESOS M/CTE ($523.328.400),</t>
    </r>
    <r>
      <rPr>
        <sz val="11"/>
        <color theme="1"/>
        <rFont val="Calibri"/>
        <family val="2"/>
        <scheme val="minor"/>
      </rPr>
      <t xml:space="preserve"> incluido IVA y demás impuestos a que haya lugar.
Elaboró: Leonardo Sierra Jiménez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</si>
</sst>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 #,##0.00_-;\-&quot;$&quot;\ * #,##0.00_-;_-&quot;$&quot;\ * &quot;-&quot;??_-;_-@_-"/>
    <numFmt numFmtId="164" formatCode="_(* #,##0.00_);_(* \(#,##0.00\);_(* &quot;-&quot;??_);_(@_)"/>
    <numFmt numFmtId="165" formatCode="#,##0;[Red]#,##0"/>
    <numFmt numFmtId="166" formatCode="[$$-240A]\ #,##0"/>
    <numFmt numFmtId="167" formatCode="_-&quot;$&quot;\ * #,##0_-;\-&quot;$&quot;\ * #,##0_-;_-&quot;$&quot;\ * &quot;-&quot;??_-;_-@_-"/>
    <numFmt numFmtId="168" formatCode="[$$-240A]\ #,##0.00"/>
  </numFmts>
  <fonts count="10"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name val="Calibri"/>
      <family val="2"/>
      <scheme val="minor"/>
    </font>
    <font>
      <sz val="11"/>
      <color rgb="FF006100"/>
      <name val="Calibri"/>
      <family val="2"/>
      <scheme val="minor"/>
    </font>
    <font>
      <sz val="12"/>
      <color theme="1"/>
      <name val="Calibri"/>
      <family val="2"/>
      <scheme val="minor"/>
    </font>
    <font>
      <b/>
      <sz val="12"/>
      <color theme="1"/>
      <name val="Calibri"/>
      <family val="2"/>
      <scheme val="minor"/>
    </font>
    <font>
      <i/>
      <sz val="12"/>
      <color theme="1"/>
      <name val="Calibri"/>
      <family val="2"/>
      <scheme val="minor"/>
    </font>
    <font>
      <b/>
      <sz val="9"/>
      <name val="Arial Narrow"/>
      <family val="2"/>
    </font>
  </fonts>
  <fills count="13">
    <fill>
      <patternFill patternType="none"/>
    </fill>
    <fill>
      <patternFill patternType="gray125"/>
    </fill>
    <fill>
      <patternFill patternType="solid">
        <fgColor theme="0"/>
        <bgColor indexed="64"/>
      </patternFill>
    </fill>
    <fill>
      <patternFill patternType="solid">
        <fgColor rgb="FF002060"/>
        <bgColor indexed="64"/>
      </patternFill>
    </fill>
    <fill>
      <patternFill patternType="solid">
        <fgColor rgb="FFC6EFCE"/>
      </patternFill>
    </fill>
    <fill>
      <patternFill patternType="solid">
        <fgColor theme="4" tint="-0.249977111117893"/>
        <bgColor indexed="64"/>
      </patternFill>
    </fill>
    <fill>
      <patternFill patternType="solid">
        <fgColor theme="7" tint="-0.249977111117893"/>
        <bgColor indexed="64"/>
      </patternFill>
    </fill>
    <fill>
      <patternFill patternType="solid">
        <fgColor theme="6" tint="-0.249977111117893"/>
        <bgColor indexed="64"/>
      </patternFill>
    </fill>
    <fill>
      <patternFill patternType="solid">
        <fgColor theme="4" tint="-0.499984740745262"/>
        <bgColor indexed="64"/>
      </patternFill>
    </fill>
    <fill>
      <patternFill patternType="solid">
        <fgColor theme="6" tint="0.39997558519241921"/>
        <bgColor indexed="64"/>
      </patternFill>
    </fill>
    <fill>
      <patternFill patternType="solid">
        <fgColor rgb="FF008000"/>
        <bgColor indexed="64"/>
      </patternFill>
    </fill>
    <fill>
      <patternFill patternType="solid">
        <fgColor theme="7" tint="0.39997558519241921"/>
        <bgColor indexed="64"/>
      </patternFill>
    </fill>
    <fill>
      <patternFill patternType="solid">
        <fgColor theme="8" tint="0.39997558519241921"/>
        <bgColor indexed="64"/>
      </patternFill>
    </fill>
  </fills>
  <borders count="43">
    <border>
      <left/>
      <right/>
      <top/>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right style="medium">
        <color indexed="64"/>
      </right>
      <top/>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bottom style="thin">
        <color auto="1"/>
      </bottom>
      <diagonal/>
    </border>
    <border>
      <left style="medium">
        <color indexed="64"/>
      </left>
      <right style="thin">
        <color indexed="64"/>
      </right>
      <top style="medium">
        <color indexed="64"/>
      </top>
      <bottom style="thin">
        <color auto="1"/>
      </bottom>
      <diagonal/>
    </border>
    <border>
      <left style="thin">
        <color indexed="64"/>
      </left>
      <right style="medium">
        <color indexed="64"/>
      </right>
      <top style="medium">
        <color indexed="64"/>
      </top>
      <bottom style="thin">
        <color auto="1"/>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style="thin">
        <color auto="1"/>
      </bottom>
      <diagonal/>
    </border>
    <border>
      <left/>
      <right/>
      <top/>
      <bottom style="thin">
        <color indexed="64"/>
      </bottom>
      <diagonal/>
    </border>
    <border>
      <left style="medium">
        <color indexed="64"/>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auto="1"/>
      </left>
      <right style="medium">
        <color indexed="64"/>
      </right>
      <top/>
      <bottom style="thin">
        <color auto="1"/>
      </bottom>
      <diagonal/>
    </border>
    <border>
      <left style="medium">
        <color indexed="64"/>
      </left>
      <right/>
      <top style="medium">
        <color indexed="64"/>
      </top>
      <bottom style="medium">
        <color indexed="64"/>
      </bottom>
      <diagonal/>
    </border>
    <border>
      <left style="medium">
        <color indexed="64"/>
      </left>
      <right style="thin">
        <color indexed="64"/>
      </right>
      <top/>
      <bottom style="thin">
        <color auto="1"/>
      </bottom>
      <diagonal/>
    </border>
    <border>
      <left/>
      <right style="thin">
        <color auto="1"/>
      </right>
      <top/>
      <bottom style="thin">
        <color auto="1"/>
      </bottom>
      <diagonal/>
    </border>
    <border>
      <left/>
      <right style="thin">
        <color auto="1"/>
      </right>
      <top style="thin">
        <color auto="1"/>
      </top>
      <bottom style="thin">
        <color auto="1"/>
      </bottom>
      <diagonal/>
    </border>
    <border>
      <left style="thin">
        <color auto="1"/>
      </left>
      <right style="thin">
        <color auto="1"/>
      </right>
      <top style="medium">
        <color indexed="64"/>
      </top>
      <bottom style="thin">
        <color auto="1"/>
      </bottom>
      <diagonal/>
    </border>
    <border>
      <left style="medium">
        <color indexed="64"/>
      </left>
      <right style="medium">
        <color indexed="64"/>
      </right>
      <top style="thin">
        <color auto="1"/>
      </top>
      <bottom style="medium">
        <color indexed="64"/>
      </bottom>
      <diagonal/>
    </border>
    <border>
      <left style="thin">
        <color indexed="64"/>
      </left>
      <right style="thin">
        <color indexed="64"/>
      </right>
      <top/>
      <bottom style="medium">
        <color indexed="64"/>
      </bottom>
      <diagonal/>
    </border>
    <border>
      <left style="medium">
        <color indexed="64"/>
      </left>
      <right/>
      <top style="thin">
        <color auto="1"/>
      </top>
      <bottom style="medium">
        <color indexed="64"/>
      </bottom>
      <diagonal/>
    </border>
    <border>
      <left/>
      <right/>
      <top style="thin">
        <color auto="1"/>
      </top>
      <bottom style="medium">
        <color indexed="64"/>
      </bottom>
      <diagonal/>
    </border>
    <border>
      <left style="medium">
        <color indexed="64"/>
      </left>
      <right style="thin">
        <color indexed="64"/>
      </right>
      <top style="thin">
        <color auto="1"/>
      </top>
      <bottom style="medium">
        <color indexed="64"/>
      </bottom>
      <diagonal/>
    </border>
    <border>
      <left style="thin">
        <color auto="1"/>
      </left>
      <right style="medium">
        <color indexed="64"/>
      </right>
      <top style="thin">
        <color auto="1"/>
      </top>
      <bottom style="medium">
        <color indexed="64"/>
      </bottom>
      <diagonal/>
    </border>
    <border>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right/>
      <top style="medium">
        <color indexed="64"/>
      </top>
      <bottom style="medium">
        <color indexed="64"/>
      </bottom>
      <diagonal/>
    </border>
    <border>
      <left/>
      <right/>
      <top style="thin">
        <color auto="1"/>
      </top>
      <bottom style="thin">
        <color auto="1"/>
      </bottom>
      <diagonal/>
    </border>
  </borders>
  <cellStyleXfs count="5">
    <xf numFmtId="0" fontId="0" fillId="0" borderId="0"/>
    <xf numFmtId="44" fontId="1" fillId="0" borderId="0" applyFont="0" applyFill="0" applyBorder="0" applyAlignment="0" applyProtection="0"/>
    <xf numFmtId="0" fontId="5" fillId="4" borderId="0" applyNumberFormat="0" applyBorder="0" applyAlignment="0" applyProtection="0"/>
    <xf numFmtId="9" fontId="1" fillId="0" borderId="0" applyFont="0" applyFill="0" applyBorder="0" applyAlignment="0" applyProtection="0"/>
    <xf numFmtId="164" fontId="1" fillId="0" borderId="0" applyFont="0" applyFill="0" applyBorder="0" applyAlignment="0" applyProtection="0"/>
  </cellStyleXfs>
  <cellXfs count="98">
    <xf numFmtId="0" fontId="0" fillId="0" borderId="0" xfId="0"/>
    <xf numFmtId="0" fontId="0" fillId="0" borderId="0" xfId="0" applyAlignment="1">
      <alignment vertical="center"/>
    </xf>
    <xf numFmtId="0" fontId="0" fillId="0" borderId="0" xfId="0" applyAlignment="1">
      <alignment horizontal="center" vertical="center"/>
    </xf>
    <xf numFmtId="0" fontId="0" fillId="2" borderId="0" xfId="0" applyFill="1" applyAlignment="1">
      <alignment vertical="center"/>
    </xf>
    <xf numFmtId="0" fontId="0" fillId="2" borderId="0" xfId="0" applyFill="1" applyAlignment="1">
      <alignment horizontal="center" vertical="center"/>
    </xf>
    <xf numFmtId="44" fontId="3" fillId="2" borderId="0" xfId="0" applyNumberFormat="1" applyFont="1" applyFill="1" applyAlignment="1">
      <alignment vertical="center"/>
    </xf>
    <xf numFmtId="166" fontId="3" fillId="0" borderId="0" xfId="0" applyNumberFormat="1" applyFont="1" applyAlignment="1">
      <alignment vertical="center"/>
    </xf>
    <xf numFmtId="0" fontId="2" fillId="8" borderId="4" xfId="0" applyFont="1" applyFill="1" applyBorder="1" applyAlignment="1">
      <alignment horizontal="center" vertical="center" wrapText="1"/>
    </xf>
    <xf numFmtId="166" fontId="3" fillId="5" borderId="4" xfId="0" applyNumberFormat="1" applyFont="1" applyFill="1" applyBorder="1" applyAlignment="1">
      <alignment horizontal="center" vertical="center" wrapText="1"/>
    </xf>
    <xf numFmtId="0" fontId="3" fillId="5" borderId="4" xfId="0" applyFont="1" applyFill="1" applyBorder="1" applyAlignment="1">
      <alignment horizontal="center" vertical="center" wrapText="1"/>
    </xf>
    <xf numFmtId="166" fontId="3" fillId="6" borderId="4" xfId="0" applyNumberFormat="1" applyFont="1" applyFill="1" applyBorder="1" applyAlignment="1">
      <alignment horizontal="center" vertical="center" wrapText="1"/>
    </xf>
    <xf numFmtId="166" fontId="3" fillId="7" borderId="4" xfId="0" applyNumberFormat="1" applyFont="1" applyFill="1" applyBorder="1" applyAlignment="1">
      <alignment horizontal="center" vertical="center" wrapText="1"/>
    </xf>
    <xf numFmtId="166" fontId="3" fillId="7" borderId="6" xfId="0" applyNumberFormat="1" applyFont="1" applyFill="1" applyBorder="1" applyAlignment="1">
      <alignment horizontal="center" vertical="center" wrapText="1"/>
    </xf>
    <xf numFmtId="167" fontId="3" fillId="0" borderId="13" xfId="0" applyNumberFormat="1" applyFont="1" applyBorder="1" applyAlignment="1">
      <alignment vertical="center"/>
    </xf>
    <xf numFmtId="166" fontId="3" fillId="0" borderId="13" xfId="0" applyNumberFormat="1" applyFont="1" applyBorder="1" applyAlignment="1">
      <alignment vertical="center"/>
    </xf>
    <xf numFmtId="0" fontId="2" fillId="3" borderId="17" xfId="0" applyFont="1" applyFill="1" applyBorder="1" applyAlignment="1">
      <alignment horizontal="left" vertical="center"/>
    </xf>
    <xf numFmtId="0" fontId="2" fillId="3" borderId="18" xfId="0" applyFont="1" applyFill="1" applyBorder="1" applyAlignment="1">
      <alignment vertical="center"/>
    </xf>
    <xf numFmtId="0" fontId="0" fillId="0" borderId="20" xfId="0" applyBorder="1" applyAlignment="1">
      <alignment horizontal="center" vertical="center" wrapText="1"/>
    </xf>
    <xf numFmtId="165" fontId="3" fillId="0" borderId="14" xfId="0" applyNumberFormat="1" applyFont="1" applyBorder="1" applyAlignment="1">
      <alignment horizontal="center" vertical="center" wrapText="1"/>
    </xf>
    <xf numFmtId="167" fontId="0" fillId="0" borderId="0" xfId="0" applyNumberFormat="1" applyAlignment="1">
      <alignment vertical="center"/>
    </xf>
    <xf numFmtId="167" fontId="3" fillId="0" borderId="0" xfId="0" applyNumberFormat="1" applyFont="1" applyAlignment="1">
      <alignment vertical="center"/>
    </xf>
    <xf numFmtId="167" fontId="0" fillId="0" borderId="22" xfId="1" applyNumberFormat="1" applyFont="1" applyFill="1" applyBorder="1" applyAlignment="1">
      <alignment vertical="center"/>
    </xf>
    <xf numFmtId="167" fontId="0" fillId="0" borderId="23" xfId="1" applyNumberFormat="1" applyFont="1" applyFill="1" applyBorder="1" applyAlignment="1">
      <alignment vertical="center"/>
    </xf>
    <xf numFmtId="0" fontId="9" fillId="9" borderId="24" xfId="0" applyFont="1" applyFill="1" applyBorder="1" applyAlignment="1">
      <alignment horizontal="center" vertical="center" wrapText="1"/>
    </xf>
    <xf numFmtId="0" fontId="9" fillId="9" borderId="25" xfId="0" applyFont="1" applyFill="1" applyBorder="1" applyAlignment="1">
      <alignment horizontal="center" vertical="center" wrapText="1"/>
    </xf>
    <xf numFmtId="166" fontId="3" fillId="0" borderId="28" xfId="0" applyNumberFormat="1" applyFont="1" applyBorder="1" applyAlignment="1">
      <alignment vertical="center"/>
    </xf>
    <xf numFmtId="49" fontId="3" fillId="0" borderId="19" xfId="0" applyNumberFormat="1" applyFont="1" applyBorder="1" applyAlignment="1">
      <alignment horizontal="center" vertical="center" wrapText="1"/>
    </xf>
    <xf numFmtId="168" fontId="4" fillId="0" borderId="15" xfId="2" applyNumberFormat="1" applyFont="1" applyFill="1" applyBorder="1" applyAlignment="1">
      <alignment horizontal="center" vertical="center" wrapText="1"/>
    </xf>
    <xf numFmtId="168" fontId="4" fillId="0" borderId="1" xfId="2" applyNumberFormat="1" applyFont="1" applyFill="1" applyBorder="1" applyAlignment="1">
      <alignment horizontal="center" vertical="center" wrapText="1"/>
    </xf>
    <xf numFmtId="0" fontId="0" fillId="0" borderId="21" xfId="0" applyBorder="1" applyAlignment="1">
      <alignment vertical="center" wrapText="1"/>
    </xf>
    <xf numFmtId="10" fontId="3" fillId="0" borderId="6" xfId="3" applyNumberFormat="1" applyFont="1" applyBorder="1" applyAlignment="1">
      <alignment vertical="center"/>
    </xf>
    <xf numFmtId="168" fontId="4" fillId="0" borderId="15" xfId="0" applyNumberFormat="1" applyFont="1" applyBorder="1" applyAlignment="1">
      <alignment horizontal="center" vertical="center" wrapText="1"/>
    </xf>
    <xf numFmtId="168" fontId="4" fillId="0" borderId="29" xfId="0" applyNumberFormat="1" applyFont="1" applyBorder="1" applyAlignment="1">
      <alignment horizontal="center" vertical="center" wrapText="1"/>
    </xf>
    <xf numFmtId="167" fontId="0" fillId="0" borderId="30" xfId="1" applyNumberFormat="1" applyFont="1" applyFill="1" applyBorder="1" applyAlignment="1">
      <alignment vertical="center"/>
    </xf>
    <xf numFmtId="167" fontId="0" fillId="0" borderId="31" xfId="1" applyNumberFormat="1" applyFont="1" applyFill="1" applyBorder="1" applyAlignment="1">
      <alignment vertical="center"/>
    </xf>
    <xf numFmtId="167" fontId="0" fillId="0" borderId="15" xfId="1" applyNumberFormat="1" applyFont="1" applyFill="1" applyBorder="1" applyAlignment="1">
      <alignment vertical="center"/>
    </xf>
    <xf numFmtId="167" fontId="0" fillId="0" borderId="1" xfId="1" applyNumberFormat="1" applyFont="1" applyFill="1" applyBorder="1" applyAlignment="1">
      <alignment vertical="center"/>
    </xf>
    <xf numFmtId="167" fontId="0" fillId="0" borderId="32" xfId="1" applyNumberFormat="1" applyFont="1" applyFill="1" applyBorder="1" applyAlignment="1">
      <alignment vertical="center"/>
    </xf>
    <xf numFmtId="166" fontId="3" fillId="0" borderId="3" xfId="0" applyNumberFormat="1" applyFont="1" applyBorder="1" applyAlignment="1">
      <alignment vertical="center"/>
    </xf>
    <xf numFmtId="166" fontId="3" fillId="0" borderId="34" xfId="0" applyNumberFormat="1" applyFont="1" applyBorder="1" applyAlignment="1">
      <alignment vertical="center"/>
    </xf>
    <xf numFmtId="166" fontId="3" fillId="10" borderId="34" xfId="0" applyNumberFormat="1" applyFont="1" applyFill="1" applyBorder="1" applyAlignment="1">
      <alignment vertical="center"/>
    </xf>
    <xf numFmtId="166" fontId="3" fillId="10" borderId="10" xfId="0" applyNumberFormat="1" applyFont="1" applyFill="1" applyBorder="1" applyAlignment="1">
      <alignment vertical="center"/>
    </xf>
    <xf numFmtId="0" fontId="0" fillId="0" borderId="35" xfId="0" applyBorder="1" applyAlignment="1">
      <alignment vertical="center" wrapText="1"/>
    </xf>
    <xf numFmtId="165" fontId="3" fillId="0" borderId="33" xfId="0" applyNumberFormat="1" applyFont="1" applyBorder="1" applyAlignment="1">
      <alignment horizontal="center" vertical="center" wrapText="1"/>
    </xf>
    <xf numFmtId="0" fontId="0" fillId="0" borderId="36" xfId="0" applyBorder="1" applyAlignment="1">
      <alignment horizontal="center" vertical="center" wrapText="1"/>
    </xf>
    <xf numFmtId="168" fontId="4" fillId="0" borderId="37" xfId="0" applyNumberFormat="1" applyFont="1" applyBorder="1" applyAlignment="1">
      <alignment horizontal="center" vertical="center" wrapText="1"/>
    </xf>
    <xf numFmtId="166" fontId="4" fillId="0" borderId="37" xfId="2" applyNumberFormat="1" applyFont="1" applyFill="1" applyBorder="1" applyAlignment="1">
      <alignment horizontal="center" vertical="center" wrapText="1"/>
    </xf>
    <xf numFmtId="167" fontId="0" fillId="0" borderId="37" xfId="1" applyNumberFormat="1" applyFont="1" applyFill="1" applyBorder="1" applyAlignment="1">
      <alignment vertical="center"/>
    </xf>
    <xf numFmtId="167" fontId="0" fillId="0" borderId="39" xfId="1" applyNumberFormat="1" applyFont="1" applyFill="1" applyBorder="1" applyAlignment="1">
      <alignment vertical="center"/>
    </xf>
    <xf numFmtId="167" fontId="0" fillId="0" borderId="40" xfId="1" applyNumberFormat="1" applyFont="1" applyFill="1" applyBorder="1" applyAlignment="1">
      <alignment vertical="center"/>
    </xf>
    <xf numFmtId="0" fontId="9" fillId="11" borderId="26" xfId="0" applyFont="1" applyFill="1" applyBorder="1" applyAlignment="1">
      <alignment horizontal="center" vertical="center" wrapText="1"/>
    </xf>
    <xf numFmtId="167" fontId="0" fillId="11" borderId="32" xfId="1" applyNumberFormat="1" applyFont="1" applyFill="1" applyBorder="1" applyAlignment="1">
      <alignment vertical="center"/>
    </xf>
    <xf numFmtId="167" fontId="0" fillId="11" borderId="22" xfId="1" applyNumberFormat="1" applyFont="1" applyFill="1" applyBorder="1" applyAlignment="1">
      <alignment vertical="center"/>
    </xf>
    <xf numFmtId="167" fontId="0" fillId="11" borderId="40" xfId="1" applyNumberFormat="1" applyFont="1" applyFill="1" applyBorder="1" applyAlignment="1">
      <alignment vertical="center"/>
    </xf>
    <xf numFmtId="167" fontId="0" fillId="12" borderId="16" xfId="1" applyNumberFormat="1" applyFont="1" applyFill="1" applyBorder="1" applyAlignment="1">
      <alignment vertical="center"/>
    </xf>
    <xf numFmtId="167" fontId="0" fillId="12" borderId="2" xfId="1" applyNumberFormat="1" applyFont="1" applyFill="1" applyBorder="1" applyAlignment="1">
      <alignment vertical="center"/>
    </xf>
    <xf numFmtId="167" fontId="0" fillId="12" borderId="38" xfId="1" applyNumberFormat="1" applyFont="1" applyFill="1" applyBorder="1" applyAlignment="1">
      <alignment vertical="center"/>
    </xf>
    <xf numFmtId="44" fontId="4" fillId="12" borderId="16" xfId="2" applyNumberFormat="1" applyFont="1" applyFill="1" applyBorder="1" applyAlignment="1">
      <alignment horizontal="center" vertical="center" wrapText="1"/>
    </xf>
    <xf numFmtId="44" fontId="4" fillId="12" borderId="2" xfId="2" applyNumberFormat="1" applyFont="1" applyFill="1" applyBorder="1" applyAlignment="1">
      <alignment horizontal="center" vertical="center" wrapText="1"/>
    </xf>
    <xf numFmtId="167" fontId="4" fillId="12" borderId="38" xfId="2" applyNumberFormat="1" applyFont="1" applyFill="1" applyBorder="1" applyAlignment="1">
      <alignment horizontal="center" vertical="center" wrapText="1"/>
    </xf>
    <xf numFmtId="167" fontId="1" fillId="12" borderId="16" xfId="1" applyNumberFormat="1" applyFont="1" applyFill="1" applyBorder="1" applyAlignment="1">
      <alignment vertical="center" wrapText="1"/>
    </xf>
    <xf numFmtId="167" fontId="1" fillId="12" borderId="27" xfId="1" applyNumberFormat="1" applyFont="1" applyFill="1" applyBorder="1" applyAlignment="1">
      <alignment vertical="center" wrapText="1"/>
    </xf>
    <xf numFmtId="167" fontId="1" fillId="12" borderId="38" xfId="1" applyNumberFormat="1" applyFont="1" applyFill="1" applyBorder="1" applyAlignment="1">
      <alignment vertical="center" wrapText="1"/>
    </xf>
    <xf numFmtId="164" fontId="0" fillId="0" borderId="0" xfId="4" applyFont="1" applyAlignment="1">
      <alignment vertical="center"/>
    </xf>
    <xf numFmtId="0" fontId="9" fillId="9" borderId="4" xfId="0" applyFont="1" applyFill="1" applyBorder="1" applyAlignment="1">
      <alignment horizontal="center" vertical="center" wrapText="1"/>
    </xf>
    <xf numFmtId="167" fontId="0" fillId="0" borderId="20" xfId="1" applyNumberFormat="1" applyFont="1" applyFill="1" applyBorder="1" applyAlignment="1">
      <alignment vertical="center"/>
    </xf>
    <xf numFmtId="167" fontId="0" fillId="0" borderId="42" xfId="1" applyNumberFormat="1" applyFont="1" applyFill="1" applyBorder="1" applyAlignment="1">
      <alignment vertical="center"/>
    </xf>
    <xf numFmtId="167" fontId="0" fillId="0" borderId="36" xfId="1" applyNumberFormat="1" applyFont="1" applyFill="1" applyBorder="1" applyAlignment="1">
      <alignment vertical="center"/>
    </xf>
    <xf numFmtId="10" fontId="0" fillId="0" borderId="32" xfId="3" applyNumberFormat="1" applyFont="1" applyFill="1" applyBorder="1" applyAlignment="1">
      <alignment vertical="center"/>
    </xf>
    <xf numFmtId="10" fontId="0" fillId="0" borderId="16" xfId="3" applyNumberFormat="1" applyFont="1" applyFill="1" applyBorder="1" applyAlignment="1">
      <alignment vertical="center"/>
    </xf>
    <xf numFmtId="10" fontId="0" fillId="0" borderId="22" xfId="3" applyNumberFormat="1" applyFont="1" applyFill="1" applyBorder="1" applyAlignment="1">
      <alignment vertical="center"/>
    </xf>
    <xf numFmtId="10" fontId="0" fillId="0" borderId="2" xfId="3" applyNumberFormat="1" applyFont="1" applyFill="1" applyBorder="1" applyAlignment="1">
      <alignment vertical="center"/>
    </xf>
    <xf numFmtId="10" fontId="0" fillId="0" borderId="40" xfId="3" applyNumberFormat="1" applyFont="1" applyFill="1" applyBorder="1" applyAlignment="1">
      <alignment vertical="center"/>
    </xf>
    <xf numFmtId="10" fontId="0" fillId="0" borderId="38" xfId="3" applyNumberFormat="1" applyFont="1" applyFill="1" applyBorder="1" applyAlignment="1">
      <alignment vertical="center"/>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3" xfId="0" applyBorder="1" applyAlignment="1">
      <alignment horizontal="center" vertical="center"/>
    </xf>
    <xf numFmtId="0" fontId="0" fillId="2" borderId="0" xfId="0" applyFill="1" applyAlignment="1">
      <alignment horizontal="center" vertical="center"/>
    </xf>
    <xf numFmtId="0" fontId="0" fillId="0" borderId="3" xfId="0" applyBorder="1" applyAlignment="1">
      <alignment horizontal="center" vertical="center" wrapText="1"/>
    </xf>
    <xf numFmtId="0" fontId="0" fillId="0" borderId="10" xfId="0" applyBorder="1" applyAlignment="1">
      <alignment horizontal="center" vertical="center" wrapText="1"/>
    </xf>
    <xf numFmtId="0" fontId="0" fillId="0" borderId="7" xfId="0" applyBorder="1" applyAlignment="1">
      <alignment horizontal="center" vertical="center" wrapText="1"/>
    </xf>
    <xf numFmtId="0" fontId="0" fillId="0" borderId="5"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6" fillId="0" borderId="8" xfId="0" applyFont="1" applyBorder="1" applyAlignment="1">
      <alignment horizontal="center" vertical="center" wrapText="1"/>
    </xf>
    <xf numFmtId="0" fontId="6" fillId="0" borderId="0" xfId="0" applyFont="1" applyAlignment="1">
      <alignment horizontal="center" vertical="center" wrapText="1"/>
    </xf>
    <xf numFmtId="0" fontId="9" fillId="9" borderId="28" xfId="0" applyFont="1" applyFill="1" applyBorder="1" applyAlignment="1">
      <alignment horizontal="center" vertical="center" wrapText="1"/>
    </xf>
    <xf numFmtId="0" fontId="9" fillId="9" borderId="41" xfId="0" applyFont="1" applyFill="1" applyBorder="1" applyAlignment="1">
      <alignment horizontal="center" vertical="center" wrapText="1"/>
    </xf>
    <xf numFmtId="0" fontId="9" fillId="9" borderId="6" xfId="0" applyFont="1" applyFill="1" applyBorder="1" applyAlignment="1">
      <alignment horizontal="center" vertical="center" wrapText="1"/>
    </xf>
    <xf numFmtId="0" fontId="0" fillId="2" borderId="8" xfId="0" applyFill="1" applyBorder="1" applyAlignment="1">
      <alignment horizontal="left" vertical="center" wrapText="1"/>
    </xf>
    <xf numFmtId="0" fontId="0" fillId="2" borderId="0" xfId="0" applyFill="1" applyAlignment="1">
      <alignment horizontal="left" vertical="center" wrapText="1"/>
    </xf>
    <xf numFmtId="0" fontId="9" fillId="9" borderId="11" xfId="0" applyFont="1" applyFill="1" applyBorder="1" applyAlignment="1">
      <alignment horizontal="center" vertical="center" wrapText="1"/>
    </xf>
    <xf numFmtId="0" fontId="9" fillId="9" borderId="13" xfId="0" applyFont="1" applyFill="1" applyBorder="1" applyAlignment="1">
      <alignment horizontal="center" vertical="center" wrapText="1"/>
    </xf>
    <xf numFmtId="0" fontId="2" fillId="6" borderId="6" xfId="0" applyFont="1" applyFill="1" applyBorder="1" applyAlignment="1">
      <alignment horizontal="center" vertical="center" wrapText="1"/>
    </xf>
    <xf numFmtId="0" fontId="2" fillId="6" borderId="4" xfId="0" applyFont="1" applyFill="1" applyBorder="1" applyAlignment="1">
      <alignment horizontal="center" vertical="center" wrapText="1"/>
    </xf>
    <xf numFmtId="0" fontId="2" fillId="5" borderId="4" xfId="0" applyFont="1" applyFill="1" applyBorder="1" applyAlignment="1">
      <alignment horizontal="center" vertical="center"/>
    </xf>
    <xf numFmtId="0" fontId="2" fillId="8" borderId="4" xfId="0" applyFont="1" applyFill="1" applyBorder="1" applyAlignment="1">
      <alignment horizontal="center" vertical="center"/>
    </xf>
    <xf numFmtId="0" fontId="2" fillId="7" borderId="4" xfId="0" applyFont="1" applyFill="1" applyBorder="1" applyAlignment="1">
      <alignment horizontal="center" vertical="center"/>
    </xf>
  </cellXfs>
  <cellStyles count="5">
    <cellStyle name="Bueno" xfId="2" builtinId="26"/>
    <cellStyle name="Millares" xfId="4" builtinId="3"/>
    <cellStyle name="Moneda" xfId="1" builtinId="4"/>
    <cellStyle name="Normal" xfId="0" builtinId="0"/>
    <cellStyle name="Porcentaje" xfId="3" builtinId="5"/>
  </cellStyles>
  <dxfs count="0"/>
  <tableStyles count="0" defaultTableStyle="TableStyleMedium2" defaultPivotStyle="PivotStyleLight16"/>
  <colors>
    <mruColors>
      <color rgb="FF008000"/>
      <color rgb="FFFCCDB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518583</xdr:colOff>
      <xdr:row>1</xdr:row>
      <xdr:rowOff>81493</xdr:rowOff>
    </xdr:from>
    <xdr:to>
      <xdr:col>0</xdr:col>
      <xdr:colOff>1839951</xdr:colOff>
      <xdr:row>3</xdr:row>
      <xdr:rowOff>14817</xdr:rowOff>
    </xdr:to>
    <xdr:pic>
      <xdr:nvPicPr>
        <xdr:cNvPr id="2" name="2 Imagen">
          <a:extLst>
            <a:ext uri="{FF2B5EF4-FFF2-40B4-BE49-F238E27FC236}">
              <a16:creationId xmlns:a16="http://schemas.microsoft.com/office/drawing/2014/main" id="{B5ACCA5D-8B77-4E83-84C4-F8289763CC92}"/>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31848" b="22603"/>
        <a:stretch/>
      </xdr:blipFill>
      <xdr:spPr>
        <a:xfrm>
          <a:off x="1629833" y="271993"/>
          <a:ext cx="1321368" cy="314324"/>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sheetPr>
  <dimension ref="A1:V60"/>
  <sheetViews>
    <sheetView showGridLines="0" tabSelected="1" zoomScale="90" zoomScaleNormal="90" workbookViewId="0">
      <selection activeCell="H32" sqref="H32"/>
    </sheetView>
  </sheetViews>
  <sheetFormatPr baseColWidth="10" defaultRowHeight="15" x14ac:dyDescent="0.25"/>
  <cols>
    <col min="1" max="1" width="35.85546875" style="1" customWidth="1"/>
    <col min="2" max="2" width="9.42578125" style="2" customWidth="1"/>
    <col min="3" max="3" width="9.7109375" style="2" customWidth="1"/>
    <col min="4" max="4" width="16" style="1" customWidth="1"/>
    <col min="5" max="5" width="18.85546875" style="1" bestFit="1" customWidth="1"/>
    <col min="6" max="6" width="16.140625" style="1" bestFit="1" customWidth="1"/>
    <col min="7" max="7" width="18.42578125" style="1" bestFit="1" customWidth="1"/>
    <col min="8" max="8" width="14.85546875" style="1" bestFit="1" customWidth="1"/>
    <col min="9" max="9" width="14.7109375" style="1" customWidth="1"/>
    <col min="10" max="10" width="15.5703125" style="1" customWidth="1"/>
    <col min="11" max="11" width="15.42578125" style="1" customWidth="1"/>
    <col min="12" max="12" width="15" style="1" customWidth="1"/>
    <col min="13" max="13" width="17.28515625" style="3" customWidth="1"/>
    <col min="14" max="14" width="14.7109375" style="1" customWidth="1"/>
    <col min="15" max="15" width="14.85546875" style="1" customWidth="1"/>
    <col min="16" max="16" width="16.42578125" style="1" bestFit="1" customWidth="1"/>
    <col min="17" max="19" width="11.42578125" style="1"/>
    <col min="20" max="21" width="13.85546875" style="1" bestFit="1" customWidth="1"/>
    <col min="22" max="22" width="14.85546875" style="1" bestFit="1" customWidth="1"/>
    <col min="23" max="16384" width="11.42578125" style="1"/>
  </cols>
  <sheetData>
    <row r="1" spans="1:20" ht="15" customHeight="1" x14ac:dyDescent="0.25">
      <c r="A1" s="74"/>
      <c r="B1" s="84" t="s">
        <v>24</v>
      </c>
      <c r="C1" s="85"/>
      <c r="D1" s="85"/>
      <c r="E1" s="85"/>
      <c r="F1" s="85"/>
      <c r="G1" s="85"/>
      <c r="H1" s="85"/>
      <c r="I1" s="85"/>
      <c r="J1" s="85"/>
      <c r="K1" s="85"/>
      <c r="L1" s="85"/>
      <c r="M1" s="85"/>
      <c r="N1" s="85"/>
      <c r="O1" s="85"/>
      <c r="P1" s="85"/>
      <c r="Q1" s="85"/>
      <c r="R1" s="85"/>
      <c r="S1" s="85"/>
      <c r="T1" s="85"/>
    </row>
    <row r="2" spans="1:20" ht="15" customHeight="1" x14ac:dyDescent="0.25">
      <c r="A2" s="75"/>
      <c r="B2" s="84"/>
      <c r="C2" s="85"/>
      <c r="D2" s="85"/>
      <c r="E2" s="85"/>
      <c r="F2" s="85"/>
      <c r="G2" s="85"/>
      <c r="H2" s="85"/>
      <c r="I2" s="85"/>
      <c r="J2" s="85"/>
      <c r="K2" s="85"/>
      <c r="L2" s="85"/>
      <c r="M2" s="85"/>
      <c r="N2" s="85"/>
      <c r="O2" s="85"/>
      <c r="P2" s="85"/>
      <c r="Q2" s="85"/>
      <c r="R2" s="85"/>
      <c r="S2" s="85"/>
      <c r="T2" s="85"/>
    </row>
    <row r="3" spans="1:20" ht="15" customHeight="1" x14ac:dyDescent="0.25">
      <c r="A3" s="75"/>
      <c r="B3" s="84"/>
      <c r="C3" s="85"/>
      <c r="D3" s="85"/>
      <c r="E3" s="85"/>
      <c r="F3" s="85"/>
      <c r="G3" s="85"/>
      <c r="H3" s="85"/>
      <c r="I3" s="85"/>
      <c r="J3" s="85"/>
      <c r="K3" s="85"/>
      <c r="L3" s="85"/>
      <c r="M3" s="85"/>
      <c r="N3" s="85"/>
      <c r="O3" s="85"/>
      <c r="P3" s="85"/>
      <c r="Q3" s="85"/>
      <c r="R3" s="85"/>
      <c r="S3" s="85"/>
      <c r="T3" s="85"/>
    </row>
    <row r="4" spans="1:20" ht="15.75" customHeight="1" thickBot="1" x14ac:dyDescent="0.3">
      <c r="A4" s="76"/>
      <c r="B4" s="84"/>
      <c r="C4" s="85"/>
      <c r="D4" s="85"/>
      <c r="E4" s="85"/>
      <c r="F4" s="85"/>
      <c r="G4" s="85"/>
      <c r="H4" s="85"/>
      <c r="I4" s="85"/>
      <c r="J4" s="85"/>
      <c r="K4" s="85"/>
      <c r="L4" s="85"/>
      <c r="M4" s="85"/>
      <c r="N4" s="85"/>
      <c r="O4" s="85"/>
      <c r="P4" s="85"/>
      <c r="Q4" s="85"/>
      <c r="R4" s="85"/>
      <c r="S4" s="85"/>
      <c r="T4" s="85"/>
    </row>
    <row r="5" spans="1:20" x14ac:dyDescent="0.25">
      <c r="A5" s="77"/>
      <c r="B5" s="77"/>
      <c r="C5" s="77"/>
      <c r="D5" s="77"/>
      <c r="E5" s="3"/>
      <c r="F5" s="3"/>
      <c r="G5" s="3"/>
      <c r="H5" s="3"/>
      <c r="I5" s="3"/>
      <c r="J5" s="3"/>
      <c r="K5" s="3"/>
      <c r="L5" s="3"/>
      <c r="N5" s="3"/>
      <c r="O5" s="3"/>
      <c r="P5" s="3"/>
    </row>
    <row r="6" spans="1:20" ht="15.75" thickBot="1" x14ac:dyDescent="0.3">
      <c r="A6" s="3"/>
      <c r="B6" s="3"/>
      <c r="C6" s="3"/>
      <c r="D6" s="3"/>
      <c r="E6" s="3"/>
      <c r="F6" s="3"/>
      <c r="G6" s="3"/>
      <c r="H6" s="3"/>
      <c r="I6" s="3"/>
      <c r="J6" s="3"/>
      <c r="K6" s="3"/>
      <c r="L6" s="3"/>
      <c r="N6" s="3"/>
      <c r="O6" s="3"/>
      <c r="P6" s="3"/>
    </row>
    <row r="7" spans="1:20" ht="15.75" thickBot="1" x14ac:dyDescent="0.3">
      <c r="A7" s="3"/>
      <c r="B7" s="3"/>
      <c r="C7" s="3"/>
      <c r="D7" s="15" t="s">
        <v>5</v>
      </c>
      <c r="E7" s="16"/>
      <c r="F7" s="3"/>
      <c r="G7" s="3"/>
      <c r="H7" s="3"/>
      <c r="I7" s="3"/>
      <c r="J7" s="3"/>
      <c r="K7" s="3"/>
      <c r="L7" s="3"/>
      <c r="N7" s="3"/>
      <c r="O7" s="3"/>
      <c r="P7" s="3"/>
    </row>
    <row r="8" spans="1:20" ht="23.25" customHeight="1" x14ac:dyDescent="0.25">
      <c r="A8" s="3"/>
      <c r="B8" s="3"/>
      <c r="C8" s="3"/>
      <c r="D8" s="80" t="s">
        <v>33</v>
      </c>
      <c r="E8" s="81"/>
      <c r="F8" s="3"/>
      <c r="G8" s="3"/>
      <c r="H8" s="3"/>
      <c r="I8" s="3"/>
      <c r="J8" s="3"/>
      <c r="K8" s="3"/>
      <c r="L8" s="3"/>
      <c r="N8" s="3"/>
      <c r="O8" s="3"/>
      <c r="P8" s="3"/>
    </row>
    <row r="9" spans="1:20" ht="24" customHeight="1" x14ac:dyDescent="0.25">
      <c r="A9" s="3"/>
      <c r="B9" s="3"/>
      <c r="C9" s="3"/>
      <c r="D9" s="82" t="s">
        <v>23</v>
      </c>
      <c r="E9" s="83"/>
      <c r="F9" s="3"/>
      <c r="G9" s="3"/>
      <c r="H9" s="3"/>
      <c r="I9" s="3"/>
      <c r="J9" s="3"/>
      <c r="K9" s="3"/>
      <c r="L9" s="3"/>
      <c r="N9" s="3"/>
      <c r="O9" s="3"/>
      <c r="P9" s="3"/>
    </row>
    <row r="10" spans="1:20" ht="33" customHeight="1" thickBot="1" x14ac:dyDescent="0.3">
      <c r="A10" s="3"/>
      <c r="B10" s="3"/>
      <c r="C10" s="3"/>
      <c r="D10" s="78" t="s">
        <v>13</v>
      </c>
      <c r="E10" s="79"/>
      <c r="F10" s="3"/>
      <c r="G10" s="3"/>
      <c r="H10" s="3"/>
      <c r="I10" s="3"/>
      <c r="J10" s="3"/>
      <c r="K10" s="3"/>
      <c r="L10" s="3"/>
      <c r="N10" s="3"/>
      <c r="O10" s="3"/>
      <c r="P10" s="3"/>
    </row>
    <row r="11" spans="1:20" ht="7.5" customHeight="1" x14ac:dyDescent="0.25">
      <c r="A11" s="3"/>
      <c r="B11" s="3"/>
      <c r="C11" s="3"/>
      <c r="D11" s="3"/>
      <c r="E11" s="3"/>
      <c r="F11" s="3"/>
      <c r="G11" s="3"/>
      <c r="H11" s="3"/>
      <c r="I11" s="3"/>
      <c r="J11" s="3"/>
      <c r="K11" s="3"/>
      <c r="L11" s="3"/>
      <c r="N11" s="3"/>
      <c r="O11" s="3"/>
      <c r="P11" s="3"/>
    </row>
    <row r="12" spans="1:20" ht="15.75" thickBot="1" x14ac:dyDescent="0.3">
      <c r="A12" s="3"/>
      <c r="B12" s="4"/>
      <c r="C12" s="4"/>
      <c r="D12" s="3"/>
      <c r="E12" s="3"/>
      <c r="F12" s="3"/>
      <c r="G12" s="3"/>
      <c r="H12" s="3"/>
      <c r="I12" s="3"/>
      <c r="J12" s="3"/>
      <c r="K12" s="3"/>
      <c r="L12" s="3"/>
      <c r="N12" s="3"/>
      <c r="O12" s="3"/>
      <c r="P12" s="3"/>
    </row>
    <row r="13" spans="1:20" ht="36" customHeight="1" thickBot="1" x14ac:dyDescent="0.3">
      <c r="A13" s="96" t="s">
        <v>4</v>
      </c>
      <c r="B13" s="96"/>
      <c r="C13" s="96"/>
      <c r="D13" s="95" t="s">
        <v>20</v>
      </c>
      <c r="E13" s="95"/>
      <c r="F13" s="93" t="s">
        <v>21</v>
      </c>
      <c r="G13" s="94"/>
      <c r="H13" s="97" t="s">
        <v>22</v>
      </c>
      <c r="I13" s="97"/>
      <c r="J13" s="23" t="s">
        <v>9</v>
      </c>
      <c r="K13" s="24" t="s">
        <v>10</v>
      </c>
      <c r="L13" s="50" t="s">
        <v>11</v>
      </c>
      <c r="M13" s="91" t="s">
        <v>25</v>
      </c>
      <c r="N13" s="91" t="s">
        <v>26</v>
      </c>
      <c r="O13" s="91" t="s">
        <v>27</v>
      </c>
      <c r="P13" s="91" t="s">
        <v>28</v>
      </c>
      <c r="Q13" s="86" t="s">
        <v>29</v>
      </c>
      <c r="R13" s="87"/>
      <c r="S13" s="87"/>
      <c r="T13" s="88"/>
    </row>
    <row r="14" spans="1:20" ht="35.25" customHeight="1" thickBot="1" x14ac:dyDescent="0.3">
      <c r="A14" s="7" t="s">
        <v>3</v>
      </c>
      <c r="B14" s="7" t="s">
        <v>1</v>
      </c>
      <c r="C14" s="7" t="s">
        <v>0</v>
      </c>
      <c r="D14" s="8" t="s">
        <v>7</v>
      </c>
      <c r="E14" s="9" t="s">
        <v>2</v>
      </c>
      <c r="F14" s="10" t="s">
        <v>6</v>
      </c>
      <c r="G14" s="10" t="s">
        <v>2</v>
      </c>
      <c r="H14" s="11" t="s">
        <v>6</v>
      </c>
      <c r="I14" s="12" t="s">
        <v>2</v>
      </c>
      <c r="J14" s="23" t="s">
        <v>12</v>
      </c>
      <c r="K14" s="24" t="s">
        <v>12</v>
      </c>
      <c r="L14" s="50" t="s">
        <v>12</v>
      </c>
      <c r="M14" s="92"/>
      <c r="N14" s="92"/>
      <c r="O14" s="92"/>
      <c r="P14" s="92"/>
      <c r="Q14" s="64" t="s">
        <v>20</v>
      </c>
      <c r="R14" s="64" t="s">
        <v>30</v>
      </c>
      <c r="S14" s="64" t="s">
        <v>31</v>
      </c>
      <c r="T14" s="64" t="s">
        <v>32</v>
      </c>
    </row>
    <row r="15" spans="1:20" ht="30" customHeight="1" x14ac:dyDescent="0.25">
      <c r="A15" s="29" t="s">
        <v>14</v>
      </c>
      <c r="B15" s="26" t="s">
        <v>19</v>
      </c>
      <c r="C15" s="17" t="s">
        <v>8</v>
      </c>
      <c r="D15" s="31">
        <v>270767500</v>
      </c>
      <c r="E15" s="60">
        <f>D15</f>
        <v>270767500</v>
      </c>
      <c r="F15" s="27">
        <v>243752911.41</v>
      </c>
      <c r="G15" s="57">
        <f>F15</f>
        <v>243752911.41</v>
      </c>
      <c r="H15" s="35">
        <v>193900000</v>
      </c>
      <c r="I15" s="54">
        <f>H15</f>
        <v>193900000</v>
      </c>
      <c r="J15" s="33">
        <f>+MIN(E15,G15,I15)</f>
        <v>193900000</v>
      </c>
      <c r="K15" s="22">
        <f>+MAX(E15,G15,I15)</f>
        <v>270767500</v>
      </c>
      <c r="L15" s="51">
        <f>+AVERAGE(E15,G15,I15)</f>
        <v>236140137.13666666</v>
      </c>
      <c r="M15" s="65">
        <f>STDEVA(E15,G15,I15)</f>
        <v>38995113.644725487</v>
      </c>
      <c r="N15" s="68">
        <f>+M15/L15</f>
        <v>0.16513547471244575</v>
      </c>
      <c r="O15" s="37">
        <f>MEDIAN(E15,G15,I15)</f>
        <v>243752911.41</v>
      </c>
      <c r="P15" s="37">
        <f>GEOMEAN(E15,G15,I15)</f>
        <v>233906012.44525284</v>
      </c>
      <c r="Q15" s="68">
        <f>+E15/$E$20</f>
        <v>0.52071679462266529</v>
      </c>
      <c r="R15" s="68">
        <f>+G15/$G$20</f>
        <v>0.46875987995020746</v>
      </c>
      <c r="S15" s="68">
        <f>+I15/$I$20</f>
        <v>0.36584905660377359</v>
      </c>
      <c r="T15" s="69">
        <f>+L15/$L$20</f>
        <v>0.45122744531689457</v>
      </c>
    </row>
    <row r="16" spans="1:20" ht="30" customHeight="1" x14ac:dyDescent="0.25">
      <c r="A16" s="29" t="s">
        <v>15</v>
      </c>
      <c r="B16" s="18">
        <v>2400</v>
      </c>
      <c r="C16" s="17" t="s">
        <v>8</v>
      </c>
      <c r="D16" s="32">
        <f>93840000/B16</f>
        <v>39100</v>
      </c>
      <c r="E16" s="61">
        <f t="shared" ref="E16:E19" si="0">D16*B16</f>
        <v>93840000</v>
      </c>
      <c r="F16" s="28">
        <f>84477543.3/B16</f>
        <v>35198.976374999998</v>
      </c>
      <c r="G16" s="58">
        <f t="shared" ref="G16:G19" si="1">F16*B16</f>
        <v>84477543.299999997</v>
      </c>
      <c r="H16" s="36">
        <f>67200000/B16</f>
        <v>28000</v>
      </c>
      <c r="I16" s="55">
        <f t="shared" ref="I16:I19" si="2">B16*H16</f>
        <v>67200000</v>
      </c>
      <c r="J16" s="34">
        <f t="shared" ref="J16:J19" si="3">+MIN(E16,G16,I16)</f>
        <v>67200000</v>
      </c>
      <c r="K16" s="21">
        <f t="shared" ref="K16:K19" si="4">+MAX(E16,G16,I16)</f>
        <v>93840000</v>
      </c>
      <c r="L16" s="52">
        <f t="shared" ref="L16:L19" si="5">+AVERAGE(E16,G16,I16)</f>
        <v>81839181.100000009</v>
      </c>
      <c r="M16" s="66">
        <f t="shared" ref="M16:M19" si="6">STDEVA(E16,G16,I16)</f>
        <v>13514552.020832581</v>
      </c>
      <c r="N16" s="70">
        <f t="shared" ref="N16:N19" si="7">+M16/L16</f>
        <v>0.16513547471007844</v>
      </c>
      <c r="O16" s="21">
        <f t="shared" ref="O16:O19" si="8">MEDIAN(E16,G16,I16)</f>
        <v>84477543.299999997</v>
      </c>
      <c r="P16" s="21">
        <f t="shared" ref="P16:P19" si="9">GEOMEAN(E16,G16,I16)</f>
        <v>81064899.618560433</v>
      </c>
      <c r="Q16" s="70">
        <f t="shared" ref="Q16:Q19" si="10">+E16/$E$20</f>
        <v>0.18046502629521974</v>
      </c>
      <c r="R16" s="70">
        <f t="shared" ref="R16:R19" si="11">+G16/$G$20</f>
        <v>0.16245829773572859</v>
      </c>
      <c r="S16" s="70">
        <f t="shared" ref="S16:S19" si="12">+I16/$I$20</f>
        <v>0.12679245283018867</v>
      </c>
      <c r="T16" s="71">
        <f t="shared" ref="T16:T19" si="13">+L16/$L$20</f>
        <v>0.15638207490837305</v>
      </c>
    </row>
    <row r="17" spans="1:22" ht="30" customHeight="1" x14ac:dyDescent="0.25">
      <c r="A17" s="29" t="s">
        <v>16</v>
      </c>
      <c r="B17" s="18">
        <v>2400</v>
      </c>
      <c r="C17" s="17" t="s">
        <v>8</v>
      </c>
      <c r="D17" s="32">
        <f>140760000/B17</f>
        <v>58650</v>
      </c>
      <c r="E17" s="61">
        <f>D17*B17</f>
        <v>140760000</v>
      </c>
      <c r="F17" s="28">
        <f>126716314.95/B17</f>
        <v>52798.464562500005</v>
      </c>
      <c r="G17" s="58">
        <f>F17*B17</f>
        <v>126716314.95000002</v>
      </c>
      <c r="H17" s="36">
        <f>100800000/B17</f>
        <v>42000</v>
      </c>
      <c r="I17" s="55">
        <f>B17*H17</f>
        <v>100800000</v>
      </c>
      <c r="J17" s="34">
        <f>+MIN(E17,G17,I17)</f>
        <v>100800000</v>
      </c>
      <c r="K17" s="21">
        <f>+MAX(E17,G17,I17)</f>
        <v>140760000</v>
      </c>
      <c r="L17" s="52">
        <f>+AVERAGE(E17,G17,I17)</f>
        <v>122758771.65000002</v>
      </c>
      <c r="M17" s="66">
        <f t="shared" si="6"/>
        <v>20271828.031248882</v>
      </c>
      <c r="N17" s="70">
        <f t="shared" si="7"/>
        <v>0.16513547471007853</v>
      </c>
      <c r="O17" s="21">
        <f t="shared" si="8"/>
        <v>126716314.95000002</v>
      </c>
      <c r="P17" s="21">
        <f t="shared" si="9"/>
        <v>121597349.42784064</v>
      </c>
      <c r="Q17" s="70">
        <f t="shared" si="10"/>
        <v>0.27069753944282959</v>
      </c>
      <c r="R17" s="70">
        <f t="shared" si="11"/>
        <v>0.2436874466035929</v>
      </c>
      <c r="S17" s="70">
        <f t="shared" si="12"/>
        <v>0.19018867924528302</v>
      </c>
      <c r="T17" s="71">
        <f t="shared" si="13"/>
        <v>0.23457311236255957</v>
      </c>
    </row>
    <row r="18" spans="1:22" ht="30" customHeight="1" x14ac:dyDescent="0.25">
      <c r="A18" s="29" t="s">
        <v>17</v>
      </c>
      <c r="B18" s="18">
        <v>150</v>
      </c>
      <c r="C18" s="17" t="s">
        <v>8</v>
      </c>
      <c r="D18" s="32">
        <f>1466250/B18</f>
        <v>9775</v>
      </c>
      <c r="E18" s="61">
        <f t="shared" si="0"/>
        <v>1466250</v>
      </c>
      <c r="F18" s="28">
        <f>1319961.61/B18</f>
        <v>8799.744066666668</v>
      </c>
      <c r="G18" s="58">
        <f t="shared" si="1"/>
        <v>1319961.6100000001</v>
      </c>
      <c r="H18" s="36">
        <f>1050000/B18</f>
        <v>7000</v>
      </c>
      <c r="I18" s="55">
        <f t="shared" si="2"/>
        <v>1050000</v>
      </c>
      <c r="J18" s="34">
        <f t="shared" si="3"/>
        <v>1050000</v>
      </c>
      <c r="K18" s="21">
        <f t="shared" si="4"/>
        <v>1466250</v>
      </c>
      <c r="L18" s="52">
        <f t="shared" si="5"/>
        <v>1278737.2033333334</v>
      </c>
      <c r="M18" s="66">
        <f t="shared" si="6"/>
        <v>211164.874928962</v>
      </c>
      <c r="N18" s="70">
        <f t="shared" si="7"/>
        <v>0.16513547457484651</v>
      </c>
      <c r="O18" s="21">
        <f t="shared" si="8"/>
        <v>1319961.6100000001</v>
      </c>
      <c r="P18" s="21">
        <f t="shared" si="9"/>
        <v>1266639.0552405443</v>
      </c>
      <c r="Q18" s="70">
        <f t="shared" si="10"/>
        <v>2.8197660358628084E-3</v>
      </c>
      <c r="R18" s="70">
        <f t="shared" si="11"/>
        <v>2.5384108943081879E-3</v>
      </c>
      <c r="S18" s="70">
        <f t="shared" si="12"/>
        <v>1.9811320754716979E-3</v>
      </c>
      <c r="T18" s="71">
        <f t="shared" si="13"/>
        <v>2.4434699178557243E-3</v>
      </c>
    </row>
    <row r="19" spans="1:22" ht="30" customHeight="1" thickBot="1" x14ac:dyDescent="0.3">
      <c r="A19" s="42" t="s">
        <v>18</v>
      </c>
      <c r="B19" s="43">
        <v>1</v>
      </c>
      <c r="C19" s="44" t="s">
        <v>8</v>
      </c>
      <c r="D19" s="45">
        <v>13156200</v>
      </c>
      <c r="E19" s="62">
        <f t="shared" si="0"/>
        <v>13156200</v>
      </c>
      <c r="F19" s="46">
        <v>63728519.68</v>
      </c>
      <c r="G19" s="59">
        <f t="shared" si="1"/>
        <v>63728519.68</v>
      </c>
      <c r="H19" s="47">
        <v>167050000</v>
      </c>
      <c r="I19" s="56">
        <f t="shared" si="2"/>
        <v>167050000</v>
      </c>
      <c r="J19" s="48">
        <f t="shared" si="3"/>
        <v>13156200</v>
      </c>
      <c r="K19" s="49">
        <f t="shared" si="4"/>
        <v>167050000</v>
      </c>
      <c r="L19" s="53">
        <f t="shared" si="5"/>
        <v>81311573.226666674</v>
      </c>
      <c r="M19" s="67">
        <f t="shared" si="6"/>
        <v>78439137.225167826</v>
      </c>
      <c r="N19" s="72">
        <f t="shared" si="7"/>
        <v>0.96467371264000079</v>
      </c>
      <c r="O19" s="49">
        <f t="shared" si="8"/>
        <v>63728519.68</v>
      </c>
      <c r="P19" s="49">
        <f t="shared" si="9"/>
        <v>51932224.498582222</v>
      </c>
      <c r="Q19" s="72">
        <f t="shared" si="10"/>
        <v>2.5300873603422529E-2</v>
      </c>
      <c r="R19" s="72">
        <f t="shared" si="11"/>
        <v>0.1225559648161629</v>
      </c>
      <c r="S19" s="72">
        <f t="shared" si="12"/>
        <v>0.31518867924528304</v>
      </c>
      <c r="T19" s="73">
        <f t="shared" si="13"/>
        <v>0.15537389749431701</v>
      </c>
      <c r="U19" s="63"/>
      <c r="V19" s="63"/>
    </row>
    <row r="20" spans="1:22" ht="15.75" thickBot="1" x14ac:dyDescent="0.3">
      <c r="A20" s="3"/>
      <c r="B20" s="4"/>
      <c r="C20" s="4"/>
      <c r="D20" s="3"/>
      <c r="E20" s="13">
        <f>SUM(E15:E19)</f>
        <v>519989950</v>
      </c>
      <c r="F20" s="5"/>
      <c r="G20" s="14">
        <f>SUM(G15:G19)</f>
        <v>519995250.94999999</v>
      </c>
      <c r="H20" s="6"/>
      <c r="I20" s="38">
        <f>SUM(I15:I19)</f>
        <v>530000000</v>
      </c>
      <c r="J20" s="39">
        <f>SUM(J15:J19)</f>
        <v>376106200</v>
      </c>
      <c r="K20" s="39">
        <f>SUM(K15:K19)</f>
        <v>673883750</v>
      </c>
      <c r="L20" s="40">
        <f>SUM(L15:L19)</f>
        <v>523328400.31666672</v>
      </c>
      <c r="M20" s="41">
        <f>SUM(M15:M19)</f>
        <v>151431795.79690373</v>
      </c>
      <c r="O20" s="40">
        <f>SUM(O15:O19)</f>
        <v>519995250.94999999</v>
      </c>
      <c r="P20" s="40">
        <f>SUM(P15:P19)</f>
        <v>489767125.04547673</v>
      </c>
    </row>
    <row r="21" spans="1:22" ht="15.75" thickBot="1" x14ac:dyDescent="0.3">
      <c r="A21" s="3"/>
      <c r="B21" s="4"/>
      <c r="C21" s="4"/>
      <c r="D21" s="4"/>
      <c r="E21" s="20"/>
      <c r="F21" s="5"/>
      <c r="G21" s="6"/>
      <c r="H21" s="6"/>
      <c r="I21" s="6"/>
      <c r="J21" s="6"/>
      <c r="K21" s="6"/>
      <c r="L21" s="25" t="s">
        <v>26</v>
      </c>
      <c r="M21" s="30">
        <f>+M20/L20</f>
        <v>0.28936284693372677</v>
      </c>
      <c r="P21" s="19"/>
    </row>
    <row r="22" spans="1:22" x14ac:dyDescent="0.25">
      <c r="A22" s="3"/>
      <c r="B22" s="4"/>
      <c r="C22" s="4"/>
      <c r="D22" s="3"/>
      <c r="E22" s="20"/>
      <c r="F22" s="5"/>
      <c r="G22" s="6"/>
      <c r="H22" s="6"/>
      <c r="I22" s="6"/>
      <c r="J22" s="6"/>
      <c r="K22" s="6"/>
      <c r="L22" s="6"/>
      <c r="P22" s="19"/>
    </row>
    <row r="23" spans="1:22" x14ac:dyDescent="0.25">
      <c r="A23" s="3"/>
      <c r="B23" s="4"/>
      <c r="C23" s="4"/>
      <c r="D23" s="3"/>
      <c r="E23" s="3"/>
      <c r="F23" s="3"/>
      <c r="G23" s="3"/>
      <c r="H23" s="3"/>
      <c r="I23" s="3"/>
      <c r="J23" s="3"/>
      <c r="K23" s="3"/>
      <c r="L23" s="3"/>
    </row>
    <row r="24" spans="1:22" ht="15" customHeight="1" x14ac:dyDescent="0.25">
      <c r="A24" s="89" t="s">
        <v>34</v>
      </c>
      <c r="B24" s="90"/>
      <c r="C24" s="90"/>
      <c r="D24" s="90"/>
      <c r="E24" s="90"/>
      <c r="F24" s="90"/>
      <c r="G24" s="90"/>
      <c r="H24" s="90"/>
      <c r="I24" s="90"/>
      <c r="J24" s="90"/>
      <c r="K24" s="90"/>
      <c r="L24" s="90"/>
      <c r="M24" s="90"/>
      <c r="N24" s="90"/>
      <c r="O24" s="90"/>
      <c r="P24" s="90"/>
      <c r="Q24" s="90"/>
      <c r="R24" s="90"/>
      <c r="S24" s="90"/>
      <c r="T24" s="90"/>
    </row>
    <row r="25" spans="1:22" x14ac:dyDescent="0.25">
      <c r="A25" s="89"/>
      <c r="B25" s="90"/>
      <c r="C25" s="90"/>
      <c r="D25" s="90"/>
      <c r="E25" s="90"/>
      <c r="F25" s="90"/>
      <c r="G25" s="90"/>
      <c r="H25" s="90"/>
      <c r="I25" s="90"/>
      <c r="J25" s="90"/>
      <c r="K25" s="90"/>
      <c r="L25" s="90"/>
      <c r="M25" s="90"/>
      <c r="N25" s="90"/>
      <c r="O25" s="90"/>
      <c r="P25" s="90"/>
      <c r="Q25" s="90"/>
      <c r="R25" s="90"/>
      <c r="S25" s="90"/>
      <c r="T25" s="90"/>
    </row>
    <row r="26" spans="1:22" x14ac:dyDescent="0.25">
      <c r="A26" s="89"/>
      <c r="B26" s="90"/>
      <c r="C26" s="90"/>
      <c r="D26" s="90"/>
      <c r="E26" s="90"/>
      <c r="F26" s="90"/>
      <c r="G26" s="90"/>
      <c r="H26" s="90"/>
      <c r="I26" s="90"/>
      <c r="J26" s="90"/>
      <c r="K26" s="90"/>
      <c r="L26" s="90"/>
      <c r="M26" s="90"/>
      <c r="N26" s="90"/>
      <c r="O26" s="90"/>
      <c r="P26" s="90"/>
      <c r="Q26" s="90"/>
      <c r="R26" s="90"/>
      <c r="S26" s="90"/>
      <c r="T26" s="90"/>
    </row>
    <row r="27" spans="1:22" x14ac:dyDescent="0.25">
      <c r="A27" s="89"/>
      <c r="B27" s="90"/>
      <c r="C27" s="90"/>
      <c r="D27" s="90"/>
      <c r="E27" s="90"/>
      <c r="F27" s="90"/>
      <c r="G27" s="90"/>
      <c r="H27" s="90"/>
      <c r="I27" s="90"/>
      <c r="J27" s="90"/>
      <c r="K27" s="90"/>
      <c r="L27" s="90"/>
      <c r="M27" s="90"/>
      <c r="N27" s="90"/>
      <c r="O27" s="90"/>
      <c r="P27" s="90"/>
      <c r="Q27" s="90"/>
      <c r="R27" s="90"/>
      <c r="S27" s="90"/>
      <c r="T27" s="90"/>
    </row>
    <row r="28" spans="1:22" x14ac:dyDescent="0.25">
      <c r="A28" s="89"/>
      <c r="B28" s="90"/>
      <c r="C28" s="90"/>
      <c r="D28" s="90"/>
      <c r="E28" s="90"/>
      <c r="F28" s="90"/>
      <c r="G28" s="90"/>
      <c r="H28" s="90"/>
      <c r="I28" s="90"/>
      <c r="J28" s="90"/>
      <c r="K28" s="90"/>
      <c r="L28" s="90"/>
      <c r="M28" s="90"/>
      <c r="N28" s="90"/>
      <c r="O28" s="90"/>
      <c r="P28" s="90"/>
      <c r="Q28" s="90"/>
      <c r="R28" s="90"/>
      <c r="S28" s="90"/>
      <c r="T28" s="90"/>
    </row>
    <row r="29" spans="1:22" ht="36" customHeight="1" x14ac:dyDescent="0.25">
      <c r="A29" s="89"/>
      <c r="B29" s="90"/>
      <c r="C29" s="90"/>
      <c r="D29" s="90"/>
      <c r="E29" s="90"/>
      <c r="F29" s="90"/>
      <c r="G29" s="90"/>
      <c r="H29" s="90"/>
      <c r="I29" s="90"/>
      <c r="J29" s="90"/>
      <c r="K29" s="90"/>
      <c r="L29" s="90"/>
      <c r="M29" s="90"/>
      <c r="N29" s="90"/>
      <c r="O29" s="90"/>
      <c r="P29" s="90"/>
      <c r="Q29" s="90"/>
      <c r="R29" s="90"/>
      <c r="S29" s="90"/>
      <c r="T29" s="90"/>
    </row>
    <row r="30" spans="1:22" ht="79.5" customHeight="1" x14ac:dyDescent="0.25">
      <c r="A30" s="89"/>
      <c r="B30" s="90"/>
      <c r="C30" s="90"/>
      <c r="D30" s="90"/>
      <c r="E30" s="90"/>
      <c r="F30" s="90"/>
      <c r="G30" s="90"/>
      <c r="H30" s="90"/>
      <c r="I30" s="90"/>
      <c r="J30" s="90"/>
      <c r="K30" s="90"/>
      <c r="L30" s="90"/>
      <c r="M30" s="90"/>
      <c r="N30" s="90"/>
      <c r="O30" s="90"/>
      <c r="P30" s="90"/>
      <c r="Q30" s="90"/>
      <c r="R30" s="90"/>
      <c r="S30" s="90"/>
      <c r="T30" s="90"/>
    </row>
    <row r="31" spans="1:22" ht="33.75" customHeight="1" x14ac:dyDescent="0.25">
      <c r="A31" s="3"/>
      <c r="B31" s="4"/>
      <c r="C31" s="4"/>
      <c r="D31" s="3"/>
      <c r="E31" s="3"/>
      <c r="F31" s="3"/>
      <c r="G31" s="3"/>
      <c r="H31" s="3"/>
      <c r="I31" s="3"/>
      <c r="J31" s="3"/>
      <c r="K31" s="3"/>
      <c r="L31" s="3"/>
    </row>
    <row r="32" spans="1:22" x14ac:dyDescent="0.25">
      <c r="A32" s="3"/>
      <c r="B32" s="4"/>
      <c r="C32" s="4"/>
      <c r="D32" s="3"/>
      <c r="E32" s="3"/>
      <c r="F32" s="3"/>
      <c r="G32" s="3"/>
      <c r="H32" s="3"/>
      <c r="I32" s="3"/>
      <c r="J32" s="3"/>
      <c r="K32" s="3"/>
      <c r="L32" s="3"/>
    </row>
    <row r="33" spans="1:15" x14ac:dyDescent="0.25">
      <c r="A33" s="3"/>
      <c r="B33" s="4"/>
      <c r="C33" s="4"/>
      <c r="D33" s="3"/>
      <c r="E33" s="3"/>
      <c r="F33" s="3"/>
      <c r="G33" s="3"/>
      <c r="H33" s="3"/>
      <c r="I33" s="3"/>
      <c r="J33" s="3"/>
      <c r="K33" s="3"/>
      <c r="L33" s="3"/>
    </row>
    <row r="34" spans="1:15" x14ac:dyDescent="0.25">
      <c r="A34" s="3"/>
      <c r="B34" s="4"/>
      <c r="C34" s="4"/>
      <c r="D34" s="3"/>
      <c r="E34" s="3"/>
      <c r="F34" s="3"/>
      <c r="G34" s="3"/>
      <c r="H34" s="3"/>
      <c r="I34" s="3"/>
      <c r="J34" s="3"/>
      <c r="K34" s="3"/>
      <c r="L34" s="3"/>
    </row>
    <row r="35" spans="1:15" x14ac:dyDescent="0.25">
      <c r="A35" s="3"/>
      <c r="B35" s="4"/>
      <c r="C35" s="4"/>
      <c r="D35" s="3"/>
      <c r="E35" s="3"/>
      <c r="F35" s="3"/>
      <c r="G35" s="3"/>
      <c r="H35" s="3"/>
      <c r="I35" s="3"/>
      <c r="J35" s="3"/>
      <c r="K35" s="3"/>
      <c r="L35" s="3"/>
    </row>
    <row r="36" spans="1:15" x14ac:dyDescent="0.25">
      <c r="A36" s="3"/>
      <c r="B36" s="4"/>
      <c r="C36" s="4"/>
      <c r="D36" s="3"/>
      <c r="E36" s="3"/>
      <c r="F36" s="3"/>
      <c r="G36" s="3"/>
      <c r="H36" s="3"/>
      <c r="I36" s="3"/>
      <c r="J36" s="3"/>
      <c r="K36" s="3"/>
      <c r="L36" s="3"/>
    </row>
    <row r="37" spans="1:15" x14ac:dyDescent="0.25">
      <c r="A37" s="3"/>
      <c r="B37" s="4"/>
      <c r="C37" s="4"/>
      <c r="D37" s="3"/>
      <c r="E37" s="3"/>
      <c r="F37" s="3"/>
      <c r="G37" s="3"/>
      <c r="H37" s="3"/>
      <c r="I37" s="3"/>
      <c r="J37" s="3"/>
      <c r="K37" s="3"/>
      <c r="L37" s="3"/>
    </row>
    <row r="38" spans="1:15" x14ac:dyDescent="0.25">
      <c r="A38" s="3"/>
      <c r="B38" s="4"/>
      <c r="C38" s="4"/>
      <c r="D38" s="3"/>
      <c r="E38" s="3"/>
      <c r="F38" s="3"/>
      <c r="G38" s="3"/>
      <c r="H38" s="3"/>
      <c r="I38" s="3"/>
      <c r="J38" s="3"/>
      <c r="K38" s="3"/>
      <c r="L38" s="3"/>
    </row>
    <row r="39" spans="1:15" x14ac:dyDescent="0.25">
      <c r="A39" s="3"/>
      <c r="B39" s="4"/>
      <c r="C39" s="4"/>
      <c r="D39" s="3"/>
      <c r="E39" s="3"/>
      <c r="F39" s="3"/>
      <c r="G39" s="3"/>
      <c r="H39" s="3"/>
      <c r="I39" s="3"/>
      <c r="J39" s="3"/>
      <c r="K39" s="3"/>
      <c r="L39" s="3"/>
    </row>
    <row r="40" spans="1:15" x14ac:dyDescent="0.25">
      <c r="A40" s="3"/>
      <c r="B40" s="4"/>
      <c r="C40" s="4"/>
      <c r="D40" s="3"/>
      <c r="E40" s="3"/>
      <c r="F40" s="3"/>
      <c r="G40" s="3"/>
      <c r="H40" s="3"/>
      <c r="I40" s="3"/>
      <c r="J40" s="3"/>
      <c r="K40" s="3"/>
      <c r="L40" s="3"/>
      <c r="N40" s="3"/>
    </row>
    <row r="41" spans="1:15" x14ac:dyDescent="0.25">
      <c r="A41" s="3"/>
      <c r="B41" s="4"/>
      <c r="C41" s="4"/>
      <c r="D41" s="3"/>
      <c r="E41" s="3"/>
      <c r="F41" s="3"/>
      <c r="G41" s="3"/>
      <c r="H41" s="3"/>
      <c r="I41" s="3"/>
      <c r="J41" s="3"/>
      <c r="K41" s="3"/>
      <c r="L41" s="3"/>
      <c r="N41" s="3"/>
    </row>
    <row r="42" spans="1:15" x14ac:dyDescent="0.25">
      <c r="D42" s="3"/>
      <c r="E42" s="3"/>
      <c r="F42" s="3"/>
      <c r="G42" s="3"/>
      <c r="H42" s="3"/>
      <c r="I42" s="3"/>
      <c r="J42" s="3"/>
      <c r="K42" s="3"/>
      <c r="L42" s="3"/>
      <c r="N42" s="3"/>
    </row>
    <row r="43" spans="1:15" x14ac:dyDescent="0.25">
      <c r="D43" s="3"/>
      <c r="E43" s="3"/>
      <c r="F43" s="3"/>
      <c r="G43" s="3"/>
      <c r="H43" s="3"/>
      <c r="I43" s="3"/>
      <c r="J43" s="3"/>
      <c r="K43" s="3"/>
      <c r="L43" s="3"/>
      <c r="N43" s="3"/>
    </row>
    <row r="44" spans="1:15" x14ac:dyDescent="0.25">
      <c r="D44" s="3"/>
      <c r="E44" s="3"/>
      <c r="F44" s="3"/>
      <c r="G44" s="3"/>
      <c r="H44" s="3"/>
      <c r="I44" s="3"/>
      <c r="J44" s="3"/>
      <c r="K44" s="3"/>
      <c r="L44" s="3"/>
      <c r="N44" s="3"/>
    </row>
    <row r="46" spans="1:15" x14ac:dyDescent="0.25">
      <c r="O46" s="3"/>
    </row>
    <row r="47" spans="1:15" x14ac:dyDescent="0.25">
      <c r="O47" s="3"/>
    </row>
    <row r="48" spans="1:15" x14ac:dyDescent="0.25">
      <c r="O48" s="3"/>
    </row>
    <row r="49" spans="15:15" x14ac:dyDescent="0.25">
      <c r="O49" s="3"/>
    </row>
    <row r="50" spans="15:15" x14ac:dyDescent="0.25">
      <c r="O50" s="3"/>
    </row>
    <row r="51" spans="15:15" x14ac:dyDescent="0.25">
      <c r="O51" s="3"/>
    </row>
    <row r="52" spans="15:15" x14ac:dyDescent="0.25">
      <c r="O52" s="3"/>
    </row>
    <row r="53" spans="15:15" x14ac:dyDescent="0.25">
      <c r="O53" s="3"/>
    </row>
    <row r="54" spans="15:15" x14ac:dyDescent="0.25">
      <c r="O54" s="3"/>
    </row>
    <row r="55" spans="15:15" x14ac:dyDescent="0.25">
      <c r="O55" s="3"/>
    </row>
    <row r="56" spans="15:15" x14ac:dyDescent="0.25">
      <c r="O56" s="3"/>
    </row>
    <row r="57" spans="15:15" x14ac:dyDescent="0.25">
      <c r="O57" s="3"/>
    </row>
    <row r="58" spans="15:15" x14ac:dyDescent="0.25">
      <c r="O58" s="3"/>
    </row>
    <row r="59" spans="15:15" x14ac:dyDescent="0.25">
      <c r="O59" s="3"/>
    </row>
    <row r="60" spans="15:15" x14ac:dyDescent="0.25">
      <c r="O60" s="3"/>
    </row>
  </sheetData>
  <mergeCells count="16">
    <mergeCell ref="Q13:T13"/>
    <mergeCell ref="A24:T30"/>
    <mergeCell ref="N13:N14"/>
    <mergeCell ref="O13:O14"/>
    <mergeCell ref="P13:P14"/>
    <mergeCell ref="M13:M14"/>
    <mergeCell ref="F13:G13"/>
    <mergeCell ref="D13:E13"/>
    <mergeCell ref="A13:C13"/>
    <mergeCell ref="H13:I13"/>
    <mergeCell ref="A1:A4"/>
    <mergeCell ref="A5:D5"/>
    <mergeCell ref="D10:E10"/>
    <mergeCell ref="D8:E8"/>
    <mergeCell ref="D9:E9"/>
    <mergeCell ref="B1:T4"/>
  </mergeCells>
  <pageMargins left="0.70866141732283472" right="0.70866141732283472" top="0.74803149606299213" bottom="0.74803149606299213" header="0.31496062992125984" footer="0.31496062992125984"/>
  <pageSetup scale="5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 Cotizaciones -comaprativo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Ilvis Patricia Serrano Bonacelly</dc:creator>
  <cp:lastModifiedBy>Nerys Paola Ramirez Herrera</cp:lastModifiedBy>
  <cp:lastPrinted>2023-02-08T21:33:33Z</cp:lastPrinted>
  <dcterms:created xsi:type="dcterms:W3CDTF">2022-11-04T16:41:37Z</dcterms:created>
  <dcterms:modified xsi:type="dcterms:W3CDTF">2026-10-06T14:22:30Z</dcterms:modified>
</cp:coreProperties>
</file>