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commentsmeta2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TIZACIONES" sheetId="1" r:id="rId4"/>
    <sheet state="visible" name="PROMEDIO" sheetId="2" r:id="rId5"/>
    <sheet state="visible" name="MEDIANA" sheetId="3" r:id="rId6"/>
    <sheet state="visible" name="MEDIA GEOMETRICA" sheetId="4" r:id="rId7"/>
    <sheet state="visible" name="PRESUPUESTO" sheetId="5" r:id="rId8"/>
    <sheet state="visible" name="ANALISIS ESCENARIOS" sheetId="6" r:id="rId9"/>
    <sheet state="visible" name="Costos BMC" sheetId="7" r:id="rId10"/>
    <sheet state="visible" name="Historico de comisiones" sheetId="8" r:id="rId11"/>
    <sheet state="visible" name="Hoja1" sheetId="9" r:id="rId12"/>
  </sheets>
  <definedNames>
    <definedName hidden="1" localSheetId="0" name="_xlnm._FilterDatabase">COTIZACIONES!$A$3:$Z$78</definedName>
    <definedName hidden="1" localSheetId="4" name="_xlnm._FilterDatabase">PRESUPUESTO!$A$1:$AD$77</definedName>
  </definedNames>
  <calcPr/>
  <extLst>
    <ext uri="GoogleSheetsCustomDataVersion2">
      <go:sheetsCustomData xmlns:go="http://customooxmlschemas.google.com/" r:id="rId13" roundtripDataChecksum="/j7ppZF7PoHeV62iYKkUzBAgFlRGXRQVB7f++0obB4s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B2">
      <text>
        <t xml:space="preserve">======
ID#AAACF6aPcBI
Didsy Yoana Mahecha Prieto    (2026-08-25 01:21:51)
a que corresponde este dato incluido en esta columna??
------
ID#AAACFOFJQfA
Juan Clemente Gerardo Cortes Castro    (2026-09-07 20:39:10)
Corresponde al valor del presupuesto de cada escenario 
por unidad en cada item</t>
      </text>
    </comment>
  </commentList>
  <extLst>
    <ext uri="GoogleSheetsCustomDataVersion2">
      <go:sheetsCustomData xmlns:go="http://customooxmlschemas.google.com/" r:id="rId1" roundtripDataSignature="AMtx7mjtrd1zt6XecMm5QRPwwu/OkVqOqQ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E139">
      <text>
        <t xml:space="preserve">======
ID#AAACF6aPcEA
Didsy Yoana Mahecha Prieto    (2026-08-25 02:41:17)
este corresponde al maximo
------
ID#AAACFE7GgdI
Juan Clemente Gerardo Cortes Castro    (2026-08-26 20:35:13)
Ajustado</t>
      </text>
    </comment>
    <comment authorId="0" ref="E138">
      <text>
        <t xml:space="preserve">======
ID#AAACF6aPcD8
Didsy Yoana Mahecha Prieto    (2026-08-25 02:40:54)
este corresponde al minimo
------
ID#AAACFE7GgdE
Juan Clemente Gerardo Cortes Castro    (2026-08-26 20:35:07)
Ajustado</t>
      </text>
    </comment>
  </commentList>
  <extLst>
    <ext uri="GoogleSheetsCustomDataVersion2">
      <go:sheetsCustomData xmlns:go="http://customooxmlschemas.google.com/" r:id="rId1" roundtripDataSignature="AMtx7mhGwaccNkjKX1/oJWsX7kWqJ/g6mA=="/>
    </ext>
  </extL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17">
      <text>
        <t xml:space="preserve">======
ID#AAACF6aPcEM
Didsy Yoana Mahecha Prieto    (2026-08-25 02:43:01)
tener en cuenta sugerencias de las pestañas anteriores
------
ID#AAACFOFJQfo
Juan Clemente Gerardo Cortes Castro    (2026-09-07 21:55:01)
Se redondea</t>
      </text>
    </comment>
    <comment authorId="0" ref="A1">
      <text>
        <t xml:space="preserve">======
ID#AAACF6aPcEI
Didsy Yoana Mahecha Prieto    (2026-08-25 02:42:55)
tener en cuenta sugerencias de las pestañas anteriores</t>
      </text>
    </comment>
    <comment authorId="0" ref="A10">
      <text>
        <t xml:space="preserve">======
ID#AAACF6aPcEE
Didsy Yoana Mahecha Prieto    (2026-08-25 02:42:22)
se sugiere validar informacion de cdps
------
ID#AAACFE7GgdA
Juan Clemente Gerardo Cortes Castro    (2026-08-26 20:34:35)
Ajustado</t>
      </text>
    </comment>
  </commentList>
  <extLst>
    <ext uri="GoogleSheetsCustomDataVersion2">
      <go:sheetsCustomData xmlns:go="http://customooxmlschemas.google.com/" r:id="rId1" roundtripDataSignature="AMtx7miFQvqxPJpKaDAjmNdiaurkgUCLJQ=="/>
    </ext>
  </extLst>
</comments>
</file>

<file path=xl/sharedStrings.xml><?xml version="1.0" encoding="utf-8"?>
<sst xmlns="http://schemas.openxmlformats.org/spreadsheetml/2006/main" count="1124" uniqueCount="352">
  <si>
    <t xml:space="preserve">“CONTRATAR EL SUMINISTRO DE ELEMENTOS, INSUMOS Y REPUESTOS REQUERIDOS PARA EL MANTENIMIENTO PREVENTIVO Y CORRECTIVO DE LAS BICICLETAS DE PROPIEDAD DE LA SECRETARÍA DISTRITAL DE MOVILIDAD” </t>
  </si>
  <si>
    <t>ESCENARIO 6 MEDIA GEOMETRICA (4 COTIZACIONES)</t>
  </si>
  <si>
    <t>ESCENARIO 1 PROMEDIO (4 COTIZACIONES)</t>
  </si>
  <si>
    <t>1. 0 SUMINISTRO</t>
  </si>
  <si>
    <t>ESCENARIO 4 MEDIANA (4 COTIZACIONES)</t>
  </si>
  <si>
    <t>ESCENARIO 7 MEDIA GEOMETRICA (ELIMINANDO COTIZACION MAS ALTA 3)</t>
  </si>
  <si>
    <t>ESCENARIO 2 PROMEDIO (ELIMINANDO COTIZACION MAS ALTA 3)</t>
  </si>
  <si>
    <t>COTIZACION No 1
MUNDIAL DE SUMINISTROS Y CONTRATOS S.A.S</t>
  </si>
  <si>
    <t>COTIZACION No 2 BERNAL &amp; CIA</t>
  </si>
  <si>
    <t>COTIZACION No 3 BARRERO BIKES</t>
  </si>
  <si>
    <t>ESCENARIO 8 MEDIA GEOMETRICA (ELIMINANDO COTIZACION MAS ALTA 3 Y MAS BAJA 2)</t>
  </si>
  <si>
    <t>COTIZACION No 4 ANDRES BERNAL
R/L GRUPO BEMORA SAS</t>
  </si>
  <si>
    <t>ESCENARIO 3 PROMEDIO (ELIMINANDO COTIZACION MAS ALTA 3 Y MAS BAJA 2)</t>
  </si>
  <si>
    <t>ESCENARIO 5 MEDIANA (ELIMINANDO COTIZACION MAS ALTA 3)</t>
  </si>
  <si>
    <t>ITEM</t>
  </si>
  <si>
    <t>DESCRIPCION</t>
  </si>
  <si>
    <r>
      <rPr>
        <rFont val="Arial Narrow"/>
        <b/>
        <i/>
        <color rgb="FF000000"/>
        <sz val="11.0"/>
      </rPr>
      <t xml:space="preserve">UNIDAD </t>
    </r>
    <r>
      <rPr>
        <rFont val="Arial Narrow"/>
        <b/>
        <i/>
        <color rgb="FF000000"/>
        <sz val="11.0"/>
      </rPr>
      <t>DE MEDIDA</t>
    </r>
  </si>
  <si>
    <t>COTIZACION No 1</t>
  </si>
  <si>
    <t>CANTIDAD</t>
  </si>
  <si>
    <t>COTIZACION No 2</t>
  </si>
  <si>
    <t>COTIZACION No 3</t>
  </si>
  <si>
    <t>VALOR UNITARIO IVA INCLUIDO</t>
  </si>
  <si>
    <t>COTIZACION No 4</t>
  </si>
  <si>
    <t>MEDIA GEOMETRICA UNITARIO</t>
  </si>
  <si>
    <t>PROMEDIO UNITARIO</t>
  </si>
  <si>
    <t>MEDIANA UNITARIO</t>
  </si>
  <si>
    <t>DESVIACION ESTANDAR</t>
  </si>
  <si>
    <t>MINIMO</t>
  </si>
  <si>
    <t>ESTACIÓN DE TRABAJO</t>
  </si>
  <si>
    <t>SUPERIOR</t>
  </si>
  <si>
    <t>UNIDAD</t>
  </si>
  <si>
    <t>COEFICIENTE VARIACIÓN</t>
  </si>
  <si>
    <t>MARGEN CONFIABILIDAD</t>
  </si>
  <si>
    <t>NIVEL CONFIABILIDAD &gt;75</t>
  </si>
  <si>
    <t>SOPORTE DE PARED/BANCO DE TRABAJO</t>
  </si>
  <si>
    <t>UNIDAD DE MEDIDA</t>
  </si>
  <si>
    <t>ALICATES DE CADENA (PINZA PARA ESLABONES DE CADENA)</t>
  </si>
  <si>
    <t>BOMBA / INFLADOR DE PISO CON MANOMETRO</t>
  </si>
  <si>
    <t>CALIBRADOR DE ALINEACIÓN DE LA SUSPENSIÓN DEL DESVIADOR (COMPAS PARA ALINEAR LAS UÑAS DE LOS MARCOS)</t>
  </si>
  <si>
    <t>COMPRESOR 24 LITROS</t>
  </si>
  <si>
    <t>HOMBRESOLO MEDIANO (10")</t>
  </si>
  <si>
    <t>INSTALADOR DE ARAÑAS DE DIRECCIÓN</t>
  </si>
  <si>
    <t>JUEGO DE COPAS PARA TALLER EN ACERO DE 3/8, HEXAGONALES Y TIPO TORX</t>
  </si>
  <si>
    <t>JUEGO DE LLAVES ALLEN EN FORMA DE L Y EXTREMO DE BOLA.</t>
  </si>
  <si>
    <t>JUEGO DE LLAVES TORX</t>
  </si>
  <si>
    <t>MARTILLO DE UÑA CARPINTERO EN ACERO MANGO ERGONÓMICO</t>
  </si>
  <si>
    <t>NIVELADOR DE RINES (CENTRADOR)</t>
  </si>
  <si>
    <t>PRENSA DE BANCO No. 4</t>
  </si>
  <si>
    <t>SOPORTES PARA MANTENIMIENTO DE BICICLETAS TIPO TRIPODE</t>
  </si>
  <si>
    <t>TIJERAS</t>
  </si>
  <si>
    <t>ACEITE EN SPRAY ("AFLOJA TODO") TAMAÑO ESTANDAR GRANDE</t>
  </si>
  <si>
    <t>ADAPTADOR DE MIPLE</t>
  </si>
  <si>
    <t>ALCOHOL ISOPROPILICO</t>
  </si>
  <si>
    <t>GALÓN</t>
  </si>
  <si>
    <t>BANDEJAS PLASTICAS PARA EL LAVADO DE LOS REPUESTOS</t>
  </si>
  <si>
    <t>PALAS O PALANCAS DE DESPINCHE</t>
  </si>
  <si>
    <t>CAJA DE PARCHES CON SOLUCIÓN</t>
  </si>
  <si>
    <t>CAJA X 48</t>
  </si>
  <si>
    <t>DESENGRASANTE BIO DEGRADABLE</t>
  </si>
  <si>
    <t>GARRAFA X 20 LTS</t>
  </si>
  <si>
    <t>ESCOBA CERDA DURA</t>
  </si>
  <si>
    <t>GRASA</t>
  </si>
  <si>
    <t>TARRO X 850 GR</t>
  </si>
  <si>
    <t>LUBRICANTE PARA CADENAS Y CADENILLAS</t>
  </si>
  <si>
    <t>GALÓN X 3,8 LTS</t>
  </si>
  <si>
    <t>PAÑOS REUTILIZABLES PARA LIMPIEZA DE PESADA DE GRASA Y ACEITES</t>
  </si>
  <si>
    <t>ROLLO X MINIMO 60 PAÑOS CON DIMIENSIONES MINIMAS DE 40 X 20 CM</t>
  </si>
  <si>
    <t>SOLUCIÓN PEGANTE</t>
  </si>
  <si>
    <t>CAJA X 10</t>
  </si>
  <si>
    <t>ABRAZADERA</t>
  </si>
  <si>
    <t>BIELA IZQUIERDA EN ACERO COLADO CON RECUBRIMIENTO EN RESINA</t>
  </si>
  <si>
    <t>BIELA IZQUIERDA EN ALUMINIO</t>
  </si>
  <si>
    <t>CADENILLA 7 V CS – HG50 – 81</t>
  </si>
  <si>
    <t>CANASTILLAS PARA DIRECCIÓN DE 1/8"</t>
  </si>
  <si>
    <t>PAQUETE X 100 UNIDADES</t>
  </si>
  <si>
    <t>CENTRO MARCO CARTUCHO CERRADO</t>
  </si>
  <si>
    <t>CORAZA MTB 29"</t>
  </si>
  <si>
    <t>DESCARRILADOR</t>
  </si>
  <si>
    <t>DISCOS PARA FRENOS 160 MM DE PERNOS</t>
  </si>
  <si>
    <t>EJES PARA RUEDA DELANTERO DE RODAMIENTO CERRADO SEGÚN LA REFERENCIA SOLICITADA</t>
  </si>
  <si>
    <t>EJES PARA RUEDA TRASERA DE RODAMIENTO CERRADO SEGÚN LA REFERENCIA SOLICITADA</t>
  </si>
  <si>
    <t>ESLABON DE SEGURIDAD 7 V</t>
  </si>
  <si>
    <t>GRUESA DE RADIOS MTB</t>
  </si>
  <si>
    <t>GRUESA X 144UNDS</t>
  </si>
  <si>
    <t>GUAYA PARA FRENOS</t>
  </si>
  <si>
    <t>GUAYAS PARA CAMBIOS INTEGRADOS MTB</t>
  </si>
  <si>
    <t>JUEGO DE MANGOS</t>
  </si>
  <si>
    <t>JUEGO DE MANILARES PARA MTB</t>
  </si>
  <si>
    <t>JUEGO DE MANZANAS PARA BICICLETA MTB 29"</t>
  </si>
  <si>
    <t>JUEGO DE MORDAZAS</t>
  </si>
  <si>
    <t>JUEGO DE PUNTILLAS / CIERRE RÁPIDO DELANTEROS Y TRASEROS</t>
  </si>
  <si>
    <t>JUEGO DE SHIFTERS 3X7</t>
  </si>
  <si>
    <t>NEUMÁTICOS MTB 29"</t>
  </si>
  <si>
    <t>PACHA 7 VELOCIDADES TIPO ROSCA</t>
  </si>
  <si>
    <t>PASTILLAS PARA FRENO DISCO</t>
  </si>
  <si>
    <t>PAR</t>
  </si>
  <si>
    <t>PEDALES MTB EN ALUMINIO</t>
  </si>
  <si>
    <t>PISTA O CAJA DE DIRECCIÓN OVERSIZE INTERNA</t>
  </si>
  <si>
    <t>POTENCIA 70 O 90 MM PARA MANUBRIO 31,8</t>
  </si>
  <si>
    <t>PROTECTOR DE RIN 29"</t>
  </si>
  <si>
    <t>RODAMIENTOS PARA LAS RUEDAS SEGÚN LA REFERENCIA SOLICITADA</t>
  </si>
  <si>
    <t>ROLLO DE FUNDA DE GUAYAS DE CAMBIO</t>
  </si>
  <si>
    <t>ROLLO X 50 MTS</t>
  </si>
  <si>
    <t>ROLLO DE FUNDA DE GUAYAS DE FRENO</t>
  </si>
  <si>
    <t>SILLÍN</t>
  </si>
  <si>
    <t>TENEDOR MTB PARA RIN 29" CON BLOQUEO AL HOMBRO</t>
  </si>
  <si>
    <t>TENSOR MEGARANGE, SE PUEDE USAR EN PACHAS HASTA CON PIÑON DE 36 DIENTES RD TY500 6 / 7 VEL MODELO FC-TY501</t>
  </si>
  <si>
    <t>TERMINALES PARA FUNDA DE CAMBIOS DE MATERIAL PLÁSTICO</t>
  </si>
  <si>
    <t>BOLSA X 100 UNIDADES</t>
  </si>
  <si>
    <t>TERMINALES PARA FUNDA DE FRENO DE MATERIAL PLÁSTICO O METÁLICO</t>
  </si>
  <si>
    <t>TERMINALES PARA GUAYAS METÁLICAS</t>
  </si>
  <si>
    <t>TRIPLATO CON BIELAS EN ALUMINIO 42, 34 Y 24 DIENTES o 42, 32 Y 22 DIENTES</t>
  </si>
  <si>
    <t>UÑA PARA MARCO EN ALUMINIO COMPATIBLE CON BICICLETA</t>
  </si>
  <si>
    <t>RIN EN ALUMINIO 29*2” DOBLE PARED , 36 AGUJEROS</t>
  </si>
  <si>
    <t>POSTE DE SILLIN EL ALUMINIO 27.2*300MM PARA MTB</t>
  </si>
  <si>
    <t>MANUBRIO DOBLE ALTURA EN ALUMINIO MTB</t>
  </si>
  <si>
    <t>MOTOTOOL (herramienta rotativa o multi herramienta)</t>
  </si>
  <si>
    <t>KIT BÁSICO DE PURGA DE FRENOS HIDRAHULICOS</t>
  </si>
  <si>
    <t>MESA O SOPORTE PARA LA PRENSA</t>
  </si>
  <si>
    <t>CANASTILLA BULTERA SELLADA CON TAPA</t>
  </si>
  <si>
    <t>ESTANTERIA METALICA DESARMABLE</t>
  </si>
  <si>
    <t>VALOR TOTAL COTIZACION</t>
  </si>
  <si>
    <t>VALOR UNITARIO SIN IVA</t>
  </si>
  <si>
    <t>VALOR IVA</t>
  </si>
  <si>
    <t>VALOR UNITARIO (IVA INCLUIDO)</t>
  </si>
  <si>
    <t>VALOR SUBTOTAL ANTES DE IVA</t>
  </si>
  <si>
    <t>VALOR SUBTOTAL INCLUIDO IVA</t>
  </si>
  <si>
    <t>VALOR TOTAL PRESUPUESTO SIN IVA</t>
  </si>
  <si>
    <t>VALOR TOTAL PRESUPUESTO IVA INCLUIDO</t>
  </si>
  <si>
    <t>PRESUPUESTO VALOR UNITARIO</t>
  </si>
  <si>
    <t>NIVEL CONFIABILIDAD</t>
  </si>
  <si>
    <t>ESCENARIOS ARITMETICOS</t>
  </si>
  <si>
    <t>PROMEDIO</t>
  </si>
  <si>
    <t>ESCENARIO 1 (4 COTIZACIONES)</t>
  </si>
  <si>
    <t xml:space="preserve">MEDIANA </t>
  </si>
  <si>
    <t>ESCENARIO 4 (4 COTIZACIONES)</t>
  </si>
  <si>
    <t>MEDIA GEOMETRICA</t>
  </si>
  <si>
    <t>ESCENARIO 6 (4 COTIZACIONES)</t>
  </si>
  <si>
    <t>ESCENARIO 2 (ELIMINANDO COTIZACION MAS ALTA 3)</t>
  </si>
  <si>
    <t>ESCENARIO 5 (ELIMINANDO COTIZACION MAS ALTA 3)</t>
  </si>
  <si>
    <t>ESCENARIO 7 (ELIMINANDO COTIZACION MAS ALTA 3)</t>
  </si>
  <si>
    <t>ESCENARIO 3 (ELIMINANDO COTIZACION MAS ALTA 3 Y MAS BAJA 2)</t>
  </si>
  <si>
    <t>ESCENARIO 8 (ELIMINANDO COTIZACION MAS ALTA 3 Y MAS BAJA 2)</t>
  </si>
  <si>
    <t>SECRETARÍA DISTRITAL DE MOVILIDAD</t>
  </si>
  <si>
    <t>Presupuesto antes IVA</t>
  </si>
  <si>
    <t>Presupuesto TOTAL iva incluido + costos asociados a la operación</t>
  </si>
  <si>
    <t>Fecha Selección</t>
  </si>
  <si>
    <t>Entidad Estatal</t>
  </si>
  <si>
    <t xml:space="preserve">Bien, Producto o Servicio </t>
  </si>
  <si>
    <t>Valor de la Negociación 
(antes de IVA)</t>
  </si>
  <si>
    <t>COSTOS ASOCIADOS A LA OPERACIÓN</t>
  </si>
  <si>
    <t>Valor Maximo Comisión antes de IVA 
(% porcentaje)</t>
  </si>
  <si>
    <t>Tipo de Cálculo</t>
  </si>
  <si>
    <t>Presidencia de la Republica</t>
  </si>
  <si>
    <t>HARDWARE Y SOFTWARE</t>
  </si>
  <si>
    <t>MAS CERCANA A LA MEDIA GEOMETRICA</t>
  </si>
  <si>
    <t>Gobernación del Huila</t>
  </si>
  <si>
    <t>CEMENTO</t>
  </si>
  <si>
    <t>%</t>
  </si>
  <si>
    <t>Costo antes de IVA</t>
  </si>
  <si>
    <t>Servicio Nacional de Aprendizaje</t>
  </si>
  <si>
    <t>IVA</t>
  </si>
  <si>
    <t>EQUIPO DE COMPUTO</t>
  </si>
  <si>
    <t>TOTAL</t>
  </si>
  <si>
    <t>SECRETARIA DISTRITAL DE SALUD</t>
  </si>
  <si>
    <t>Servicio de Aseo y Cafeteria</t>
  </si>
  <si>
    <t>Registro en Bolsa</t>
  </si>
  <si>
    <t>Servicio de Vigilancia</t>
  </si>
  <si>
    <t>Ministerio de Vivienda, Ciudad y Territorio</t>
  </si>
  <si>
    <t>Tecnologia y Combustibles</t>
  </si>
  <si>
    <t>Fuerza Aerea Colombiana</t>
  </si>
  <si>
    <t>DOTACION</t>
  </si>
  <si>
    <t>Municipio de Purificación - Tolima</t>
  </si>
  <si>
    <t>Alimentos y Vehiculos</t>
  </si>
  <si>
    <t>Ministerio de Minas y Energia</t>
  </si>
  <si>
    <t>Muebles</t>
  </si>
  <si>
    <t>Corporacion Autonoma Regional del Tolima</t>
  </si>
  <si>
    <t>PLANTULAS E INSUMOS</t>
  </si>
  <si>
    <t>Secretaria de Agricultura y desarrollo Rural de Antioquia</t>
  </si>
  <si>
    <t>INSUMOS AGROPECUARIOS</t>
  </si>
  <si>
    <t>BATALLÓN ASPC No 21</t>
  </si>
  <si>
    <t>Carpinteria</t>
  </si>
  <si>
    <t>Ministerio del Interior y de Justicia</t>
  </si>
  <si>
    <t>Tecnologia</t>
  </si>
  <si>
    <t>Ministerio de Justicia y del Derecho</t>
  </si>
  <si>
    <t>IDEAM</t>
  </si>
  <si>
    <t>ALIMENTOS Y ELEMENTOS DE ASEO</t>
  </si>
  <si>
    <t>Gobernacion del Tolima</t>
  </si>
  <si>
    <t>PLANTULAS</t>
  </si>
  <si>
    <t>UNIDAD ADMINISTRATIVA ESPECIAL DE SERVICIOS PUBLICOS</t>
  </si>
  <si>
    <t>Instituto para la Protección de la Niñez y la Juventud</t>
  </si>
  <si>
    <t>Elementos de Aseo</t>
  </si>
  <si>
    <t>MOBILIARIO, FERRETERÍA Y TECNOLIGÍA</t>
  </si>
  <si>
    <t>Servicio de compensación y liquidación</t>
  </si>
  <si>
    <t>SERVICIO GEOLOGICO COLOMBIANO</t>
  </si>
  <si>
    <t>COLDEPORTES</t>
  </si>
  <si>
    <t>SERVICIO DE VIGILANCIA Y TECNOLOGÃÂ_x008d_A</t>
  </si>
  <si>
    <t>SERVICIO NACIONAL DE APRENDIZAJE</t>
  </si>
  <si>
    <t>ABARROTES Y ELEMENTOS DE ASEO</t>
  </si>
  <si>
    <t>SERVICIO DE VIGILANCIA HUMANA</t>
  </si>
  <si>
    <t>SERVICIO DE VIGILANCIA Y MEDIOS TECNOLÓGICOS</t>
  </si>
  <si>
    <t>OFERTA MAS BAJA</t>
  </si>
  <si>
    <t>Comisión estimada Sociedad Comisionista de Bolsa(*)</t>
  </si>
  <si>
    <t>DEFENSA CIVIL COLOMBIANA</t>
  </si>
  <si>
    <t>SERVICIO DE VIGILANCIA Y SEGURIDAD</t>
  </si>
  <si>
    <t>AGENCIA DE RENOVACION DEL TERRITORIO</t>
  </si>
  <si>
    <t>SERVICIO DE TRANSPORTE</t>
  </si>
  <si>
    <t>UNIVERSIDAD DISTRITAL</t>
  </si>
  <si>
    <t>SENA - SECCIONAL MOSQUERA</t>
  </si>
  <si>
    <t>SUMINISTRO DE ALIMENTOS</t>
  </si>
  <si>
    <t>MINISTERIO DEL INTERIOR</t>
  </si>
  <si>
    <t>INSTITUTO COLOMBIANO DE ANTROPOLOGÍA E HISTORIA</t>
  </si>
  <si>
    <t>SECRETARIA DISTRITAL DE INTEGRACION SOCIAL</t>
  </si>
  <si>
    <t>REFRIGERIOS</t>
  </si>
  <si>
    <t>COSTOS TOTALES</t>
  </si>
  <si>
    <t>CENTRO NACIONAL DE HOTELERIA, TURISMO Y ALIMENTOS SENA</t>
  </si>
  <si>
    <t>Alimentos</t>
  </si>
  <si>
    <t>RENOVACIONES</t>
  </si>
  <si>
    <t>INSTITUTO PARA LA PROTECCIÓN DE LA NIÑEZ Y LA JUVENTUD</t>
  </si>
  <si>
    <t>SERVICIO DE TRANSPORTE DE CARGA Y DE PASAJEROS</t>
  </si>
  <si>
    <t>GOBERNACION DEL TOLIMA</t>
  </si>
  <si>
    <t>EQUIPOS TECNOLOGICOS</t>
  </si>
  <si>
    <t>ALCALDIA DE CARTAGENA</t>
  </si>
  <si>
    <t>SERVICIO DE ALIMENTACION</t>
  </si>
  <si>
    <t>CLUB MILITAR</t>
  </si>
  <si>
    <t>SERVICIO DE VIGILANCIA - APOYO LOGÍSTICO - CARNES</t>
  </si>
  <si>
    <t>GOBERNACIÓN DEL HUILA</t>
  </si>
  <si>
    <t>INSTITUTO DISTRITAL PARA LA PROTECCIÓN DE LA NIÑEZ Y LA JUVENTUD - IDIPRON</t>
  </si>
  <si>
    <t>SERVICIO DE TRANSPORTE ESPECIAL Y SERVICIO DE TRANSPORTE EN TAXI</t>
  </si>
  <si>
    <t>SERVICIO NACIONAL DE APRENDIZAJE - CORDOBA</t>
  </si>
  <si>
    <t>MATERIALES DE FORMACION</t>
  </si>
  <si>
    <t>SECRETARIA DE SALUD DE BOGOTA</t>
  </si>
  <si>
    <t>MEDICAMENTOS</t>
  </si>
  <si>
    <t>CENTRAL ADMINISTRATIVA Y CONTABLE ESPECIALIZADA DE PERSONAL</t>
  </si>
  <si>
    <t>DOTACION Y ELEMENTOS DE PROTECCION PERSONAL</t>
  </si>
  <si>
    <t>INSTITUTO DISTRITAL DE DEPORTE Y RECREACIÓN DE CARTAGENA-IDER</t>
  </si>
  <si>
    <t>UNIFORMES E IMPLEMENTACIÓN DEPORTIVA</t>
  </si>
  <si>
    <t>SECRETARIA DISTRITAL DE MOVILIDAD</t>
  </si>
  <si>
    <t>UPS BATERIAS DE SEMAFORIZACIÓN</t>
  </si>
  <si>
    <t>FONDO ROTATORIO MINISTERIO DE RELACIONES EXTERIORES</t>
  </si>
  <si>
    <t>AIRE ACONDICIONADO, UPS Y LICENCIAS</t>
  </si>
  <si>
    <t>SUPERINTENDENCIA DE SERVICIOS PUBLICOS</t>
  </si>
  <si>
    <t>ALCALDÍA DE NEIVA</t>
  </si>
  <si>
    <t>EQUIPOS DE RESCATE Y AUTOCONTENIDO</t>
  </si>
  <si>
    <t>DOTACIÓN FUNCIONARIOS</t>
  </si>
  <si>
    <t>INSTITUTO DE PLANIFICACIÓN Y PROMOCIÓN DE SOLUCIONES ENERGETICAS PARA LAS ZONAS NO INTERCONECTADAS â€“ IPSE</t>
  </si>
  <si>
    <t>LICENCIAMIENTO GESTLE</t>
  </si>
  <si>
    <t>BASE NAVAL COVEÑAS</t>
  </si>
  <si>
    <t>FERRETERIA, ASEO, LLANTAS, QUIMICOS</t>
  </si>
  <si>
    <t>MINISTERIO DEL TRABAJO</t>
  </si>
  <si>
    <t>SERVICIO DE TIQUETES AÉREOS</t>
  </si>
  <si>
    <t>SERVICIO DE VIGILANCIA - SERVICIO OUTSORCING DE PERSONAL</t>
  </si>
  <si>
    <t>SENA ESPINAL TOLIMA</t>
  </si>
  <si>
    <t>SENA REGIONAL CORDOBA</t>
  </si>
  <si>
    <t>CAMARA DE REPRESENTANTES</t>
  </si>
  <si>
    <t>Mobiliario</t>
  </si>
  <si>
    <t>CENTRAL ADMINISTRATIVA Y CONTABLE ESPECIALIZADA PARA LA INTELIGENCIA</t>
  </si>
  <si>
    <t>UNIDAD ADMINISTRATIVA ESPECIAL MIGRACION COLOMBIA</t>
  </si>
  <si>
    <t>FUERZA AEREA COLOMBIANA</t>
  </si>
  <si>
    <t>ADQUISICIÓN CHALECO REFLECTIVO Y KITS</t>
  </si>
  <si>
    <t>MATERIAL IMPRESO Y DIVULGATIVO</t>
  </si>
  <si>
    <t>MAS CERCANA A LA MEDIA ARITMETICA</t>
  </si>
  <si>
    <t>ALCALDIA LOCAL DE FONTIBON</t>
  </si>
  <si>
    <t>SERVICIO DE VIGILANCIA Y SEGURIDAD PRIVADA</t>
  </si>
  <si>
    <t>DOTACION DE UNIFORMES</t>
  </si>
  <si>
    <t>SERVICIO DE ASEO Y CAFETERIA E INSUMOS</t>
  </si>
  <si>
    <t>BONOS CANJEABLES POR DOTACIÓN</t>
  </si>
  <si>
    <t>ELEMENTOS DE PROTECCIÓN PERSONAL EPP</t>
  </si>
  <si>
    <t>UNIDAD PARA LA ATENCIÓN Y REPARACIÓN INTEGRAL A LAS VICTIMAS</t>
  </si>
  <si>
    <t>SERVICIO DE TRANSPORTE DE CARGA Y MULTIMODAL</t>
  </si>
  <si>
    <t>CENTRO AGROPECUARIO LA GRANJA SENA REGIONAL - TOLIMA</t>
  </si>
  <si>
    <t>SUMINISTRO DE MATERIALES DE FORMACIÓN, BIENES Y OTROS INSUMOS</t>
  </si>
  <si>
    <t>CENTRO AGROPECUARIO Y DE BIOTECNOLOGÍA EL PORVENIR - SENA REGIONAL CÓRDOBA</t>
  </si>
  <si>
    <t>SUMINISTRO DE MATERIALES DE FORMACIÓN - INSUMOS AGROPECUARIOS</t>
  </si>
  <si>
    <t>ELEMENTOS DE FERRETERÍA</t>
  </si>
  <si>
    <t>EQUIPOS DE CÓMPUTO E INFRAESTRUCTURA TECNOLÓGICA</t>
  </si>
  <si>
    <t>FUERZA AEREA COLOMBIANA FAC - BASE AEREA COFAC</t>
  </si>
  <si>
    <t>MATERIALES DE CONSTRUCCIÓN</t>
  </si>
  <si>
    <t>INSTITUTO DISTRITAL DE LAS ARTES - IDARTES</t>
  </si>
  <si>
    <t>SERVICIO INTEGRAL DE MANTENIMIENTO PARA EQUIPOS ESPECIALES Y EL SUMINISTRO DE EQUIPOS Y REPUESTOS</t>
  </si>
  <si>
    <t>DIRECCION GENERAL DE SANIDAD MILITAR</t>
  </si>
  <si>
    <t>SERVICIO DE FÁBRICA DE SOFTWARE</t>
  </si>
  <si>
    <t>MUINICIPIO DE SEVILLA</t>
  </si>
  <si>
    <t>DIRECCION DE EDUCACION POLICIAL</t>
  </si>
  <si>
    <t>INSTRUMENTOS MUSICALES, MANTENIMIENTO VEHICULOS, PAPELERIA, EQUIPOS DE AUDIO, MANTENIMIENTO AIRES</t>
  </si>
  <si>
    <t>CONSEJO NACIONAL ELECTORAL</t>
  </si>
  <si>
    <t>ALCALDIA MAYOR DE BOGOTA</t>
  </si>
  <si>
    <t>SENA REGIONAL SANTANDER</t>
  </si>
  <si>
    <t>CONSUMIBLES DE IMPRESIÓN</t>
  </si>
  <si>
    <t>INSTITUTO NACIONAL DE MEDICINA LEGAL Y CIENCIAS FORENSES</t>
  </si>
  <si>
    <t>SERVICIO DE SUMINISTRO DE TIQUETES AEREOS</t>
  </si>
  <si>
    <t>MUNICIPIO DEL CERRITO VALLE</t>
  </si>
  <si>
    <t>SERVICIO DE TRANSPORTE ESCOLAR</t>
  </si>
  <si>
    <t>INSTITUTO DISTRITAL DE RECREACION Y DEPORTE</t>
  </si>
  <si>
    <t>GOBERNACION DE CUNDINAMARCA</t>
  </si>
  <si>
    <t>FERRETERIA</t>
  </si>
  <si>
    <t>SECRETARÍA DE TRANSPORTE Y MOVILIDAD DE CUNDINAMARCA</t>
  </si>
  <si>
    <t>MOTOCICLETAS</t>
  </si>
  <si>
    <t>FUERZA AÉREA COLOMBIANA - BACOF</t>
  </si>
  <si>
    <t>PRODUCTOS PARA CONSTRUCCIÓN Y ELEMENTOS DE FERRETERIA</t>
  </si>
  <si>
    <t>LICENCIAS OFIMÁTICAS</t>
  </si>
  <si>
    <t>DEPARTAMENTO DE CORDOBA</t>
  </si>
  <si>
    <t>SERVICIO DE MANTENIMIENTO PREVENTIVO Y CORRECTIVO PARA EL PARQUE AUTOMOTOR</t>
  </si>
  <si>
    <t>CAJA DE LA VIVIENDA POPULAR</t>
  </si>
  <si>
    <t>RAMA JUDICIAL - SECCIONAL SANTANDER</t>
  </si>
  <si>
    <t>SECRETARIA DE INTEGRACION SOCIAL</t>
  </si>
  <si>
    <t>LA SUSCRIPCIÓN, SOPORTE E IMPLEMENTACIÓN DE LA PLATAFORMA MICROSOFT DYNAMICS 365</t>
  </si>
  <si>
    <t>EMPRESA FERREA REGIONAL</t>
  </si>
  <si>
    <t>ADQUISICIÓN DE LICENCIAS DE SOFTWARE Y SEGURIDAD PERIMETRAL FIREWALL</t>
  </si>
  <si>
    <t>DISTRITO ESPECIAL DE CIENCIA, TECNOLOGÍA E INNOVACIÓN DE MEDELLÍN</t>
  </si>
  <si>
    <t>ELEMENTOS Y EQUIPOS DE DOTACIÓN</t>
  </si>
  <si>
    <t>INSTITUTO NACIONAL DE VIGILANCIA DE MEDICAMENTOS Y ALIMENTOS INVIMA</t>
  </si>
  <si>
    <t>LICENCIAS DE SOFTWARE</t>
  </si>
  <si>
    <t>SECRETARÍA DISTRITAL DE CULTURA, RECREACIÓN Y DEPORTE</t>
  </si>
  <si>
    <t>TIQUETES AÉREOS</t>
  </si>
  <si>
    <t>SENA DISTRITO CAPITAL</t>
  </si>
  <si>
    <t>SECRETARÍA DE EDUCACIÓN - DEPARTAMENTO DE HUILA</t>
  </si>
  <si>
    <t>SERVICIO DE SUMINISTRO DE INSTRUMENTOS CANJEABLES</t>
  </si>
  <si>
    <t>ALCALDIA LOCAL RAFAEL URIBE URIBE</t>
  </si>
  <si>
    <t>UNIDAD ADMINISTRATIVA ESPECIAL DE CATASTRO DISTRITAL</t>
  </si>
  <si>
    <t>SERVICIO DE MANTENIMIENTO DE VEHICULOS</t>
  </si>
  <si>
    <t>DOTACION Y MENAJE</t>
  </si>
  <si>
    <t>CONTRALORIA GENERAL DE LA REPUBLICA</t>
  </si>
  <si>
    <t>SERVICIO DE IMPRESIÓN,FOTOCOPIADO Y ARRENDAMIENTO DE EQUIPOS DE ESCÁNER</t>
  </si>
  <si>
    <t>ADQUISICIÓN E INSTALACION DE ELEMENTOS PARA EL MEJORAMIENTO DE ACTIVIDADES DE GESTION</t>
  </si>
  <si>
    <t>LICENCIAS CIBERSEGURIDAD</t>
  </si>
  <si>
    <t>BENEFICENCIA DE CUNDINAMARCA</t>
  </si>
  <si>
    <t>DEFENSA CIVIL COLOMBIANA - SUBDIRECCION ADMINISTRATIVA Y FINANCIERA</t>
  </si>
  <si>
    <t>SENA REGIONAL VALLE DEL CAUCA</t>
  </si>
  <si>
    <t>DEPARTAMENTO ADMINISTRATIVO NACIONAL DE ESTADISTICA - DANE</t>
  </si>
  <si>
    <t>MAXIMO</t>
  </si>
  <si>
    <t>DESCRIPCIÓN</t>
  </si>
  <si>
    <t>PORCENTAJE</t>
  </si>
  <si>
    <t>VALOR</t>
  </si>
  <si>
    <t>Valor de Negociación de Suministros antes de IVA ( Base de cálculo) (*)</t>
  </si>
  <si>
    <t>Servicio de Compensacion y liquidacion </t>
  </si>
  <si>
    <t xml:space="preserve">Comisión estimada Sociedad Comisionista de Bolsa </t>
  </si>
  <si>
    <t>VALOR TOTAL</t>
  </si>
  <si>
    <t>CDP</t>
  </si>
  <si>
    <t>FECHA</t>
  </si>
  <si>
    <t xml:space="preserve">VALOR </t>
  </si>
  <si>
    <t>AFECTACION PRESUPUESTAL</t>
  </si>
  <si>
    <t>SALDO A LIBERAR</t>
  </si>
  <si>
    <t>Valor de Negociación de suministros antes de IVA ( Base de cálculo)</t>
  </si>
  <si>
    <t>Comisionista</t>
  </si>
  <si>
    <t>TOTAL, COMISIONISTA</t>
  </si>
  <si>
    <t>Valor de Negociación de Imagen Institucional antes de IVA</t>
  </si>
  <si>
    <t>( Base de cálculo)</t>
  </si>
  <si>
    <t>Compensación y Liquidación</t>
  </si>
  <si>
    <t>Costo Registro de Bolsa</t>
  </si>
  <si>
    <t>Subtotal</t>
  </si>
  <si>
    <t>TOTAL, COSTO BOLSA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</si>
</sst>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1">
    <numFmt numFmtId="164" formatCode="_-&quot;$&quot;\ * #,##0_-;\-&quot;$&quot;\ * #,##0_-;_-&quot;$&quot;\ * &quot;-&quot;_-;_-@"/>
    <numFmt numFmtId="165" formatCode="_-&quot;$&quot;\ * #,##0_-;\-&quot;$&quot;\ * #,##0_-;_-&quot;$&quot;\ * &quot;-&quot;??_-;_-@"/>
    <numFmt numFmtId="166" formatCode="&quot;$&quot;\ #,##0.00;[Red]\-&quot;$&quot;\ #,##0.00"/>
    <numFmt numFmtId="167" formatCode="_-&quot;$&quot;\ * #,##0.00_-;\-&quot;$&quot;\ * #,##0.00_-;_-&quot;$&quot;\ * &quot;-&quot;_-;_-@"/>
    <numFmt numFmtId="168" formatCode="_-&quot;$&quot;\ * #,##0.00_-;\-&quot;$&quot;\ * #,##0.00_-;_-&quot;$&quot;\ * &quot;-&quot;??_-;_-@"/>
    <numFmt numFmtId="169" formatCode="&quot;$&quot;\ #,##0;[Red]\-&quot;$&quot;\ #,##0"/>
    <numFmt numFmtId="170" formatCode="_(&quot;$&quot;\ * #,##0_);_(&quot;$&quot;\ * \(#,##0\);_(&quot;$&quot;\ * &quot;-&quot;??_);_(@_)"/>
    <numFmt numFmtId="171" formatCode="D/M/YYYY"/>
    <numFmt numFmtId="172" formatCode="0.0"/>
    <numFmt numFmtId="173" formatCode="dd/mm/yyyy"/>
    <numFmt numFmtId="174" formatCode="0.000%"/>
  </numFmts>
  <fonts count="23">
    <font>
      <sz val="11.0"/>
      <color theme="1"/>
      <name val="Calibri"/>
      <scheme val="minor"/>
    </font>
    <font>
      <b/>
      <sz val="12.0"/>
      <color theme="1"/>
      <name val="Arial Narrow"/>
    </font>
    <font/>
    <font>
      <sz val="11.0"/>
      <color theme="1"/>
      <name val="Calibri"/>
    </font>
    <font>
      <b/>
      <sz val="11.0"/>
      <color theme="1"/>
      <name val="Arial Narrow"/>
    </font>
    <font>
      <b/>
      <i/>
      <sz val="11.0"/>
      <color theme="1"/>
      <name val="Arial Narrow"/>
    </font>
    <font>
      <b/>
      <i/>
      <sz val="11.0"/>
      <color rgb="FF000000"/>
      <name val="Arial Narrow"/>
    </font>
    <font>
      <b/>
      <sz val="10.0"/>
      <color theme="1"/>
      <name val="Arial Narrow"/>
    </font>
    <font>
      <sz val="10.0"/>
      <color theme="1"/>
      <name val="Arial Narrow"/>
    </font>
    <font>
      <sz val="10.0"/>
      <color rgb="FF000000"/>
      <name val="Arial Narrow"/>
    </font>
    <font>
      <color theme="1"/>
      <name val="Calibri"/>
    </font>
    <font>
      <color theme="1"/>
      <name val="Calibri"/>
      <scheme val="minor"/>
    </font>
    <font>
      <b/>
      <sz val="11.0"/>
      <color rgb="FFFFFFFF"/>
      <name val="Calibri"/>
    </font>
    <font>
      <b/>
      <sz val="11.0"/>
      <color theme="1"/>
      <name val="Calibri"/>
    </font>
    <font>
      <b/>
      <sz val="11.0"/>
      <color theme="0"/>
      <name val="Calibri"/>
    </font>
    <font>
      <b/>
      <i/>
      <sz val="10.0"/>
      <color theme="1"/>
      <name val="Calibri"/>
    </font>
    <font>
      <sz val="12.0"/>
      <color rgb="FF000000"/>
      <name val="Calibri"/>
    </font>
    <font>
      <b/>
      <sz val="10.0"/>
      <color rgb="FF222222"/>
      <name val="Arial"/>
    </font>
    <font>
      <sz val="10.0"/>
      <color rgb="FF222222"/>
      <name val="Arial"/>
    </font>
    <font>
      <b/>
      <sz val="11.0"/>
      <color rgb="FF000000"/>
      <name val="Arial"/>
    </font>
    <font>
      <sz val="11.0"/>
      <color rgb="FF000000"/>
      <name val="Arial"/>
    </font>
    <font>
      <sz val="9.0"/>
      <color rgb="FF000000"/>
      <name val="Arial"/>
    </font>
    <font>
      <b/>
      <sz val="9.0"/>
      <color rgb="FF000000"/>
      <name val="Arial"/>
    </font>
  </fonts>
  <fills count="17">
    <fill>
      <patternFill patternType="none"/>
    </fill>
    <fill>
      <patternFill patternType="lightGray"/>
    </fill>
    <fill>
      <patternFill patternType="solid">
        <fgColor rgb="FFF3F3F3"/>
        <bgColor rgb="FFF3F3F3"/>
      </patternFill>
    </fill>
    <fill>
      <patternFill patternType="solid">
        <fgColor theme="6"/>
        <bgColor theme="6"/>
      </patternFill>
    </fill>
    <fill>
      <patternFill patternType="solid">
        <fgColor rgb="FFCCCCCC"/>
        <bgColor rgb="FFCCCCCC"/>
      </patternFill>
    </fill>
    <fill>
      <patternFill patternType="solid">
        <fgColor rgb="FFDBE9F7"/>
        <bgColor rgb="FFDBE9F7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theme="4"/>
        <bgColor theme="4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</fills>
  <borders count="4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top/>
      <bottom/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16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4" fillId="0" fontId="2" numFmtId="0" xfId="0" applyBorder="1" applyFont="1"/>
    <xf borderId="0" fillId="0" fontId="3" numFmtId="0" xfId="0" applyAlignment="1" applyFont="1">
      <alignment shrinkToFit="0" wrapText="1"/>
    </xf>
    <xf borderId="1" fillId="2" fontId="4" numFmtId="0" xfId="0" applyAlignment="1" applyBorder="1" applyFill="1" applyFont="1">
      <alignment horizontal="center" shrinkToFit="0" vertical="center" wrapText="1"/>
    </xf>
    <xf borderId="5" fillId="0" fontId="3" numFmtId="0" xfId="0" applyAlignment="1" applyBorder="1" applyFont="1">
      <alignment horizontal="center" shrinkToFit="0" wrapText="1"/>
    </xf>
    <xf borderId="5" fillId="0" fontId="5" numFmtId="0" xfId="0" applyAlignment="1" applyBorder="1" applyFont="1">
      <alignment horizontal="center" shrinkToFit="0" vertical="center" wrapText="1"/>
    </xf>
    <xf borderId="1" fillId="3" fontId="4" numFmtId="0" xfId="0" applyAlignment="1" applyBorder="1" applyFill="1" applyFont="1">
      <alignment horizontal="center" shrinkToFit="0" vertical="center" wrapText="1"/>
    </xf>
    <xf borderId="5" fillId="4" fontId="6" numFmtId="0" xfId="0" applyAlignment="1" applyBorder="1" applyFill="1" applyFont="1">
      <alignment horizontal="center" readingOrder="0" shrinkToFit="0" vertical="center" wrapText="1"/>
    </xf>
    <xf borderId="5" fillId="3" fontId="3" numFmtId="0" xfId="0" applyAlignment="1" applyBorder="1" applyFill="1" applyFont="1">
      <alignment horizontal="center"/>
    </xf>
    <xf borderId="5" fillId="4" fontId="5" numFmtId="0" xfId="0" applyAlignment="1" applyBorder="1" applyFill="1" applyFont="1">
      <alignment horizontal="center" shrinkToFit="0" vertical="center" wrapText="1"/>
    </xf>
    <xf borderId="6" fillId="5" fontId="7" numFmtId="0" xfId="0" applyAlignment="1" applyBorder="1" applyFill="1" applyFont="1">
      <alignment horizontal="center" shrinkToFit="0" vertical="center" wrapText="1"/>
    </xf>
    <xf borderId="5" fillId="6" fontId="8" numFmtId="0" xfId="0" applyAlignment="1" applyBorder="1" applyFill="1" applyFont="1">
      <alignment horizontal="center" shrinkToFit="0" vertical="center" wrapText="1"/>
    </xf>
    <xf borderId="5" fillId="6" fontId="8" numFmtId="0" xfId="0" applyAlignment="1" applyBorder="1" applyFill="1" applyFont="1">
      <alignment horizontal="left" shrinkToFit="0" vertical="center" wrapText="1"/>
    </xf>
    <xf borderId="5" fillId="7" fontId="3" numFmtId="164" xfId="0" applyAlignment="1" applyBorder="1" applyFill="1" applyFont="1" applyNumberFormat="1">
      <alignment shrinkToFit="0" vertical="center" wrapText="1"/>
    </xf>
    <xf borderId="5" fillId="0" fontId="3" numFmtId="165" xfId="0" applyAlignment="1" applyBorder="1" applyFont="1" applyNumberFormat="1">
      <alignment vertical="center"/>
    </xf>
    <xf borderId="5" fillId="0" fontId="3" numFmtId="165" xfId="0" applyAlignment="1" applyBorder="1" applyFont="1" applyNumberFormat="1">
      <alignment shrinkToFit="0" wrapText="1"/>
    </xf>
    <xf borderId="7" fillId="7" fontId="3" numFmtId="164" xfId="0" applyAlignment="1" applyBorder="1" applyFill="1" applyFont="1" applyNumberFormat="1">
      <alignment shrinkToFit="0" vertical="center" wrapText="1"/>
    </xf>
    <xf borderId="5" fillId="0" fontId="5" numFmtId="0" xfId="0" applyAlignment="1" applyBorder="1" applyFont="1">
      <alignment horizontal="center" readingOrder="0" shrinkToFit="0" vertical="center" wrapText="1"/>
    </xf>
    <xf borderId="5" fillId="0" fontId="8" numFmtId="0" xfId="0" applyAlignment="1" applyBorder="1" applyFont="1">
      <alignment horizontal="left" vertical="center"/>
    </xf>
    <xf borderId="5" fillId="0" fontId="8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5" fillId="8" fontId="5" numFmtId="0" xfId="0" applyAlignment="1" applyBorder="1" applyFill="1" applyFont="1">
      <alignment horizontal="center" shrinkToFit="0" vertical="center" wrapText="1"/>
    </xf>
    <xf borderId="5" fillId="0" fontId="8" numFmtId="0" xfId="0" applyAlignment="1" applyBorder="1" applyFont="1">
      <alignment horizontal="left" shrinkToFit="0" vertical="center" wrapText="1"/>
    </xf>
    <xf borderId="5" fillId="9" fontId="8" numFmtId="166" xfId="0" applyAlignment="1" applyBorder="1" applyFill="1" applyFont="1" applyNumberFormat="1">
      <alignment horizontal="center" shrinkToFit="0" vertical="center" wrapText="1"/>
    </xf>
    <xf borderId="5" fillId="9" fontId="8" numFmtId="165" xfId="0" applyAlignment="1" applyBorder="1" applyFill="1" applyFont="1" applyNumberFormat="1">
      <alignment horizontal="center" shrinkToFit="0" vertical="center" wrapText="1"/>
    </xf>
    <xf borderId="5" fillId="9" fontId="8" numFmtId="2" xfId="0" applyAlignment="1" applyBorder="1" applyFill="1" applyFont="1" applyNumberFormat="1">
      <alignment horizontal="center" shrinkToFit="0" vertical="center" wrapText="1"/>
    </xf>
    <xf borderId="5" fillId="0" fontId="8" numFmtId="0" xfId="0" applyAlignment="1" applyBorder="1" applyFont="1">
      <alignment horizontal="center" readingOrder="0" shrinkToFit="0" vertical="center" wrapText="1"/>
    </xf>
    <xf borderId="5" fillId="6" fontId="8" numFmtId="0" xfId="0" applyAlignment="1" applyBorder="1" applyFill="1" applyFont="1">
      <alignment horizontal="left" vertical="center"/>
    </xf>
    <xf borderId="5" fillId="6" fontId="9" numFmtId="0" xfId="0" applyAlignment="1" applyBorder="1" applyFill="1" applyFont="1">
      <alignment horizontal="left" vertical="center"/>
    </xf>
    <xf borderId="1" fillId="6" fontId="8" numFmtId="0" xfId="0" applyAlignment="1" applyBorder="1" applyFill="1" applyFont="1">
      <alignment horizontal="center" shrinkToFit="0" vertical="center" wrapText="1"/>
    </xf>
    <xf borderId="5" fillId="6" fontId="8" numFmtId="0" xfId="0" applyAlignment="1" applyBorder="1" applyFill="1" applyFont="1">
      <alignment horizontal="center" readingOrder="0" shrinkToFit="0" vertical="center" wrapText="1"/>
    </xf>
    <xf borderId="5" fillId="3" fontId="8" numFmtId="0" xfId="0" applyAlignment="1" applyBorder="1" applyFill="1" applyFont="1">
      <alignment horizontal="center" shrinkToFit="0" vertical="center" wrapText="1"/>
    </xf>
    <xf borderId="5" fillId="3" fontId="8" numFmtId="0" xfId="0" applyAlignment="1" applyBorder="1" applyFill="1" applyFont="1">
      <alignment horizontal="left" shrinkToFit="0" vertical="center" wrapText="1"/>
    </xf>
    <xf borderId="5" fillId="3" fontId="3" numFmtId="165" xfId="0" applyAlignment="1" applyBorder="1" applyFill="1" applyFont="1" applyNumberFormat="1">
      <alignment shrinkToFit="0" wrapText="1"/>
    </xf>
    <xf borderId="5" fillId="3" fontId="8" numFmtId="166" xfId="0" applyAlignment="1" applyBorder="1" applyFill="1" applyFont="1" applyNumberFormat="1">
      <alignment horizontal="center" shrinkToFit="0" vertical="center" wrapText="1"/>
    </xf>
    <xf borderId="5" fillId="3" fontId="8" numFmtId="165" xfId="0" applyAlignment="1" applyBorder="1" applyFill="1" applyFont="1" applyNumberFormat="1">
      <alignment horizontal="center" shrinkToFit="0" vertical="center" wrapText="1"/>
    </xf>
    <xf borderId="5" fillId="3" fontId="8" numFmtId="2" xfId="0" applyAlignment="1" applyBorder="1" applyFill="1" applyFont="1" applyNumberFormat="1">
      <alignment horizontal="center" shrinkToFit="0" vertical="center" wrapText="1"/>
    </xf>
    <xf borderId="1" fillId="3" fontId="8" numFmtId="0" xfId="0" applyAlignment="1" applyBorder="1" applyFill="1" applyFont="1">
      <alignment horizontal="center" shrinkToFit="0" vertical="center" wrapText="1"/>
    </xf>
    <xf borderId="9" fillId="0" fontId="5" numFmtId="0" xfId="0" applyAlignment="1" applyBorder="1" applyFont="1">
      <alignment horizontal="center" shrinkToFit="0" vertical="center" wrapText="1"/>
    </xf>
    <xf borderId="9" fillId="0" fontId="5" numFmtId="0" xfId="0" applyAlignment="1" applyBorder="1" applyFont="1">
      <alignment horizontal="center" readingOrder="0" shrinkToFit="0" vertical="center" wrapText="1"/>
    </xf>
    <xf borderId="5" fillId="0" fontId="3" numFmtId="167" xfId="0" applyBorder="1" applyFont="1" applyNumberFormat="1"/>
    <xf borderId="5" fillId="0" fontId="3" numFmtId="164" xfId="0" applyBorder="1" applyFont="1" applyNumberFormat="1"/>
    <xf borderId="7" fillId="7" fontId="3" numFmtId="167" xfId="0" applyAlignment="1" applyBorder="1" applyFill="1" applyFont="1" applyNumberFormat="1">
      <alignment shrinkToFit="0" vertical="center" wrapText="1"/>
    </xf>
    <xf borderId="5" fillId="0" fontId="3" numFmtId="168" xfId="0" applyBorder="1" applyFont="1" applyNumberFormat="1"/>
    <xf borderId="5" fillId="0" fontId="3" numFmtId="165" xfId="0" applyBorder="1" applyFont="1" applyNumberFormat="1"/>
    <xf borderId="0" fillId="0" fontId="10" numFmtId="167" xfId="0" applyFont="1" applyNumberFormat="1"/>
    <xf borderId="5" fillId="6" fontId="9" numFmtId="0" xfId="0" applyAlignment="1" applyBorder="1" applyFill="1" applyFont="1">
      <alignment horizontal="left" shrinkToFit="0" vertical="center" wrapText="1"/>
    </xf>
    <xf borderId="10" fillId="0" fontId="8" numFmtId="0" xfId="0" applyAlignment="1" applyBorder="1" applyFont="1">
      <alignment horizontal="center" shrinkToFit="0" vertical="center" wrapText="1"/>
    </xf>
    <xf borderId="10" fillId="0" fontId="3" numFmtId="168" xfId="0" applyBorder="1" applyFont="1" applyNumberFormat="1"/>
    <xf borderId="11" fillId="6" fontId="8" numFmtId="0" xfId="0" applyAlignment="1" applyBorder="1" applyFill="1" applyFont="1">
      <alignment horizontal="center" shrinkToFit="0" vertical="center" wrapText="1"/>
    </xf>
    <xf borderId="12" fillId="0" fontId="8" numFmtId="0" xfId="0" applyAlignment="1" applyBorder="1" applyFont="1">
      <alignment horizontal="left" shrinkToFit="0" vertical="center" wrapText="1"/>
    </xf>
    <xf borderId="13" fillId="6" fontId="8" numFmtId="0" xfId="0" applyAlignment="1" applyBorder="1" applyFill="1" applyFont="1">
      <alignment horizontal="center" shrinkToFit="0" vertical="center" wrapText="1"/>
    </xf>
    <xf borderId="14" fillId="0" fontId="2" numFmtId="0" xfId="0" applyBorder="1" applyFont="1"/>
    <xf borderId="15" fillId="0" fontId="2" numFmtId="0" xfId="0" applyBorder="1" applyFont="1"/>
    <xf borderId="0" fillId="0" fontId="11" numFmtId="165" xfId="0" applyFont="1" applyNumberFormat="1"/>
    <xf borderId="0" fillId="0" fontId="3" numFmtId="165" xfId="0" applyAlignment="1" applyFont="1" applyNumberFormat="1">
      <alignment shrinkToFit="0" wrapText="1"/>
    </xf>
    <xf borderId="16" fillId="6" fontId="8" numFmtId="0" xfId="0" applyAlignment="1" applyBorder="1" applyFill="1" applyFont="1">
      <alignment horizontal="center" shrinkToFit="0" vertical="center" wrapText="1"/>
    </xf>
    <xf borderId="17" fillId="0" fontId="2" numFmtId="0" xfId="0" applyBorder="1" applyFont="1"/>
    <xf borderId="18" fillId="0" fontId="2" numFmtId="0" xfId="0" applyBorder="1" applyFont="1"/>
    <xf borderId="0" fillId="0" fontId="10" numFmtId="4" xfId="0" applyFont="1" applyNumberFormat="1"/>
    <xf borderId="5" fillId="0" fontId="3" numFmtId="0" xfId="0" applyBorder="1" applyFont="1"/>
    <xf borderId="10" fillId="5" fontId="7" numFmtId="0" xfId="0" applyAlignment="1" applyBorder="1" applyFill="1" applyFont="1">
      <alignment horizontal="center" shrinkToFit="0" vertical="center" wrapText="1"/>
    </xf>
    <xf borderId="19" fillId="0" fontId="2" numFmtId="0" xfId="0" applyBorder="1" applyFont="1"/>
    <xf borderId="5" fillId="0" fontId="3" numFmtId="169" xfId="0" applyAlignment="1" applyBorder="1" applyFont="1" applyNumberFormat="1">
      <alignment horizontal="center"/>
    </xf>
    <xf borderId="5" fillId="0" fontId="3" numFmtId="2" xfId="0" applyAlignment="1" applyBorder="1" applyFont="1" applyNumberFormat="1">
      <alignment horizontal="center"/>
    </xf>
    <xf borderId="5" fillId="0" fontId="3" numFmtId="0" xfId="0" applyAlignment="1" applyBorder="1" applyFont="1">
      <alignment horizontal="center"/>
    </xf>
    <xf borderId="5" fillId="10" fontId="3" numFmtId="0" xfId="0" applyBorder="1" applyFill="1" applyFont="1"/>
    <xf borderId="5" fillId="10" fontId="3" numFmtId="169" xfId="0" applyAlignment="1" applyBorder="1" applyFill="1" applyFont="1" applyNumberFormat="1">
      <alignment horizontal="center"/>
    </xf>
    <xf borderId="5" fillId="10" fontId="3" numFmtId="2" xfId="0" applyAlignment="1" applyBorder="1" applyFill="1" applyFont="1" applyNumberFormat="1">
      <alignment horizontal="center"/>
    </xf>
    <xf borderId="5" fillId="10" fontId="3" numFmtId="0" xfId="0" applyAlignment="1" applyBorder="1" applyFill="1" applyFont="1">
      <alignment horizontal="center"/>
    </xf>
    <xf borderId="5" fillId="0" fontId="3" numFmtId="166" xfId="0" applyAlignment="1" applyBorder="1" applyFont="1" applyNumberFormat="1">
      <alignment horizontal="center"/>
    </xf>
    <xf borderId="20" fillId="11" fontId="12" numFmtId="170" xfId="0" applyAlignment="1" applyBorder="1" applyFill="1" applyFont="1" applyNumberFormat="1">
      <alignment horizontal="center" shrinkToFit="0" vertical="center" wrapText="1"/>
    </xf>
    <xf borderId="0" fillId="0" fontId="3" numFmtId="0" xfId="0" applyFont="1"/>
    <xf borderId="21" fillId="0" fontId="13" numFmtId="0" xfId="0" applyAlignment="1" applyBorder="1" applyFont="1">
      <alignment horizontal="center" shrinkToFit="0" vertical="center" wrapText="1"/>
    </xf>
    <xf borderId="22" fillId="0" fontId="2" numFmtId="0" xfId="0" applyBorder="1" applyFont="1"/>
    <xf borderId="23" fillId="0" fontId="13" numFmtId="0" xfId="0" applyAlignment="1" applyBorder="1" applyFont="1">
      <alignment horizontal="center" shrinkToFit="0" vertical="center" wrapText="1"/>
    </xf>
    <xf borderId="23" fillId="0" fontId="13" numFmtId="0" xfId="0" applyAlignment="1" applyBorder="1" applyFont="1">
      <alignment horizontal="center" shrinkToFit="0" wrapText="1"/>
    </xf>
    <xf borderId="0" fillId="0" fontId="3" numFmtId="165" xfId="0" applyFont="1" applyNumberFormat="1"/>
    <xf borderId="21" fillId="0" fontId="2" numFmtId="0" xfId="0" applyBorder="1" applyFont="1"/>
    <xf borderId="24" fillId="0" fontId="3" numFmtId="168" xfId="0" applyAlignment="1" applyBorder="1" applyFont="1" applyNumberFormat="1">
      <alignment horizontal="center" shrinkToFit="0" vertical="center" wrapText="1"/>
    </xf>
    <xf borderId="25" fillId="0" fontId="3" numFmtId="164" xfId="0" applyAlignment="1" applyBorder="1" applyFont="1" applyNumberFormat="1">
      <alignment horizontal="center" shrinkToFit="0" vertical="center" wrapText="1"/>
    </xf>
    <xf borderId="26" fillId="0" fontId="2" numFmtId="0" xfId="0" applyBorder="1" applyFont="1"/>
    <xf borderId="27" fillId="0" fontId="2" numFmtId="0" xfId="0" applyBorder="1" applyFont="1"/>
    <xf borderId="28" fillId="0" fontId="2" numFmtId="0" xfId="0" applyBorder="1" applyFont="1"/>
    <xf borderId="29" fillId="0" fontId="2" numFmtId="0" xfId="0" applyBorder="1" applyFont="1"/>
    <xf borderId="0" fillId="0" fontId="13" numFmtId="164" xfId="0" applyFont="1" applyNumberFormat="1"/>
    <xf borderId="0" fillId="0" fontId="3" numFmtId="164" xfId="0" applyFont="1" applyNumberFormat="1"/>
    <xf borderId="5" fillId="11" fontId="14" numFmtId="171" xfId="0" applyAlignment="1" applyBorder="1" applyFill="1" applyFont="1" applyNumberFormat="1">
      <alignment horizontal="center" shrinkToFit="0" vertical="center" wrapText="1"/>
    </xf>
    <xf borderId="0" fillId="0" fontId="3" numFmtId="167" xfId="0" applyFont="1" applyNumberFormat="1"/>
    <xf borderId="5" fillId="11" fontId="14" numFmtId="0" xfId="0" applyAlignment="1" applyBorder="1" applyFill="1" applyFont="1">
      <alignment horizontal="center" shrinkToFit="0" vertical="center" wrapText="1"/>
    </xf>
    <xf borderId="0" fillId="0" fontId="15" numFmtId="164" xfId="0" applyFont="1" applyNumberFormat="1"/>
    <xf borderId="5" fillId="11" fontId="14" numFmtId="168" xfId="0" applyAlignment="1" applyBorder="1" applyFill="1" applyFont="1" applyNumberFormat="1">
      <alignment horizontal="center" shrinkToFit="0" vertical="center" wrapText="1"/>
    </xf>
    <xf borderId="30" fillId="11" fontId="14" numFmtId="164" xfId="0" applyAlignment="1" applyBorder="1" applyFill="1" applyFont="1" applyNumberFormat="1">
      <alignment horizontal="center"/>
    </xf>
    <xf borderId="5" fillId="0" fontId="3" numFmtId="171" xfId="0" applyAlignment="1" applyBorder="1" applyFont="1" applyNumberFormat="1">
      <alignment horizontal="center" shrinkToFit="0" vertical="center" wrapText="1"/>
    </xf>
    <xf borderId="31" fillId="0" fontId="2" numFmtId="0" xfId="0" applyBorder="1" applyFont="1"/>
    <xf borderId="5" fillId="0" fontId="3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5" fillId="0" fontId="3" numFmtId="165" xfId="0" applyAlignment="1" applyBorder="1" applyFont="1" applyNumberFormat="1">
      <alignment horizontal="center" shrinkToFit="0" vertical="center" wrapText="1"/>
    </xf>
    <xf borderId="21" fillId="0" fontId="3" numFmtId="164" xfId="0" applyBorder="1" applyFont="1" applyNumberFormat="1"/>
    <xf borderId="9" fillId="0" fontId="13" numFmtId="164" xfId="0" applyAlignment="1" applyBorder="1" applyFont="1" applyNumberFormat="1">
      <alignment horizontal="center"/>
    </xf>
    <xf borderId="33" fillId="0" fontId="13" numFmtId="170" xfId="0" applyAlignment="1" applyBorder="1" applyFont="1" applyNumberFormat="1">
      <alignment horizontal="left" shrinkToFit="0" vertical="top" wrapText="1"/>
    </xf>
    <xf borderId="5" fillId="12" fontId="13" numFmtId="10" xfId="0" applyAlignment="1" applyBorder="1" applyFill="1" applyFont="1" applyNumberFormat="1">
      <alignment horizontal="center"/>
    </xf>
    <xf borderId="34" fillId="0" fontId="3" numFmtId="170" xfId="0" applyBorder="1" applyFont="1" applyNumberFormat="1"/>
    <xf borderId="35" fillId="0" fontId="13" numFmtId="170" xfId="0" applyBorder="1" applyFont="1" applyNumberFormat="1"/>
    <xf borderId="36" fillId="0" fontId="13" numFmtId="170" xfId="0" applyAlignment="1" applyBorder="1" applyFont="1" applyNumberFormat="1">
      <alignment horizontal="left" shrinkToFit="0" vertical="top" wrapText="1"/>
    </xf>
    <xf borderId="5" fillId="0" fontId="3" numFmtId="170" xfId="0" applyBorder="1" applyFont="1" applyNumberFormat="1"/>
    <xf borderId="37" fillId="0" fontId="13" numFmtId="170" xfId="0" applyBorder="1" applyFont="1" applyNumberFormat="1"/>
    <xf borderId="0" fillId="0" fontId="3" numFmtId="166" xfId="0" applyFont="1" applyNumberFormat="1"/>
    <xf borderId="38" fillId="0" fontId="13" numFmtId="170" xfId="0" applyAlignment="1" applyBorder="1" applyFont="1" applyNumberFormat="1">
      <alignment horizontal="left" vertical="top"/>
    </xf>
    <xf borderId="9" fillId="0" fontId="3" numFmtId="170" xfId="0" applyBorder="1" applyFont="1" applyNumberFormat="1"/>
    <xf borderId="39" fillId="0" fontId="13" numFmtId="170" xfId="0" applyBorder="1" applyFont="1" applyNumberFormat="1"/>
    <xf borderId="40" fillId="11" fontId="14" numFmtId="0" xfId="0" applyAlignment="1" applyBorder="1" applyFill="1" applyFont="1">
      <alignment horizontal="center"/>
    </xf>
    <xf borderId="41" fillId="0" fontId="3" numFmtId="0" xfId="0" applyBorder="1" applyFont="1"/>
    <xf borderId="5" fillId="0" fontId="3" numFmtId="172" xfId="0" applyAlignment="1" applyBorder="1" applyFont="1" applyNumberFormat="1">
      <alignment horizontal="center" shrinkToFit="0" vertical="center" wrapText="1"/>
    </xf>
    <xf borderId="41" fillId="0" fontId="13" numFmtId="170" xfId="0" applyBorder="1" applyFont="1" applyNumberFormat="1"/>
    <xf borderId="42" fillId="11" fontId="14" numFmtId="170" xfId="0" applyBorder="1" applyFill="1" applyFont="1" applyNumberFormat="1"/>
    <xf borderId="5" fillId="0" fontId="3" numFmtId="171" xfId="0" applyAlignment="1" applyBorder="1" applyFont="1" applyNumberFormat="1">
      <alignment horizontal="center"/>
    </xf>
    <xf borderId="0" fillId="0" fontId="16" numFmtId="0" xfId="0" applyFont="1"/>
    <xf borderId="5" fillId="0" fontId="3" numFmtId="165" xfId="0" applyAlignment="1" applyBorder="1" applyFont="1" applyNumberFormat="1">
      <alignment horizontal="center"/>
    </xf>
    <xf borderId="5" fillId="0" fontId="3" numFmtId="173" xfId="0" applyAlignment="1" applyBorder="1" applyFont="1" applyNumberFormat="1">
      <alignment horizontal="center" shrinkToFit="0" vertical="center" wrapText="1"/>
    </xf>
    <xf borderId="5" fillId="0" fontId="3" numFmtId="171" xfId="0" applyAlignment="1" applyBorder="1" applyFont="1" applyNumberFormat="1">
      <alignment horizontal="center" shrinkToFit="0" wrapText="1"/>
    </xf>
    <xf borderId="5" fillId="0" fontId="3" numFmtId="165" xfId="0" applyAlignment="1" applyBorder="1" applyFont="1" applyNumberFormat="1">
      <alignment horizontal="center" shrinkToFit="0" wrapText="1"/>
    </xf>
    <xf borderId="19" fillId="0" fontId="3" numFmtId="171" xfId="0" applyAlignment="1" applyBorder="1" applyFont="1" applyNumberFormat="1">
      <alignment horizontal="center" shrinkToFit="0" wrapText="1"/>
    </xf>
    <xf borderId="19" fillId="0" fontId="3" numFmtId="0" xfId="0" applyAlignment="1" applyBorder="1" applyFont="1">
      <alignment horizontal="center" shrinkToFit="0" wrapText="1"/>
    </xf>
    <xf borderId="19" fillId="0" fontId="3" numFmtId="165" xfId="0" applyAlignment="1" applyBorder="1" applyFont="1" applyNumberFormat="1">
      <alignment horizontal="center" shrinkToFit="0" wrapText="1"/>
    </xf>
    <xf borderId="5" fillId="0" fontId="3" numFmtId="168" xfId="0" applyAlignment="1" applyBorder="1" applyFont="1" applyNumberFormat="1">
      <alignment horizontal="center" shrinkToFit="0" wrapText="1"/>
    </xf>
    <xf borderId="0" fillId="0" fontId="3" numFmtId="0" xfId="0" applyAlignment="1" applyFont="1">
      <alignment horizontal="center"/>
    </xf>
    <xf borderId="5" fillId="13" fontId="3" numFmtId="0" xfId="0" applyAlignment="1" applyBorder="1" applyFill="1" applyFont="1">
      <alignment horizontal="center"/>
    </xf>
    <xf borderId="43" fillId="13" fontId="17" numFmtId="0" xfId="0" applyAlignment="1" applyBorder="1" applyFill="1" applyFont="1">
      <alignment horizontal="center" shrinkToFit="0" vertical="center" wrapText="1"/>
    </xf>
    <xf borderId="44" fillId="9" fontId="17" numFmtId="0" xfId="0" applyAlignment="1" applyBorder="1" applyFill="1" applyFont="1">
      <alignment horizontal="center" shrinkToFit="0" vertical="center" wrapText="1"/>
    </xf>
    <xf borderId="45" fillId="9" fontId="18" numFmtId="0" xfId="0" applyAlignment="1" applyBorder="1" applyFill="1" applyFont="1">
      <alignment horizontal="left" shrinkToFit="0" vertical="center" wrapText="1"/>
    </xf>
    <xf borderId="46" fillId="9" fontId="18" numFmtId="0" xfId="0" applyAlignment="1" applyBorder="1" applyFill="1" applyFont="1">
      <alignment horizontal="left" shrinkToFit="0" vertical="center" wrapText="1"/>
    </xf>
    <xf borderId="46" fillId="9" fontId="18" numFmtId="168" xfId="0" applyAlignment="1" applyBorder="1" applyFill="1" applyFont="1" applyNumberFormat="1">
      <alignment horizontal="right" shrinkToFit="0" vertical="center" wrapText="1"/>
    </xf>
    <xf borderId="46" fillId="9" fontId="18" numFmtId="169" xfId="0" applyAlignment="1" applyBorder="1" applyFill="1" applyFont="1" applyNumberFormat="1">
      <alignment horizontal="right" shrinkToFit="0" vertical="center" wrapText="1"/>
    </xf>
    <xf borderId="46" fillId="9" fontId="18" numFmtId="10" xfId="0" applyAlignment="1" applyBorder="1" applyFill="1" applyFont="1" applyNumberFormat="1">
      <alignment horizontal="center" shrinkToFit="0" vertical="center" wrapText="1"/>
    </xf>
    <xf borderId="46" fillId="9" fontId="18" numFmtId="174" xfId="0" applyAlignment="1" applyBorder="1" applyFill="1" applyFont="1" applyNumberFormat="1">
      <alignment horizontal="center" shrinkToFit="0" vertical="center" wrapText="1"/>
    </xf>
    <xf borderId="45" fillId="9" fontId="17" numFmtId="0" xfId="0" applyAlignment="1" applyBorder="1" applyFill="1" applyFont="1">
      <alignment horizontal="center" shrinkToFit="0" vertical="center" wrapText="1"/>
    </xf>
    <xf borderId="46" fillId="14" fontId="18" numFmtId="0" xfId="0" applyAlignment="1" applyBorder="1" applyFill="1" applyFont="1">
      <alignment horizontal="left" shrinkToFit="0" vertical="center" wrapText="1"/>
    </xf>
    <xf borderId="46" fillId="9" fontId="17" numFmtId="169" xfId="0" applyAlignment="1" applyBorder="1" applyFill="1" applyFont="1" applyNumberFormat="1">
      <alignment horizontal="right" shrinkToFit="0" vertical="center" wrapText="1"/>
    </xf>
    <xf borderId="5" fillId="13" fontId="3" numFmtId="0" xfId="0" applyAlignment="1" applyBorder="1" applyFill="1" applyFont="1">
      <alignment horizontal="center" vertical="center"/>
    </xf>
    <xf borderId="5" fillId="0" fontId="3" numFmtId="0" xfId="0" applyAlignment="1" applyBorder="1" applyFont="1">
      <alignment horizontal="center" vertical="center"/>
    </xf>
    <xf borderId="5" fillId="0" fontId="3" numFmtId="171" xfId="0" applyAlignment="1" applyBorder="1" applyFont="1" applyNumberFormat="1">
      <alignment horizontal="center" vertical="center"/>
    </xf>
    <xf borderId="5" fillId="0" fontId="3" numFmtId="165" xfId="0" applyAlignment="1" applyBorder="1" applyFont="1" applyNumberFormat="1">
      <alignment horizontal="center" vertical="center"/>
    </xf>
    <xf borderId="5" fillId="0" fontId="3" numFmtId="169" xfId="0" applyAlignment="1" applyBorder="1" applyFont="1" applyNumberFormat="1">
      <alignment vertical="center"/>
    </xf>
    <xf borderId="5" fillId="13" fontId="19" numFmtId="0" xfId="0" applyAlignment="1" applyBorder="1" applyFill="1" applyFont="1">
      <alignment horizontal="center" shrinkToFit="0" vertical="center" wrapText="1"/>
    </xf>
    <xf borderId="5" fillId="0" fontId="19" numFmtId="0" xfId="0" applyAlignment="1" applyBorder="1" applyFont="1">
      <alignment horizontal="center" shrinkToFit="0" vertical="center" wrapText="1"/>
    </xf>
    <xf borderId="5" fillId="0" fontId="20" numFmtId="0" xfId="0" applyAlignment="1" applyBorder="1" applyFont="1">
      <alignment shrinkToFit="0" vertical="center" wrapText="1"/>
    </xf>
    <xf borderId="5" fillId="9" fontId="3" numFmtId="0" xfId="0" applyAlignment="1" applyBorder="1" applyFill="1" applyFont="1">
      <alignment shrinkToFit="0" wrapText="1"/>
    </xf>
    <xf borderId="5" fillId="0" fontId="21" numFmtId="168" xfId="0" applyAlignment="1" applyBorder="1" applyFont="1" applyNumberFormat="1">
      <alignment horizontal="right" shrinkToFit="0" vertical="center" wrapText="1"/>
    </xf>
    <xf borderId="5" fillId="0" fontId="21" numFmtId="10" xfId="0" applyAlignment="1" applyBorder="1" applyFont="1" applyNumberFormat="1">
      <alignment horizontal="center" shrinkToFit="0" vertical="center" wrapText="1"/>
    </xf>
    <xf borderId="5" fillId="0" fontId="21" numFmtId="169" xfId="0" applyAlignment="1" applyBorder="1" applyFont="1" applyNumberFormat="1">
      <alignment horizontal="right" shrinkToFit="0" vertical="center" wrapText="1"/>
    </xf>
    <xf borderId="5" fillId="0" fontId="21" numFmtId="9" xfId="0" applyAlignment="1" applyBorder="1" applyFont="1" applyNumberFormat="1">
      <alignment horizontal="center" shrinkToFit="0" vertical="center" wrapText="1"/>
    </xf>
    <xf borderId="5" fillId="15" fontId="3" numFmtId="0" xfId="0" applyAlignment="1" applyBorder="1" applyFill="1" applyFont="1">
      <alignment shrinkToFit="0" wrapText="1"/>
    </xf>
    <xf borderId="5" fillId="0" fontId="19" numFmtId="169" xfId="0" applyAlignment="1" applyBorder="1" applyFont="1" applyNumberFormat="1">
      <alignment horizontal="right" shrinkToFit="0" vertical="center" wrapText="1"/>
    </xf>
    <xf borderId="10" fillId="0" fontId="20" numFmtId="0" xfId="0" applyAlignment="1" applyBorder="1" applyFont="1">
      <alignment shrinkToFit="0" vertical="center" wrapText="1"/>
    </xf>
    <xf borderId="10" fillId="0" fontId="3" numFmtId="0" xfId="0" applyAlignment="1" applyBorder="1" applyFont="1">
      <alignment shrinkToFit="0" wrapText="1"/>
    </xf>
    <xf borderId="10" fillId="0" fontId="21" numFmtId="168" xfId="0" applyAlignment="1" applyBorder="1" applyFont="1" applyNumberFormat="1">
      <alignment horizontal="right" shrinkToFit="0" vertical="center" wrapText="1"/>
    </xf>
    <xf borderId="19" fillId="0" fontId="20" numFmtId="0" xfId="0" applyAlignment="1" applyBorder="1" applyFont="1">
      <alignment shrinkToFit="0" vertical="center" wrapText="1"/>
    </xf>
    <xf borderId="5" fillId="0" fontId="19" numFmtId="0" xfId="0" applyAlignment="1" applyBorder="1" applyFont="1">
      <alignment shrinkToFit="0" vertical="center" wrapText="1"/>
    </xf>
    <xf borderId="5" fillId="0" fontId="3" numFmtId="0" xfId="0" applyAlignment="1" applyBorder="1" applyFont="1">
      <alignment shrinkToFit="0" wrapText="1"/>
    </xf>
    <xf borderId="5" fillId="0" fontId="22" numFmtId="0" xfId="0" applyAlignment="1" applyBorder="1" applyFont="1">
      <alignment shrinkToFit="0" vertical="center" wrapText="1"/>
    </xf>
    <xf borderId="5" fillId="16" fontId="3" numFmtId="0" xfId="0" applyAlignment="1" applyBorder="1" applyFill="1" applyFont="1">
      <alignment shrinkToFit="0" wrapText="1"/>
    </xf>
    <xf borderId="5" fillId="0" fontId="22" numFmtId="169" xfId="0" applyAlignment="1" applyBorder="1" applyFont="1" applyNumberFormat="1">
      <alignment horizontal="right"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2"/></Relationships>
</file>

<file path=xl/_rels/comments3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customschemas.google.com/relationships/workbookmetadata" Target="metadata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6.xml"/><Relationship Id="rId3" Type="http://schemas.openxmlformats.org/officeDocument/2006/relationships/vmlDrawing" Target="../drawings/vmlDrawing1.v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8.xml"/><Relationship Id="rId3" Type="http://schemas.openxmlformats.org/officeDocument/2006/relationships/vmlDrawing" Target="../drawings/vmlDrawing2.v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9.xml"/><Relationship Id="rId3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54.71"/>
    <col customWidth="1" min="3" max="3" width="22.86"/>
    <col customWidth="1" min="4" max="4" width="15.29"/>
    <col customWidth="1" min="5" max="5" width="31.14"/>
    <col customWidth="1" min="6" max="6" width="33.14"/>
    <col customWidth="1" min="7" max="7" width="35.57"/>
    <col customWidth="1" min="8" max="8" width="32.43"/>
    <col customWidth="1" min="9" max="26" width="10.71"/>
  </cols>
  <sheetData>
    <row r="1" ht="42.0" customHeight="1">
      <c r="A1" s="1" t="s">
        <v>0</v>
      </c>
      <c r="B1" s="3"/>
      <c r="C1" s="3"/>
      <c r="D1" s="3"/>
      <c r="E1" s="3"/>
      <c r="F1" s="3"/>
      <c r="G1" s="3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28.5" customHeight="1">
      <c r="A2" s="7" t="s">
        <v>3</v>
      </c>
      <c r="B2" s="3"/>
      <c r="C2" s="3"/>
      <c r="D2" s="5"/>
      <c r="E2" s="8" t="s">
        <v>7</v>
      </c>
      <c r="F2" s="8" t="s">
        <v>8</v>
      </c>
      <c r="G2" s="8" t="s">
        <v>9</v>
      </c>
      <c r="H2" s="8" t="s">
        <v>11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39.0" customHeight="1">
      <c r="A3" s="9" t="s">
        <v>14</v>
      </c>
      <c r="B3" s="9" t="s">
        <v>15</v>
      </c>
      <c r="C3" s="11" t="s">
        <v>16</v>
      </c>
      <c r="D3" s="13" t="s">
        <v>18</v>
      </c>
      <c r="E3" s="13" t="s">
        <v>21</v>
      </c>
      <c r="F3" s="13" t="s">
        <v>21</v>
      </c>
      <c r="G3" s="13" t="s">
        <v>21</v>
      </c>
      <c r="H3" s="13" t="s">
        <v>21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4.25" customHeight="1">
      <c r="A4" s="15">
        <v>1.0</v>
      </c>
      <c r="B4" s="16" t="s">
        <v>28</v>
      </c>
      <c r="C4" s="15" t="s">
        <v>30</v>
      </c>
      <c r="D4" s="15">
        <v>1.0</v>
      </c>
      <c r="E4" s="17">
        <v>1170000.0</v>
      </c>
      <c r="F4" s="18">
        <v>367500.0</v>
      </c>
      <c r="G4" s="19">
        <v>3.3667155E7</v>
      </c>
      <c r="H4" s="20">
        <v>661500.0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4.25" customHeight="1">
      <c r="A5" s="15">
        <f t="shared" ref="A5:A78" si="1">A4+1</f>
        <v>2</v>
      </c>
      <c r="B5" s="16" t="s">
        <v>34</v>
      </c>
      <c r="C5" s="15" t="s">
        <v>30</v>
      </c>
      <c r="D5" s="15">
        <v>1.0</v>
      </c>
      <c r="E5" s="17">
        <v>405000.0</v>
      </c>
      <c r="F5" s="18">
        <v>220500.0</v>
      </c>
      <c r="G5" s="19">
        <v>1304878.0</v>
      </c>
      <c r="H5" s="20">
        <v>396900.0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4.25" customHeight="1">
      <c r="A6" s="15">
        <f t="shared" si="1"/>
        <v>3</v>
      </c>
      <c r="B6" s="22" t="s">
        <v>36</v>
      </c>
      <c r="C6" s="15" t="s">
        <v>30</v>
      </c>
      <c r="D6" s="23">
        <v>1.0</v>
      </c>
      <c r="E6" s="17">
        <v>112500.0</v>
      </c>
      <c r="F6" s="18">
        <v>51450.0</v>
      </c>
      <c r="G6" s="19">
        <v>80000.0</v>
      </c>
      <c r="H6" s="20">
        <v>92610.0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4.25" customHeight="1">
      <c r="A7" s="15">
        <f t="shared" si="1"/>
        <v>4</v>
      </c>
      <c r="B7" s="26" t="s">
        <v>37</v>
      </c>
      <c r="C7" s="15" t="s">
        <v>30</v>
      </c>
      <c r="D7" s="23">
        <v>1.0</v>
      </c>
      <c r="E7" s="17">
        <v>285000.0</v>
      </c>
      <c r="F7" s="18">
        <v>110250.0</v>
      </c>
      <c r="G7" s="19">
        <v>193800.0</v>
      </c>
      <c r="H7" s="20">
        <v>198450.0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4.25" customHeight="1">
      <c r="A8" s="15">
        <f t="shared" si="1"/>
        <v>5</v>
      </c>
      <c r="B8" s="16" t="s">
        <v>38</v>
      </c>
      <c r="C8" s="15" t="s">
        <v>30</v>
      </c>
      <c r="D8" s="15">
        <v>1.0</v>
      </c>
      <c r="E8" s="17">
        <v>525000.0</v>
      </c>
      <c r="F8" s="18">
        <v>235200.0</v>
      </c>
      <c r="G8" s="19">
        <v>371785.0</v>
      </c>
      <c r="H8" s="20">
        <v>423360.0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4.25" customHeight="1">
      <c r="A9" s="15">
        <f t="shared" si="1"/>
        <v>6</v>
      </c>
      <c r="B9" s="26" t="s">
        <v>39</v>
      </c>
      <c r="C9" s="15" t="s">
        <v>30</v>
      </c>
      <c r="D9" s="23">
        <v>1.0</v>
      </c>
      <c r="E9" s="17">
        <v>1170000.0</v>
      </c>
      <c r="F9" s="18">
        <v>705600.0</v>
      </c>
      <c r="G9" s="19">
        <v>1750000.0</v>
      </c>
      <c r="H9" s="20">
        <v>1270080.0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4.25" customHeight="1">
      <c r="A10" s="15">
        <f t="shared" si="1"/>
        <v>7</v>
      </c>
      <c r="B10" s="16" t="s">
        <v>40</v>
      </c>
      <c r="C10" s="15" t="s">
        <v>30</v>
      </c>
      <c r="D10" s="15">
        <v>1.0</v>
      </c>
      <c r="E10" s="17">
        <v>97500.0</v>
      </c>
      <c r="F10" s="18">
        <v>36750.0</v>
      </c>
      <c r="G10" s="19">
        <v>105000.0</v>
      </c>
      <c r="H10" s="20">
        <v>66150.0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4.25" customHeight="1">
      <c r="A11" s="15">
        <f t="shared" si="1"/>
        <v>8</v>
      </c>
      <c r="B11" s="16" t="s">
        <v>41</v>
      </c>
      <c r="C11" s="15" t="s">
        <v>30</v>
      </c>
      <c r="D11" s="15">
        <v>1.0</v>
      </c>
      <c r="E11" s="17">
        <v>180000.0</v>
      </c>
      <c r="F11" s="18">
        <v>80850.0</v>
      </c>
      <c r="G11" s="19">
        <v>163000.0</v>
      </c>
      <c r="H11" s="20">
        <v>145530.0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4.25" customHeight="1">
      <c r="A12" s="15">
        <f t="shared" si="1"/>
        <v>9</v>
      </c>
      <c r="B12" s="16" t="s">
        <v>42</v>
      </c>
      <c r="C12" s="15" t="s">
        <v>30</v>
      </c>
      <c r="D12" s="15">
        <v>1.0</v>
      </c>
      <c r="E12" s="17">
        <v>345000.0</v>
      </c>
      <c r="F12" s="18">
        <v>205800.0</v>
      </c>
      <c r="G12" s="19">
        <v>1082500.0</v>
      </c>
      <c r="H12" s="20">
        <v>370440.0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4.25" customHeight="1">
      <c r="A13" s="15">
        <f t="shared" si="1"/>
        <v>10</v>
      </c>
      <c r="B13" s="16" t="s">
        <v>43</v>
      </c>
      <c r="C13" s="15" t="s">
        <v>30</v>
      </c>
      <c r="D13" s="15">
        <v>1.0</v>
      </c>
      <c r="E13" s="17">
        <v>102000.0</v>
      </c>
      <c r="F13" s="18">
        <v>66150.0</v>
      </c>
      <c r="G13" s="19">
        <v>105000.0</v>
      </c>
      <c r="H13" s="20">
        <v>119070.0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4.25" customHeight="1">
      <c r="A14" s="15">
        <f t="shared" si="1"/>
        <v>11</v>
      </c>
      <c r="B14" s="16" t="s">
        <v>44</v>
      </c>
      <c r="C14" s="15" t="s">
        <v>30</v>
      </c>
      <c r="D14" s="15">
        <v>1.0</v>
      </c>
      <c r="E14" s="17">
        <v>112500.0</v>
      </c>
      <c r="F14" s="18">
        <v>66150.0</v>
      </c>
      <c r="G14" s="19">
        <v>150000.0</v>
      </c>
      <c r="H14" s="20">
        <v>119070.0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4.25" customHeight="1">
      <c r="A15" s="15">
        <f t="shared" si="1"/>
        <v>12</v>
      </c>
      <c r="B15" s="22" t="s">
        <v>45</v>
      </c>
      <c r="C15" s="15" t="s">
        <v>30</v>
      </c>
      <c r="D15" s="23">
        <v>1.0</v>
      </c>
      <c r="E15" s="17">
        <v>210000.0</v>
      </c>
      <c r="F15" s="18">
        <v>36750.0</v>
      </c>
      <c r="G15" s="19">
        <v>85000.0</v>
      </c>
      <c r="H15" s="20">
        <v>66150.0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4.25" customHeight="1">
      <c r="A16" s="15">
        <f t="shared" si="1"/>
        <v>13</v>
      </c>
      <c r="B16" s="16" t="s">
        <v>46</v>
      </c>
      <c r="C16" s="15" t="s">
        <v>30</v>
      </c>
      <c r="D16" s="15">
        <v>1.0</v>
      </c>
      <c r="E16" s="17">
        <v>1020000.0</v>
      </c>
      <c r="F16" s="18">
        <v>323400.0</v>
      </c>
      <c r="G16" s="19">
        <v>575000.0</v>
      </c>
      <c r="H16" s="20">
        <v>582120.0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4.25" customHeight="1">
      <c r="A17" s="15">
        <f t="shared" si="1"/>
        <v>14</v>
      </c>
      <c r="B17" s="16" t="s">
        <v>47</v>
      </c>
      <c r="C17" s="15" t="s">
        <v>30</v>
      </c>
      <c r="D17" s="15">
        <v>1.0</v>
      </c>
      <c r="E17" s="17">
        <v>525000.0</v>
      </c>
      <c r="F17" s="18">
        <v>176400.0</v>
      </c>
      <c r="G17" s="19">
        <v>522000.0</v>
      </c>
      <c r="H17" s="20">
        <v>317520.0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4.25" customHeight="1">
      <c r="A18" s="15">
        <f t="shared" si="1"/>
        <v>15</v>
      </c>
      <c r="B18" s="22" t="s">
        <v>48</v>
      </c>
      <c r="C18" s="15" t="s">
        <v>30</v>
      </c>
      <c r="D18" s="23">
        <v>1.0</v>
      </c>
      <c r="E18" s="17">
        <v>720000.0</v>
      </c>
      <c r="F18" s="18">
        <v>279300.0</v>
      </c>
      <c r="G18" s="19">
        <v>500000.0</v>
      </c>
      <c r="H18" s="20">
        <v>502740.0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4.25" customHeight="1">
      <c r="A19" s="15">
        <f t="shared" si="1"/>
        <v>16</v>
      </c>
      <c r="B19" s="16" t="s">
        <v>49</v>
      </c>
      <c r="C19" s="15" t="s">
        <v>30</v>
      </c>
      <c r="D19" s="15">
        <v>1.0</v>
      </c>
      <c r="E19" s="17">
        <v>55500.0</v>
      </c>
      <c r="F19" s="18">
        <v>14700.0</v>
      </c>
      <c r="G19" s="19">
        <v>187500.0</v>
      </c>
      <c r="H19" s="20">
        <v>26460.0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4.25" customHeight="1">
      <c r="A20" s="15">
        <f t="shared" si="1"/>
        <v>17</v>
      </c>
      <c r="B20" s="16" t="s">
        <v>50</v>
      </c>
      <c r="C20" s="15" t="s">
        <v>30</v>
      </c>
      <c r="D20" s="15">
        <v>1.0</v>
      </c>
      <c r="E20" s="17">
        <v>82500.0</v>
      </c>
      <c r="F20" s="18">
        <v>41160.0</v>
      </c>
      <c r="G20" s="19">
        <v>133250.0</v>
      </c>
      <c r="H20" s="20">
        <v>74088.0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4.25" customHeight="1">
      <c r="A21" s="15">
        <f t="shared" si="1"/>
        <v>18</v>
      </c>
      <c r="B21" s="26" t="s">
        <v>51</v>
      </c>
      <c r="C21" s="15" t="s">
        <v>30</v>
      </c>
      <c r="D21" s="15">
        <v>1.0</v>
      </c>
      <c r="E21" s="17">
        <v>6000.0</v>
      </c>
      <c r="F21" s="18">
        <v>11760.0</v>
      </c>
      <c r="G21" s="19">
        <v>2700.0</v>
      </c>
      <c r="H21" s="20">
        <v>21168.0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4.25" customHeight="1">
      <c r="A22" s="15">
        <f t="shared" si="1"/>
        <v>19</v>
      </c>
      <c r="B22" s="16" t="s">
        <v>52</v>
      </c>
      <c r="C22" s="30" t="s">
        <v>53</v>
      </c>
      <c r="D22" s="15">
        <v>1.0</v>
      </c>
      <c r="E22" s="17">
        <v>270000.0</v>
      </c>
      <c r="F22" s="18">
        <v>26460.0</v>
      </c>
      <c r="G22" s="19">
        <v>257500.0</v>
      </c>
      <c r="H22" s="20">
        <v>47628.0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4.25" customHeight="1">
      <c r="A23" s="15">
        <f t="shared" si="1"/>
        <v>20</v>
      </c>
      <c r="B23" s="16" t="s">
        <v>54</v>
      </c>
      <c r="C23" s="15" t="s">
        <v>30</v>
      </c>
      <c r="D23" s="15">
        <v>1.0</v>
      </c>
      <c r="E23" s="17">
        <v>210000.0</v>
      </c>
      <c r="F23" s="18">
        <v>17640.0</v>
      </c>
      <c r="G23" s="19">
        <v>62500.0</v>
      </c>
      <c r="H23" s="20">
        <v>31752.0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4.25" customHeight="1">
      <c r="A24" s="15">
        <f t="shared" si="1"/>
        <v>21</v>
      </c>
      <c r="B24" s="16" t="s">
        <v>55</v>
      </c>
      <c r="C24" s="15" t="s">
        <v>30</v>
      </c>
      <c r="D24" s="15">
        <v>1.0</v>
      </c>
      <c r="E24" s="17">
        <v>6000.0</v>
      </c>
      <c r="F24" s="18">
        <v>17640.0</v>
      </c>
      <c r="G24" s="19">
        <v>10800.0</v>
      </c>
      <c r="H24" s="20">
        <v>31752.0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4.25" customHeight="1">
      <c r="A25" s="15">
        <f t="shared" si="1"/>
        <v>22</v>
      </c>
      <c r="B25" s="16" t="s">
        <v>56</v>
      </c>
      <c r="C25" s="15" t="s">
        <v>57</v>
      </c>
      <c r="D25" s="15">
        <v>1.0</v>
      </c>
      <c r="E25" s="17">
        <v>18000.0</v>
      </c>
      <c r="F25" s="18">
        <v>36750.0</v>
      </c>
      <c r="G25" s="19">
        <v>13200.0</v>
      </c>
      <c r="H25" s="20">
        <v>66150.0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4.25" customHeight="1">
      <c r="A26" s="15">
        <f t="shared" si="1"/>
        <v>23</v>
      </c>
      <c r="B26" s="16" t="s">
        <v>58</v>
      </c>
      <c r="C26" s="23" t="s">
        <v>59</v>
      </c>
      <c r="D26" s="15">
        <v>1.0</v>
      </c>
      <c r="E26" s="17">
        <v>72000.0</v>
      </c>
      <c r="F26" s="18">
        <v>51450.0</v>
      </c>
      <c r="G26" s="19">
        <v>625000.0</v>
      </c>
      <c r="H26" s="20">
        <v>92610.0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4.25" customHeight="1">
      <c r="A27" s="15">
        <f t="shared" si="1"/>
        <v>24</v>
      </c>
      <c r="B27" s="22" t="s">
        <v>60</v>
      </c>
      <c r="C27" s="15" t="s">
        <v>30</v>
      </c>
      <c r="D27" s="23">
        <v>1.0</v>
      </c>
      <c r="E27" s="17">
        <v>48000.0</v>
      </c>
      <c r="F27" s="18">
        <v>14700.0</v>
      </c>
      <c r="G27" s="19">
        <v>30000.0</v>
      </c>
      <c r="H27" s="20">
        <v>26460.0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3.5" customHeight="1">
      <c r="A28" s="15">
        <f t="shared" si="1"/>
        <v>25</v>
      </c>
      <c r="B28" s="16" t="s">
        <v>61</v>
      </c>
      <c r="C28" s="23" t="s">
        <v>62</v>
      </c>
      <c r="D28" s="15">
        <v>1.0</v>
      </c>
      <c r="E28" s="17">
        <v>45000.0</v>
      </c>
      <c r="F28" s="18">
        <v>36750.0</v>
      </c>
      <c r="G28" s="19">
        <v>420000.0</v>
      </c>
      <c r="H28" s="20">
        <v>66150.0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29.25" customHeight="1">
      <c r="A29" s="15">
        <f t="shared" si="1"/>
        <v>26</v>
      </c>
      <c r="B29" s="16" t="s">
        <v>63</v>
      </c>
      <c r="C29" s="23" t="s">
        <v>64</v>
      </c>
      <c r="D29" s="15">
        <v>1.0</v>
      </c>
      <c r="E29" s="17">
        <v>225000.0</v>
      </c>
      <c r="F29" s="18">
        <v>36750.0</v>
      </c>
      <c r="G29" s="19">
        <v>2244000.0</v>
      </c>
      <c r="H29" s="20">
        <v>66150.0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27.0" customHeight="1">
      <c r="A30" s="15">
        <f t="shared" si="1"/>
        <v>27</v>
      </c>
      <c r="B30" s="16" t="s">
        <v>65</v>
      </c>
      <c r="C30" s="15" t="s">
        <v>66</v>
      </c>
      <c r="D30" s="15">
        <v>1.0</v>
      </c>
      <c r="E30" s="17">
        <v>90000.0</v>
      </c>
      <c r="F30" s="18">
        <v>95550.0</v>
      </c>
      <c r="G30" s="19">
        <v>125000.0</v>
      </c>
      <c r="H30" s="20">
        <v>171990.0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4.25" customHeight="1">
      <c r="A31" s="15">
        <f t="shared" si="1"/>
        <v>28</v>
      </c>
      <c r="B31" s="16" t="s">
        <v>67</v>
      </c>
      <c r="C31" s="15" t="s">
        <v>68</v>
      </c>
      <c r="D31" s="15">
        <v>1.0</v>
      </c>
      <c r="E31" s="17">
        <v>27000.0</v>
      </c>
      <c r="F31" s="18">
        <v>11760.0</v>
      </c>
      <c r="G31" s="19">
        <v>36000.0</v>
      </c>
      <c r="H31" s="20">
        <v>21168.0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4.25" customHeight="1">
      <c r="A32" s="15">
        <f t="shared" si="1"/>
        <v>29</v>
      </c>
      <c r="B32" s="22" t="s">
        <v>69</v>
      </c>
      <c r="C32" s="15" t="s">
        <v>30</v>
      </c>
      <c r="D32" s="23">
        <v>1.0</v>
      </c>
      <c r="E32" s="17">
        <v>22500.0</v>
      </c>
      <c r="F32" s="18">
        <v>22050.0</v>
      </c>
      <c r="G32" s="19">
        <v>15000.0</v>
      </c>
      <c r="H32" s="20">
        <v>39690.0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4.25" customHeight="1">
      <c r="A33" s="15">
        <f t="shared" si="1"/>
        <v>30</v>
      </c>
      <c r="B33" s="22" t="s">
        <v>70</v>
      </c>
      <c r="C33" s="15" t="s">
        <v>30</v>
      </c>
      <c r="D33" s="23">
        <v>1.0</v>
      </c>
      <c r="E33" s="17">
        <v>7500.0</v>
      </c>
      <c r="F33" s="18">
        <v>29400.0</v>
      </c>
      <c r="G33" s="19">
        <v>15000.0</v>
      </c>
      <c r="H33" s="20">
        <v>52920.0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4.25" customHeight="1">
      <c r="A34" s="15">
        <f t="shared" si="1"/>
        <v>31</v>
      </c>
      <c r="B34" s="22" t="s">
        <v>71</v>
      </c>
      <c r="C34" s="15" t="s">
        <v>30</v>
      </c>
      <c r="D34" s="23">
        <v>1.0</v>
      </c>
      <c r="E34" s="17">
        <v>21000.0</v>
      </c>
      <c r="F34" s="18">
        <v>36750.0</v>
      </c>
      <c r="G34" s="19">
        <v>42300.0</v>
      </c>
      <c r="H34" s="20">
        <v>66150.0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4.25" customHeight="1">
      <c r="A35" s="15">
        <f t="shared" si="1"/>
        <v>32</v>
      </c>
      <c r="B35" s="16" t="s">
        <v>72</v>
      </c>
      <c r="C35" s="15" t="s">
        <v>30</v>
      </c>
      <c r="D35" s="15">
        <v>1.0</v>
      </c>
      <c r="E35" s="17">
        <v>85500.0</v>
      </c>
      <c r="F35" s="18">
        <v>44100.0</v>
      </c>
      <c r="G35" s="19">
        <v>114300.0</v>
      </c>
      <c r="H35" s="20">
        <v>79380.0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4.25" customHeight="1">
      <c r="A36" s="15">
        <f t="shared" si="1"/>
        <v>33</v>
      </c>
      <c r="B36" s="26" t="s">
        <v>73</v>
      </c>
      <c r="C36" s="15" t="s">
        <v>74</v>
      </c>
      <c r="D36" s="23">
        <v>1.0</v>
      </c>
      <c r="E36" s="17">
        <v>120000.0</v>
      </c>
      <c r="F36" s="18">
        <v>4410.0</v>
      </c>
      <c r="G36" s="19">
        <v>75000.0</v>
      </c>
      <c r="H36" s="20">
        <v>7938.0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4.25" customHeight="1">
      <c r="A37" s="15">
        <f t="shared" si="1"/>
        <v>34</v>
      </c>
      <c r="B37" s="16" t="s">
        <v>75</v>
      </c>
      <c r="C37" s="15" t="s">
        <v>30</v>
      </c>
      <c r="D37" s="15">
        <v>1.0</v>
      </c>
      <c r="E37" s="17">
        <v>37500.0</v>
      </c>
      <c r="F37" s="18">
        <v>41160.0</v>
      </c>
      <c r="G37" s="19">
        <v>34500.0</v>
      </c>
      <c r="H37" s="20">
        <v>74088.0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4.25" customHeight="1">
      <c r="A38" s="15">
        <f t="shared" si="1"/>
        <v>35</v>
      </c>
      <c r="B38" s="16" t="s">
        <v>76</v>
      </c>
      <c r="C38" s="15" t="s">
        <v>30</v>
      </c>
      <c r="D38" s="15">
        <v>1.0</v>
      </c>
      <c r="E38" s="17">
        <v>70500.0</v>
      </c>
      <c r="F38" s="18">
        <v>80850.0</v>
      </c>
      <c r="G38" s="19">
        <v>70800.0</v>
      </c>
      <c r="H38" s="20">
        <v>145530.0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4.25" customHeight="1">
      <c r="A39" s="15">
        <f t="shared" si="1"/>
        <v>36</v>
      </c>
      <c r="B39" s="16" t="s">
        <v>77</v>
      </c>
      <c r="C39" s="15" t="s">
        <v>30</v>
      </c>
      <c r="D39" s="15">
        <v>1.0</v>
      </c>
      <c r="E39" s="17">
        <v>57000.0</v>
      </c>
      <c r="F39" s="18">
        <v>36750.0</v>
      </c>
      <c r="G39" s="19">
        <v>44400.0</v>
      </c>
      <c r="H39" s="20">
        <v>66150.0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4.25" customHeight="1">
      <c r="A40" s="15">
        <f t="shared" si="1"/>
        <v>37</v>
      </c>
      <c r="B40" s="22" t="s">
        <v>78</v>
      </c>
      <c r="C40" s="15" t="s">
        <v>30</v>
      </c>
      <c r="D40" s="23">
        <v>1.0</v>
      </c>
      <c r="E40" s="17">
        <v>40500.0</v>
      </c>
      <c r="F40" s="18">
        <v>29400.0</v>
      </c>
      <c r="G40" s="19">
        <v>18000.0</v>
      </c>
      <c r="H40" s="20">
        <v>52920.0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4.25" customHeight="1">
      <c r="A41" s="15">
        <f t="shared" si="1"/>
        <v>38</v>
      </c>
      <c r="B41" s="22" t="s">
        <v>79</v>
      </c>
      <c r="C41" s="15" t="s">
        <v>30</v>
      </c>
      <c r="D41" s="23">
        <v>1.0</v>
      </c>
      <c r="E41" s="17">
        <v>21000.0</v>
      </c>
      <c r="F41" s="18">
        <v>22050.0</v>
      </c>
      <c r="G41" s="19">
        <v>30300.0</v>
      </c>
      <c r="H41" s="20">
        <v>39690.0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4.25" customHeight="1">
      <c r="A42" s="15">
        <f t="shared" si="1"/>
        <v>39</v>
      </c>
      <c r="B42" s="16" t="s">
        <v>80</v>
      </c>
      <c r="C42" s="15" t="s">
        <v>30</v>
      </c>
      <c r="D42" s="15">
        <v>1.0</v>
      </c>
      <c r="E42" s="17">
        <v>25500.0</v>
      </c>
      <c r="F42" s="18">
        <v>26460.0</v>
      </c>
      <c r="G42" s="19">
        <v>36600.0</v>
      </c>
      <c r="H42" s="20">
        <v>47628.0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4.25" customHeight="1">
      <c r="A43" s="15">
        <f t="shared" si="1"/>
        <v>40</v>
      </c>
      <c r="B43" s="22" t="s">
        <v>81</v>
      </c>
      <c r="C43" s="15" t="s">
        <v>30</v>
      </c>
      <c r="D43" s="23">
        <v>1.0</v>
      </c>
      <c r="E43" s="17">
        <v>21000.0</v>
      </c>
      <c r="F43" s="18">
        <v>11760.0</v>
      </c>
      <c r="G43" s="19">
        <v>24300.0</v>
      </c>
      <c r="H43" s="20">
        <v>21168.0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4.25" customHeight="1">
      <c r="A44" s="15">
        <f t="shared" si="1"/>
        <v>41</v>
      </c>
      <c r="B44" s="16" t="s">
        <v>82</v>
      </c>
      <c r="C44" s="15" t="s">
        <v>83</v>
      </c>
      <c r="D44" s="15">
        <v>1.0</v>
      </c>
      <c r="E44" s="17">
        <v>27000.0</v>
      </c>
      <c r="F44" s="18">
        <v>58800.0</v>
      </c>
      <c r="G44" s="19">
        <v>41100.0</v>
      </c>
      <c r="H44" s="20">
        <v>105840.0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4.25" customHeight="1">
      <c r="A45" s="15">
        <f t="shared" si="1"/>
        <v>42</v>
      </c>
      <c r="B45" s="16" t="s">
        <v>84</v>
      </c>
      <c r="C45" s="15" t="s">
        <v>74</v>
      </c>
      <c r="D45" s="15">
        <v>1.0</v>
      </c>
      <c r="E45" s="17">
        <v>4500.0</v>
      </c>
      <c r="F45" s="18">
        <v>4410.0</v>
      </c>
      <c r="G45" s="19">
        <v>120000.0</v>
      </c>
      <c r="H45" s="20">
        <v>7938.0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44.25" customHeight="1">
      <c r="A46" s="15">
        <f t="shared" si="1"/>
        <v>43</v>
      </c>
      <c r="B46" s="22" t="s">
        <v>85</v>
      </c>
      <c r="C46" s="23" t="s">
        <v>74</v>
      </c>
      <c r="D46" s="23">
        <v>1.0</v>
      </c>
      <c r="E46" s="17">
        <v>4500.0</v>
      </c>
      <c r="F46" s="18">
        <v>5880.0</v>
      </c>
      <c r="G46" s="19">
        <v>120000.0</v>
      </c>
      <c r="H46" s="20">
        <v>10584.0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4.25" customHeight="1">
      <c r="A47" s="15">
        <f t="shared" si="1"/>
        <v>44</v>
      </c>
      <c r="B47" s="16" t="s">
        <v>86</v>
      </c>
      <c r="C47" s="15" t="s">
        <v>30</v>
      </c>
      <c r="D47" s="15">
        <v>1.0</v>
      </c>
      <c r="E47" s="17">
        <v>18000.0</v>
      </c>
      <c r="F47" s="18">
        <v>22050.0</v>
      </c>
      <c r="G47" s="19">
        <v>14400.0</v>
      </c>
      <c r="H47" s="20">
        <v>39690.0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4.25" customHeight="1">
      <c r="A48" s="15">
        <f t="shared" si="1"/>
        <v>45</v>
      </c>
      <c r="B48" s="31" t="s">
        <v>87</v>
      </c>
      <c r="C48" s="23" t="s">
        <v>30</v>
      </c>
      <c r="D48" s="15">
        <v>1.0</v>
      </c>
      <c r="E48" s="17">
        <v>84000.0</v>
      </c>
      <c r="F48" s="18">
        <v>51450.0</v>
      </c>
      <c r="G48" s="19">
        <v>31500.0</v>
      </c>
      <c r="H48" s="20">
        <v>92610.0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42.75" customHeight="1">
      <c r="A49" s="15">
        <f t="shared" si="1"/>
        <v>46</v>
      </c>
      <c r="B49" s="26" t="s">
        <v>88</v>
      </c>
      <c r="C49" s="15" t="s">
        <v>30</v>
      </c>
      <c r="D49" s="15">
        <v>1.0</v>
      </c>
      <c r="E49" s="17">
        <v>225000.0</v>
      </c>
      <c r="F49" s="18">
        <v>36750.0</v>
      </c>
      <c r="G49" s="19">
        <v>255000.0</v>
      </c>
      <c r="H49" s="20">
        <v>66150.0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4.25" customHeight="1">
      <c r="A50" s="15">
        <f t="shared" si="1"/>
        <v>47</v>
      </c>
      <c r="B50" s="16" t="s">
        <v>89</v>
      </c>
      <c r="C50" s="15" t="s">
        <v>30</v>
      </c>
      <c r="D50" s="15">
        <v>1.0</v>
      </c>
      <c r="E50" s="17">
        <v>87000.0</v>
      </c>
      <c r="F50" s="18">
        <v>88200.0</v>
      </c>
      <c r="G50" s="19">
        <v>81600.0</v>
      </c>
      <c r="H50" s="20">
        <v>158760.0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41.25" customHeight="1">
      <c r="A51" s="15">
        <f t="shared" si="1"/>
        <v>48</v>
      </c>
      <c r="B51" s="22" t="s">
        <v>90</v>
      </c>
      <c r="C51" s="23" t="s">
        <v>30</v>
      </c>
      <c r="D51" s="23">
        <v>1.0</v>
      </c>
      <c r="E51" s="17">
        <v>25500.0</v>
      </c>
      <c r="F51" s="18">
        <v>36750.0</v>
      </c>
      <c r="G51" s="19">
        <v>17100.0</v>
      </c>
      <c r="H51" s="20">
        <v>66150.0</v>
      </c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4.25" customHeight="1">
      <c r="A52" s="15">
        <f t="shared" si="1"/>
        <v>49</v>
      </c>
      <c r="B52" s="16" t="s">
        <v>91</v>
      </c>
      <c r="C52" s="15" t="s">
        <v>30</v>
      </c>
      <c r="D52" s="15">
        <v>1.0</v>
      </c>
      <c r="E52" s="17">
        <v>240000.0</v>
      </c>
      <c r="F52" s="18">
        <v>95550.0</v>
      </c>
      <c r="G52" s="19">
        <v>294000.0</v>
      </c>
      <c r="H52" s="20">
        <v>171990.0</v>
      </c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35.25" customHeight="1">
      <c r="A53" s="15">
        <f t="shared" si="1"/>
        <v>50</v>
      </c>
      <c r="B53" s="22" t="s">
        <v>92</v>
      </c>
      <c r="C53" s="23" t="s">
        <v>30</v>
      </c>
      <c r="D53" s="23">
        <v>1.0</v>
      </c>
      <c r="E53" s="17">
        <v>18000.0</v>
      </c>
      <c r="F53" s="18">
        <v>26460.0</v>
      </c>
      <c r="G53" s="19">
        <v>31500.0</v>
      </c>
      <c r="H53" s="20">
        <v>47628.0</v>
      </c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4.25" customHeight="1">
      <c r="A54" s="15">
        <f t="shared" si="1"/>
        <v>51</v>
      </c>
      <c r="B54" s="22" t="s">
        <v>93</v>
      </c>
      <c r="C54" s="23" t="s">
        <v>30</v>
      </c>
      <c r="D54" s="23">
        <v>1.0</v>
      </c>
      <c r="E54" s="17">
        <v>67500.0</v>
      </c>
      <c r="F54" s="18">
        <v>55860.0</v>
      </c>
      <c r="G54" s="19">
        <v>117000.0</v>
      </c>
      <c r="H54" s="20">
        <v>100548.0</v>
      </c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4.25" customHeight="1">
      <c r="A55" s="15">
        <f t="shared" si="1"/>
        <v>52</v>
      </c>
      <c r="B55" s="22" t="s">
        <v>94</v>
      </c>
      <c r="C55" s="23" t="s">
        <v>95</v>
      </c>
      <c r="D55" s="23">
        <v>1.0</v>
      </c>
      <c r="E55" s="17">
        <v>42000.0</v>
      </c>
      <c r="F55" s="18">
        <v>22050.0</v>
      </c>
      <c r="G55" s="19">
        <v>12600.0</v>
      </c>
      <c r="H55" s="20">
        <v>39690.0</v>
      </c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4.25" customHeight="1">
      <c r="A56" s="15">
        <f t="shared" si="1"/>
        <v>53</v>
      </c>
      <c r="B56" s="16" t="s">
        <v>96</v>
      </c>
      <c r="C56" s="15" t="s">
        <v>95</v>
      </c>
      <c r="D56" s="15">
        <v>1.0</v>
      </c>
      <c r="E56" s="17">
        <v>52500.0</v>
      </c>
      <c r="F56" s="18">
        <v>44100.0</v>
      </c>
      <c r="G56" s="19">
        <v>51600.0</v>
      </c>
      <c r="H56" s="20">
        <v>79380.0</v>
      </c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4.25" customHeight="1">
      <c r="A57" s="15">
        <f t="shared" si="1"/>
        <v>54</v>
      </c>
      <c r="B57" s="22" t="s">
        <v>97</v>
      </c>
      <c r="C57" s="23" t="s">
        <v>30</v>
      </c>
      <c r="D57" s="23">
        <v>1.0</v>
      </c>
      <c r="E57" s="17">
        <v>33000.0</v>
      </c>
      <c r="F57" s="18">
        <v>36750.0</v>
      </c>
      <c r="G57" s="19">
        <v>11400.0</v>
      </c>
      <c r="H57" s="20">
        <v>66150.0</v>
      </c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4.25" customHeight="1">
      <c r="A58" s="15">
        <f t="shared" si="1"/>
        <v>55</v>
      </c>
      <c r="B58" s="22" t="s">
        <v>98</v>
      </c>
      <c r="C58" s="23" t="s">
        <v>30</v>
      </c>
      <c r="D58" s="23">
        <v>1.0</v>
      </c>
      <c r="E58" s="17">
        <v>39000.0</v>
      </c>
      <c r="F58" s="18">
        <v>58800.0</v>
      </c>
      <c r="G58" s="19">
        <v>31800.0</v>
      </c>
      <c r="H58" s="20">
        <v>105840.0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4.25" customHeight="1">
      <c r="A59" s="15">
        <f t="shared" si="1"/>
        <v>56</v>
      </c>
      <c r="B59" s="22" t="s">
        <v>99</v>
      </c>
      <c r="C59" s="23" t="s">
        <v>30</v>
      </c>
      <c r="D59" s="23">
        <v>1.0</v>
      </c>
      <c r="E59" s="17">
        <v>6000.0</v>
      </c>
      <c r="F59" s="18">
        <v>14700.0</v>
      </c>
      <c r="G59" s="19">
        <v>1800.0</v>
      </c>
      <c r="H59" s="20">
        <v>26460.0</v>
      </c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4.25" customHeight="1">
      <c r="A60" s="15">
        <f t="shared" si="1"/>
        <v>57</v>
      </c>
      <c r="B60" s="22" t="s">
        <v>100</v>
      </c>
      <c r="C60" s="23" t="s">
        <v>30</v>
      </c>
      <c r="D60" s="23">
        <v>1.0</v>
      </c>
      <c r="E60" s="17">
        <v>18000.0</v>
      </c>
      <c r="F60" s="18">
        <v>11760.0</v>
      </c>
      <c r="G60" s="19">
        <v>18000.0</v>
      </c>
      <c r="H60" s="20">
        <v>21168.0</v>
      </c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4.25" customHeight="1">
      <c r="A61" s="15">
        <f t="shared" si="1"/>
        <v>58</v>
      </c>
      <c r="B61" s="32" t="s">
        <v>101</v>
      </c>
      <c r="C61" s="15" t="s">
        <v>102</v>
      </c>
      <c r="D61" s="15">
        <v>1.0</v>
      </c>
      <c r="E61" s="17">
        <v>405000.0</v>
      </c>
      <c r="F61" s="18">
        <v>66150.0</v>
      </c>
      <c r="G61" s="19">
        <v>585000.0</v>
      </c>
      <c r="H61" s="20">
        <v>119070.0</v>
      </c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4.25" customHeight="1">
      <c r="A62" s="15">
        <f t="shared" si="1"/>
        <v>59</v>
      </c>
      <c r="B62" s="22" t="s">
        <v>103</v>
      </c>
      <c r="C62" s="23" t="s">
        <v>102</v>
      </c>
      <c r="D62" s="23">
        <v>1.0</v>
      </c>
      <c r="E62" s="17">
        <v>420000.0</v>
      </c>
      <c r="F62" s="18">
        <v>66150.0</v>
      </c>
      <c r="G62" s="19">
        <v>135000.0</v>
      </c>
      <c r="H62" s="20">
        <v>119070.0</v>
      </c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4.25" customHeight="1">
      <c r="A63" s="15">
        <f t="shared" si="1"/>
        <v>60</v>
      </c>
      <c r="B63" s="22" t="s">
        <v>104</v>
      </c>
      <c r="C63" s="23" t="s">
        <v>30</v>
      </c>
      <c r="D63" s="23">
        <v>1.0</v>
      </c>
      <c r="E63" s="17">
        <v>39000.0</v>
      </c>
      <c r="F63" s="18">
        <v>58800.0</v>
      </c>
      <c r="G63" s="19">
        <v>34800.0</v>
      </c>
      <c r="H63" s="20">
        <v>105840.0</v>
      </c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4.25" customHeight="1">
      <c r="A64" s="15">
        <f t="shared" si="1"/>
        <v>61</v>
      </c>
      <c r="B64" s="22" t="s">
        <v>105</v>
      </c>
      <c r="C64" s="23" t="s">
        <v>30</v>
      </c>
      <c r="D64" s="23">
        <v>1.0</v>
      </c>
      <c r="E64" s="17">
        <v>285000.0</v>
      </c>
      <c r="F64" s="18">
        <v>264600.0</v>
      </c>
      <c r="G64" s="19">
        <v>295800.0</v>
      </c>
      <c r="H64" s="20">
        <v>476280.0</v>
      </c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4.25" customHeight="1">
      <c r="A65" s="15">
        <f t="shared" si="1"/>
        <v>62</v>
      </c>
      <c r="B65" s="26" t="s">
        <v>106</v>
      </c>
      <c r="C65" s="23" t="s">
        <v>30</v>
      </c>
      <c r="D65" s="23">
        <v>1.0</v>
      </c>
      <c r="E65" s="17">
        <v>120000.0</v>
      </c>
      <c r="F65" s="18">
        <v>66150.0</v>
      </c>
      <c r="G65" s="19">
        <v>76200.0</v>
      </c>
      <c r="H65" s="20">
        <v>119070.0</v>
      </c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4.25" customHeight="1">
      <c r="A66" s="15">
        <f t="shared" si="1"/>
        <v>63</v>
      </c>
      <c r="B66" s="22" t="s">
        <v>107</v>
      </c>
      <c r="C66" s="23" t="s">
        <v>108</v>
      </c>
      <c r="D66" s="23">
        <v>1.0</v>
      </c>
      <c r="E66" s="17">
        <v>7500.0</v>
      </c>
      <c r="F66" s="18">
        <v>29400.0</v>
      </c>
      <c r="G66" s="19">
        <v>9600.0</v>
      </c>
      <c r="H66" s="20">
        <v>52920.0</v>
      </c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4.25" customHeight="1">
      <c r="A67" s="15">
        <f t="shared" si="1"/>
        <v>64</v>
      </c>
      <c r="B67" s="22" t="s">
        <v>109</v>
      </c>
      <c r="C67" s="23" t="s">
        <v>108</v>
      </c>
      <c r="D67" s="23">
        <v>1.0</v>
      </c>
      <c r="E67" s="17">
        <v>7500.0</v>
      </c>
      <c r="F67" s="18">
        <v>29400.0</v>
      </c>
      <c r="G67" s="19">
        <v>12900.0</v>
      </c>
      <c r="H67" s="20">
        <v>52920.0</v>
      </c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4.25" customHeight="1">
      <c r="A68" s="15">
        <f t="shared" si="1"/>
        <v>65</v>
      </c>
      <c r="B68" s="16" t="s">
        <v>110</v>
      </c>
      <c r="C68" s="15" t="s">
        <v>108</v>
      </c>
      <c r="D68" s="15">
        <v>1.0</v>
      </c>
      <c r="E68" s="17">
        <v>7500.0</v>
      </c>
      <c r="F68" s="18">
        <v>17640.0</v>
      </c>
      <c r="G68" s="19">
        <v>4500.0</v>
      </c>
      <c r="H68" s="20">
        <v>31752.0</v>
      </c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4.25" customHeight="1">
      <c r="A69" s="15">
        <f t="shared" si="1"/>
        <v>66</v>
      </c>
      <c r="B69" s="22" t="s">
        <v>111</v>
      </c>
      <c r="C69" s="23" t="s">
        <v>30</v>
      </c>
      <c r="D69" s="23">
        <v>1.0</v>
      </c>
      <c r="E69" s="17">
        <v>270000.0</v>
      </c>
      <c r="F69" s="18">
        <v>110250.0</v>
      </c>
      <c r="G69" s="19">
        <v>106800.0</v>
      </c>
      <c r="H69" s="20">
        <v>198450.0</v>
      </c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4.25" customHeight="1">
      <c r="A70" s="15">
        <f t="shared" si="1"/>
        <v>67</v>
      </c>
      <c r="B70" s="22" t="s">
        <v>112</v>
      </c>
      <c r="C70" s="23" t="s">
        <v>30</v>
      </c>
      <c r="D70" s="23">
        <v>1.0</v>
      </c>
      <c r="E70" s="17">
        <v>40500.0</v>
      </c>
      <c r="F70" s="18">
        <v>22050.0</v>
      </c>
      <c r="G70" s="19">
        <v>27600.0</v>
      </c>
      <c r="H70" s="20">
        <v>39690.0</v>
      </c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4.25" customHeight="1">
      <c r="A71" s="15">
        <f t="shared" si="1"/>
        <v>68</v>
      </c>
      <c r="B71" s="22" t="s">
        <v>113</v>
      </c>
      <c r="C71" s="23" t="s">
        <v>30</v>
      </c>
      <c r="D71" s="23">
        <v>1.0</v>
      </c>
      <c r="E71" s="17">
        <v>51000.0</v>
      </c>
      <c r="F71" s="18">
        <v>66150.0</v>
      </c>
      <c r="G71" s="19">
        <v>61800.0</v>
      </c>
      <c r="H71" s="20">
        <v>119070.0</v>
      </c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4.25" customHeight="1">
      <c r="A72" s="15">
        <f t="shared" si="1"/>
        <v>69</v>
      </c>
      <c r="B72" s="22" t="s">
        <v>114</v>
      </c>
      <c r="C72" s="23" t="s">
        <v>30</v>
      </c>
      <c r="D72" s="23">
        <v>1.0</v>
      </c>
      <c r="E72" s="17">
        <v>48000.0</v>
      </c>
      <c r="F72" s="18">
        <v>51450.0</v>
      </c>
      <c r="G72" s="19">
        <v>16500.0</v>
      </c>
      <c r="H72" s="20">
        <v>92610.0</v>
      </c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4.25" customHeight="1">
      <c r="A73" s="15">
        <f t="shared" si="1"/>
        <v>70</v>
      </c>
      <c r="B73" s="22" t="s">
        <v>115</v>
      </c>
      <c r="C73" s="23" t="s">
        <v>30</v>
      </c>
      <c r="D73" s="23">
        <v>1.0</v>
      </c>
      <c r="E73" s="17">
        <v>27000.0</v>
      </c>
      <c r="F73" s="18">
        <v>66150.0</v>
      </c>
      <c r="G73" s="19">
        <v>42000.0</v>
      </c>
      <c r="H73" s="20">
        <v>119070.0</v>
      </c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4.25" customHeight="1">
      <c r="A74" s="15">
        <f t="shared" si="1"/>
        <v>71</v>
      </c>
      <c r="B74" s="22" t="s">
        <v>116</v>
      </c>
      <c r="C74" s="23" t="s">
        <v>30</v>
      </c>
      <c r="D74" s="23">
        <v>1.0</v>
      </c>
      <c r="E74" s="17">
        <v>525000.0</v>
      </c>
      <c r="F74" s="18">
        <v>235200.0</v>
      </c>
      <c r="G74" s="19">
        <v>1132500.0</v>
      </c>
      <c r="H74" s="20">
        <v>423360.0</v>
      </c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4.25" customHeight="1">
      <c r="A75" s="15">
        <f t="shared" si="1"/>
        <v>72</v>
      </c>
      <c r="B75" s="22" t="s">
        <v>117</v>
      </c>
      <c r="C75" s="23" t="s">
        <v>30</v>
      </c>
      <c r="D75" s="23">
        <v>1.0</v>
      </c>
      <c r="E75" s="17">
        <v>285000.0</v>
      </c>
      <c r="F75" s="18">
        <v>110250.0</v>
      </c>
      <c r="G75" s="19">
        <v>336000.0</v>
      </c>
      <c r="H75" s="20">
        <v>198450.0</v>
      </c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4.25" customHeight="1">
      <c r="A76" s="15">
        <f t="shared" si="1"/>
        <v>73</v>
      </c>
      <c r="B76" s="22" t="s">
        <v>118</v>
      </c>
      <c r="C76" s="23" t="s">
        <v>30</v>
      </c>
      <c r="D76" s="23">
        <v>1.0</v>
      </c>
      <c r="E76" s="17">
        <v>645000.0</v>
      </c>
      <c r="F76" s="18">
        <v>220500.0</v>
      </c>
      <c r="G76" s="19">
        <v>1250000.0</v>
      </c>
      <c r="H76" s="20">
        <v>396900.0</v>
      </c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4.25" customHeight="1">
      <c r="A77" s="15">
        <f t="shared" si="1"/>
        <v>74</v>
      </c>
      <c r="B77" s="22" t="s">
        <v>119</v>
      </c>
      <c r="C77" s="23" t="s">
        <v>30</v>
      </c>
      <c r="D77" s="23">
        <v>1.0</v>
      </c>
      <c r="E77" s="17">
        <v>21000.0</v>
      </c>
      <c r="F77" s="18">
        <v>124950.0</v>
      </c>
      <c r="G77" s="19">
        <v>375000.0</v>
      </c>
      <c r="H77" s="20">
        <v>224910.0</v>
      </c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4.25" customHeight="1">
      <c r="A78" s="15">
        <f t="shared" si="1"/>
        <v>75</v>
      </c>
      <c r="B78" s="22" t="s">
        <v>120</v>
      </c>
      <c r="C78" s="23" t="s">
        <v>30</v>
      </c>
      <c r="D78" s="23">
        <v>1.0</v>
      </c>
      <c r="E78" s="17">
        <v>825000.0</v>
      </c>
      <c r="F78" s="18">
        <v>264600.0</v>
      </c>
      <c r="G78" s="19">
        <v>750000.0</v>
      </c>
      <c r="H78" s="20">
        <v>476280.0</v>
      </c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4.25" customHeight="1">
      <c r="A79" s="33" t="s">
        <v>121</v>
      </c>
      <c r="B79" s="3"/>
      <c r="C79" s="3"/>
      <c r="D79" s="3"/>
      <c r="E79" s="19">
        <f t="shared" ref="E79:H79" si="2">SUM(E4:E78)</f>
        <v>13684500</v>
      </c>
      <c r="F79" s="19">
        <f t="shared" si="2"/>
        <v>6300420</v>
      </c>
      <c r="G79" s="19">
        <f t="shared" si="2"/>
        <v>51825468</v>
      </c>
      <c r="H79" s="19">
        <f t="shared" si="2"/>
        <v>11340756</v>
      </c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4.25" customHeight="1">
      <c r="A80" s="15"/>
      <c r="B80" s="26"/>
      <c r="C80" s="23"/>
      <c r="D80" s="23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4.2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4.2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4.2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4.2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4.2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4.2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4.2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4.2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4.2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4.2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4.2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4.2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4.2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4.2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4.2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4.2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4.2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4.2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4.2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4.2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4.2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4.2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4.2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4.2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4.2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4.2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4.2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4.2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4.2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4.2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4.2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4.2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4.2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4.2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4.2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4.2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4.2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4.2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4.2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4.2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4.2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4.2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4.2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4.2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4.2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4.2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4.2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4.2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4.2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4.2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4.2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4.2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4.2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4.2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4.2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4.2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4.2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4.2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4.2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4.2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4.2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4.2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4.2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4.2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4.2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4.2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4.2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4.2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4.2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4.2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4.2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4.2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4.2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4.2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4.2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4.2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4.2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4.2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4.2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4.2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4.2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4.2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4.2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4.2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4.2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4.2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4.2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4.2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4.2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4.2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4.2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4.2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4.2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4.2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4.2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4.2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4.2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4.2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4.2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4.2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4.2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4.2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4.2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4.2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4.2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4.2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4.2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4.2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4.2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4.2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4.2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4.2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4.2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4.2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4.2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4.2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4.2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4.2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4.2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4.2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4.2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4.2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4.2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4.2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4.2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4.2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4.2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4.2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4.2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4.2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4.2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4.2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4.2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4.2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4.2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4.2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4.2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4.2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4.2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4.2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4.2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4.2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4.2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4.2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4.2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4.2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4.2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4.2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4.2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4.2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4.2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4.2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4.2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4.2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4.2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4.2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4.2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4.2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4.2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4.2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4.2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4.2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4.2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4.2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4.2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4.2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4.2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4.2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4.2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4.2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4.2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4.2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4.2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4.2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4.2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4.2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4.2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4.2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4.2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4.2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4.2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4.2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4.2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4.2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4.2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4.2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4.2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4.2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4.2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4.2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4.2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4.2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4.2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4.2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4.2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4.2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4.2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4.2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4.2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4.2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4.2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4.2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4.2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4.2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4.2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4.2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4.2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4.2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4.2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4.2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4.2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4.2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4.2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4.2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4.2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4.2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4.2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4.2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4.2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4.2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4.2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4.2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4.2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4.2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4.2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4.2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4.2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4.2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4.2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4.2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4.2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4.2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4.2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4.2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4.2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4.2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4.2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4.2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4.2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4.2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4.2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4.2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4.2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4.2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4.2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4.2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4.2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4.2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4.2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4.2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4.2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4.2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4.2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4.2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4.2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4.2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4.2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4.2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4.2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4.2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4.2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4.2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4.2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4.2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4.2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4.2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4.2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4.2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4.2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4.2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4.2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4.2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4.2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4.2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4.2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4.2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4.2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4.2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4.2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4.2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4.2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4.2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4.2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4.2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4.2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4.2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4.2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4.2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4.2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4.2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4.2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4.2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4.2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4.2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4.2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4.2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4.2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4.2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4.2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4.2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4.2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4.2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4.2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4.2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4.2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4.2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4.2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4.2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4.2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4.2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4.2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4.2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4.2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4.2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4.2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4.2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4.2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4.2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4.2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4.2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4.2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4.2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4.2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4.2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4.2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4.2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4.2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4.2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4.2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4.2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4.2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4.2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4.2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4.2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4.2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4.2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4.2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4.2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4.2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4.2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4.2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4.2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4.2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4.2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4.2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4.2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4.2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4.2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4.2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4.2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4.2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4.2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4.2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4.2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4.2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4.2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4.2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4.2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4.2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4.2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4.2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4.2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4.2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4.2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4.2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4.2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4.2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4.2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4.2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4.2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4.2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4.2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4.2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4.2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4.2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4.2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4.2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4.2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4.2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4.2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4.2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4.2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4.2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4.2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4.2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4.2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4.2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4.2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4.2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4.2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4.2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4.2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4.2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4.2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4.2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4.2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4.2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4.2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4.2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4.2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4.2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4.2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4.2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4.2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4.2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4.2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4.2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4.2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4.2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4.2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4.2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4.2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4.2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4.2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4.2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4.2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4.2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4.2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4.2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4.2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4.2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4.2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4.2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4.2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4.2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4.2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4.2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4.2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4.2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4.2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4.2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4.2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4.2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4.2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4.2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4.2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4.2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4.2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4.2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4.2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4.2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4.2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4.2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4.2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4.2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4.2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4.2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4.2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4.2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4.2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4.2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4.2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4.2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4.2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4.2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4.2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4.2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4.2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4.2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4.2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4.2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4.2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4.2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4.2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4.2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4.2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4.2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4.2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4.2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4.2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4.2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4.2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4.2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4.2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4.2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4.2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4.2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4.2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4.2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4.2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4.2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4.2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4.2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4.2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4.2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4.2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4.2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4.2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4.2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4.2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4.2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4.2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4.2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4.2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4.2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4.2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4.2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4.2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4.2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4.2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4.2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4.2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4.2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4.2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4.2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4.2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4.2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4.2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4.2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4.2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4.2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4.2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4.2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4.2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4.2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4.2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4.2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4.2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4.2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4.2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4.2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4.2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4.2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4.2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4.2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4.2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4.2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4.2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4.2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4.2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4.2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4.2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4.2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4.2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4.2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4.2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4.2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4.2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4.2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4.2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4.2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4.2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4.2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4.2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4.2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4.2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4.2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4.2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4.2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4.2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4.2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4.2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4.2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4.2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4.2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4.2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4.2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4.2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4.2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4.2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4.2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4.2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4.2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4.2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4.2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4.2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4.2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4.2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4.2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4.2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4.2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4.2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4.2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4.2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4.2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4.2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4.2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4.2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4.2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4.2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4.2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4.2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4.2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4.2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4.2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4.2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4.2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4.2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4.2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4.2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4.2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4.2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4.2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4.2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4.2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4.2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4.2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4.2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4.2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4.2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4.2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4.2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4.2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4.2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4.2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4.2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4.2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4.2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4.2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4.2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4.2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4.2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4.2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4.2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4.2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4.2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4.2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4.2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4.2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4.2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4.2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4.2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4.2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4.2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4.2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4.2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4.2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4.2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4.2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4.2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4.2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4.2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4.2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4.2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4.2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4.2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4.2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4.2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4.2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4.2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4.2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4.2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4.2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4.2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4.2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4.2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4.2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4.2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4.2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4.2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4.2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4.2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4.2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4.2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4.2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4.2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4.2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4.2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4.2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4.2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4.2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4.2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4.2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4.2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4.2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4.2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4.2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4.2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4.2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4.2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4.2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4.2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4.2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4.2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4.2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4.2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4.2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4.2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4.2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4.2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4.2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4.2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4.2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4.2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4.2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4.2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4.2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4.2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4.2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4.2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4.2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4.2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4.2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4.2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4.2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4.2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4.2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4.2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4.2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4.2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4.2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4.2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4.2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4.2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4.2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4.2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4.2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4.2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4.2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4.2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4.2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4.2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4.2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4.2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4.2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4.2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4.2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4.2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4.2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4.2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4.2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4.2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4.2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4.2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4.2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4.2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4.2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4.2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4.2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4.2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4.2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4.2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4.2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4.2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4.2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4.2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4.2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4.2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4.2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4.2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4.2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4.2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4.2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4.2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4.2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4.2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4.2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4.2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4.2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4.2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4.2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4.2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4.2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4.2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4.2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4.2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4.2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4.2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4.2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4.2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4.2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4.2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4.2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4.2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4.2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4.2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4.2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4.2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4.2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4.2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4.2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4.2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4.2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4.2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4.2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4.2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4.2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4.2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4.2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4.2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4.2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4.2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4.2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4.2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4.2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4.2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4.2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4.2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4.2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4.2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4.2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4.2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4.2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4.2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4.2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4.2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4.2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4.2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4.2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4.2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4.2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4.2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4.2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4.2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4.2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4.2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4.2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4.2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4.2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4.2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4.2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4.2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4.2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4.2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4.2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4.2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4.2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4.2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4.2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4.2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4.2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4.2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4.2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4.2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4.2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4.2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4.2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4.2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4.2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4.2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4.2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4.2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4.2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4.2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4.2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4.2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4.2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4.2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4.2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4.2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4.2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4.2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4.2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4.2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4.2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4.2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4.2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4.2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4.2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4.2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4.2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4.2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4.2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4.2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4.2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4.2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4.2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4.2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4.2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4.2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4.2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4.2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4.2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4.2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4.2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4.2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4.2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4.2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4.2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4.2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4.2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4.2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4.2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4.2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4.2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4.2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4.2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4.2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4.2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4.2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4.2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4.2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4.2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4.2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4.2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4.2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4.2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4.2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4.2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4.2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4.2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4.2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4.2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4.2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4.2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4.2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4.2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4.2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4.2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4.2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4.2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4.2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4.2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4.2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4.2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4.2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4.2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4.2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4.2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4.2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4.2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4.2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4.2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4.2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4.2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4.2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4.2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4.2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4.2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4.2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autoFilter ref="$A$3:$Z$78">
    <sortState ref="A3:Z78">
      <sortCondition ref="A3:A78"/>
    </sortState>
  </autoFilter>
  <mergeCells count="3">
    <mergeCell ref="A1:H1"/>
    <mergeCell ref="A2:D2"/>
    <mergeCell ref="A79:D79"/>
  </mergeCells>
  <printOptions/>
  <pageMargins bottom="0.75" footer="0.0" header="0.0" left="0.7" right="0.7" top="0.75"/>
  <pageSetup fitToHeight="0" paperSize="8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54.71"/>
    <col customWidth="1" min="3" max="4" width="10.86"/>
    <col customWidth="1" min="5" max="5" width="18.43"/>
    <col customWidth="1" min="6" max="9" width="15.43"/>
    <col customWidth="1" min="10" max="10" width="11.57"/>
    <col customWidth="1" min="11" max="12" width="10.86"/>
    <col customWidth="1" min="13" max="13" width="12.43"/>
    <col customWidth="1" min="14" max="14" width="19.57"/>
    <col customWidth="1" min="15" max="15" width="17.57"/>
    <col customWidth="1" min="16" max="16" width="16.57"/>
    <col customWidth="1" min="17" max="21" width="10.86"/>
    <col customWidth="1" min="22" max="22" width="16.29"/>
    <col customWidth="1" min="23" max="23" width="16.57"/>
    <col customWidth="1" min="24" max="26" width="10.86"/>
    <col customWidth="1" min="27" max="27" width="12.57"/>
    <col customWidth="1" min="28" max="28" width="10.86"/>
  </cols>
  <sheetData>
    <row r="1" ht="42.0" customHeight="1">
      <c r="A1" s="2" t="s">
        <v>0</v>
      </c>
      <c r="G1" s="4"/>
      <c r="H1" s="4"/>
      <c r="I1" s="1" t="s">
        <v>2</v>
      </c>
      <c r="J1" s="3"/>
      <c r="K1" s="3"/>
      <c r="L1" s="3"/>
      <c r="M1" s="3"/>
      <c r="N1" s="3"/>
      <c r="O1" s="5"/>
      <c r="P1" s="1" t="s">
        <v>6</v>
      </c>
      <c r="Q1" s="3"/>
      <c r="R1" s="3"/>
      <c r="S1" s="3"/>
      <c r="T1" s="3"/>
      <c r="U1" s="3"/>
      <c r="V1" s="5"/>
      <c r="W1" s="1" t="s">
        <v>12</v>
      </c>
      <c r="X1" s="3"/>
      <c r="Y1" s="3"/>
      <c r="Z1" s="3"/>
      <c r="AA1" s="3"/>
      <c r="AB1" s="3"/>
      <c r="AC1" s="5"/>
    </row>
    <row r="2" ht="14.25" customHeight="1">
      <c r="A2" s="10" t="s">
        <v>3</v>
      </c>
      <c r="B2" s="3"/>
      <c r="C2" s="3"/>
      <c r="D2" s="5"/>
      <c r="E2" s="12" t="s">
        <v>17</v>
      </c>
      <c r="F2" s="12" t="s">
        <v>19</v>
      </c>
      <c r="G2" s="12" t="s">
        <v>20</v>
      </c>
      <c r="H2" s="12" t="s">
        <v>22</v>
      </c>
      <c r="I2" s="14" t="s">
        <v>24</v>
      </c>
      <c r="J2" s="14" t="s">
        <v>26</v>
      </c>
      <c r="K2" s="14" t="s">
        <v>27</v>
      </c>
      <c r="L2" s="14" t="s">
        <v>29</v>
      </c>
      <c r="M2" s="14" t="s">
        <v>31</v>
      </c>
      <c r="N2" s="14" t="s">
        <v>32</v>
      </c>
      <c r="O2" s="14" t="s">
        <v>33</v>
      </c>
      <c r="P2" s="14" t="s">
        <v>24</v>
      </c>
      <c r="Q2" s="14" t="s">
        <v>26</v>
      </c>
      <c r="R2" s="14" t="s">
        <v>27</v>
      </c>
      <c r="S2" s="14" t="s">
        <v>29</v>
      </c>
      <c r="T2" s="14" t="s">
        <v>31</v>
      </c>
      <c r="U2" s="14" t="s">
        <v>32</v>
      </c>
      <c r="V2" s="14" t="s">
        <v>33</v>
      </c>
      <c r="W2" s="14" t="s">
        <v>24</v>
      </c>
      <c r="X2" s="14" t="s">
        <v>26</v>
      </c>
      <c r="Y2" s="14" t="s">
        <v>27</v>
      </c>
      <c r="Z2" s="14" t="s">
        <v>29</v>
      </c>
      <c r="AA2" s="14" t="s">
        <v>31</v>
      </c>
      <c r="AB2" s="14" t="s">
        <v>32</v>
      </c>
      <c r="AC2" s="14" t="s">
        <v>33</v>
      </c>
    </row>
    <row r="3" ht="41.25" customHeight="1">
      <c r="A3" s="9" t="s">
        <v>14</v>
      </c>
      <c r="B3" s="9" t="s">
        <v>15</v>
      </c>
      <c r="C3" s="21" t="s">
        <v>35</v>
      </c>
      <c r="D3" s="9" t="s">
        <v>18</v>
      </c>
      <c r="E3" s="13" t="s">
        <v>21</v>
      </c>
      <c r="F3" s="13" t="s">
        <v>21</v>
      </c>
      <c r="G3" s="13" t="s">
        <v>21</v>
      </c>
      <c r="H3" s="13" t="s">
        <v>21</v>
      </c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ht="14.25" customHeight="1">
      <c r="A4" s="15">
        <v>1.0</v>
      </c>
      <c r="B4" s="16" t="str">
        <f>COTIZACIONES!B4</f>
        <v>ESTACIÓN DE TRABAJO</v>
      </c>
      <c r="C4" s="15" t="s">
        <v>30</v>
      </c>
      <c r="D4" s="15">
        <v>1.0</v>
      </c>
      <c r="E4" s="19">
        <f>COTIZACIONES!E4</f>
        <v>1170000</v>
      </c>
      <c r="F4" s="19">
        <f>COTIZACIONES!F4</f>
        <v>367500</v>
      </c>
      <c r="G4" s="19">
        <f>COTIZACIONES!G4</f>
        <v>33667155</v>
      </c>
      <c r="H4" s="19">
        <f>COTIZACIONES!H4</f>
        <v>661500</v>
      </c>
      <c r="I4" s="28">
        <f t="shared" ref="I4:I78" si="1">ROUND(AVERAGE(E4:H4),0)</f>
        <v>8966539</v>
      </c>
      <c r="J4" s="27">
        <f t="shared" ref="J4:J79" si="2">STDEVP(E4:H4)</f>
        <v>14263796.79</v>
      </c>
      <c r="K4" s="28">
        <f t="shared" ref="K4:K79" si="3">MIN(E4:H4)</f>
        <v>367500</v>
      </c>
      <c r="L4" s="28">
        <f t="shared" ref="L4:L79" si="4">MAX(E4:H4)</f>
        <v>33667155</v>
      </c>
      <c r="M4" s="29">
        <f t="shared" ref="M4:M79" si="5">(J4/I4)*100</f>
        <v>159.0780656</v>
      </c>
      <c r="N4" s="29">
        <f t="shared" ref="N4:N79" si="6">100-M4</f>
        <v>-59.07806559</v>
      </c>
      <c r="O4" s="27" t="str">
        <f t="shared" ref="O4:O79" si="7">IF(N4&gt;75,"ALTO","BAJO")</f>
        <v>BAJO</v>
      </c>
      <c r="P4" s="28">
        <f t="shared" ref="P4:P78" si="8">ROUND(AVERAGE(E4,F4,H4),0)</f>
        <v>733000</v>
      </c>
      <c r="Q4" s="27">
        <f t="shared" ref="Q4:Q79" si="9">STDEVP(E4,F4,H4)</f>
        <v>331497.3605</v>
      </c>
      <c r="R4" s="28">
        <f t="shared" ref="R4:R79" si="10">MIN(E4,F4,H4)</f>
        <v>367500</v>
      </c>
      <c r="S4" s="28">
        <f t="shared" ref="S4:S79" si="11">MAX(E4,F4,H4)</f>
        <v>1170000</v>
      </c>
      <c r="T4" s="29">
        <f t="shared" ref="T4:T79" si="12">(Q4/P4)*100</f>
        <v>45.22474222</v>
      </c>
      <c r="U4" s="29">
        <f t="shared" ref="U4:U79" si="13">100-T4</f>
        <v>54.77525778</v>
      </c>
      <c r="V4" s="27" t="str">
        <f t="shared" ref="V4:V79" si="14">IF(U4&gt;75,"ALTO","BAJO")</f>
        <v>BAJO</v>
      </c>
      <c r="W4" s="28">
        <f t="shared" ref="W4:W78" si="15">ROUND(AVERAGE(E4,H4),0)</f>
        <v>915750</v>
      </c>
      <c r="X4" s="27">
        <f t="shared" ref="X4:X79" si="16">STDEVP(E4,H4)</f>
        <v>254250</v>
      </c>
      <c r="Y4" s="28">
        <f t="shared" ref="Y4:Y79" si="17">MIN(E4,H4)</f>
        <v>661500</v>
      </c>
      <c r="Z4" s="28">
        <f t="shared" ref="Z4:Z79" si="18">MAX(E4,H4)</f>
        <v>1170000</v>
      </c>
      <c r="AA4" s="29">
        <f t="shared" ref="AA4:AA79" si="19">(X4/W4)*100</f>
        <v>27.76412776</v>
      </c>
      <c r="AB4" s="29">
        <f t="shared" ref="AB4:AB79" si="20">100-AA4</f>
        <v>72.23587224</v>
      </c>
      <c r="AC4" s="27" t="str">
        <f t="shared" ref="AC4:AC79" si="21">IF(AB4&gt;75,"ALTO","BAJO")</f>
        <v>BAJO</v>
      </c>
    </row>
    <row r="5" ht="14.25" customHeight="1">
      <c r="A5" s="15">
        <f t="shared" ref="A5:A78" si="22">A4+1</f>
        <v>2</v>
      </c>
      <c r="B5" s="16" t="str">
        <f>COTIZACIONES!B5</f>
        <v>SOPORTE DE PARED/BANCO DE TRABAJO</v>
      </c>
      <c r="C5" s="15" t="s">
        <v>30</v>
      </c>
      <c r="D5" s="15">
        <v>1.0</v>
      </c>
      <c r="E5" s="19">
        <f>COTIZACIONES!E5</f>
        <v>405000</v>
      </c>
      <c r="F5" s="19">
        <f>COTIZACIONES!F5</f>
        <v>220500</v>
      </c>
      <c r="G5" s="19">
        <f>COTIZACIONES!G5</f>
        <v>1304878</v>
      </c>
      <c r="H5" s="19">
        <f>COTIZACIONES!H5</f>
        <v>396900</v>
      </c>
      <c r="I5" s="28">
        <f t="shared" si="1"/>
        <v>581820</v>
      </c>
      <c r="J5" s="27">
        <f t="shared" si="2"/>
        <v>423917.9557</v>
      </c>
      <c r="K5" s="28">
        <f t="shared" si="3"/>
        <v>220500</v>
      </c>
      <c r="L5" s="28">
        <f t="shared" si="4"/>
        <v>1304878</v>
      </c>
      <c r="M5" s="29">
        <f t="shared" si="5"/>
        <v>72.86067094</v>
      </c>
      <c r="N5" s="29">
        <f t="shared" si="6"/>
        <v>27.13932906</v>
      </c>
      <c r="O5" s="27" t="str">
        <f t="shared" si="7"/>
        <v>BAJO</v>
      </c>
      <c r="P5" s="28">
        <f t="shared" si="8"/>
        <v>340800</v>
      </c>
      <c r="Q5" s="27">
        <f t="shared" si="9"/>
        <v>85129.19593</v>
      </c>
      <c r="R5" s="28">
        <f t="shared" si="10"/>
        <v>220500</v>
      </c>
      <c r="S5" s="28">
        <f t="shared" si="11"/>
        <v>405000</v>
      </c>
      <c r="T5" s="29">
        <f t="shared" si="12"/>
        <v>24.97922416</v>
      </c>
      <c r="U5" s="29">
        <f t="shared" si="13"/>
        <v>75.02077584</v>
      </c>
      <c r="V5" s="27" t="str">
        <f t="shared" si="14"/>
        <v>ALTO</v>
      </c>
      <c r="W5" s="28">
        <f t="shared" si="15"/>
        <v>400950</v>
      </c>
      <c r="X5" s="27">
        <f t="shared" si="16"/>
        <v>4050</v>
      </c>
      <c r="Y5" s="28">
        <f t="shared" si="17"/>
        <v>396900</v>
      </c>
      <c r="Z5" s="28">
        <f t="shared" si="18"/>
        <v>405000</v>
      </c>
      <c r="AA5" s="29">
        <f t="shared" si="19"/>
        <v>1.01010101</v>
      </c>
      <c r="AB5" s="29">
        <f t="shared" si="20"/>
        <v>98.98989899</v>
      </c>
      <c r="AC5" s="27" t="str">
        <f t="shared" si="21"/>
        <v>ALTO</v>
      </c>
    </row>
    <row r="6" ht="14.25" customHeight="1">
      <c r="A6" s="15">
        <f t="shared" si="22"/>
        <v>3</v>
      </c>
      <c r="B6" s="16" t="str">
        <f>COTIZACIONES!B6</f>
        <v>ALICATES DE CADENA (PINZA PARA ESLABONES DE CADENA)</v>
      </c>
      <c r="C6" s="15" t="s">
        <v>30</v>
      </c>
      <c r="D6" s="23">
        <v>1.0</v>
      </c>
      <c r="E6" s="19">
        <f>COTIZACIONES!E6</f>
        <v>112500</v>
      </c>
      <c r="F6" s="19">
        <f>COTIZACIONES!F6</f>
        <v>51450</v>
      </c>
      <c r="G6" s="19">
        <f>COTIZACIONES!G6</f>
        <v>80000</v>
      </c>
      <c r="H6" s="19">
        <f>COTIZACIONES!H6</f>
        <v>92610</v>
      </c>
      <c r="I6" s="28">
        <f t="shared" si="1"/>
        <v>84140</v>
      </c>
      <c r="J6" s="27">
        <f t="shared" si="2"/>
        <v>22146.14075</v>
      </c>
      <c r="K6" s="28">
        <f t="shared" si="3"/>
        <v>51450</v>
      </c>
      <c r="L6" s="28">
        <f t="shared" si="4"/>
        <v>112500</v>
      </c>
      <c r="M6" s="29">
        <f t="shared" si="5"/>
        <v>26.32058563</v>
      </c>
      <c r="N6" s="29">
        <f t="shared" si="6"/>
        <v>73.67941437</v>
      </c>
      <c r="O6" s="27" t="str">
        <f t="shared" si="7"/>
        <v>BAJO</v>
      </c>
      <c r="P6" s="28">
        <f t="shared" si="8"/>
        <v>85520</v>
      </c>
      <c r="Q6" s="27">
        <f t="shared" si="9"/>
        <v>25422.78112</v>
      </c>
      <c r="R6" s="28">
        <f t="shared" si="10"/>
        <v>51450</v>
      </c>
      <c r="S6" s="28">
        <f t="shared" si="11"/>
        <v>112500</v>
      </c>
      <c r="T6" s="29">
        <f t="shared" si="12"/>
        <v>29.72729317</v>
      </c>
      <c r="U6" s="29">
        <f t="shared" si="13"/>
        <v>70.27270683</v>
      </c>
      <c r="V6" s="27" t="str">
        <f t="shared" si="14"/>
        <v>BAJO</v>
      </c>
      <c r="W6" s="28">
        <f t="shared" si="15"/>
        <v>102555</v>
      </c>
      <c r="X6" s="27">
        <f t="shared" si="16"/>
        <v>9945</v>
      </c>
      <c r="Y6" s="28">
        <f t="shared" si="17"/>
        <v>92610</v>
      </c>
      <c r="Z6" s="28">
        <f t="shared" si="18"/>
        <v>112500</v>
      </c>
      <c r="AA6" s="29">
        <f t="shared" si="19"/>
        <v>9.69723563</v>
      </c>
      <c r="AB6" s="29">
        <f t="shared" si="20"/>
        <v>90.30276437</v>
      </c>
      <c r="AC6" s="27" t="str">
        <f t="shared" si="21"/>
        <v>ALTO</v>
      </c>
    </row>
    <row r="7" ht="14.25" customHeight="1">
      <c r="A7" s="15">
        <f t="shared" si="22"/>
        <v>4</v>
      </c>
      <c r="B7" s="16" t="str">
        <f>COTIZACIONES!B7</f>
        <v>BOMBA / INFLADOR DE PISO CON MANOMETRO</v>
      </c>
      <c r="C7" s="15" t="s">
        <v>30</v>
      </c>
      <c r="D7" s="23">
        <v>1.0</v>
      </c>
      <c r="E7" s="19">
        <f>COTIZACIONES!E7</f>
        <v>285000</v>
      </c>
      <c r="F7" s="19">
        <f>COTIZACIONES!F7</f>
        <v>110250</v>
      </c>
      <c r="G7" s="19">
        <f>COTIZACIONES!G7</f>
        <v>193800</v>
      </c>
      <c r="H7" s="19">
        <f>COTIZACIONES!H7</f>
        <v>198450</v>
      </c>
      <c r="I7" s="28">
        <f t="shared" si="1"/>
        <v>196875</v>
      </c>
      <c r="J7" s="27">
        <f t="shared" si="2"/>
        <v>61809.87482</v>
      </c>
      <c r="K7" s="28">
        <f t="shared" si="3"/>
        <v>110250</v>
      </c>
      <c r="L7" s="28">
        <f t="shared" si="4"/>
        <v>285000</v>
      </c>
      <c r="M7" s="29">
        <f t="shared" si="5"/>
        <v>31.39549197</v>
      </c>
      <c r="N7" s="29">
        <f t="shared" si="6"/>
        <v>68.60450803</v>
      </c>
      <c r="O7" s="27" t="str">
        <f t="shared" si="7"/>
        <v>BAJO</v>
      </c>
      <c r="P7" s="28">
        <f t="shared" si="8"/>
        <v>197900</v>
      </c>
      <c r="Q7" s="27">
        <f t="shared" si="9"/>
        <v>71342.44879</v>
      </c>
      <c r="R7" s="28">
        <f t="shared" si="10"/>
        <v>110250</v>
      </c>
      <c r="S7" s="28">
        <f t="shared" si="11"/>
        <v>285000</v>
      </c>
      <c r="T7" s="29">
        <f t="shared" si="12"/>
        <v>36.04974674</v>
      </c>
      <c r="U7" s="29">
        <f t="shared" si="13"/>
        <v>63.95025326</v>
      </c>
      <c r="V7" s="27" t="str">
        <f t="shared" si="14"/>
        <v>BAJO</v>
      </c>
      <c r="W7" s="28">
        <f t="shared" si="15"/>
        <v>241725</v>
      </c>
      <c r="X7" s="27">
        <f t="shared" si="16"/>
        <v>43275</v>
      </c>
      <c r="Y7" s="28">
        <f t="shared" si="17"/>
        <v>198450</v>
      </c>
      <c r="Z7" s="28">
        <f t="shared" si="18"/>
        <v>285000</v>
      </c>
      <c r="AA7" s="29">
        <f t="shared" si="19"/>
        <v>17.90257524</v>
      </c>
      <c r="AB7" s="29">
        <f t="shared" si="20"/>
        <v>82.09742476</v>
      </c>
      <c r="AC7" s="27" t="str">
        <f t="shared" si="21"/>
        <v>ALTO</v>
      </c>
    </row>
    <row r="8" ht="14.25" customHeight="1">
      <c r="A8" s="15">
        <f t="shared" si="22"/>
        <v>5</v>
      </c>
      <c r="B8" s="16" t="str">
        <f>COTIZACIONES!B8</f>
        <v>CALIBRADOR DE ALINEACIÓN DE LA SUSPENSIÓN DEL DESVIADOR (COMPAS PARA ALINEAR LAS UÑAS DE LOS MARCOS)</v>
      </c>
      <c r="C8" s="15" t="s">
        <v>30</v>
      </c>
      <c r="D8" s="15">
        <v>1.0</v>
      </c>
      <c r="E8" s="19">
        <f>COTIZACIONES!E8</f>
        <v>525000</v>
      </c>
      <c r="F8" s="19">
        <f>COTIZACIONES!F8</f>
        <v>235200</v>
      </c>
      <c r="G8" s="19">
        <f>COTIZACIONES!G8</f>
        <v>371785</v>
      </c>
      <c r="H8" s="19">
        <f>COTIZACIONES!H8</f>
        <v>423360</v>
      </c>
      <c r="I8" s="28">
        <f t="shared" si="1"/>
        <v>388836</v>
      </c>
      <c r="J8" s="27">
        <f t="shared" si="2"/>
        <v>104435.7441</v>
      </c>
      <c r="K8" s="28">
        <f t="shared" si="3"/>
        <v>235200</v>
      </c>
      <c r="L8" s="28">
        <f t="shared" si="4"/>
        <v>525000</v>
      </c>
      <c r="M8" s="29">
        <f t="shared" si="5"/>
        <v>26.85855839</v>
      </c>
      <c r="N8" s="29">
        <f t="shared" si="6"/>
        <v>73.14144161</v>
      </c>
      <c r="O8" s="27" t="str">
        <f t="shared" si="7"/>
        <v>BAJO</v>
      </c>
      <c r="P8" s="28">
        <f t="shared" si="8"/>
        <v>394520</v>
      </c>
      <c r="Q8" s="27">
        <f t="shared" si="9"/>
        <v>120055.0407</v>
      </c>
      <c r="R8" s="28">
        <f t="shared" si="10"/>
        <v>235200</v>
      </c>
      <c r="S8" s="28">
        <f t="shared" si="11"/>
        <v>525000</v>
      </c>
      <c r="T8" s="29">
        <f t="shared" si="12"/>
        <v>30.43066022</v>
      </c>
      <c r="U8" s="29">
        <f t="shared" si="13"/>
        <v>69.56933978</v>
      </c>
      <c r="V8" s="27" t="str">
        <f t="shared" si="14"/>
        <v>BAJO</v>
      </c>
      <c r="W8" s="28">
        <f t="shared" si="15"/>
        <v>474180</v>
      </c>
      <c r="X8" s="27">
        <f t="shared" si="16"/>
        <v>50820</v>
      </c>
      <c r="Y8" s="28">
        <f t="shared" si="17"/>
        <v>423360</v>
      </c>
      <c r="Z8" s="28">
        <f t="shared" si="18"/>
        <v>525000</v>
      </c>
      <c r="AA8" s="29">
        <f t="shared" si="19"/>
        <v>10.71744907</v>
      </c>
      <c r="AB8" s="29">
        <f t="shared" si="20"/>
        <v>89.28255093</v>
      </c>
      <c r="AC8" s="27" t="str">
        <f t="shared" si="21"/>
        <v>ALTO</v>
      </c>
    </row>
    <row r="9" ht="14.25" customHeight="1">
      <c r="A9" s="15">
        <f t="shared" si="22"/>
        <v>6</v>
      </c>
      <c r="B9" s="16" t="str">
        <f>COTIZACIONES!B9</f>
        <v>COMPRESOR 24 LITROS</v>
      </c>
      <c r="C9" s="15" t="s">
        <v>30</v>
      </c>
      <c r="D9" s="23">
        <v>1.0</v>
      </c>
      <c r="E9" s="19">
        <f>COTIZACIONES!E9</f>
        <v>1170000</v>
      </c>
      <c r="F9" s="19">
        <f>COTIZACIONES!F9</f>
        <v>705600</v>
      </c>
      <c r="G9" s="19">
        <f>COTIZACIONES!G9</f>
        <v>1750000</v>
      </c>
      <c r="H9" s="19">
        <f>COTIZACIONES!H9</f>
        <v>1270080</v>
      </c>
      <c r="I9" s="28">
        <f t="shared" si="1"/>
        <v>1223920</v>
      </c>
      <c r="J9" s="27">
        <f t="shared" si="2"/>
        <v>370962.9027</v>
      </c>
      <c r="K9" s="28">
        <f t="shared" si="3"/>
        <v>705600</v>
      </c>
      <c r="L9" s="28">
        <f t="shared" si="4"/>
        <v>1750000</v>
      </c>
      <c r="M9" s="29">
        <f t="shared" si="5"/>
        <v>30.3094077</v>
      </c>
      <c r="N9" s="29">
        <f t="shared" si="6"/>
        <v>69.6905923</v>
      </c>
      <c r="O9" s="27" t="str">
        <f t="shared" si="7"/>
        <v>BAJO</v>
      </c>
      <c r="P9" s="28">
        <f t="shared" si="8"/>
        <v>1048560</v>
      </c>
      <c r="Q9" s="27">
        <f t="shared" si="9"/>
        <v>245927.0526</v>
      </c>
      <c r="R9" s="28">
        <f t="shared" si="10"/>
        <v>705600</v>
      </c>
      <c r="S9" s="28">
        <f t="shared" si="11"/>
        <v>1270080</v>
      </c>
      <c r="T9" s="29">
        <f t="shared" si="12"/>
        <v>23.45378925</v>
      </c>
      <c r="U9" s="29">
        <f t="shared" si="13"/>
        <v>76.54621075</v>
      </c>
      <c r="V9" s="27" t="str">
        <f t="shared" si="14"/>
        <v>ALTO</v>
      </c>
      <c r="W9" s="28">
        <f t="shared" si="15"/>
        <v>1220040</v>
      </c>
      <c r="X9" s="27">
        <f t="shared" si="16"/>
        <v>50040</v>
      </c>
      <c r="Y9" s="28">
        <f t="shared" si="17"/>
        <v>1170000</v>
      </c>
      <c r="Z9" s="28">
        <f t="shared" si="18"/>
        <v>1270080</v>
      </c>
      <c r="AA9" s="29">
        <f t="shared" si="19"/>
        <v>4.101504869</v>
      </c>
      <c r="AB9" s="29">
        <f t="shared" si="20"/>
        <v>95.89849513</v>
      </c>
      <c r="AC9" s="27" t="str">
        <f t="shared" si="21"/>
        <v>ALTO</v>
      </c>
    </row>
    <row r="10" ht="14.25" customHeight="1">
      <c r="A10" s="15">
        <f t="shared" si="22"/>
        <v>7</v>
      </c>
      <c r="B10" s="16" t="str">
        <f>COTIZACIONES!B10</f>
        <v>HOMBRESOLO MEDIANO (10")</v>
      </c>
      <c r="C10" s="15" t="s">
        <v>30</v>
      </c>
      <c r="D10" s="15">
        <v>1.0</v>
      </c>
      <c r="E10" s="19">
        <f>COTIZACIONES!E10</f>
        <v>97500</v>
      </c>
      <c r="F10" s="19">
        <f>COTIZACIONES!F10</f>
        <v>36750</v>
      </c>
      <c r="G10" s="19">
        <f>COTIZACIONES!G10</f>
        <v>105000</v>
      </c>
      <c r="H10" s="19">
        <f>COTIZACIONES!H10</f>
        <v>66150</v>
      </c>
      <c r="I10" s="28">
        <f t="shared" si="1"/>
        <v>76350</v>
      </c>
      <c r="J10" s="27">
        <f t="shared" si="2"/>
        <v>27112.47407</v>
      </c>
      <c r="K10" s="28">
        <f t="shared" si="3"/>
        <v>36750</v>
      </c>
      <c r="L10" s="28">
        <f t="shared" si="4"/>
        <v>105000</v>
      </c>
      <c r="M10" s="29">
        <f t="shared" si="5"/>
        <v>35.51077153</v>
      </c>
      <c r="N10" s="29">
        <f t="shared" si="6"/>
        <v>64.48922847</v>
      </c>
      <c r="O10" s="27" t="str">
        <f t="shared" si="7"/>
        <v>BAJO</v>
      </c>
      <c r="P10" s="28">
        <f t="shared" si="8"/>
        <v>66800</v>
      </c>
      <c r="Q10" s="27">
        <f t="shared" si="9"/>
        <v>24805.34217</v>
      </c>
      <c r="R10" s="28">
        <f t="shared" si="10"/>
        <v>36750</v>
      </c>
      <c r="S10" s="28">
        <f t="shared" si="11"/>
        <v>97500</v>
      </c>
      <c r="T10" s="29">
        <f t="shared" si="12"/>
        <v>37.13374576</v>
      </c>
      <c r="U10" s="29">
        <f t="shared" si="13"/>
        <v>62.86625424</v>
      </c>
      <c r="V10" s="27" t="str">
        <f t="shared" si="14"/>
        <v>BAJO</v>
      </c>
      <c r="W10" s="28">
        <f t="shared" si="15"/>
        <v>81825</v>
      </c>
      <c r="X10" s="27">
        <f t="shared" si="16"/>
        <v>15675</v>
      </c>
      <c r="Y10" s="28">
        <f t="shared" si="17"/>
        <v>66150</v>
      </c>
      <c r="Z10" s="28">
        <f t="shared" si="18"/>
        <v>97500</v>
      </c>
      <c r="AA10" s="29">
        <f t="shared" si="19"/>
        <v>19.15673694</v>
      </c>
      <c r="AB10" s="29">
        <f t="shared" si="20"/>
        <v>80.84326306</v>
      </c>
      <c r="AC10" s="27" t="str">
        <f t="shared" si="21"/>
        <v>ALTO</v>
      </c>
    </row>
    <row r="11" ht="14.25" customHeight="1">
      <c r="A11" s="15">
        <f t="shared" si="22"/>
        <v>8</v>
      </c>
      <c r="B11" s="16" t="str">
        <f>COTIZACIONES!B11</f>
        <v>INSTALADOR DE ARAÑAS DE DIRECCIÓN</v>
      </c>
      <c r="C11" s="15" t="s">
        <v>30</v>
      </c>
      <c r="D11" s="15">
        <v>1.0</v>
      </c>
      <c r="E11" s="19">
        <f>COTIZACIONES!E11</f>
        <v>180000</v>
      </c>
      <c r="F11" s="19">
        <f>COTIZACIONES!F11</f>
        <v>80850</v>
      </c>
      <c r="G11" s="19">
        <f>COTIZACIONES!G11</f>
        <v>163000</v>
      </c>
      <c r="H11" s="19">
        <f>COTIZACIONES!H11</f>
        <v>145530</v>
      </c>
      <c r="I11" s="28">
        <f t="shared" si="1"/>
        <v>142345</v>
      </c>
      <c r="J11" s="27">
        <f t="shared" si="2"/>
        <v>37537.67208</v>
      </c>
      <c r="K11" s="28">
        <f t="shared" si="3"/>
        <v>80850</v>
      </c>
      <c r="L11" s="28">
        <f t="shared" si="4"/>
        <v>180000</v>
      </c>
      <c r="M11" s="29">
        <f t="shared" si="5"/>
        <v>26.37091017</v>
      </c>
      <c r="N11" s="29">
        <f t="shared" si="6"/>
        <v>73.62908983</v>
      </c>
      <c r="O11" s="27" t="str">
        <f t="shared" si="7"/>
        <v>BAJO</v>
      </c>
      <c r="P11" s="28">
        <f t="shared" si="8"/>
        <v>135460</v>
      </c>
      <c r="Q11" s="27">
        <f t="shared" si="9"/>
        <v>41099.34549</v>
      </c>
      <c r="R11" s="28">
        <f t="shared" si="10"/>
        <v>80850</v>
      </c>
      <c r="S11" s="28">
        <f t="shared" si="11"/>
        <v>180000</v>
      </c>
      <c r="T11" s="29">
        <f t="shared" si="12"/>
        <v>30.34057692</v>
      </c>
      <c r="U11" s="29">
        <f t="shared" si="13"/>
        <v>69.65942308</v>
      </c>
      <c r="V11" s="27" t="str">
        <f t="shared" si="14"/>
        <v>BAJO</v>
      </c>
      <c r="W11" s="28">
        <f t="shared" si="15"/>
        <v>162765</v>
      </c>
      <c r="X11" s="27">
        <f t="shared" si="16"/>
        <v>17235</v>
      </c>
      <c r="Y11" s="28">
        <f t="shared" si="17"/>
        <v>145530</v>
      </c>
      <c r="Z11" s="28">
        <f t="shared" si="18"/>
        <v>180000</v>
      </c>
      <c r="AA11" s="29">
        <f t="shared" si="19"/>
        <v>10.58888582</v>
      </c>
      <c r="AB11" s="29">
        <f t="shared" si="20"/>
        <v>89.41111418</v>
      </c>
      <c r="AC11" s="27" t="str">
        <f t="shared" si="21"/>
        <v>ALTO</v>
      </c>
    </row>
    <row r="12" ht="14.25" customHeight="1">
      <c r="A12" s="15">
        <f t="shared" si="22"/>
        <v>9</v>
      </c>
      <c r="B12" s="16" t="str">
        <f>COTIZACIONES!B12</f>
        <v>JUEGO DE COPAS PARA TALLER EN ACERO DE 3/8, HEXAGONALES Y TIPO TORX</v>
      </c>
      <c r="C12" s="15" t="s">
        <v>30</v>
      </c>
      <c r="D12" s="15">
        <v>1.0</v>
      </c>
      <c r="E12" s="19">
        <f>COTIZACIONES!E12</f>
        <v>345000</v>
      </c>
      <c r="F12" s="19">
        <f>COTIZACIONES!F12</f>
        <v>205800</v>
      </c>
      <c r="G12" s="19">
        <f>COTIZACIONES!G12</f>
        <v>1082500</v>
      </c>
      <c r="H12" s="19">
        <f>COTIZACIONES!H12</f>
        <v>370440</v>
      </c>
      <c r="I12" s="28">
        <f t="shared" si="1"/>
        <v>500935</v>
      </c>
      <c r="J12" s="27">
        <f t="shared" si="2"/>
        <v>341565.2158</v>
      </c>
      <c r="K12" s="28">
        <f t="shared" si="3"/>
        <v>205800</v>
      </c>
      <c r="L12" s="28">
        <f t="shared" si="4"/>
        <v>1082500</v>
      </c>
      <c r="M12" s="29">
        <f t="shared" si="5"/>
        <v>68.18553622</v>
      </c>
      <c r="N12" s="29">
        <f t="shared" si="6"/>
        <v>31.81446378</v>
      </c>
      <c r="O12" s="27" t="str">
        <f t="shared" si="7"/>
        <v>BAJO</v>
      </c>
      <c r="P12" s="28">
        <f t="shared" si="8"/>
        <v>307080</v>
      </c>
      <c r="Q12" s="27">
        <f t="shared" si="9"/>
        <v>72364.94179</v>
      </c>
      <c r="R12" s="28">
        <f t="shared" si="10"/>
        <v>205800</v>
      </c>
      <c r="S12" s="28">
        <f t="shared" si="11"/>
        <v>370440</v>
      </c>
      <c r="T12" s="29">
        <f t="shared" si="12"/>
        <v>23.56550143</v>
      </c>
      <c r="U12" s="29">
        <f t="shared" si="13"/>
        <v>76.43449857</v>
      </c>
      <c r="V12" s="27" t="str">
        <f t="shared" si="14"/>
        <v>ALTO</v>
      </c>
      <c r="W12" s="28">
        <f t="shared" si="15"/>
        <v>357720</v>
      </c>
      <c r="X12" s="27">
        <f t="shared" si="16"/>
        <v>12720</v>
      </c>
      <c r="Y12" s="28">
        <f t="shared" si="17"/>
        <v>345000</v>
      </c>
      <c r="Z12" s="28">
        <f t="shared" si="18"/>
        <v>370440</v>
      </c>
      <c r="AA12" s="29">
        <f t="shared" si="19"/>
        <v>3.55585374</v>
      </c>
      <c r="AB12" s="29">
        <f t="shared" si="20"/>
        <v>96.44414626</v>
      </c>
      <c r="AC12" s="27" t="str">
        <f t="shared" si="21"/>
        <v>ALTO</v>
      </c>
    </row>
    <row r="13" ht="14.25" customHeight="1">
      <c r="A13" s="15">
        <f t="shared" si="22"/>
        <v>10</v>
      </c>
      <c r="B13" s="16" t="str">
        <f>COTIZACIONES!B13</f>
        <v>JUEGO DE LLAVES ALLEN EN FORMA DE L Y EXTREMO DE BOLA.</v>
      </c>
      <c r="C13" s="15" t="s">
        <v>30</v>
      </c>
      <c r="D13" s="15">
        <v>1.0</v>
      </c>
      <c r="E13" s="19">
        <f>COTIZACIONES!E13</f>
        <v>102000</v>
      </c>
      <c r="F13" s="19">
        <f>COTIZACIONES!F13</f>
        <v>66150</v>
      </c>
      <c r="G13" s="19">
        <f>COTIZACIONES!G13</f>
        <v>105000</v>
      </c>
      <c r="H13" s="19">
        <f>COTIZACIONES!H13</f>
        <v>119070</v>
      </c>
      <c r="I13" s="28">
        <f t="shared" si="1"/>
        <v>98055</v>
      </c>
      <c r="J13" s="27">
        <f t="shared" si="2"/>
        <v>19515.09224</v>
      </c>
      <c r="K13" s="28">
        <f t="shared" si="3"/>
        <v>66150</v>
      </c>
      <c r="L13" s="28">
        <f t="shared" si="4"/>
        <v>119070</v>
      </c>
      <c r="M13" s="29">
        <f t="shared" si="5"/>
        <v>19.90218983</v>
      </c>
      <c r="N13" s="29">
        <f t="shared" si="6"/>
        <v>80.09781017</v>
      </c>
      <c r="O13" s="27" t="str">
        <f t="shared" si="7"/>
        <v>ALTO</v>
      </c>
      <c r="P13" s="28">
        <f t="shared" si="8"/>
        <v>95740</v>
      </c>
      <c r="Q13" s="27">
        <f t="shared" si="9"/>
        <v>22053.30361</v>
      </c>
      <c r="R13" s="28">
        <f t="shared" si="10"/>
        <v>66150</v>
      </c>
      <c r="S13" s="28">
        <f t="shared" si="11"/>
        <v>119070</v>
      </c>
      <c r="T13" s="29">
        <f t="shared" si="12"/>
        <v>23.03457657</v>
      </c>
      <c r="U13" s="29">
        <f t="shared" si="13"/>
        <v>76.96542343</v>
      </c>
      <c r="V13" s="27" t="str">
        <f t="shared" si="14"/>
        <v>ALTO</v>
      </c>
      <c r="W13" s="28">
        <f t="shared" si="15"/>
        <v>110535</v>
      </c>
      <c r="X13" s="27">
        <f t="shared" si="16"/>
        <v>8535</v>
      </c>
      <c r="Y13" s="28">
        <f t="shared" si="17"/>
        <v>102000</v>
      </c>
      <c r="Z13" s="28">
        <f t="shared" si="18"/>
        <v>119070</v>
      </c>
      <c r="AA13" s="29">
        <f t="shared" si="19"/>
        <v>7.721536165</v>
      </c>
      <c r="AB13" s="29">
        <f t="shared" si="20"/>
        <v>92.27846383</v>
      </c>
      <c r="AC13" s="27" t="str">
        <f t="shared" si="21"/>
        <v>ALTO</v>
      </c>
    </row>
    <row r="14" ht="14.25" customHeight="1">
      <c r="A14" s="15">
        <f t="shared" si="22"/>
        <v>11</v>
      </c>
      <c r="B14" s="16" t="str">
        <f>COTIZACIONES!B14</f>
        <v>JUEGO DE LLAVES TORX</v>
      </c>
      <c r="C14" s="15" t="s">
        <v>30</v>
      </c>
      <c r="D14" s="15">
        <v>1.0</v>
      </c>
      <c r="E14" s="19">
        <f>COTIZACIONES!E14</f>
        <v>112500</v>
      </c>
      <c r="F14" s="19">
        <f>COTIZACIONES!F14</f>
        <v>66150</v>
      </c>
      <c r="G14" s="19">
        <f>COTIZACIONES!G14</f>
        <v>150000</v>
      </c>
      <c r="H14" s="19">
        <f>COTIZACIONES!H14</f>
        <v>119070</v>
      </c>
      <c r="I14" s="28">
        <f t="shared" si="1"/>
        <v>111930</v>
      </c>
      <c r="J14" s="27">
        <f t="shared" si="2"/>
        <v>29985.15383</v>
      </c>
      <c r="K14" s="28">
        <f t="shared" si="3"/>
        <v>66150</v>
      </c>
      <c r="L14" s="28">
        <f t="shared" si="4"/>
        <v>150000</v>
      </c>
      <c r="M14" s="29">
        <f t="shared" si="5"/>
        <v>26.78920202</v>
      </c>
      <c r="N14" s="29">
        <f t="shared" si="6"/>
        <v>73.21079798</v>
      </c>
      <c r="O14" s="27" t="str">
        <f t="shared" si="7"/>
        <v>BAJO</v>
      </c>
      <c r="P14" s="28">
        <f t="shared" si="8"/>
        <v>99240</v>
      </c>
      <c r="Q14" s="27">
        <f t="shared" si="9"/>
        <v>23551.39486</v>
      </c>
      <c r="R14" s="28">
        <f t="shared" si="10"/>
        <v>66150</v>
      </c>
      <c r="S14" s="28">
        <f t="shared" si="11"/>
        <v>119070</v>
      </c>
      <c r="T14" s="29">
        <f t="shared" si="12"/>
        <v>23.73175621</v>
      </c>
      <c r="U14" s="29">
        <f t="shared" si="13"/>
        <v>76.26824379</v>
      </c>
      <c r="V14" s="27" t="str">
        <f t="shared" si="14"/>
        <v>ALTO</v>
      </c>
      <c r="W14" s="28">
        <f t="shared" si="15"/>
        <v>115785</v>
      </c>
      <c r="X14" s="27">
        <f t="shared" si="16"/>
        <v>3285</v>
      </c>
      <c r="Y14" s="28">
        <f t="shared" si="17"/>
        <v>112500</v>
      </c>
      <c r="Z14" s="28">
        <f t="shared" si="18"/>
        <v>119070</v>
      </c>
      <c r="AA14" s="29">
        <f t="shared" si="19"/>
        <v>2.837155072</v>
      </c>
      <c r="AB14" s="29">
        <f t="shared" si="20"/>
        <v>97.16284493</v>
      </c>
      <c r="AC14" s="27" t="str">
        <f t="shared" si="21"/>
        <v>ALTO</v>
      </c>
    </row>
    <row r="15" ht="14.25" customHeight="1">
      <c r="A15" s="15">
        <f t="shared" si="22"/>
        <v>12</v>
      </c>
      <c r="B15" s="16" t="str">
        <f>COTIZACIONES!B15</f>
        <v>MARTILLO DE UÑA CARPINTERO EN ACERO MANGO ERGONÓMICO</v>
      </c>
      <c r="C15" s="15" t="s">
        <v>30</v>
      </c>
      <c r="D15" s="23">
        <v>1.0</v>
      </c>
      <c r="E15" s="19">
        <f>COTIZACIONES!E15</f>
        <v>210000</v>
      </c>
      <c r="F15" s="19">
        <f>COTIZACIONES!F15</f>
        <v>36750</v>
      </c>
      <c r="G15" s="19">
        <f>COTIZACIONES!G15</f>
        <v>85000</v>
      </c>
      <c r="H15" s="19">
        <f>COTIZACIONES!H15</f>
        <v>66150</v>
      </c>
      <c r="I15" s="28">
        <f t="shared" si="1"/>
        <v>99475</v>
      </c>
      <c r="J15" s="27">
        <f t="shared" si="2"/>
        <v>66087.59812</v>
      </c>
      <c r="K15" s="28">
        <f t="shared" si="3"/>
        <v>36750</v>
      </c>
      <c r="L15" s="28">
        <f t="shared" si="4"/>
        <v>210000</v>
      </c>
      <c r="M15" s="29">
        <f t="shared" si="5"/>
        <v>66.43638916</v>
      </c>
      <c r="N15" s="29">
        <f t="shared" si="6"/>
        <v>33.56361084</v>
      </c>
      <c r="O15" s="27" t="str">
        <f t="shared" si="7"/>
        <v>BAJO</v>
      </c>
      <c r="P15" s="28">
        <f t="shared" si="8"/>
        <v>104300</v>
      </c>
      <c r="Q15" s="27">
        <f t="shared" si="9"/>
        <v>75698.77806</v>
      </c>
      <c r="R15" s="28">
        <f t="shared" si="10"/>
        <v>36750</v>
      </c>
      <c r="S15" s="28">
        <f t="shared" si="11"/>
        <v>210000</v>
      </c>
      <c r="T15" s="29">
        <f t="shared" si="12"/>
        <v>72.57792719</v>
      </c>
      <c r="U15" s="29">
        <f t="shared" si="13"/>
        <v>27.42207281</v>
      </c>
      <c r="V15" s="27" t="str">
        <f t="shared" si="14"/>
        <v>BAJO</v>
      </c>
      <c r="W15" s="28">
        <f t="shared" si="15"/>
        <v>138075</v>
      </c>
      <c r="X15" s="27">
        <f t="shared" si="16"/>
        <v>71925</v>
      </c>
      <c r="Y15" s="28">
        <f t="shared" si="17"/>
        <v>66150</v>
      </c>
      <c r="Z15" s="28">
        <f t="shared" si="18"/>
        <v>210000</v>
      </c>
      <c r="AA15" s="29">
        <f t="shared" si="19"/>
        <v>52.09125475</v>
      </c>
      <c r="AB15" s="29">
        <f t="shared" si="20"/>
        <v>47.90874525</v>
      </c>
      <c r="AC15" s="27" t="str">
        <f t="shared" si="21"/>
        <v>BAJO</v>
      </c>
    </row>
    <row r="16" ht="14.25" customHeight="1">
      <c r="A16" s="15">
        <f t="shared" si="22"/>
        <v>13</v>
      </c>
      <c r="B16" s="16" t="str">
        <f>COTIZACIONES!B16</f>
        <v>NIVELADOR DE RINES (CENTRADOR)</v>
      </c>
      <c r="C16" s="15" t="s">
        <v>30</v>
      </c>
      <c r="D16" s="15">
        <v>1.0</v>
      </c>
      <c r="E16" s="19">
        <f>COTIZACIONES!E16</f>
        <v>1020000</v>
      </c>
      <c r="F16" s="19">
        <f>COTIZACIONES!F16</f>
        <v>323400</v>
      </c>
      <c r="G16" s="19">
        <f>COTIZACIONES!G16</f>
        <v>575000</v>
      </c>
      <c r="H16" s="19">
        <f>COTIZACIONES!H16</f>
        <v>582120</v>
      </c>
      <c r="I16" s="28">
        <f t="shared" si="1"/>
        <v>625130</v>
      </c>
      <c r="J16" s="27">
        <f t="shared" si="2"/>
        <v>250662.2163</v>
      </c>
      <c r="K16" s="28">
        <f t="shared" si="3"/>
        <v>323400</v>
      </c>
      <c r="L16" s="28">
        <f t="shared" si="4"/>
        <v>1020000</v>
      </c>
      <c r="M16" s="29">
        <f t="shared" si="5"/>
        <v>40.09761431</v>
      </c>
      <c r="N16" s="29">
        <f t="shared" si="6"/>
        <v>59.90238569</v>
      </c>
      <c r="O16" s="27" t="str">
        <f t="shared" si="7"/>
        <v>BAJO</v>
      </c>
      <c r="P16" s="28">
        <f t="shared" si="8"/>
        <v>641840</v>
      </c>
      <c r="Q16" s="27">
        <f t="shared" si="9"/>
        <v>287503.9116</v>
      </c>
      <c r="R16" s="28">
        <f t="shared" si="10"/>
        <v>323400</v>
      </c>
      <c r="S16" s="28">
        <f t="shared" si="11"/>
        <v>1020000</v>
      </c>
      <c r="T16" s="29">
        <f t="shared" si="12"/>
        <v>44.79370429</v>
      </c>
      <c r="U16" s="29">
        <f t="shared" si="13"/>
        <v>55.20629571</v>
      </c>
      <c r="V16" s="27" t="str">
        <f t="shared" si="14"/>
        <v>BAJO</v>
      </c>
      <c r="W16" s="28">
        <f t="shared" si="15"/>
        <v>801060</v>
      </c>
      <c r="X16" s="27">
        <f t="shared" si="16"/>
        <v>218940</v>
      </c>
      <c r="Y16" s="28">
        <f t="shared" si="17"/>
        <v>582120</v>
      </c>
      <c r="Z16" s="28">
        <f t="shared" si="18"/>
        <v>1020000</v>
      </c>
      <c r="AA16" s="29">
        <f t="shared" si="19"/>
        <v>27.33128605</v>
      </c>
      <c r="AB16" s="29">
        <f t="shared" si="20"/>
        <v>72.66871395</v>
      </c>
      <c r="AC16" s="27" t="str">
        <f t="shared" si="21"/>
        <v>BAJO</v>
      </c>
    </row>
    <row r="17" ht="14.25" customHeight="1">
      <c r="A17" s="15">
        <f t="shared" si="22"/>
        <v>14</v>
      </c>
      <c r="B17" s="16" t="str">
        <f>COTIZACIONES!B17</f>
        <v>PRENSA DE BANCO No. 4</v>
      </c>
      <c r="C17" s="15" t="s">
        <v>30</v>
      </c>
      <c r="D17" s="15">
        <v>1.0</v>
      </c>
      <c r="E17" s="19">
        <f>COTIZACIONES!E17</f>
        <v>525000</v>
      </c>
      <c r="F17" s="19">
        <f>COTIZACIONES!F17</f>
        <v>176400</v>
      </c>
      <c r="G17" s="19">
        <f>COTIZACIONES!G17</f>
        <v>522000</v>
      </c>
      <c r="H17" s="19">
        <f>COTIZACIONES!H17</f>
        <v>317520</v>
      </c>
      <c r="I17" s="28">
        <f t="shared" si="1"/>
        <v>385230</v>
      </c>
      <c r="J17" s="27">
        <f t="shared" si="2"/>
        <v>147000.2541</v>
      </c>
      <c r="K17" s="28">
        <f t="shared" si="3"/>
        <v>176400</v>
      </c>
      <c r="L17" s="28">
        <f t="shared" si="4"/>
        <v>525000</v>
      </c>
      <c r="M17" s="29">
        <f t="shared" si="5"/>
        <v>38.15908784</v>
      </c>
      <c r="N17" s="29">
        <f t="shared" si="6"/>
        <v>61.84091216</v>
      </c>
      <c r="O17" s="27" t="str">
        <f t="shared" si="7"/>
        <v>BAJO</v>
      </c>
      <c r="P17" s="28">
        <f t="shared" si="8"/>
        <v>339640</v>
      </c>
      <c r="Q17" s="27">
        <f t="shared" si="9"/>
        <v>143172.299</v>
      </c>
      <c r="R17" s="28">
        <f t="shared" si="10"/>
        <v>176400</v>
      </c>
      <c r="S17" s="28">
        <f t="shared" si="11"/>
        <v>525000</v>
      </c>
      <c r="T17" s="29">
        <f t="shared" si="12"/>
        <v>42.15413349</v>
      </c>
      <c r="U17" s="29">
        <f t="shared" si="13"/>
        <v>57.84586651</v>
      </c>
      <c r="V17" s="27" t="str">
        <f t="shared" si="14"/>
        <v>BAJO</v>
      </c>
      <c r="W17" s="28">
        <f t="shared" si="15"/>
        <v>421260</v>
      </c>
      <c r="X17" s="27">
        <f t="shared" si="16"/>
        <v>103740</v>
      </c>
      <c r="Y17" s="28">
        <f t="shared" si="17"/>
        <v>317520</v>
      </c>
      <c r="Z17" s="28">
        <f t="shared" si="18"/>
        <v>525000</v>
      </c>
      <c r="AA17" s="29">
        <f t="shared" si="19"/>
        <v>24.62612164</v>
      </c>
      <c r="AB17" s="29">
        <f t="shared" si="20"/>
        <v>75.37387836</v>
      </c>
      <c r="AC17" s="27" t="str">
        <f t="shared" si="21"/>
        <v>ALTO</v>
      </c>
    </row>
    <row r="18" ht="14.25" customHeight="1">
      <c r="A18" s="15">
        <f t="shared" si="22"/>
        <v>15</v>
      </c>
      <c r="B18" s="16" t="str">
        <f>COTIZACIONES!B18</f>
        <v>SOPORTES PARA MANTENIMIENTO DE BICICLETAS TIPO TRIPODE</v>
      </c>
      <c r="C18" s="15" t="s">
        <v>30</v>
      </c>
      <c r="D18" s="23">
        <v>1.0</v>
      </c>
      <c r="E18" s="19">
        <f>COTIZACIONES!E18</f>
        <v>720000</v>
      </c>
      <c r="F18" s="19">
        <f>COTIZACIONES!F18</f>
        <v>279300</v>
      </c>
      <c r="G18" s="19">
        <f>COTIZACIONES!G18</f>
        <v>500000</v>
      </c>
      <c r="H18" s="19">
        <f>COTIZACIONES!H18</f>
        <v>502740</v>
      </c>
      <c r="I18" s="28">
        <f t="shared" si="1"/>
        <v>500510</v>
      </c>
      <c r="J18" s="27">
        <f t="shared" si="2"/>
        <v>155816.364</v>
      </c>
      <c r="K18" s="28">
        <f t="shared" si="3"/>
        <v>279300</v>
      </c>
      <c r="L18" s="28">
        <f t="shared" si="4"/>
        <v>720000</v>
      </c>
      <c r="M18" s="29">
        <f t="shared" si="5"/>
        <v>31.13151866</v>
      </c>
      <c r="N18" s="29">
        <f t="shared" si="6"/>
        <v>68.86848134</v>
      </c>
      <c r="O18" s="27" t="str">
        <f t="shared" si="7"/>
        <v>BAJO</v>
      </c>
      <c r="P18" s="28">
        <f t="shared" si="8"/>
        <v>500680</v>
      </c>
      <c r="Q18" s="27">
        <f t="shared" si="9"/>
        <v>179920.9182</v>
      </c>
      <c r="R18" s="28">
        <f t="shared" si="10"/>
        <v>279300</v>
      </c>
      <c r="S18" s="28">
        <f t="shared" si="11"/>
        <v>720000</v>
      </c>
      <c r="T18" s="29">
        <f t="shared" si="12"/>
        <v>35.93531161</v>
      </c>
      <c r="U18" s="29">
        <f t="shared" si="13"/>
        <v>64.06468839</v>
      </c>
      <c r="V18" s="27" t="str">
        <f t="shared" si="14"/>
        <v>BAJO</v>
      </c>
      <c r="W18" s="28">
        <f t="shared" si="15"/>
        <v>611370</v>
      </c>
      <c r="X18" s="27">
        <f t="shared" si="16"/>
        <v>108630</v>
      </c>
      <c r="Y18" s="28">
        <f t="shared" si="17"/>
        <v>502740</v>
      </c>
      <c r="Z18" s="28">
        <f t="shared" si="18"/>
        <v>720000</v>
      </c>
      <c r="AA18" s="29">
        <f t="shared" si="19"/>
        <v>17.76829089</v>
      </c>
      <c r="AB18" s="29">
        <f t="shared" si="20"/>
        <v>82.23170911</v>
      </c>
      <c r="AC18" s="27" t="str">
        <f t="shared" si="21"/>
        <v>ALTO</v>
      </c>
    </row>
    <row r="19" ht="14.25" customHeight="1">
      <c r="A19" s="15">
        <f t="shared" si="22"/>
        <v>16</v>
      </c>
      <c r="B19" s="16" t="str">
        <f>COTIZACIONES!B19</f>
        <v>TIJERAS</v>
      </c>
      <c r="C19" s="15" t="s">
        <v>30</v>
      </c>
      <c r="D19" s="15">
        <v>1.0</v>
      </c>
      <c r="E19" s="19">
        <f>COTIZACIONES!E19</f>
        <v>55500</v>
      </c>
      <c r="F19" s="19">
        <f>COTIZACIONES!F19</f>
        <v>14700</v>
      </c>
      <c r="G19" s="19">
        <f>COTIZACIONES!G19</f>
        <v>187500</v>
      </c>
      <c r="H19" s="19">
        <f>COTIZACIONES!H19</f>
        <v>26460</v>
      </c>
      <c r="I19" s="28">
        <f t="shared" si="1"/>
        <v>71040</v>
      </c>
      <c r="J19" s="27">
        <f t="shared" si="2"/>
        <v>68858.54195</v>
      </c>
      <c r="K19" s="28">
        <f t="shared" si="3"/>
        <v>14700</v>
      </c>
      <c r="L19" s="28">
        <f t="shared" si="4"/>
        <v>187500</v>
      </c>
      <c r="M19" s="29">
        <f t="shared" si="5"/>
        <v>96.92925388</v>
      </c>
      <c r="N19" s="29">
        <f t="shared" si="6"/>
        <v>3.070746124</v>
      </c>
      <c r="O19" s="27" t="str">
        <f t="shared" si="7"/>
        <v>BAJO</v>
      </c>
      <c r="P19" s="28">
        <f t="shared" si="8"/>
        <v>32220</v>
      </c>
      <c r="Q19" s="27">
        <f t="shared" si="9"/>
        <v>17147.268</v>
      </c>
      <c r="R19" s="28">
        <f t="shared" si="10"/>
        <v>14700</v>
      </c>
      <c r="S19" s="28">
        <f t="shared" si="11"/>
        <v>55500</v>
      </c>
      <c r="T19" s="29">
        <f t="shared" si="12"/>
        <v>53.21932962</v>
      </c>
      <c r="U19" s="29">
        <f t="shared" si="13"/>
        <v>46.78067038</v>
      </c>
      <c r="V19" s="27" t="str">
        <f t="shared" si="14"/>
        <v>BAJO</v>
      </c>
      <c r="W19" s="28">
        <f t="shared" si="15"/>
        <v>40980</v>
      </c>
      <c r="X19" s="27">
        <f t="shared" si="16"/>
        <v>14520</v>
      </c>
      <c r="Y19" s="28">
        <f t="shared" si="17"/>
        <v>26460</v>
      </c>
      <c r="Z19" s="28">
        <f t="shared" si="18"/>
        <v>55500</v>
      </c>
      <c r="AA19" s="29">
        <f t="shared" si="19"/>
        <v>35.43191801</v>
      </c>
      <c r="AB19" s="29">
        <f t="shared" si="20"/>
        <v>64.56808199</v>
      </c>
      <c r="AC19" s="27" t="str">
        <f t="shared" si="21"/>
        <v>BAJO</v>
      </c>
    </row>
    <row r="20" ht="14.25" customHeight="1">
      <c r="A20" s="15">
        <f t="shared" si="22"/>
        <v>17</v>
      </c>
      <c r="B20" s="16" t="str">
        <f>COTIZACIONES!B20</f>
        <v>ACEITE EN SPRAY ("AFLOJA TODO") TAMAÑO ESTANDAR GRANDE</v>
      </c>
      <c r="C20" s="15" t="s">
        <v>30</v>
      </c>
      <c r="D20" s="15">
        <v>1.0</v>
      </c>
      <c r="E20" s="19">
        <f>COTIZACIONES!E20</f>
        <v>82500</v>
      </c>
      <c r="F20" s="19">
        <f>COTIZACIONES!F20</f>
        <v>41160</v>
      </c>
      <c r="G20" s="19">
        <f>COTIZACIONES!G20</f>
        <v>133250</v>
      </c>
      <c r="H20" s="19">
        <f>COTIZACIONES!H20</f>
        <v>74088</v>
      </c>
      <c r="I20" s="28">
        <f t="shared" si="1"/>
        <v>82750</v>
      </c>
      <c r="J20" s="27">
        <f t="shared" si="2"/>
        <v>32996.48028</v>
      </c>
      <c r="K20" s="28">
        <f t="shared" si="3"/>
        <v>41160</v>
      </c>
      <c r="L20" s="28">
        <f t="shared" si="4"/>
        <v>133250</v>
      </c>
      <c r="M20" s="29">
        <f t="shared" si="5"/>
        <v>39.87490064</v>
      </c>
      <c r="N20" s="29">
        <f t="shared" si="6"/>
        <v>60.12509936</v>
      </c>
      <c r="O20" s="27" t="str">
        <f t="shared" si="7"/>
        <v>BAJO</v>
      </c>
      <c r="P20" s="28">
        <f t="shared" si="8"/>
        <v>65916</v>
      </c>
      <c r="Q20" s="27">
        <f t="shared" si="9"/>
        <v>17838.817</v>
      </c>
      <c r="R20" s="28">
        <f t="shared" si="10"/>
        <v>41160</v>
      </c>
      <c r="S20" s="28">
        <f t="shared" si="11"/>
        <v>82500</v>
      </c>
      <c r="T20" s="29">
        <f t="shared" si="12"/>
        <v>27.06295437</v>
      </c>
      <c r="U20" s="29">
        <f t="shared" si="13"/>
        <v>72.93704563</v>
      </c>
      <c r="V20" s="27" t="str">
        <f t="shared" si="14"/>
        <v>BAJO</v>
      </c>
      <c r="W20" s="28">
        <f t="shared" si="15"/>
        <v>78294</v>
      </c>
      <c r="X20" s="27">
        <f t="shared" si="16"/>
        <v>4206</v>
      </c>
      <c r="Y20" s="28">
        <f t="shared" si="17"/>
        <v>74088</v>
      </c>
      <c r="Z20" s="28">
        <f t="shared" si="18"/>
        <v>82500</v>
      </c>
      <c r="AA20" s="29">
        <f t="shared" si="19"/>
        <v>5.372059162</v>
      </c>
      <c r="AB20" s="29">
        <f t="shared" si="20"/>
        <v>94.62794084</v>
      </c>
      <c r="AC20" s="27" t="str">
        <f t="shared" si="21"/>
        <v>ALTO</v>
      </c>
    </row>
    <row r="21" ht="14.25" customHeight="1">
      <c r="A21" s="15">
        <f t="shared" si="22"/>
        <v>18</v>
      </c>
      <c r="B21" s="16" t="str">
        <f>COTIZACIONES!B21</f>
        <v>ADAPTADOR DE MIPLE</v>
      </c>
      <c r="C21" s="15" t="s">
        <v>30</v>
      </c>
      <c r="D21" s="15">
        <v>1.0</v>
      </c>
      <c r="E21" s="19">
        <f>COTIZACIONES!E21</f>
        <v>6000</v>
      </c>
      <c r="F21" s="19">
        <f>COTIZACIONES!F21</f>
        <v>11760</v>
      </c>
      <c r="G21" s="19">
        <f>COTIZACIONES!G21</f>
        <v>2700</v>
      </c>
      <c r="H21" s="19">
        <f>COTIZACIONES!H21</f>
        <v>21168</v>
      </c>
      <c r="I21" s="28">
        <f t="shared" si="1"/>
        <v>10407</v>
      </c>
      <c r="J21" s="27">
        <f t="shared" si="2"/>
        <v>7008.017337</v>
      </c>
      <c r="K21" s="28">
        <f t="shared" si="3"/>
        <v>2700</v>
      </c>
      <c r="L21" s="28">
        <f t="shared" si="4"/>
        <v>21168</v>
      </c>
      <c r="M21" s="29">
        <f t="shared" si="5"/>
        <v>67.33945745</v>
      </c>
      <c r="N21" s="29">
        <f t="shared" si="6"/>
        <v>32.66054255</v>
      </c>
      <c r="O21" s="27" t="str">
        <f t="shared" si="7"/>
        <v>BAJO</v>
      </c>
      <c r="P21" s="28">
        <f t="shared" si="8"/>
        <v>12976</v>
      </c>
      <c r="Q21" s="27">
        <f t="shared" si="9"/>
        <v>6251.722323</v>
      </c>
      <c r="R21" s="28">
        <f t="shared" si="10"/>
        <v>6000</v>
      </c>
      <c r="S21" s="28">
        <f t="shared" si="11"/>
        <v>21168</v>
      </c>
      <c r="T21" s="29">
        <f t="shared" si="12"/>
        <v>48.17911778</v>
      </c>
      <c r="U21" s="29">
        <f t="shared" si="13"/>
        <v>51.82088222</v>
      </c>
      <c r="V21" s="27" t="str">
        <f t="shared" si="14"/>
        <v>BAJO</v>
      </c>
      <c r="W21" s="28">
        <f t="shared" si="15"/>
        <v>13584</v>
      </c>
      <c r="X21" s="27">
        <f t="shared" si="16"/>
        <v>7584</v>
      </c>
      <c r="Y21" s="28">
        <f t="shared" si="17"/>
        <v>6000</v>
      </c>
      <c r="Z21" s="28">
        <f t="shared" si="18"/>
        <v>21168</v>
      </c>
      <c r="AA21" s="29">
        <f t="shared" si="19"/>
        <v>55.83038869</v>
      </c>
      <c r="AB21" s="29">
        <f t="shared" si="20"/>
        <v>44.16961131</v>
      </c>
      <c r="AC21" s="27" t="str">
        <f t="shared" si="21"/>
        <v>BAJO</v>
      </c>
    </row>
    <row r="22" ht="14.25" customHeight="1">
      <c r="A22" s="15">
        <f t="shared" si="22"/>
        <v>19</v>
      </c>
      <c r="B22" s="16" t="str">
        <f>COTIZACIONES!B22</f>
        <v>ALCOHOL ISOPROPILICO</v>
      </c>
      <c r="C22" s="30" t="s">
        <v>53</v>
      </c>
      <c r="D22" s="15">
        <v>1.0</v>
      </c>
      <c r="E22" s="19">
        <f>COTIZACIONES!E22</f>
        <v>270000</v>
      </c>
      <c r="F22" s="19">
        <f>COTIZACIONES!F22</f>
        <v>26460</v>
      </c>
      <c r="G22" s="19">
        <f>COTIZACIONES!G22</f>
        <v>257500</v>
      </c>
      <c r="H22" s="19">
        <f>COTIZACIONES!H22</f>
        <v>47628</v>
      </c>
      <c r="I22" s="28">
        <f t="shared" si="1"/>
        <v>150397</v>
      </c>
      <c r="J22" s="27">
        <f t="shared" si="2"/>
        <v>113685.7264</v>
      </c>
      <c r="K22" s="28">
        <f t="shared" si="3"/>
        <v>26460</v>
      </c>
      <c r="L22" s="28">
        <f t="shared" si="4"/>
        <v>270000</v>
      </c>
      <c r="M22" s="29">
        <f t="shared" si="5"/>
        <v>75.59042162</v>
      </c>
      <c r="N22" s="29">
        <f t="shared" si="6"/>
        <v>24.40957838</v>
      </c>
      <c r="O22" s="27" t="str">
        <f t="shared" si="7"/>
        <v>BAJO</v>
      </c>
      <c r="P22" s="28">
        <f t="shared" si="8"/>
        <v>114696</v>
      </c>
      <c r="Q22" s="27">
        <f t="shared" si="9"/>
        <v>110156.0117</v>
      </c>
      <c r="R22" s="28">
        <f t="shared" si="10"/>
        <v>26460</v>
      </c>
      <c r="S22" s="28">
        <f t="shared" si="11"/>
        <v>270000</v>
      </c>
      <c r="T22" s="29">
        <f t="shared" si="12"/>
        <v>96.04172045</v>
      </c>
      <c r="U22" s="29">
        <f t="shared" si="13"/>
        <v>3.958279545</v>
      </c>
      <c r="V22" s="27" t="str">
        <f t="shared" si="14"/>
        <v>BAJO</v>
      </c>
      <c r="W22" s="28">
        <f t="shared" si="15"/>
        <v>158814</v>
      </c>
      <c r="X22" s="27">
        <f t="shared" si="16"/>
        <v>111186</v>
      </c>
      <c r="Y22" s="28">
        <f t="shared" si="17"/>
        <v>47628</v>
      </c>
      <c r="Z22" s="28">
        <f t="shared" si="18"/>
        <v>270000</v>
      </c>
      <c r="AA22" s="29">
        <f t="shared" si="19"/>
        <v>70.01020061</v>
      </c>
      <c r="AB22" s="29">
        <f t="shared" si="20"/>
        <v>29.98979939</v>
      </c>
      <c r="AC22" s="27" t="str">
        <f t="shared" si="21"/>
        <v>BAJO</v>
      </c>
    </row>
    <row r="23" ht="14.25" customHeight="1">
      <c r="A23" s="15">
        <f t="shared" si="22"/>
        <v>20</v>
      </c>
      <c r="B23" s="16" t="str">
        <f>COTIZACIONES!B23</f>
        <v>BANDEJAS PLASTICAS PARA EL LAVADO DE LOS REPUESTOS</v>
      </c>
      <c r="C23" s="15" t="s">
        <v>30</v>
      </c>
      <c r="D23" s="15">
        <v>1.0</v>
      </c>
      <c r="E23" s="19">
        <f>COTIZACIONES!E23</f>
        <v>210000</v>
      </c>
      <c r="F23" s="19">
        <f>COTIZACIONES!F23</f>
        <v>17640</v>
      </c>
      <c r="G23" s="19">
        <f>COTIZACIONES!G23</f>
        <v>62500</v>
      </c>
      <c r="H23" s="19">
        <f>COTIZACIONES!H23</f>
        <v>31752</v>
      </c>
      <c r="I23" s="28">
        <f t="shared" si="1"/>
        <v>80473</v>
      </c>
      <c r="J23" s="27">
        <f t="shared" si="2"/>
        <v>76521.22939</v>
      </c>
      <c r="K23" s="28">
        <f t="shared" si="3"/>
        <v>17640</v>
      </c>
      <c r="L23" s="28">
        <f t="shared" si="4"/>
        <v>210000</v>
      </c>
      <c r="M23" s="29">
        <f t="shared" si="5"/>
        <v>95.08932112</v>
      </c>
      <c r="N23" s="29">
        <f t="shared" si="6"/>
        <v>4.910678877</v>
      </c>
      <c r="O23" s="27" t="str">
        <f t="shared" si="7"/>
        <v>BAJO</v>
      </c>
      <c r="P23" s="28">
        <f t="shared" si="8"/>
        <v>86464</v>
      </c>
      <c r="Q23" s="27">
        <f t="shared" si="9"/>
        <v>87542.92131</v>
      </c>
      <c r="R23" s="28">
        <f t="shared" si="10"/>
        <v>17640</v>
      </c>
      <c r="S23" s="28">
        <f t="shared" si="11"/>
        <v>210000</v>
      </c>
      <c r="T23" s="29">
        <f t="shared" si="12"/>
        <v>101.2478272</v>
      </c>
      <c r="U23" s="29">
        <f t="shared" si="13"/>
        <v>-1.247827203</v>
      </c>
      <c r="V23" s="27" t="str">
        <f t="shared" si="14"/>
        <v>BAJO</v>
      </c>
      <c r="W23" s="28">
        <f t="shared" si="15"/>
        <v>120876</v>
      </c>
      <c r="X23" s="27">
        <f t="shared" si="16"/>
        <v>89124</v>
      </c>
      <c r="Y23" s="28">
        <f t="shared" si="17"/>
        <v>31752</v>
      </c>
      <c r="Z23" s="28">
        <f t="shared" si="18"/>
        <v>210000</v>
      </c>
      <c r="AA23" s="29">
        <f t="shared" si="19"/>
        <v>73.73175817</v>
      </c>
      <c r="AB23" s="29">
        <f t="shared" si="20"/>
        <v>26.26824183</v>
      </c>
      <c r="AC23" s="27" t="str">
        <f t="shared" si="21"/>
        <v>BAJO</v>
      </c>
    </row>
    <row r="24" ht="14.25" customHeight="1">
      <c r="A24" s="15">
        <f t="shared" si="22"/>
        <v>21</v>
      </c>
      <c r="B24" s="16" t="str">
        <f>COTIZACIONES!B24</f>
        <v>PALAS O PALANCAS DE DESPINCHE</v>
      </c>
      <c r="C24" s="15" t="s">
        <v>30</v>
      </c>
      <c r="D24" s="15">
        <v>1.0</v>
      </c>
      <c r="E24" s="19">
        <f>COTIZACIONES!E24</f>
        <v>6000</v>
      </c>
      <c r="F24" s="19">
        <f>COTIZACIONES!F24</f>
        <v>17640</v>
      </c>
      <c r="G24" s="19">
        <f>COTIZACIONES!G24</f>
        <v>10800</v>
      </c>
      <c r="H24" s="19">
        <f>COTIZACIONES!H24</f>
        <v>31752</v>
      </c>
      <c r="I24" s="28">
        <f t="shared" si="1"/>
        <v>16548</v>
      </c>
      <c r="J24" s="27">
        <f t="shared" si="2"/>
        <v>9703.786477</v>
      </c>
      <c r="K24" s="28">
        <f t="shared" si="3"/>
        <v>6000</v>
      </c>
      <c r="L24" s="28">
        <f t="shared" si="4"/>
        <v>31752</v>
      </c>
      <c r="M24" s="29">
        <f t="shared" si="5"/>
        <v>58.64023735</v>
      </c>
      <c r="N24" s="29">
        <f t="shared" si="6"/>
        <v>41.35976265</v>
      </c>
      <c r="O24" s="27" t="str">
        <f t="shared" si="7"/>
        <v>BAJO</v>
      </c>
      <c r="P24" s="28">
        <f t="shared" si="8"/>
        <v>18464</v>
      </c>
      <c r="Q24" s="27">
        <f t="shared" si="9"/>
        <v>10529.34338</v>
      </c>
      <c r="R24" s="28">
        <f t="shared" si="10"/>
        <v>6000</v>
      </c>
      <c r="S24" s="28">
        <f t="shared" si="11"/>
        <v>31752</v>
      </c>
      <c r="T24" s="29">
        <f t="shared" si="12"/>
        <v>57.02633979</v>
      </c>
      <c r="U24" s="29">
        <f t="shared" si="13"/>
        <v>42.97366021</v>
      </c>
      <c r="V24" s="27" t="str">
        <f t="shared" si="14"/>
        <v>BAJO</v>
      </c>
      <c r="W24" s="28">
        <f t="shared" si="15"/>
        <v>18876</v>
      </c>
      <c r="X24" s="27">
        <f t="shared" si="16"/>
        <v>12876</v>
      </c>
      <c r="Y24" s="28">
        <f t="shared" si="17"/>
        <v>6000</v>
      </c>
      <c r="Z24" s="28">
        <f t="shared" si="18"/>
        <v>31752</v>
      </c>
      <c r="AA24" s="29">
        <f t="shared" si="19"/>
        <v>68.21360458</v>
      </c>
      <c r="AB24" s="29">
        <f t="shared" si="20"/>
        <v>31.78639542</v>
      </c>
      <c r="AC24" s="27" t="str">
        <f t="shared" si="21"/>
        <v>BAJO</v>
      </c>
    </row>
    <row r="25" ht="14.25" customHeight="1">
      <c r="A25" s="15">
        <f t="shared" si="22"/>
        <v>22</v>
      </c>
      <c r="B25" s="16" t="str">
        <f>COTIZACIONES!B25</f>
        <v>CAJA DE PARCHES CON SOLUCIÓN</v>
      </c>
      <c r="C25" s="15" t="s">
        <v>57</v>
      </c>
      <c r="D25" s="15">
        <v>1.0</v>
      </c>
      <c r="E25" s="19">
        <f>COTIZACIONES!E25</f>
        <v>18000</v>
      </c>
      <c r="F25" s="19">
        <f>COTIZACIONES!F25</f>
        <v>36750</v>
      </c>
      <c r="G25" s="19">
        <f>COTIZACIONES!G25</f>
        <v>13200</v>
      </c>
      <c r="H25" s="19">
        <f>COTIZACIONES!H25</f>
        <v>66150</v>
      </c>
      <c r="I25" s="28">
        <f t="shared" si="1"/>
        <v>33525</v>
      </c>
      <c r="J25" s="27">
        <f t="shared" si="2"/>
        <v>20790.15693</v>
      </c>
      <c r="K25" s="28">
        <f t="shared" si="3"/>
        <v>13200</v>
      </c>
      <c r="L25" s="28">
        <f t="shared" si="4"/>
        <v>66150</v>
      </c>
      <c r="M25" s="29">
        <f t="shared" si="5"/>
        <v>62.0138909</v>
      </c>
      <c r="N25" s="29">
        <f t="shared" si="6"/>
        <v>37.9861091</v>
      </c>
      <c r="O25" s="27" t="str">
        <f t="shared" si="7"/>
        <v>BAJO</v>
      </c>
      <c r="P25" s="28">
        <f t="shared" si="8"/>
        <v>40300</v>
      </c>
      <c r="Q25" s="27">
        <f t="shared" si="9"/>
        <v>19816.78581</v>
      </c>
      <c r="R25" s="28">
        <f t="shared" si="10"/>
        <v>18000</v>
      </c>
      <c r="S25" s="28">
        <f t="shared" si="11"/>
        <v>66150</v>
      </c>
      <c r="T25" s="29">
        <f t="shared" si="12"/>
        <v>49.17316579</v>
      </c>
      <c r="U25" s="29">
        <f t="shared" si="13"/>
        <v>50.82683421</v>
      </c>
      <c r="V25" s="27" t="str">
        <f t="shared" si="14"/>
        <v>BAJO</v>
      </c>
      <c r="W25" s="28">
        <f t="shared" si="15"/>
        <v>42075</v>
      </c>
      <c r="X25" s="27">
        <f t="shared" si="16"/>
        <v>24075</v>
      </c>
      <c r="Y25" s="28">
        <f t="shared" si="17"/>
        <v>18000</v>
      </c>
      <c r="Z25" s="28">
        <f t="shared" si="18"/>
        <v>66150</v>
      </c>
      <c r="AA25" s="29">
        <f t="shared" si="19"/>
        <v>57.21925134</v>
      </c>
      <c r="AB25" s="29">
        <f t="shared" si="20"/>
        <v>42.78074866</v>
      </c>
      <c r="AC25" s="27" t="str">
        <f t="shared" si="21"/>
        <v>BAJO</v>
      </c>
    </row>
    <row r="26" ht="14.25" customHeight="1">
      <c r="A26" s="15">
        <f t="shared" si="22"/>
        <v>23</v>
      </c>
      <c r="B26" s="16" t="str">
        <f>COTIZACIONES!B26</f>
        <v>DESENGRASANTE BIO DEGRADABLE</v>
      </c>
      <c r="C26" s="23" t="s">
        <v>59</v>
      </c>
      <c r="D26" s="15">
        <v>1.0</v>
      </c>
      <c r="E26" s="19">
        <f>COTIZACIONES!E26</f>
        <v>72000</v>
      </c>
      <c r="F26" s="19">
        <f>COTIZACIONES!F26</f>
        <v>51450</v>
      </c>
      <c r="G26" s="19">
        <f>COTIZACIONES!G26</f>
        <v>625000</v>
      </c>
      <c r="H26" s="19">
        <f>COTIZACIONES!H26</f>
        <v>92610</v>
      </c>
      <c r="I26" s="28">
        <f t="shared" si="1"/>
        <v>210265</v>
      </c>
      <c r="J26" s="27">
        <f t="shared" si="2"/>
        <v>239889.1586</v>
      </c>
      <c r="K26" s="28">
        <f t="shared" si="3"/>
        <v>51450</v>
      </c>
      <c r="L26" s="28">
        <f t="shared" si="4"/>
        <v>625000</v>
      </c>
      <c r="M26" s="29">
        <f t="shared" si="5"/>
        <v>114.0889633</v>
      </c>
      <c r="N26" s="29">
        <f t="shared" si="6"/>
        <v>-14.08896327</v>
      </c>
      <c r="O26" s="27" t="str">
        <f t="shared" si="7"/>
        <v>BAJO</v>
      </c>
      <c r="P26" s="28">
        <f t="shared" si="8"/>
        <v>72020</v>
      </c>
      <c r="Q26" s="27">
        <f t="shared" si="9"/>
        <v>16803.50559</v>
      </c>
      <c r="R26" s="28">
        <f t="shared" si="10"/>
        <v>51450</v>
      </c>
      <c r="S26" s="28">
        <f t="shared" si="11"/>
        <v>92610</v>
      </c>
      <c r="T26" s="29">
        <f t="shared" si="12"/>
        <v>23.33172117</v>
      </c>
      <c r="U26" s="29">
        <f t="shared" si="13"/>
        <v>76.66827883</v>
      </c>
      <c r="V26" s="27" t="str">
        <f t="shared" si="14"/>
        <v>ALTO</v>
      </c>
      <c r="W26" s="28">
        <f t="shared" si="15"/>
        <v>82305</v>
      </c>
      <c r="X26" s="27">
        <f t="shared" si="16"/>
        <v>10305</v>
      </c>
      <c r="Y26" s="28">
        <f t="shared" si="17"/>
        <v>72000</v>
      </c>
      <c r="Z26" s="28">
        <f t="shared" si="18"/>
        <v>92610</v>
      </c>
      <c r="AA26" s="29">
        <f t="shared" si="19"/>
        <v>12.52050301</v>
      </c>
      <c r="AB26" s="29">
        <f t="shared" si="20"/>
        <v>87.47949699</v>
      </c>
      <c r="AC26" s="27" t="str">
        <f t="shared" si="21"/>
        <v>ALTO</v>
      </c>
    </row>
    <row r="27" ht="14.25" customHeight="1">
      <c r="A27" s="15">
        <f t="shared" si="22"/>
        <v>24</v>
      </c>
      <c r="B27" s="16" t="str">
        <f>COTIZACIONES!B27</f>
        <v>ESCOBA CERDA DURA</v>
      </c>
      <c r="C27" s="15" t="s">
        <v>30</v>
      </c>
      <c r="D27" s="23">
        <v>1.0</v>
      </c>
      <c r="E27" s="19">
        <f>COTIZACIONES!E27</f>
        <v>48000</v>
      </c>
      <c r="F27" s="19">
        <f>COTIZACIONES!F27</f>
        <v>14700</v>
      </c>
      <c r="G27" s="19">
        <f>COTIZACIONES!G27</f>
        <v>30000</v>
      </c>
      <c r="H27" s="19">
        <f>COTIZACIONES!H27</f>
        <v>26460</v>
      </c>
      <c r="I27" s="28">
        <f t="shared" si="1"/>
        <v>29790</v>
      </c>
      <c r="J27" s="27">
        <f t="shared" si="2"/>
        <v>11941.99732</v>
      </c>
      <c r="K27" s="28">
        <f t="shared" si="3"/>
        <v>14700</v>
      </c>
      <c r="L27" s="28">
        <f t="shared" si="4"/>
        <v>48000</v>
      </c>
      <c r="M27" s="29">
        <f t="shared" si="5"/>
        <v>40.08726861</v>
      </c>
      <c r="N27" s="29">
        <f t="shared" si="6"/>
        <v>59.91273139</v>
      </c>
      <c r="O27" s="27" t="str">
        <f t="shared" si="7"/>
        <v>BAJO</v>
      </c>
      <c r="P27" s="28">
        <f t="shared" si="8"/>
        <v>29720</v>
      </c>
      <c r="Q27" s="27">
        <f t="shared" si="9"/>
        <v>13788.72003</v>
      </c>
      <c r="R27" s="28">
        <f t="shared" si="10"/>
        <v>14700</v>
      </c>
      <c r="S27" s="28">
        <f t="shared" si="11"/>
        <v>48000</v>
      </c>
      <c r="T27" s="29">
        <f t="shared" si="12"/>
        <v>46.39542405</v>
      </c>
      <c r="U27" s="29">
        <f t="shared" si="13"/>
        <v>53.60457595</v>
      </c>
      <c r="V27" s="27" t="str">
        <f t="shared" si="14"/>
        <v>BAJO</v>
      </c>
      <c r="W27" s="28">
        <f t="shared" si="15"/>
        <v>37230</v>
      </c>
      <c r="X27" s="27">
        <f t="shared" si="16"/>
        <v>10770</v>
      </c>
      <c r="Y27" s="28">
        <f t="shared" si="17"/>
        <v>26460</v>
      </c>
      <c r="Z27" s="28">
        <f t="shared" si="18"/>
        <v>48000</v>
      </c>
      <c r="AA27" s="29">
        <f t="shared" si="19"/>
        <v>28.92828364</v>
      </c>
      <c r="AB27" s="29">
        <f t="shared" si="20"/>
        <v>71.07171636</v>
      </c>
      <c r="AC27" s="27" t="str">
        <f t="shared" si="21"/>
        <v>BAJO</v>
      </c>
    </row>
    <row r="28" ht="14.25" customHeight="1">
      <c r="A28" s="15">
        <f t="shared" si="22"/>
        <v>25</v>
      </c>
      <c r="B28" s="16" t="str">
        <f>COTIZACIONES!B28</f>
        <v>GRASA</v>
      </c>
      <c r="C28" s="23" t="s">
        <v>62</v>
      </c>
      <c r="D28" s="15">
        <v>1.0</v>
      </c>
      <c r="E28" s="19">
        <f>COTIZACIONES!E28</f>
        <v>45000</v>
      </c>
      <c r="F28" s="19">
        <f>COTIZACIONES!F28</f>
        <v>36750</v>
      </c>
      <c r="G28" s="19">
        <f>COTIZACIONES!G28</f>
        <v>420000</v>
      </c>
      <c r="H28" s="19">
        <f>COTIZACIONES!H28</f>
        <v>66150</v>
      </c>
      <c r="I28" s="28">
        <f t="shared" si="1"/>
        <v>141975</v>
      </c>
      <c r="J28" s="27">
        <f t="shared" si="2"/>
        <v>160875.5594</v>
      </c>
      <c r="K28" s="28">
        <f t="shared" si="3"/>
        <v>36750</v>
      </c>
      <c r="L28" s="28">
        <f t="shared" si="4"/>
        <v>420000</v>
      </c>
      <c r="M28" s="29">
        <f t="shared" si="5"/>
        <v>113.3125969</v>
      </c>
      <c r="N28" s="29">
        <f t="shared" si="6"/>
        <v>-13.31259689</v>
      </c>
      <c r="O28" s="27" t="str">
        <f t="shared" si="7"/>
        <v>BAJO</v>
      </c>
      <c r="P28" s="28">
        <f t="shared" si="8"/>
        <v>49300</v>
      </c>
      <c r="Q28" s="27">
        <f t="shared" si="9"/>
        <v>12381.63963</v>
      </c>
      <c r="R28" s="28">
        <f t="shared" si="10"/>
        <v>36750</v>
      </c>
      <c r="S28" s="28">
        <f t="shared" si="11"/>
        <v>66150</v>
      </c>
      <c r="T28" s="29">
        <f t="shared" si="12"/>
        <v>25.11488769</v>
      </c>
      <c r="U28" s="29">
        <f t="shared" si="13"/>
        <v>74.88511231</v>
      </c>
      <c r="V28" s="27" t="str">
        <f t="shared" si="14"/>
        <v>BAJO</v>
      </c>
      <c r="W28" s="28">
        <f t="shared" si="15"/>
        <v>55575</v>
      </c>
      <c r="X28" s="27">
        <f t="shared" si="16"/>
        <v>10575</v>
      </c>
      <c r="Y28" s="28">
        <f t="shared" si="17"/>
        <v>45000</v>
      </c>
      <c r="Z28" s="28">
        <f t="shared" si="18"/>
        <v>66150</v>
      </c>
      <c r="AA28" s="29">
        <f t="shared" si="19"/>
        <v>19.02834008</v>
      </c>
      <c r="AB28" s="29">
        <f t="shared" si="20"/>
        <v>80.97165992</v>
      </c>
      <c r="AC28" s="27" t="str">
        <f t="shared" si="21"/>
        <v>ALTO</v>
      </c>
    </row>
    <row r="29" ht="14.25" customHeight="1">
      <c r="A29" s="15">
        <f t="shared" si="22"/>
        <v>26</v>
      </c>
      <c r="B29" s="16" t="str">
        <f>COTIZACIONES!B29</f>
        <v>LUBRICANTE PARA CADENAS Y CADENILLAS</v>
      </c>
      <c r="C29" s="23" t="s">
        <v>64</v>
      </c>
      <c r="D29" s="15">
        <v>1.0</v>
      </c>
      <c r="E29" s="19">
        <f>COTIZACIONES!E29</f>
        <v>225000</v>
      </c>
      <c r="F29" s="19">
        <f>COTIZACIONES!F29</f>
        <v>36750</v>
      </c>
      <c r="G29" s="19">
        <f>COTIZACIONES!G29</f>
        <v>2244000</v>
      </c>
      <c r="H29" s="19">
        <f>COTIZACIONES!H29</f>
        <v>66150</v>
      </c>
      <c r="I29" s="28">
        <f t="shared" si="1"/>
        <v>642975</v>
      </c>
      <c r="J29" s="27">
        <f t="shared" si="2"/>
        <v>927121.8882</v>
      </c>
      <c r="K29" s="28">
        <f t="shared" si="3"/>
        <v>36750</v>
      </c>
      <c r="L29" s="28">
        <f t="shared" si="4"/>
        <v>2244000</v>
      </c>
      <c r="M29" s="29">
        <f t="shared" si="5"/>
        <v>144.1925251</v>
      </c>
      <c r="N29" s="29">
        <f t="shared" si="6"/>
        <v>-44.19252509</v>
      </c>
      <c r="O29" s="27" t="str">
        <f t="shared" si="7"/>
        <v>BAJO</v>
      </c>
      <c r="P29" s="28">
        <f t="shared" si="8"/>
        <v>109300</v>
      </c>
      <c r="Q29" s="27">
        <f t="shared" si="9"/>
        <v>82687.99792</v>
      </c>
      <c r="R29" s="28">
        <f t="shared" si="10"/>
        <v>36750</v>
      </c>
      <c r="S29" s="28">
        <f t="shared" si="11"/>
        <v>225000</v>
      </c>
      <c r="T29" s="29">
        <f t="shared" si="12"/>
        <v>75.65233113</v>
      </c>
      <c r="U29" s="29">
        <f t="shared" si="13"/>
        <v>24.34766887</v>
      </c>
      <c r="V29" s="27" t="str">
        <f t="shared" si="14"/>
        <v>BAJO</v>
      </c>
      <c r="W29" s="28">
        <f t="shared" si="15"/>
        <v>145575</v>
      </c>
      <c r="X29" s="27">
        <f t="shared" si="16"/>
        <v>79425</v>
      </c>
      <c r="Y29" s="28">
        <f t="shared" si="17"/>
        <v>66150</v>
      </c>
      <c r="Z29" s="28">
        <f t="shared" si="18"/>
        <v>225000</v>
      </c>
      <c r="AA29" s="29">
        <f t="shared" si="19"/>
        <v>54.55950541</v>
      </c>
      <c r="AB29" s="29">
        <f t="shared" si="20"/>
        <v>45.44049459</v>
      </c>
      <c r="AC29" s="27" t="str">
        <f t="shared" si="21"/>
        <v>BAJO</v>
      </c>
    </row>
    <row r="30" ht="14.25" customHeight="1">
      <c r="A30" s="15">
        <f t="shared" si="22"/>
        <v>27</v>
      </c>
      <c r="B30" s="16" t="str">
        <f>COTIZACIONES!B30</f>
        <v>PAÑOS REUTILIZABLES PARA LIMPIEZA DE PESADA DE GRASA Y ACEITES</v>
      </c>
      <c r="C30" s="15" t="s">
        <v>66</v>
      </c>
      <c r="D30" s="15">
        <v>1.0</v>
      </c>
      <c r="E30" s="19">
        <f>COTIZACIONES!E30</f>
        <v>90000</v>
      </c>
      <c r="F30" s="19">
        <f>COTIZACIONES!F30</f>
        <v>95550</v>
      </c>
      <c r="G30" s="19">
        <f>COTIZACIONES!G30</f>
        <v>125000</v>
      </c>
      <c r="H30" s="19">
        <f>COTIZACIONES!H30</f>
        <v>171990</v>
      </c>
      <c r="I30" s="28">
        <f t="shared" si="1"/>
        <v>120635</v>
      </c>
      <c r="J30" s="27">
        <f t="shared" si="2"/>
        <v>32496.72945</v>
      </c>
      <c r="K30" s="28">
        <f t="shared" si="3"/>
        <v>90000</v>
      </c>
      <c r="L30" s="28">
        <f t="shared" si="4"/>
        <v>171990</v>
      </c>
      <c r="M30" s="29">
        <f t="shared" si="5"/>
        <v>26.93806064</v>
      </c>
      <c r="N30" s="29">
        <f t="shared" si="6"/>
        <v>73.06193936</v>
      </c>
      <c r="O30" s="27" t="str">
        <f t="shared" si="7"/>
        <v>BAJO</v>
      </c>
      <c r="P30" s="28">
        <f t="shared" si="8"/>
        <v>119180</v>
      </c>
      <c r="Q30" s="27">
        <f t="shared" si="9"/>
        <v>37410.98502</v>
      </c>
      <c r="R30" s="28">
        <f t="shared" si="10"/>
        <v>90000</v>
      </c>
      <c r="S30" s="28">
        <f t="shared" si="11"/>
        <v>171990</v>
      </c>
      <c r="T30" s="29">
        <f t="shared" si="12"/>
        <v>31.39032138</v>
      </c>
      <c r="U30" s="29">
        <f t="shared" si="13"/>
        <v>68.60967862</v>
      </c>
      <c r="V30" s="27" t="str">
        <f t="shared" si="14"/>
        <v>BAJO</v>
      </c>
      <c r="W30" s="28">
        <f t="shared" si="15"/>
        <v>130995</v>
      </c>
      <c r="X30" s="27">
        <f t="shared" si="16"/>
        <v>40995</v>
      </c>
      <c r="Y30" s="28">
        <f t="shared" si="17"/>
        <v>90000</v>
      </c>
      <c r="Z30" s="28">
        <f t="shared" si="18"/>
        <v>171990</v>
      </c>
      <c r="AA30" s="29">
        <f t="shared" si="19"/>
        <v>31.2950876</v>
      </c>
      <c r="AB30" s="29">
        <f t="shared" si="20"/>
        <v>68.7049124</v>
      </c>
      <c r="AC30" s="27" t="str">
        <f t="shared" si="21"/>
        <v>BAJO</v>
      </c>
    </row>
    <row r="31" ht="14.25" customHeight="1">
      <c r="A31" s="15">
        <f t="shared" si="22"/>
        <v>28</v>
      </c>
      <c r="B31" s="16" t="str">
        <f>COTIZACIONES!B31</f>
        <v>SOLUCIÓN PEGANTE</v>
      </c>
      <c r="C31" s="15" t="s">
        <v>68</v>
      </c>
      <c r="D31" s="15">
        <v>1.0</v>
      </c>
      <c r="E31" s="19">
        <f>COTIZACIONES!E31</f>
        <v>27000</v>
      </c>
      <c r="F31" s="19">
        <f>COTIZACIONES!F31</f>
        <v>11760</v>
      </c>
      <c r="G31" s="19">
        <f>COTIZACIONES!G31</f>
        <v>36000</v>
      </c>
      <c r="H31" s="19">
        <f>COTIZACIONES!H31</f>
        <v>21168</v>
      </c>
      <c r="I31" s="28">
        <f t="shared" si="1"/>
        <v>23982</v>
      </c>
      <c r="J31" s="27">
        <f t="shared" si="2"/>
        <v>8815.278328</v>
      </c>
      <c r="K31" s="28">
        <f t="shared" si="3"/>
        <v>11760</v>
      </c>
      <c r="L31" s="28">
        <f t="shared" si="4"/>
        <v>36000</v>
      </c>
      <c r="M31" s="29">
        <f t="shared" si="5"/>
        <v>36.75789479</v>
      </c>
      <c r="N31" s="29">
        <f t="shared" si="6"/>
        <v>63.24210521</v>
      </c>
      <c r="O31" s="27" t="str">
        <f t="shared" si="7"/>
        <v>BAJO</v>
      </c>
      <c r="P31" s="28">
        <f t="shared" si="8"/>
        <v>19976</v>
      </c>
      <c r="Q31" s="27">
        <f t="shared" si="9"/>
        <v>6278.537409</v>
      </c>
      <c r="R31" s="28">
        <f t="shared" si="10"/>
        <v>11760</v>
      </c>
      <c r="S31" s="28">
        <f t="shared" si="11"/>
        <v>27000</v>
      </c>
      <c r="T31" s="29">
        <f t="shared" si="12"/>
        <v>31.43040353</v>
      </c>
      <c r="U31" s="29">
        <f t="shared" si="13"/>
        <v>68.56959647</v>
      </c>
      <c r="V31" s="27" t="str">
        <f t="shared" si="14"/>
        <v>BAJO</v>
      </c>
      <c r="W31" s="28">
        <f t="shared" si="15"/>
        <v>24084</v>
      </c>
      <c r="X31" s="27">
        <f t="shared" si="16"/>
        <v>2916</v>
      </c>
      <c r="Y31" s="28">
        <f t="shared" si="17"/>
        <v>21168</v>
      </c>
      <c r="Z31" s="28">
        <f t="shared" si="18"/>
        <v>27000</v>
      </c>
      <c r="AA31" s="29">
        <f t="shared" si="19"/>
        <v>12.10762332</v>
      </c>
      <c r="AB31" s="29">
        <f t="shared" si="20"/>
        <v>87.89237668</v>
      </c>
      <c r="AC31" s="27" t="str">
        <f t="shared" si="21"/>
        <v>ALTO</v>
      </c>
    </row>
    <row r="32" ht="14.25" customHeight="1">
      <c r="A32" s="15">
        <f t="shared" si="22"/>
        <v>29</v>
      </c>
      <c r="B32" s="16" t="str">
        <f>COTIZACIONES!B32</f>
        <v>ABRAZADERA</v>
      </c>
      <c r="C32" s="15" t="s">
        <v>30</v>
      </c>
      <c r="D32" s="23">
        <v>1.0</v>
      </c>
      <c r="E32" s="19">
        <f>COTIZACIONES!E32</f>
        <v>22500</v>
      </c>
      <c r="F32" s="19">
        <f>COTIZACIONES!F32</f>
        <v>22050</v>
      </c>
      <c r="G32" s="19">
        <f>COTIZACIONES!G32</f>
        <v>15000</v>
      </c>
      <c r="H32" s="19">
        <f>COTIZACIONES!H32</f>
        <v>39690</v>
      </c>
      <c r="I32" s="28">
        <f t="shared" si="1"/>
        <v>24810</v>
      </c>
      <c r="J32" s="27">
        <f t="shared" si="2"/>
        <v>9091.262289</v>
      </c>
      <c r="K32" s="28">
        <f t="shared" si="3"/>
        <v>15000</v>
      </c>
      <c r="L32" s="28">
        <f t="shared" si="4"/>
        <v>39690</v>
      </c>
      <c r="M32" s="29">
        <f t="shared" si="5"/>
        <v>36.64354006</v>
      </c>
      <c r="N32" s="29">
        <f t="shared" si="6"/>
        <v>63.35645994</v>
      </c>
      <c r="O32" s="27" t="str">
        <f t="shared" si="7"/>
        <v>BAJO</v>
      </c>
      <c r="P32" s="28">
        <f t="shared" si="8"/>
        <v>28080</v>
      </c>
      <c r="Q32" s="27">
        <f t="shared" si="9"/>
        <v>8211.565015</v>
      </c>
      <c r="R32" s="28">
        <f t="shared" si="10"/>
        <v>22050</v>
      </c>
      <c r="S32" s="28">
        <f t="shared" si="11"/>
        <v>39690</v>
      </c>
      <c r="T32" s="29">
        <f t="shared" si="12"/>
        <v>29.24346515</v>
      </c>
      <c r="U32" s="29">
        <f t="shared" si="13"/>
        <v>70.75653485</v>
      </c>
      <c r="V32" s="27" t="str">
        <f t="shared" si="14"/>
        <v>BAJO</v>
      </c>
      <c r="W32" s="28">
        <f t="shared" si="15"/>
        <v>31095</v>
      </c>
      <c r="X32" s="27">
        <f t="shared" si="16"/>
        <v>8595</v>
      </c>
      <c r="Y32" s="28">
        <f t="shared" si="17"/>
        <v>22500</v>
      </c>
      <c r="Z32" s="28">
        <f t="shared" si="18"/>
        <v>39690</v>
      </c>
      <c r="AA32" s="29">
        <f t="shared" si="19"/>
        <v>27.64109986</v>
      </c>
      <c r="AB32" s="29">
        <f t="shared" si="20"/>
        <v>72.35890014</v>
      </c>
      <c r="AC32" s="27" t="str">
        <f t="shared" si="21"/>
        <v>BAJO</v>
      </c>
    </row>
    <row r="33" ht="14.25" customHeight="1">
      <c r="A33" s="15">
        <f t="shared" si="22"/>
        <v>30</v>
      </c>
      <c r="B33" s="16" t="str">
        <f>COTIZACIONES!B33</f>
        <v>BIELA IZQUIERDA EN ACERO COLADO CON RECUBRIMIENTO EN RESINA</v>
      </c>
      <c r="C33" s="15" t="s">
        <v>30</v>
      </c>
      <c r="D33" s="23">
        <v>1.0</v>
      </c>
      <c r="E33" s="19">
        <f>COTIZACIONES!E33</f>
        <v>7500</v>
      </c>
      <c r="F33" s="19">
        <f>COTIZACIONES!F33</f>
        <v>29400</v>
      </c>
      <c r="G33" s="19">
        <f>COTIZACIONES!G33</f>
        <v>15000</v>
      </c>
      <c r="H33" s="19">
        <f>COTIZACIONES!H33</f>
        <v>52920</v>
      </c>
      <c r="I33" s="28">
        <f t="shared" si="1"/>
        <v>26205</v>
      </c>
      <c r="J33" s="27">
        <f t="shared" si="2"/>
        <v>17315.65982</v>
      </c>
      <c r="K33" s="28">
        <f t="shared" si="3"/>
        <v>7500</v>
      </c>
      <c r="L33" s="28">
        <f t="shared" si="4"/>
        <v>52920</v>
      </c>
      <c r="M33" s="29">
        <f t="shared" si="5"/>
        <v>66.07769441</v>
      </c>
      <c r="N33" s="29">
        <f t="shared" si="6"/>
        <v>33.92230559</v>
      </c>
      <c r="O33" s="27" t="str">
        <f t="shared" si="7"/>
        <v>BAJO</v>
      </c>
      <c r="P33" s="28">
        <f t="shared" si="8"/>
        <v>29940</v>
      </c>
      <c r="Q33" s="27">
        <f t="shared" si="9"/>
        <v>18546.56842</v>
      </c>
      <c r="R33" s="28">
        <f t="shared" si="10"/>
        <v>7500</v>
      </c>
      <c r="S33" s="28">
        <f t="shared" si="11"/>
        <v>52920</v>
      </c>
      <c r="T33" s="29">
        <f t="shared" si="12"/>
        <v>61.94578629</v>
      </c>
      <c r="U33" s="29">
        <f t="shared" si="13"/>
        <v>38.05421371</v>
      </c>
      <c r="V33" s="27" t="str">
        <f t="shared" si="14"/>
        <v>BAJO</v>
      </c>
      <c r="W33" s="28">
        <f t="shared" si="15"/>
        <v>30210</v>
      </c>
      <c r="X33" s="27">
        <f t="shared" si="16"/>
        <v>22710</v>
      </c>
      <c r="Y33" s="28">
        <f t="shared" si="17"/>
        <v>7500</v>
      </c>
      <c r="Z33" s="28">
        <f t="shared" si="18"/>
        <v>52920</v>
      </c>
      <c r="AA33" s="29">
        <f t="shared" si="19"/>
        <v>75.17378352</v>
      </c>
      <c r="AB33" s="29">
        <f t="shared" si="20"/>
        <v>24.82621648</v>
      </c>
      <c r="AC33" s="27" t="str">
        <f t="shared" si="21"/>
        <v>BAJO</v>
      </c>
    </row>
    <row r="34" ht="14.25" customHeight="1">
      <c r="A34" s="15">
        <f t="shared" si="22"/>
        <v>31</v>
      </c>
      <c r="B34" s="16" t="str">
        <f>COTIZACIONES!B34</f>
        <v>BIELA IZQUIERDA EN ALUMINIO</v>
      </c>
      <c r="C34" s="15" t="s">
        <v>30</v>
      </c>
      <c r="D34" s="23">
        <v>1.0</v>
      </c>
      <c r="E34" s="19">
        <f>COTIZACIONES!E34</f>
        <v>21000</v>
      </c>
      <c r="F34" s="19">
        <f>COTIZACIONES!F34</f>
        <v>36750</v>
      </c>
      <c r="G34" s="19">
        <f>COTIZACIONES!G34</f>
        <v>42300</v>
      </c>
      <c r="H34" s="19">
        <f>COTIZACIONES!H34</f>
        <v>66150</v>
      </c>
      <c r="I34" s="28">
        <f t="shared" si="1"/>
        <v>41550</v>
      </c>
      <c r="J34" s="27">
        <f t="shared" si="2"/>
        <v>16210.06632</v>
      </c>
      <c r="K34" s="28">
        <f t="shared" si="3"/>
        <v>21000</v>
      </c>
      <c r="L34" s="28">
        <f t="shared" si="4"/>
        <v>66150</v>
      </c>
      <c r="M34" s="29">
        <f t="shared" si="5"/>
        <v>39.01339667</v>
      </c>
      <c r="N34" s="29">
        <f t="shared" si="6"/>
        <v>60.98660333</v>
      </c>
      <c r="O34" s="27" t="str">
        <f t="shared" si="7"/>
        <v>BAJO</v>
      </c>
      <c r="P34" s="28">
        <f t="shared" si="8"/>
        <v>41300</v>
      </c>
      <c r="Q34" s="27">
        <f t="shared" si="9"/>
        <v>18711.09297</v>
      </c>
      <c r="R34" s="28">
        <f t="shared" si="10"/>
        <v>21000</v>
      </c>
      <c r="S34" s="28">
        <f t="shared" si="11"/>
        <v>66150</v>
      </c>
      <c r="T34" s="29">
        <f t="shared" si="12"/>
        <v>45.30530985</v>
      </c>
      <c r="U34" s="29">
        <f t="shared" si="13"/>
        <v>54.69469015</v>
      </c>
      <c r="V34" s="27" t="str">
        <f t="shared" si="14"/>
        <v>BAJO</v>
      </c>
      <c r="W34" s="28">
        <f t="shared" si="15"/>
        <v>43575</v>
      </c>
      <c r="X34" s="27">
        <f t="shared" si="16"/>
        <v>22575</v>
      </c>
      <c r="Y34" s="28">
        <f t="shared" si="17"/>
        <v>21000</v>
      </c>
      <c r="Z34" s="28">
        <f t="shared" si="18"/>
        <v>66150</v>
      </c>
      <c r="AA34" s="29">
        <f t="shared" si="19"/>
        <v>51.80722892</v>
      </c>
      <c r="AB34" s="29">
        <f t="shared" si="20"/>
        <v>48.19277108</v>
      </c>
      <c r="AC34" s="27" t="str">
        <f t="shared" si="21"/>
        <v>BAJO</v>
      </c>
    </row>
    <row r="35" ht="14.25" customHeight="1">
      <c r="A35" s="15">
        <f t="shared" si="22"/>
        <v>32</v>
      </c>
      <c r="B35" s="16" t="str">
        <f>COTIZACIONES!B35</f>
        <v>CADENILLA 7 V CS – HG50 – 81</v>
      </c>
      <c r="C35" s="15" t="s">
        <v>30</v>
      </c>
      <c r="D35" s="15">
        <v>1.0</v>
      </c>
      <c r="E35" s="19">
        <f>COTIZACIONES!E35</f>
        <v>85500</v>
      </c>
      <c r="F35" s="19">
        <f>COTIZACIONES!F35</f>
        <v>44100</v>
      </c>
      <c r="G35" s="19">
        <f>COTIZACIONES!G35</f>
        <v>114300</v>
      </c>
      <c r="H35" s="19">
        <f>COTIZACIONES!H35</f>
        <v>79380</v>
      </c>
      <c r="I35" s="28">
        <f t="shared" si="1"/>
        <v>80820</v>
      </c>
      <c r="J35" s="27">
        <f t="shared" si="2"/>
        <v>24966.20115</v>
      </c>
      <c r="K35" s="28">
        <f t="shared" si="3"/>
        <v>44100</v>
      </c>
      <c r="L35" s="28">
        <f t="shared" si="4"/>
        <v>114300</v>
      </c>
      <c r="M35" s="29">
        <f t="shared" si="5"/>
        <v>30.89111749</v>
      </c>
      <c r="N35" s="29">
        <f t="shared" si="6"/>
        <v>69.10888251</v>
      </c>
      <c r="O35" s="27" t="str">
        <f t="shared" si="7"/>
        <v>BAJO</v>
      </c>
      <c r="P35" s="28">
        <f t="shared" si="8"/>
        <v>69660</v>
      </c>
      <c r="Q35" s="27">
        <f t="shared" si="9"/>
        <v>18245.52548</v>
      </c>
      <c r="R35" s="28">
        <f t="shared" si="10"/>
        <v>44100</v>
      </c>
      <c r="S35" s="28">
        <f t="shared" si="11"/>
        <v>85500</v>
      </c>
      <c r="T35" s="29">
        <f t="shared" si="12"/>
        <v>26.19225593</v>
      </c>
      <c r="U35" s="29">
        <f t="shared" si="13"/>
        <v>73.80774407</v>
      </c>
      <c r="V35" s="27" t="str">
        <f t="shared" si="14"/>
        <v>BAJO</v>
      </c>
      <c r="W35" s="28">
        <f t="shared" si="15"/>
        <v>82440</v>
      </c>
      <c r="X35" s="27">
        <f t="shared" si="16"/>
        <v>3060</v>
      </c>
      <c r="Y35" s="28">
        <f t="shared" si="17"/>
        <v>79380</v>
      </c>
      <c r="Z35" s="28">
        <f t="shared" si="18"/>
        <v>85500</v>
      </c>
      <c r="AA35" s="29">
        <f t="shared" si="19"/>
        <v>3.711790393</v>
      </c>
      <c r="AB35" s="29">
        <f t="shared" si="20"/>
        <v>96.28820961</v>
      </c>
      <c r="AC35" s="27" t="str">
        <f t="shared" si="21"/>
        <v>ALTO</v>
      </c>
    </row>
    <row r="36" ht="14.25" customHeight="1">
      <c r="A36" s="15">
        <f t="shared" si="22"/>
        <v>33</v>
      </c>
      <c r="B36" s="16" t="str">
        <f>COTIZACIONES!B36</f>
        <v>CANASTILLAS PARA DIRECCIÓN DE 1/8"</v>
      </c>
      <c r="C36" s="15" t="s">
        <v>74</v>
      </c>
      <c r="D36" s="23">
        <v>1.0</v>
      </c>
      <c r="E36" s="19">
        <f>COTIZACIONES!E36</f>
        <v>120000</v>
      </c>
      <c r="F36" s="19">
        <f>COTIZACIONES!F36</f>
        <v>4410</v>
      </c>
      <c r="G36" s="19">
        <f>COTIZACIONES!G36</f>
        <v>75000</v>
      </c>
      <c r="H36" s="19">
        <f>COTIZACIONES!H36</f>
        <v>7938</v>
      </c>
      <c r="I36" s="28">
        <f t="shared" si="1"/>
        <v>51837</v>
      </c>
      <c r="J36" s="27">
        <f t="shared" si="2"/>
        <v>48371.38014</v>
      </c>
      <c r="K36" s="28">
        <f t="shared" si="3"/>
        <v>4410</v>
      </c>
      <c r="L36" s="28">
        <f t="shared" si="4"/>
        <v>120000</v>
      </c>
      <c r="M36" s="29">
        <f t="shared" si="5"/>
        <v>93.31438961</v>
      </c>
      <c r="N36" s="29">
        <f t="shared" si="6"/>
        <v>6.685610387</v>
      </c>
      <c r="O36" s="27" t="str">
        <f t="shared" si="7"/>
        <v>BAJO</v>
      </c>
      <c r="P36" s="28">
        <f t="shared" si="8"/>
        <v>44116</v>
      </c>
      <c r="Q36" s="27">
        <f t="shared" si="9"/>
        <v>53677.4179</v>
      </c>
      <c r="R36" s="28">
        <f t="shared" si="10"/>
        <v>4410</v>
      </c>
      <c r="S36" s="28">
        <f t="shared" si="11"/>
        <v>120000</v>
      </c>
      <c r="T36" s="29">
        <f t="shared" si="12"/>
        <v>121.6733564</v>
      </c>
      <c r="U36" s="29">
        <f t="shared" si="13"/>
        <v>-21.67335637</v>
      </c>
      <c r="V36" s="27" t="str">
        <f t="shared" si="14"/>
        <v>BAJO</v>
      </c>
      <c r="W36" s="28">
        <f t="shared" si="15"/>
        <v>63969</v>
      </c>
      <c r="X36" s="27">
        <f t="shared" si="16"/>
        <v>56031</v>
      </c>
      <c r="Y36" s="28">
        <f t="shared" si="17"/>
        <v>7938</v>
      </c>
      <c r="Z36" s="28">
        <f t="shared" si="18"/>
        <v>120000</v>
      </c>
      <c r="AA36" s="29">
        <f t="shared" si="19"/>
        <v>87.59086432</v>
      </c>
      <c r="AB36" s="29">
        <f t="shared" si="20"/>
        <v>12.40913568</v>
      </c>
      <c r="AC36" s="27" t="str">
        <f t="shared" si="21"/>
        <v>BAJO</v>
      </c>
    </row>
    <row r="37" ht="14.25" customHeight="1">
      <c r="A37" s="15">
        <f t="shared" si="22"/>
        <v>34</v>
      </c>
      <c r="B37" s="16" t="str">
        <f>COTIZACIONES!B37</f>
        <v>CENTRO MARCO CARTUCHO CERRADO</v>
      </c>
      <c r="C37" s="15" t="s">
        <v>30</v>
      </c>
      <c r="D37" s="15">
        <v>1.0</v>
      </c>
      <c r="E37" s="19">
        <f>COTIZACIONES!E37</f>
        <v>37500</v>
      </c>
      <c r="F37" s="19">
        <f>COTIZACIONES!F37</f>
        <v>41160</v>
      </c>
      <c r="G37" s="19">
        <f>COTIZACIONES!G37</f>
        <v>34500</v>
      </c>
      <c r="H37" s="19">
        <f>COTIZACIONES!H37</f>
        <v>74088</v>
      </c>
      <c r="I37" s="28">
        <f t="shared" si="1"/>
        <v>46812</v>
      </c>
      <c r="J37" s="27">
        <f t="shared" si="2"/>
        <v>15923.44159</v>
      </c>
      <c r="K37" s="28">
        <f t="shared" si="3"/>
        <v>34500</v>
      </c>
      <c r="L37" s="28">
        <f t="shared" si="4"/>
        <v>74088</v>
      </c>
      <c r="M37" s="29">
        <f t="shared" si="5"/>
        <v>34.01572586</v>
      </c>
      <c r="N37" s="29">
        <f t="shared" si="6"/>
        <v>65.98427414</v>
      </c>
      <c r="O37" s="27" t="str">
        <f t="shared" si="7"/>
        <v>BAJO</v>
      </c>
      <c r="P37" s="28">
        <f t="shared" si="8"/>
        <v>50916</v>
      </c>
      <c r="Q37" s="27">
        <f t="shared" si="9"/>
        <v>16453.06634</v>
      </c>
      <c r="R37" s="28">
        <f t="shared" si="10"/>
        <v>37500</v>
      </c>
      <c r="S37" s="28">
        <f t="shared" si="11"/>
        <v>74088</v>
      </c>
      <c r="T37" s="29">
        <f t="shared" si="12"/>
        <v>32.31413768</v>
      </c>
      <c r="U37" s="29">
        <f t="shared" si="13"/>
        <v>67.68586232</v>
      </c>
      <c r="V37" s="27" t="str">
        <f t="shared" si="14"/>
        <v>BAJO</v>
      </c>
      <c r="W37" s="28">
        <f t="shared" si="15"/>
        <v>55794</v>
      </c>
      <c r="X37" s="27">
        <f t="shared" si="16"/>
        <v>18294</v>
      </c>
      <c r="Y37" s="28">
        <f t="shared" si="17"/>
        <v>37500</v>
      </c>
      <c r="Z37" s="28">
        <f t="shared" si="18"/>
        <v>74088</v>
      </c>
      <c r="AA37" s="29">
        <f t="shared" si="19"/>
        <v>32.78847188</v>
      </c>
      <c r="AB37" s="29">
        <f t="shared" si="20"/>
        <v>67.21152812</v>
      </c>
      <c r="AC37" s="27" t="str">
        <f t="shared" si="21"/>
        <v>BAJO</v>
      </c>
    </row>
    <row r="38" ht="14.25" customHeight="1">
      <c r="A38" s="15">
        <f t="shared" si="22"/>
        <v>35</v>
      </c>
      <c r="B38" s="16" t="str">
        <f>COTIZACIONES!B38</f>
        <v>CORAZA MTB 29"</v>
      </c>
      <c r="C38" s="15" t="s">
        <v>30</v>
      </c>
      <c r="D38" s="15">
        <v>1.0</v>
      </c>
      <c r="E38" s="19">
        <f>COTIZACIONES!E38</f>
        <v>70500</v>
      </c>
      <c r="F38" s="19">
        <f>COTIZACIONES!F38</f>
        <v>80850</v>
      </c>
      <c r="G38" s="19">
        <f>COTIZACIONES!G38</f>
        <v>70800</v>
      </c>
      <c r="H38" s="19">
        <f>COTIZACIONES!H38</f>
        <v>145530</v>
      </c>
      <c r="I38" s="28">
        <f t="shared" si="1"/>
        <v>91920</v>
      </c>
      <c r="J38" s="27">
        <f t="shared" si="2"/>
        <v>31230.78529</v>
      </c>
      <c r="K38" s="28">
        <f t="shared" si="3"/>
        <v>70500</v>
      </c>
      <c r="L38" s="28">
        <f t="shared" si="4"/>
        <v>145530</v>
      </c>
      <c r="M38" s="29">
        <f t="shared" si="5"/>
        <v>33.97605014</v>
      </c>
      <c r="N38" s="29">
        <f t="shared" si="6"/>
        <v>66.02394986</v>
      </c>
      <c r="O38" s="27" t="str">
        <f t="shared" si="7"/>
        <v>BAJO</v>
      </c>
      <c r="P38" s="28">
        <f t="shared" si="8"/>
        <v>98960</v>
      </c>
      <c r="Q38" s="27">
        <f t="shared" si="9"/>
        <v>33199.94277</v>
      </c>
      <c r="R38" s="28">
        <f t="shared" si="10"/>
        <v>70500</v>
      </c>
      <c r="S38" s="28">
        <f t="shared" si="11"/>
        <v>145530</v>
      </c>
      <c r="T38" s="29">
        <f t="shared" si="12"/>
        <v>33.54885082</v>
      </c>
      <c r="U38" s="29">
        <f t="shared" si="13"/>
        <v>66.45114918</v>
      </c>
      <c r="V38" s="27" t="str">
        <f t="shared" si="14"/>
        <v>BAJO</v>
      </c>
      <c r="W38" s="28">
        <f t="shared" si="15"/>
        <v>108015</v>
      </c>
      <c r="X38" s="27">
        <f t="shared" si="16"/>
        <v>37515</v>
      </c>
      <c r="Y38" s="28">
        <f t="shared" si="17"/>
        <v>70500</v>
      </c>
      <c r="Z38" s="28">
        <f t="shared" si="18"/>
        <v>145530</v>
      </c>
      <c r="AA38" s="29">
        <f t="shared" si="19"/>
        <v>34.73128732</v>
      </c>
      <c r="AB38" s="29">
        <f t="shared" si="20"/>
        <v>65.26871268</v>
      </c>
      <c r="AC38" s="27" t="str">
        <f t="shared" si="21"/>
        <v>BAJO</v>
      </c>
    </row>
    <row r="39" ht="14.25" customHeight="1">
      <c r="A39" s="15">
        <f t="shared" si="22"/>
        <v>36</v>
      </c>
      <c r="B39" s="16" t="str">
        <f>COTIZACIONES!B39</f>
        <v>DESCARRILADOR</v>
      </c>
      <c r="C39" s="15" t="s">
        <v>30</v>
      </c>
      <c r="D39" s="15">
        <v>1.0</v>
      </c>
      <c r="E39" s="19">
        <f>COTIZACIONES!E39</f>
        <v>57000</v>
      </c>
      <c r="F39" s="19">
        <f>COTIZACIONES!F39</f>
        <v>36750</v>
      </c>
      <c r="G39" s="19">
        <f>COTIZACIONES!G39</f>
        <v>44400</v>
      </c>
      <c r="H39" s="19">
        <f>COTIZACIONES!H39</f>
        <v>66150</v>
      </c>
      <c r="I39" s="28">
        <f t="shared" si="1"/>
        <v>51075</v>
      </c>
      <c r="J39" s="27">
        <f t="shared" si="2"/>
        <v>11315.06186</v>
      </c>
      <c r="K39" s="28">
        <f t="shared" si="3"/>
        <v>36750</v>
      </c>
      <c r="L39" s="28">
        <f t="shared" si="4"/>
        <v>66150</v>
      </c>
      <c r="M39" s="29">
        <f t="shared" si="5"/>
        <v>22.15381667</v>
      </c>
      <c r="N39" s="29">
        <f t="shared" si="6"/>
        <v>77.84618333</v>
      </c>
      <c r="O39" s="27" t="str">
        <f t="shared" si="7"/>
        <v>ALTO</v>
      </c>
      <c r="P39" s="28">
        <f t="shared" si="8"/>
        <v>53300</v>
      </c>
      <c r="Q39" s="27">
        <f t="shared" si="9"/>
        <v>12284.33962</v>
      </c>
      <c r="R39" s="28">
        <f t="shared" si="10"/>
        <v>36750</v>
      </c>
      <c r="S39" s="28">
        <f t="shared" si="11"/>
        <v>66150</v>
      </c>
      <c r="T39" s="29">
        <f t="shared" si="12"/>
        <v>23.04754151</v>
      </c>
      <c r="U39" s="29">
        <f t="shared" si="13"/>
        <v>76.95245849</v>
      </c>
      <c r="V39" s="27" t="str">
        <f t="shared" si="14"/>
        <v>ALTO</v>
      </c>
      <c r="W39" s="28">
        <f t="shared" si="15"/>
        <v>61575</v>
      </c>
      <c r="X39" s="27">
        <f t="shared" si="16"/>
        <v>4575</v>
      </c>
      <c r="Y39" s="28">
        <f t="shared" si="17"/>
        <v>57000</v>
      </c>
      <c r="Z39" s="28">
        <f t="shared" si="18"/>
        <v>66150</v>
      </c>
      <c r="AA39" s="29">
        <f t="shared" si="19"/>
        <v>7.429963459</v>
      </c>
      <c r="AB39" s="29">
        <f t="shared" si="20"/>
        <v>92.57003654</v>
      </c>
      <c r="AC39" s="27" t="str">
        <f t="shared" si="21"/>
        <v>ALTO</v>
      </c>
    </row>
    <row r="40" ht="14.25" customHeight="1">
      <c r="A40" s="15">
        <f t="shared" si="22"/>
        <v>37</v>
      </c>
      <c r="B40" s="16" t="str">
        <f>COTIZACIONES!B40</f>
        <v>DISCOS PARA FRENOS 160 MM DE PERNOS</v>
      </c>
      <c r="C40" s="15" t="s">
        <v>30</v>
      </c>
      <c r="D40" s="23">
        <v>1.0</v>
      </c>
      <c r="E40" s="19">
        <f>COTIZACIONES!E40</f>
        <v>40500</v>
      </c>
      <c r="F40" s="19">
        <f>COTIZACIONES!F40</f>
        <v>29400</v>
      </c>
      <c r="G40" s="19">
        <f>COTIZACIONES!G40</f>
        <v>18000</v>
      </c>
      <c r="H40" s="19">
        <f>COTIZACIONES!H40</f>
        <v>52920</v>
      </c>
      <c r="I40" s="28">
        <f t="shared" si="1"/>
        <v>35205</v>
      </c>
      <c r="J40" s="27">
        <f t="shared" si="2"/>
        <v>12957.31743</v>
      </c>
      <c r="K40" s="28">
        <f t="shared" si="3"/>
        <v>18000</v>
      </c>
      <c r="L40" s="28">
        <f t="shared" si="4"/>
        <v>52920</v>
      </c>
      <c r="M40" s="29">
        <f t="shared" si="5"/>
        <v>36.80533285</v>
      </c>
      <c r="N40" s="29">
        <f t="shared" si="6"/>
        <v>63.19466715</v>
      </c>
      <c r="O40" s="27" t="str">
        <f t="shared" si="7"/>
        <v>BAJO</v>
      </c>
      <c r="P40" s="28">
        <f t="shared" si="8"/>
        <v>40940</v>
      </c>
      <c r="Q40" s="27">
        <f t="shared" si="9"/>
        <v>9607.039086</v>
      </c>
      <c r="R40" s="28">
        <f t="shared" si="10"/>
        <v>29400</v>
      </c>
      <c r="S40" s="28">
        <f t="shared" si="11"/>
        <v>52920</v>
      </c>
      <c r="T40" s="29">
        <f t="shared" si="12"/>
        <v>23.46614335</v>
      </c>
      <c r="U40" s="29">
        <f t="shared" si="13"/>
        <v>76.53385665</v>
      </c>
      <c r="V40" s="27" t="str">
        <f t="shared" si="14"/>
        <v>ALTO</v>
      </c>
      <c r="W40" s="28">
        <f t="shared" si="15"/>
        <v>46710</v>
      </c>
      <c r="X40" s="27">
        <f t="shared" si="16"/>
        <v>6210</v>
      </c>
      <c r="Y40" s="28">
        <f t="shared" si="17"/>
        <v>40500</v>
      </c>
      <c r="Z40" s="28">
        <f t="shared" si="18"/>
        <v>52920</v>
      </c>
      <c r="AA40" s="29">
        <f t="shared" si="19"/>
        <v>13.29479769</v>
      </c>
      <c r="AB40" s="29">
        <f t="shared" si="20"/>
        <v>86.70520231</v>
      </c>
      <c r="AC40" s="27" t="str">
        <f t="shared" si="21"/>
        <v>ALTO</v>
      </c>
    </row>
    <row r="41" ht="14.25" customHeight="1">
      <c r="A41" s="15">
        <f t="shared" si="22"/>
        <v>38</v>
      </c>
      <c r="B41" s="16" t="str">
        <f>COTIZACIONES!B41</f>
        <v>EJES PARA RUEDA DELANTERO DE RODAMIENTO CERRADO SEGÚN LA REFERENCIA SOLICITADA</v>
      </c>
      <c r="C41" s="15" t="s">
        <v>30</v>
      </c>
      <c r="D41" s="23">
        <v>1.0</v>
      </c>
      <c r="E41" s="19">
        <f>COTIZACIONES!E41</f>
        <v>21000</v>
      </c>
      <c r="F41" s="19">
        <f>COTIZACIONES!F41</f>
        <v>22050</v>
      </c>
      <c r="G41" s="19">
        <f>COTIZACIONES!G41</f>
        <v>30300</v>
      </c>
      <c r="H41" s="19">
        <f>COTIZACIONES!H41</f>
        <v>39690</v>
      </c>
      <c r="I41" s="28">
        <f t="shared" si="1"/>
        <v>28260</v>
      </c>
      <c r="J41" s="27">
        <f t="shared" si="2"/>
        <v>7517.948523</v>
      </c>
      <c r="K41" s="28">
        <f t="shared" si="3"/>
        <v>21000</v>
      </c>
      <c r="L41" s="28">
        <f t="shared" si="4"/>
        <v>39690</v>
      </c>
      <c r="M41" s="29">
        <f t="shared" si="5"/>
        <v>26.60279025</v>
      </c>
      <c r="N41" s="29">
        <f t="shared" si="6"/>
        <v>73.39720975</v>
      </c>
      <c r="O41" s="27" t="str">
        <f t="shared" si="7"/>
        <v>BAJO</v>
      </c>
      <c r="P41" s="28">
        <f t="shared" si="8"/>
        <v>27580</v>
      </c>
      <c r="Q41" s="27">
        <f t="shared" si="9"/>
        <v>8573.785628</v>
      </c>
      <c r="R41" s="28">
        <f t="shared" si="10"/>
        <v>21000</v>
      </c>
      <c r="S41" s="28">
        <f t="shared" si="11"/>
        <v>39690</v>
      </c>
      <c r="T41" s="29">
        <f t="shared" si="12"/>
        <v>31.08696747</v>
      </c>
      <c r="U41" s="29">
        <f t="shared" si="13"/>
        <v>68.91303253</v>
      </c>
      <c r="V41" s="27" t="str">
        <f t="shared" si="14"/>
        <v>BAJO</v>
      </c>
      <c r="W41" s="28">
        <f t="shared" si="15"/>
        <v>30345</v>
      </c>
      <c r="X41" s="27">
        <f t="shared" si="16"/>
        <v>9345</v>
      </c>
      <c r="Y41" s="28">
        <f t="shared" si="17"/>
        <v>21000</v>
      </c>
      <c r="Z41" s="28">
        <f t="shared" si="18"/>
        <v>39690</v>
      </c>
      <c r="AA41" s="29">
        <f t="shared" si="19"/>
        <v>30.79584775</v>
      </c>
      <c r="AB41" s="29">
        <f t="shared" si="20"/>
        <v>69.20415225</v>
      </c>
      <c r="AC41" s="27" t="str">
        <f t="shared" si="21"/>
        <v>BAJO</v>
      </c>
    </row>
    <row r="42" ht="14.25" customHeight="1">
      <c r="A42" s="15">
        <f t="shared" si="22"/>
        <v>39</v>
      </c>
      <c r="B42" s="16" t="str">
        <f>COTIZACIONES!B42</f>
        <v>EJES PARA RUEDA TRASERA DE RODAMIENTO CERRADO SEGÚN LA REFERENCIA SOLICITADA</v>
      </c>
      <c r="C42" s="15" t="s">
        <v>30</v>
      </c>
      <c r="D42" s="15">
        <v>1.0</v>
      </c>
      <c r="E42" s="19">
        <f>COTIZACIONES!E42</f>
        <v>25500</v>
      </c>
      <c r="F42" s="19">
        <f>COTIZACIONES!F42</f>
        <v>26460</v>
      </c>
      <c r="G42" s="19">
        <f>COTIZACIONES!G42</f>
        <v>36600</v>
      </c>
      <c r="H42" s="19">
        <f>COTIZACIONES!H42</f>
        <v>47628</v>
      </c>
      <c r="I42" s="28">
        <f t="shared" si="1"/>
        <v>34047</v>
      </c>
      <c r="J42" s="27">
        <f t="shared" si="2"/>
        <v>8966.25825</v>
      </c>
      <c r="K42" s="28">
        <f t="shared" si="3"/>
        <v>25500</v>
      </c>
      <c r="L42" s="28">
        <f t="shared" si="4"/>
        <v>47628</v>
      </c>
      <c r="M42" s="29">
        <f t="shared" si="5"/>
        <v>26.33494361</v>
      </c>
      <c r="N42" s="29">
        <f t="shared" si="6"/>
        <v>73.66505639</v>
      </c>
      <c r="O42" s="27" t="str">
        <f t="shared" si="7"/>
        <v>BAJO</v>
      </c>
      <c r="P42" s="28">
        <f t="shared" si="8"/>
        <v>33196</v>
      </c>
      <c r="Q42" s="27">
        <f t="shared" si="9"/>
        <v>10212.48804</v>
      </c>
      <c r="R42" s="28">
        <f t="shared" si="10"/>
        <v>25500</v>
      </c>
      <c r="S42" s="28">
        <f t="shared" si="11"/>
        <v>47628</v>
      </c>
      <c r="T42" s="29">
        <f t="shared" si="12"/>
        <v>30.76421268</v>
      </c>
      <c r="U42" s="29">
        <f t="shared" si="13"/>
        <v>69.23578732</v>
      </c>
      <c r="V42" s="27" t="str">
        <f t="shared" si="14"/>
        <v>BAJO</v>
      </c>
      <c r="W42" s="28">
        <f t="shared" si="15"/>
        <v>36564</v>
      </c>
      <c r="X42" s="27">
        <f t="shared" si="16"/>
        <v>11064</v>
      </c>
      <c r="Y42" s="28">
        <f t="shared" si="17"/>
        <v>25500</v>
      </c>
      <c r="Z42" s="28">
        <f t="shared" si="18"/>
        <v>47628</v>
      </c>
      <c r="AA42" s="29">
        <f t="shared" si="19"/>
        <v>30.25927141</v>
      </c>
      <c r="AB42" s="29">
        <f t="shared" si="20"/>
        <v>69.74072859</v>
      </c>
      <c r="AC42" s="27" t="str">
        <f t="shared" si="21"/>
        <v>BAJO</v>
      </c>
    </row>
    <row r="43" ht="14.25" customHeight="1">
      <c r="A43" s="15">
        <f t="shared" si="22"/>
        <v>40</v>
      </c>
      <c r="B43" s="16" t="str">
        <f>COTIZACIONES!B43</f>
        <v>ESLABON DE SEGURIDAD 7 V</v>
      </c>
      <c r="C43" s="15" t="s">
        <v>30</v>
      </c>
      <c r="D43" s="23">
        <v>1.0</v>
      </c>
      <c r="E43" s="19">
        <f>COTIZACIONES!E43</f>
        <v>21000</v>
      </c>
      <c r="F43" s="19">
        <f>COTIZACIONES!F43</f>
        <v>11760</v>
      </c>
      <c r="G43" s="19">
        <f>COTIZACIONES!G43</f>
        <v>24300</v>
      </c>
      <c r="H43" s="19">
        <f>COTIZACIONES!H43</f>
        <v>21168</v>
      </c>
      <c r="I43" s="28">
        <f t="shared" si="1"/>
        <v>19557</v>
      </c>
      <c r="J43" s="27">
        <f t="shared" si="2"/>
        <v>4689.53164</v>
      </c>
      <c r="K43" s="28">
        <f t="shared" si="3"/>
        <v>11760</v>
      </c>
      <c r="L43" s="28">
        <f t="shared" si="4"/>
        <v>24300</v>
      </c>
      <c r="M43" s="29">
        <f t="shared" si="5"/>
        <v>23.97878836</v>
      </c>
      <c r="N43" s="29">
        <f t="shared" si="6"/>
        <v>76.02121164</v>
      </c>
      <c r="O43" s="27" t="str">
        <f t="shared" si="7"/>
        <v>ALTO</v>
      </c>
      <c r="P43" s="28">
        <f t="shared" si="8"/>
        <v>17976</v>
      </c>
      <c r="Q43" s="27">
        <f t="shared" si="9"/>
        <v>4395.910827</v>
      </c>
      <c r="R43" s="28">
        <f t="shared" si="10"/>
        <v>11760</v>
      </c>
      <c r="S43" s="28">
        <f t="shared" si="11"/>
        <v>21168</v>
      </c>
      <c r="T43" s="29">
        <f t="shared" si="12"/>
        <v>24.45433259</v>
      </c>
      <c r="U43" s="29">
        <f t="shared" si="13"/>
        <v>75.54566741</v>
      </c>
      <c r="V43" s="27" t="str">
        <f t="shared" si="14"/>
        <v>ALTO</v>
      </c>
      <c r="W43" s="28">
        <f t="shared" si="15"/>
        <v>21084</v>
      </c>
      <c r="X43" s="27">
        <f t="shared" si="16"/>
        <v>84</v>
      </c>
      <c r="Y43" s="28">
        <f t="shared" si="17"/>
        <v>21000</v>
      </c>
      <c r="Z43" s="28">
        <f t="shared" si="18"/>
        <v>21168</v>
      </c>
      <c r="AA43" s="29">
        <f t="shared" si="19"/>
        <v>0.3984063745</v>
      </c>
      <c r="AB43" s="29">
        <f t="shared" si="20"/>
        <v>99.60159363</v>
      </c>
      <c r="AC43" s="27" t="str">
        <f t="shared" si="21"/>
        <v>ALTO</v>
      </c>
    </row>
    <row r="44" ht="14.25" customHeight="1">
      <c r="A44" s="15">
        <f t="shared" si="22"/>
        <v>41</v>
      </c>
      <c r="B44" s="16" t="str">
        <f>COTIZACIONES!B44</f>
        <v>GRUESA DE RADIOS MTB</v>
      </c>
      <c r="C44" s="15" t="s">
        <v>83</v>
      </c>
      <c r="D44" s="15">
        <v>1.0</v>
      </c>
      <c r="E44" s="19">
        <f>COTIZACIONES!E44</f>
        <v>27000</v>
      </c>
      <c r="F44" s="19">
        <f>COTIZACIONES!F44</f>
        <v>58800</v>
      </c>
      <c r="G44" s="19">
        <f>COTIZACIONES!G44</f>
        <v>41100</v>
      </c>
      <c r="H44" s="19">
        <f>COTIZACIONES!H44</f>
        <v>105840</v>
      </c>
      <c r="I44" s="28">
        <f t="shared" si="1"/>
        <v>58185</v>
      </c>
      <c r="J44" s="27">
        <f t="shared" si="2"/>
        <v>29731.20709</v>
      </c>
      <c r="K44" s="28">
        <f t="shared" si="3"/>
        <v>27000</v>
      </c>
      <c r="L44" s="28">
        <f t="shared" si="4"/>
        <v>105840</v>
      </c>
      <c r="M44" s="29">
        <f t="shared" si="5"/>
        <v>51.09771778</v>
      </c>
      <c r="N44" s="29">
        <f t="shared" si="6"/>
        <v>48.90228222</v>
      </c>
      <c r="O44" s="27" t="str">
        <f t="shared" si="7"/>
        <v>BAJO</v>
      </c>
      <c r="P44" s="28">
        <f t="shared" si="8"/>
        <v>63880</v>
      </c>
      <c r="Q44" s="27">
        <f t="shared" si="9"/>
        <v>32386.12048</v>
      </c>
      <c r="R44" s="28">
        <f t="shared" si="10"/>
        <v>27000</v>
      </c>
      <c r="S44" s="28">
        <f t="shared" si="11"/>
        <v>105840</v>
      </c>
      <c r="T44" s="29">
        <f t="shared" si="12"/>
        <v>50.6983727</v>
      </c>
      <c r="U44" s="29">
        <f t="shared" si="13"/>
        <v>49.3016273</v>
      </c>
      <c r="V44" s="27" t="str">
        <f t="shared" si="14"/>
        <v>BAJO</v>
      </c>
      <c r="W44" s="28">
        <f t="shared" si="15"/>
        <v>66420</v>
      </c>
      <c r="X44" s="27">
        <f t="shared" si="16"/>
        <v>39420</v>
      </c>
      <c r="Y44" s="28">
        <f t="shared" si="17"/>
        <v>27000</v>
      </c>
      <c r="Z44" s="28">
        <f t="shared" si="18"/>
        <v>105840</v>
      </c>
      <c r="AA44" s="29">
        <f t="shared" si="19"/>
        <v>59.3495935</v>
      </c>
      <c r="AB44" s="29">
        <f t="shared" si="20"/>
        <v>40.6504065</v>
      </c>
      <c r="AC44" s="27" t="str">
        <f t="shared" si="21"/>
        <v>BAJO</v>
      </c>
    </row>
    <row r="45" ht="14.25" customHeight="1">
      <c r="A45" s="15">
        <f t="shared" si="22"/>
        <v>42</v>
      </c>
      <c r="B45" s="16" t="str">
        <f>COTIZACIONES!B45</f>
        <v>GUAYA PARA FRENOS</v>
      </c>
      <c r="C45" s="15" t="s">
        <v>74</v>
      </c>
      <c r="D45" s="15">
        <v>1.0</v>
      </c>
      <c r="E45" s="19">
        <f>COTIZACIONES!E45</f>
        <v>4500</v>
      </c>
      <c r="F45" s="19">
        <f>COTIZACIONES!F45</f>
        <v>4410</v>
      </c>
      <c r="G45" s="19">
        <f>COTIZACIONES!G45</f>
        <v>120000</v>
      </c>
      <c r="H45" s="19">
        <f>COTIZACIONES!H45</f>
        <v>7938</v>
      </c>
      <c r="I45" s="28">
        <f t="shared" si="1"/>
        <v>34212</v>
      </c>
      <c r="J45" s="27">
        <f t="shared" si="2"/>
        <v>49550.1417</v>
      </c>
      <c r="K45" s="28">
        <f t="shared" si="3"/>
        <v>4410</v>
      </c>
      <c r="L45" s="28">
        <f t="shared" si="4"/>
        <v>120000</v>
      </c>
      <c r="M45" s="29">
        <f t="shared" si="5"/>
        <v>144.8326368</v>
      </c>
      <c r="N45" s="29">
        <f t="shared" si="6"/>
        <v>-44.83263678</v>
      </c>
      <c r="O45" s="27" t="str">
        <f t="shared" si="7"/>
        <v>BAJO</v>
      </c>
      <c r="P45" s="28">
        <f t="shared" si="8"/>
        <v>5616</v>
      </c>
      <c r="Q45" s="27">
        <f t="shared" si="9"/>
        <v>1642.313003</v>
      </c>
      <c r="R45" s="28">
        <f t="shared" si="10"/>
        <v>4410</v>
      </c>
      <c r="S45" s="28">
        <f t="shared" si="11"/>
        <v>7938</v>
      </c>
      <c r="T45" s="29">
        <f t="shared" si="12"/>
        <v>29.24346515</v>
      </c>
      <c r="U45" s="29">
        <f t="shared" si="13"/>
        <v>70.75653485</v>
      </c>
      <c r="V45" s="27" t="str">
        <f t="shared" si="14"/>
        <v>BAJO</v>
      </c>
      <c r="W45" s="28">
        <f t="shared" si="15"/>
        <v>6219</v>
      </c>
      <c r="X45" s="27">
        <f t="shared" si="16"/>
        <v>1719</v>
      </c>
      <c r="Y45" s="28">
        <f t="shared" si="17"/>
        <v>4500</v>
      </c>
      <c r="Z45" s="28">
        <f t="shared" si="18"/>
        <v>7938</v>
      </c>
      <c r="AA45" s="29">
        <f t="shared" si="19"/>
        <v>27.64109986</v>
      </c>
      <c r="AB45" s="29">
        <f t="shared" si="20"/>
        <v>72.35890014</v>
      </c>
      <c r="AC45" s="27" t="str">
        <f t="shared" si="21"/>
        <v>BAJO</v>
      </c>
    </row>
    <row r="46" ht="14.25" customHeight="1">
      <c r="A46" s="15">
        <f t="shared" si="22"/>
        <v>43</v>
      </c>
      <c r="B46" s="16" t="str">
        <f>COTIZACIONES!B46</f>
        <v>GUAYAS PARA CAMBIOS INTEGRADOS MTB</v>
      </c>
      <c r="C46" s="23" t="s">
        <v>74</v>
      </c>
      <c r="D46" s="23">
        <v>1.0</v>
      </c>
      <c r="E46" s="19">
        <f>COTIZACIONES!E46</f>
        <v>4500</v>
      </c>
      <c r="F46" s="19">
        <f>COTIZACIONES!F46</f>
        <v>5880</v>
      </c>
      <c r="G46" s="19">
        <f>COTIZACIONES!G46</f>
        <v>120000</v>
      </c>
      <c r="H46" s="19">
        <f>COTIZACIONES!H46</f>
        <v>10584</v>
      </c>
      <c r="I46" s="28">
        <f t="shared" si="1"/>
        <v>35241</v>
      </c>
      <c r="J46" s="27">
        <f t="shared" si="2"/>
        <v>48987.58295</v>
      </c>
      <c r="K46" s="28">
        <f t="shared" si="3"/>
        <v>4500</v>
      </c>
      <c r="L46" s="28">
        <f t="shared" si="4"/>
        <v>120000</v>
      </c>
      <c r="M46" s="29">
        <f t="shared" si="5"/>
        <v>139.0073578</v>
      </c>
      <c r="N46" s="29">
        <f t="shared" si="6"/>
        <v>-39.00735776</v>
      </c>
      <c r="O46" s="27" t="str">
        <f t="shared" si="7"/>
        <v>BAJO</v>
      </c>
      <c r="P46" s="28">
        <f t="shared" si="8"/>
        <v>6988</v>
      </c>
      <c r="Q46" s="27">
        <f t="shared" si="9"/>
        <v>2604.420857</v>
      </c>
      <c r="R46" s="28">
        <f t="shared" si="10"/>
        <v>4500</v>
      </c>
      <c r="S46" s="28">
        <f t="shared" si="11"/>
        <v>10584</v>
      </c>
      <c r="T46" s="29">
        <f t="shared" si="12"/>
        <v>37.2699035</v>
      </c>
      <c r="U46" s="29">
        <f t="shared" si="13"/>
        <v>62.7300965</v>
      </c>
      <c r="V46" s="27" t="str">
        <f t="shared" si="14"/>
        <v>BAJO</v>
      </c>
      <c r="W46" s="28">
        <f t="shared" si="15"/>
        <v>7542</v>
      </c>
      <c r="X46" s="27">
        <f t="shared" si="16"/>
        <v>3042</v>
      </c>
      <c r="Y46" s="28">
        <f t="shared" si="17"/>
        <v>4500</v>
      </c>
      <c r="Z46" s="28">
        <f t="shared" si="18"/>
        <v>10584</v>
      </c>
      <c r="AA46" s="29">
        <f t="shared" si="19"/>
        <v>40.33412888</v>
      </c>
      <c r="AB46" s="29">
        <f t="shared" si="20"/>
        <v>59.66587112</v>
      </c>
      <c r="AC46" s="27" t="str">
        <f t="shared" si="21"/>
        <v>BAJO</v>
      </c>
    </row>
    <row r="47" ht="14.25" customHeight="1">
      <c r="A47" s="15">
        <f t="shared" si="22"/>
        <v>44</v>
      </c>
      <c r="B47" s="16" t="str">
        <f>COTIZACIONES!B47</f>
        <v>JUEGO DE MANGOS</v>
      </c>
      <c r="C47" s="34" t="s">
        <v>30</v>
      </c>
      <c r="D47" s="15">
        <v>1.0</v>
      </c>
      <c r="E47" s="19">
        <f>COTIZACIONES!E47</f>
        <v>18000</v>
      </c>
      <c r="F47" s="19">
        <f>COTIZACIONES!F47</f>
        <v>22050</v>
      </c>
      <c r="G47" s="19">
        <f>COTIZACIONES!G47</f>
        <v>14400</v>
      </c>
      <c r="H47" s="19">
        <f>COTIZACIONES!H47</f>
        <v>39690</v>
      </c>
      <c r="I47" s="28">
        <f t="shared" si="1"/>
        <v>23535</v>
      </c>
      <c r="J47" s="27">
        <f t="shared" si="2"/>
        <v>9711.767347</v>
      </c>
      <c r="K47" s="28">
        <f t="shared" si="3"/>
        <v>14400</v>
      </c>
      <c r="L47" s="28">
        <f t="shared" si="4"/>
        <v>39690</v>
      </c>
      <c r="M47" s="29">
        <f t="shared" si="5"/>
        <v>41.26521074</v>
      </c>
      <c r="N47" s="29">
        <f t="shared" si="6"/>
        <v>58.73478926</v>
      </c>
      <c r="O47" s="27" t="str">
        <f t="shared" si="7"/>
        <v>BAJO</v>
      </c>
      <c r="P47" s="28">
        <f t="shared" si="8"/>
        <v>26580</v>
      </c>
      <c r="Q47" s="27">
        <f t="shared" si="9"/>
        <v>9416.464305</v>
      </c>
      <c r="R47" s="28">
        <f t="shared" si="10"/>
        <v>18000</v>
      </c>
      <c r="S47" s="28">
        <f t="shared" si="11"/>
        <v>39690</v>
      </c>
      <c r="T47" s="29">
        <f t="shared" si="12"/>
        <v>35.4268785</v>
      </c>
      <c r="U47" s="29">
        <f t="shared" si="13"/>
        <v>64.5731215</v>
      </c>
      <c r="V47" s="27" t="str">
        <f t="shared" si="14"/>
        <v>BAJO</v>
      </c>
      <c r="W47" s="28">
        <f t="shared" si="15"/>
        <v>28845</v>
      </c>
      <c r="X47" s="27">
        <f t="shared" si="16"/>
        <v>10845</v>
      </c>
      <c r="Y47" s="28">
        <f t="shared" si="17"/>
        <v>18000</v>
      </c>
      <c r="Z47" s="28">
        <f t="shared" si="18"/>
        <v>39690</v>
      </c>
      <c r="AA47" s="29">
        <f t="shared" si="19"/>
        <v>37.5975039</v>
      </c>
      <c r="AB47" s="29">
        <f t="shared" si="20"/>
        <v>62.4024961</v>
      </c>
      <c r="AC47" s="27" t="str">
        <f t="shared" si="21"/>
        <v>BAJO</v>
      </c>
    </row>
    <row r="48" ht="14.25" customHeight="1">
      <c r="A48" s="15">
        <f t="shared" si="22"/>
        <v>45</v>
      </c>
      <c r="B48" s="16" t="str">
        <f>COTIZACIONES!B48</f>
        <v>JUEGO DE MANILARES PARA MTB</v>
      </c>
      <c r="C48" s="34" t="s">
        <v>30</v>
      </c>
      <c r="D48" s="15">
        <v>1.0</v>
      </c>
      <c r="E48" s="19">
        <f>COTIZACIONES!E48</f>
        <v>84000</v>
      </c>
      <c r="F48" s="19">
        <f>COTIZACIONES!F48</f>
        <v>51450</v>
      </c>
      <c r="G48" s="19">
        <f>COTIZACIONES!G48</f>
        <v>31500</v>
      </c>
      <c r="H48" s="19">
        <f>COTIZACIONES!H48</f>
        <v>92610</v>
      </c>
      <c r="I48" s="28">
        <f t="shared" si="1"/>
        <v>64890</v>
      </c>
      <c r="J48" s="27">
        <f t="shared" si="2"/>
        <v>24643.03248</v>
      </c>
      <c r="K48" s="28">
        <f t="shared" si="3"/>
        <v>31500</v>
      </c>
      <c r="L48" s="28">
        <f t="shared" si="4"/>
        <v>92610</v>
      </c>
      <c r="M48" s="29">
        <f t="shared" si="5"/>
        <v>37.9766258</v>
      </c>
      <c r="N48" s="29">
        <f t="shared" si="6"/>
        <v>62.0233742</v>
      </c>
      <c r="O48" s="27" t="str">
        <f t="shared" si="7"/>
        <v>BAJO</v>
      </c>
      <c r="P48" s="28">
        <f t="shared" si="8"/>
        <v>76020</v>
      </c>
      <c r="Q48" s="27">
        <f t="shared" si="9"/>
        <v>17725.62552</v>
      </c>
      <c r="R48" s="28">
        <f t="shared" si="10"/>
        <v>51450</v>
      </c>
      <c r="S48" s="28">
        <f t="shared" si="11"/>
        <v>92610</v>
      </c>
      <c r="T48" s="29">
        <f t="shared" si="12"/>
        <v>23.3170554</v>
      </c>
      <c r="U48" s="29">
        <f t="shared" si="13"/>
        <v>76.6829446</v>
      </c>
      <c r="V48" s="27" t="str">
        <f t="shared" si="14"/>
        <v>ALTO</v>
      </c>
      <c r="W48" s="28">
        <f t="shared" si="15"/>
        <v>88305</v>
      </c>
      <c r="X48" s="27">
        <f t="shared" si="16"/>
        <v>4305</v>
      </c>
      <c r="Y48" s="28">
        <f t="shared" si="17"/>
        <v>84000</v>
      </c>
      <c r="Z48" s="28">
        <f t="shared" si="18"/>
        <v>92610</v>
      </c>
      <c r="AA48" s="29">
        <f t="shared" si="19"/>
        <v>4.875148633</v>
      </c>
      <c r="AB48" s="29">
        <f t="shared" si="20"/>
        <v>95.12485137</v>
      </c>
      <c r="AC48" s="27" t="str">
        <f t="shared" si="21"/>
        <v>ALTO</v>
      </c>
    </row>
    <row r="49" ht="14.25" customHeight="1">
      <c r="A49" s="15">
        <f t="shared" si="22"/>
        <v>46</v>
      </c>
      <c r="B49" s="16" t="str">
        <f>COTIZACIONES!B49</f>
        <v>JUEGO DE MANZANAS PARA BICICLETA MTB 29"</v>
      </c>
      <c r="C49" s="15" t="s">
        <v>30</v>
      </c>
      <c r="D49" s="15">
        <v>1.0</v>
      </c>
      <c r="E49" s="19">
        <f>COTIZACIONES!E49</f>
        <v>225000</v>
      </c>
      <c r="F49" s="19">
        <f>COTIZACIONES!F49</f>
        <v>36750</v>
      </c>
      <c r="G49" s="19">
        <f>COTIZACIONES!G49</f>
        <v>255000</v>
      </c>
      <c r="H49" s="19">
        <f>COTIZACIONES!H49</f>
        <v>66150</v>
      </c>
      <c r="I49" s="28">
        <f t="shared" si="1"/>
        <v>145725</v>
      </c>
      <c r="J49" s="27">
        <f t="shared" si="2"/>
        <v>95437.5221</v>
      </c>
      <c r="K49" s="28">
        <f t="shared" si="3"/>
        <v>36750</v>
      </c>
      <c r="L49" s="28">
        <f t="shared" si="4"/>
        <v>255000</v>
      </c>
      <c r="M49" s="29">
        <f t="shared" si="5"/>
        <v>65.49152314</v>
      </c>
      <c r="N49" s="29">
        <f t="shared" si="6"/>
        <v>34.50847686</v>
      </c>
      <c r="O49" s="27" t="str">
        <f t="shared" si="7"/>
        <v>BAJO</v>
      </c>
      <c r="P49" s="28">
        <f t="shared" si="8"/>
        <v>109300</v>
      </c>
      <c r="Q49" s="27">
        <f t="shared" si="9"/>
        <v>82687.99792</v>
      </c>
      <c r="R49" s="28">
        <f t="shared" si="10"/>
        <v>36750</v>
      </c>
      <c r="S49" s="28">
        <f t="shared" si="11"/>
        <v>225000</v>
      </c>
      <c r="T49" s="29">
        <f t="shared" si="12"/>
        <v>75.65233113</v>
      </c>
      <c r="U49" s="29">
        <f t="shared" si="13"/>
        <v>24.34766887</v>
      </c>
      <c r="V49" s="27" t="str">
        <f t="shared" si="14"/>
        <v>BAJO</v>
      </c>
      <c r="W49" s="28">
        <f t="shared" si="15"/>
        <v>145575</v>
      </c>
      <c r="X49" s="27">
        <f t="shared" si="16"/>
        <v>79425</v>
      </c>
      <c r="Y49" s="28">
        <f t="shared" si="17"/>
        <v>66150</v>
      </c>
      <c r="Z49" s="28">
        <f t="shared" si="18"/>
        <v>225000</v>
      </c>
      <c r="AA49" s="29">
        <f t="shared" si="19"/>
        <v>54.55950541</v>
      </c>
      <c r="AB49" s="29">
        <f t="shared" si="20"/>
        <v>45.44049459</v>
      </c>
      <c r="AC49" s="27" t="str">
        <f t="shared" si="21"/>
        <v>BAJO</v>
      </c>
    </row>
    <row r="50" ht="14.25" customHeight="1">
      <c r="A50" s="15">
        <f t="shared" si="22"/>
        <v>47</v>
      </c>
      <c r="B50" s="16" t="str">
        <f>COTIZACIONES!B50</f>
        <v>JUEGO DE MORDAZAS</v>
      </c>
      <c r="C50" s="15" t="s">
        <v>30</v>
      </c>
      <c r="D50" s="15">
        <v>1.0</v>
      </c>
      <c r="E50" s="19">
        <f>COTIZACIONES!E50</f>
        <v>87000</v>
      </c>
      <c r="F50" s="19">
        <f>COTIZACIONES!F50</f>
        <v>88200</v>
      </c>
      <c r="G50" s="19">
        <f>COTIZACIONES!G50</f>
        <v>81600</v>
      </c>
      <c r="H50" s="19">
        <f>COTIZACIONES!H50</f>
        <v>158760</v>
      </c>
      <c r="I50" s="28">
        <f t="shared" si="1"/>
        <v>103890</v>
      </c>
      <c r="J50" s="27">
        <f t="shared" si="2"/>
        <v>31776.59988</v>
      </c>
      <c r="K50" s="28">
        <f t="shared" si="3"/>
        <v>81600</v>
      </c>
      <c r="L50" s="28">
        <f t="shared" si="4"/>
        <v>158760</v>
      </c>
      <c r="M50" s="29">
        <f t="shared" si="5"/>
        <v>30.58677436</v>
      </c>
      <c r="N50" s="29">
        <f t="shared" si="6"/>
        <v>69.41322564</v>
      </c>
      <c r="O50" s="27" t="str">
        <f t="shared" si="7"/>
        <v>BAJO</v>
      </c>
      <c r="P50" s="28">
        <f t="shared" si="8"/>
        <v>111320</v>
      </c>
      <c r="Q50" s="27">
        <f t="shared" si="9"/>
        <v>33548.72278</v>
      </c>
      <c r="R50" s="28">
        <f t="shared" si="10"/>
        <v>87000</v>
      </c>
      <c r="S50" s="28">
        <f t="shared" si="11"/>
        <v>158760</v>
      </c>
      <c r="T50" s="29">
        <f t="shared" si="12"/>
        <v>30.13719258</v>
      </c>
      <c r="U50" s="29">
        <f t="shared" si="13"/>
        <v>69.86280742</v>
      </c>
      <c r="V50" s="27" t="str">
        <f t="shared" si="14"/>
        <v>BAJO</v>
      </c>
      <c r="W50" s="28">
        <f t="shared" si="15"/>
        <v>122880</v>
      </c>
      <c r="X50" s="27">
        <f t="shared" si="16"/>
        <v>35880</v>
      </c>
      <c r="Y50" s="28">
        <f t="shared" si="17"/>
        <v>87000</v>
      </c>
      <c r="Z50" s="28">
        <f t="shared" si="18"/>
        <v>158760</v>
      </c>
      <c r="AA50" s="29">
        <f t="shared" si="19"/>
        <v>29.19921875</v>
      </c>
      <c r="AB50" s="29">
        <f t="shared" si="20"/>
        <v>70.80078125</v>
      </c>
      <c r="AC50" s="27" t="str">
        <f t="shared" si="21"/>
        <v>BAJO</v>
      </c>
    </row>
    <row r="51" ht="14.25" customHeight="1">
      <c r="A51" s="15">
        <f t="shared" si="22"/>
        <v>48</v>
      </c>
      <c r="B51" s="16" t="str">
        <f>COTIZACIONES!B51</f>
        <v>JUEGO DE PUNTILLAS / CIERRE RÁPIDO DELANTEROS Y TRASEROS</v>
      </c>
      <c r="C51" s="34" t="s">
        <v>30</v>
      </c>
      <c r="D51" s="23">
        <v>1.0</v>
      </c>
      <c r="E51" s="19">
        <f>COTIZACIONES!E51</f>
        <v>25500</v>
      </c>
      <c r="F51" s="19">
        <f>COTIZACIONES!F51</f>
        <v>36750</v>
      </c>
      <c r="G51" s="19">
        <f>COTIZACIONES!G51</f>
        <v>17100</v>
      </c>
      <c r="H51" s="19">
        <f>COTIZACIONES!H51</f>
        <v>66150</v>
      </c>
      <c r="I51" s="28">
        <f t="shared" si="1"/>
        <v>36375</v>
      </c>
      <c r="J51" s="27">
        <f t="shared" si="2"/>
        <v>18550.48854</v>
      </c>
      <c r="K51" s="28">
        <f t="shared" si="3"/>
        <v>17100</v>
      </c>
      <c r="L51" s="28">
        <f t="shared" si="4"/>
        <v>66150</v>
      </c>
      <c r="M51" s="29">
        <f t="shared" si="5"/>
        <v>50.99790663</v>
      </c>
      <c r="N51" s="29">
        <f t="shared" si="6"/>
        <v>49.00209337</v>
      </c>
      <c r="O51" s="27" t="str">
        <f t="shared" si="7"/>
        <v>BAJO</v>
      </c>
      <c r="P51" s="28">
        <f t="shared" si="8"/>
        <v>42800</v>
      </c>
      <c r="Q51" s="27">
        <f t="shared" si="9"/>
        <v>17137.82367</v>
      </c>
      <c r="R51" s="28">
        <f t="shared" si="10"/>
        <v>25500</v>
      </c>
      <c r="S51" s="28">
        <f t="shared" si="11"/>
        <v>66150</v>
      </c>
      <c r="T51" s="29">
        <f t="shared" si="12"/>
        <v>40.04164408</v>
      </c>
      <c r="U51" s="29">
        <f t="shared" si="13"/>
        <v>59.95835592</v>
      </c>
      <c r="V51" s="27" t="str">
        <f t="shared" si="14"/>
        <v>BAJO</v>
      </c>
      <c r="W51" s="28">
        <f t="shared" si="15"/>
        <v>45825</v>
      </c>
      <c r="X51" s="27">
        <f t="shared" si="16"/>
        <v>20325</v>
      </c>
      <c r="Y51" s="28">
        <f t="shared" si="17"/>
        <v>25500</v>
      </c>
      <c r="Z51" s="28">
        <f t="shared" si="18"/>
        <v>66150</v>
      </c>
      <c r="AA51" s="29">
        <f t="shared" si="19"/>
        <v>44.35351882</v>
      </c>
      <c r="AB51" s="29">
        <f t="shared" si="20"/>
        <v>55.64648118</v>
      </c>
      <c r="AC51" s="27" t="str">
        <f t="shared" si="21"/>
        <v>BAJO</v>
      </c>
    </row>
    <row r="52" ht="14.25" customHeight="1">
      <c r="A52" s="15">
        <f t="shared" si="22"/>
        <v>49</v>
      </c>
      <c r="B52" s="16" t="str">
        <f>COTIZACIONES!B52</f>
        <v>JUEGO DE SHIFTERS 3X7</v>
      </c>
      <c r="C52" s="15" t="s">
        <v>30</v>
      </c>
      <c r="D52" s="15">
        <v>1.0</v>
      </c>
      <c r="E52" s="19">
        <f>COTIZACIONES!E52</f>
        <v>240000</v>
      </c>
      <c r="F52" s="19">
        <f>COTIZACIONES!F52</f>
        <v>95550</v>
      </c>
      <c r="G52" s="19">
        <f>COTIZACIONES!G52</f>
        <v>294000</v>
      </c>
      <c r="H52" s="19">
        <f>COTIZACIONES!H52</f>
        <v>171990</v>
      </c>
      <c r="I52" s="28">
        <f t="shared" si="1"/>
        <v>200385</v>
      </c>
      <c r="J52" s="27">
        <f t="shared" si="2"/>
        <v>74380.39006</v>
      </c>
      <c r="K52" s="28">
        <f t="shared" si="3"/>
        <v>95550</v>
      </c>
      <c r="L52" s="28">
        <f t="shared" si="4"/>
        <v>294000</v>
      </c>
      <c r="M52" s="29">
        <f t="shared" si="5"/>
        <v>37.11874145</v>
      </c>
      <c r="N52" s="29">
        <f t="shared" si="6"/>
        <v>62.88125855</v>
      </c>
      <c r="O52" s="27" t="str">
        <f t="shared" si="7"/>
        <v>BAJO</v>
      </c>
      <c r="P52" s="28">
        <f t="shared" si="8"/>
        <v>169180</v>
      </c>
      <c r="Q52" s="27">
        <f t="shared" si="9"/>
        <v>59004.9303</v>
      </c>
      <c r="R52" s="28">
        <f t="shared" si="10"/>
        <v>95550</v>
      </c>
      <c r="S52" s="28">
        <f t="shared" si="11"/>
        <v>240000</v>
      </c>
      <c r="T52" s="29">
        <f t="shared" si="12"/>
        <v>34.87701283</v>
      </c>
      <c r="U52" s="29">
        <f t="shared" si="13"/>
        <v>65.12298717</v>
      </c>
      <c r="V52" s="27" t="str">
        <f t="shared" si="14"/>
        <v>BAJO</v>
      </c>
      <c r="W52" s="28">
        <f t="shared" si="15"/>
        <v>205995</v>
      </c>
      <c r="X52" s="27">
        <f t="shared" si="16"/>
        <v>34005</v>
      </c>
      <c r="Y52" s="28">
        <f t="shared" si="17"/>
        <v>171990</v>
      </c>
      <c r="Z52" s="28">
        <f t="shared" si="18"/>
        <v>240000</v>
      </c>
      <c r="AA52" s="29">
        <f t="shared" si="19"/>
        <v>16.50768223</v>
      </c>
      <c r="AB52" s="29">
        <f t="shared" si="20"/>
        <v>83.49231777</v>
      </c>
      <c r="AC52" s="27" t="str">
        <f t="shared" si="21"/>
        <v>ALTO</v>
      </c>
    </row>
    <row r="53" ht="14.25" customHeight="1">
      <c r="A53" s="15">
        <f t="shared" si="22"/>
        <v>50</v>
      </c>
      <c r="B53" s="16" t="str">
        <f>COTIZACIONES!B53</f>
        <v>NEUMÁTICOS MTB 29"</v>
      </c>
      <c r="C53" s="23" t="s">
        <v>30</v>
      </c>
      <c r="D53" s="23">
        <v>1.0</v>
      </c>
      <c r="E53" s="19">
        <f>COTIZACIONES!E53</f>
        <v>18000</v>
      </c>
      <c r="F53" s="19">
        <f>COTIZACIONES!F53</f>
        <v>26460</v>
      </c>
      <c r="G53" s="19">
        <f>COTIZACIONES!G53</f>
        <v>31500</v>
      </c>
      <c r="H53" s="19">
        <f>COTIZACIONES!H53</f>
        <v>47628</v>
      </c>
      <c r="I53" s="28">
        <f t="shared" si="1"/>
        <v>30897</v>
      </c>
      <c r="J53" s="27">
        <f t="shared" si="2"/>
        <v>10797.10086</v>
      </c>
      <c r="K53" s="28">
        <f t="shared" si="3"/>
        <v>18000</v>
      </c>
      <c r="L53" s="28">
        <f t="shared" si="4"/>
        <v>47628</v>
      </c>
      <c r="M53" s="29">
        <f t="shared" si="5"/>
        <v>34.94546675</v>
      </c>
      <c r="N53" s="29">
        <f t="shared" si="6"/>
        <v>65.05453325</v>
      </c>
      <c r="O53" s="27" t="str">
        <f t="shared" si="7"/>
        <v>BAJO</v>
      </c>
      <c r="P53" s="28">
        <f t="shared" si="8"/>
        <v>30696</v>
      </c>
      <c r="Q53" s="27">
        <f t="shared" si="9"/>
        <v>12460.93544</v>
      </c>
      <c r="R53" s="28">
        <f t="shared" si="10"/>
        <v>18000</v>
      </c>
      <c r="S53" s="28">
        <f t="shared" si="11"/>
        <v>47628</v>
      </c>
      <c r="T53" s="29">
        <f t="shared" si="12"/>
        <v>40.59465545</v>
      </c>
      <c r="U53" s="29">
        <f t="shared" si="13"/>
        <v>59.40534455</v>
      </c>
      <c r="V53" s="27" t="str">
        <f t="shared" si="14"/>
        <v>BAJO</v>
      </c>
      <c r="W53" s="28">
        <f t="shared" si="15"/>
        <v>32814</v>
      </c>
      <c r="X53" s="27">
        <f t="shared" si="16"/>
        <v>14814</v>
      </c>
      <c r="Y53" s="28">
        <f t="shared" si="17"/>
        <v>18000</v>
      </c>
      <c r="Z53" s="28">
        <f t="shared" si="18"/>
        <v>47628</v>
      </c>
      <c r="AA53" s="29">
        <f t="shared" si="19"/>
        <v>45.14536478</v>
      </c>
      <c r="AB53" s="29">
        <f t="shared" si="20"/>
        <v>54.85463522</v>
      </c>
      <c r="AC53" s="27" t="str">
        <f t="shared" si="21"/>
        <v>BAJO</v>
      </c>
    </row>
    <row r="54" ht="14.25" customHeight="1">
      <c r="A54" s="15">
        <f t="shared" si="22"/>
        <v>51</v>
      </c>
      <c r="B54" s="16" t="str">
        <f>COTIZACIONES!B54</f>
        <v>PACHA 7 VELOCIDADES TIPO ROSCA</v>
      </c>
      <c r="C54" s="23" t="s">
        <v>30</v>
      </c>
      <c r="D54" s="23">
        <v>1.0</v>
      </c>
      <c r="E54" s="19">
        <f>COTIZACIONES!E54</f>
        <v>67500</v>
      </c>
      <c r="F54" s="19">
        <f>COTIZACIONES!F54</f>
        <v>55860</v>
      </c>
      <c r="G54" s="19">
        <f>COTIZACIONES!G54</f>
        <v>117000</v>
      </c>
      <c r="H54" s="19">
        <f>COTIZACIONES!H54</f>
        <v>100548</v>
      </c>
      <c r="I54" s="28">
        <f t="shared" si="1"/>
        <v>85227</v>
      </c>
      <c r="J54" s="27">
        <f t="shared" si="2"/>
        <v>24601.44197</v>
      </c>
      <c r="K54" s="28">
        <f t="shared" si="3"/>
        <v>55860</v>
      </c>
      <c r="L54" s="28">
        <f t="shared" si="4"/>
        <v>117000</v>
      </c>
      <c r="M54" s="29">
        <f t="shared" si="5"/>
        <v>28.86578428</v>
      </c>
      <c r="N54" s="29">
        <f t="shared" si="6"/>
        <v>71.13421572</v>
      </c>
      <c r="O54" s="27" t="str">
        <f t="shared" si="7"/>
        <v>BAJO</v>
      </c>
      <c r="P54" s="28">
        <f t="shared" si="8"/>
        <v>74636</v>
      </c>
      <c r="Q54" s="27">
        <f t="shared" si="9"/>
        <v>18928.74724</v>
      </c>
      <c r="R54" s="28">
        <f t="shared" si="10"/>
        <v>55860</v>
      </c>
      <c r="S54" s="28">
        <f t="shared" si="11"/>
        <v>100548</v>
      </c>
      <c r="T54" s="29">
        <f t="shared" si="12"/>
        <v>25.36141706</v>
      </c>
      <c r="U54" s="29">
        <f t="shared" si="13"/>
        <v>74.63858294</v>
      </c>
      <c r="V54" s="27" t="str">
        <f t="shared" si="14"/>
        <v>BAJO</v>
      </c>
      <c r="W54" s="28">
        <f t="shared" si="15"/>
        <v>84024</v>
      </c>
      <c r="X54" s="27">
        <f t="shared" si="16"/>
        <v>16524</v>
      </c>
      <c r="Y54" s="28">
        <f t="shared" si="17"/>
        <v>67500</v>
      </c>
      <c r="Z54" s="28">
        <f t="shared" si="18"/>
        <v>100548</v>
      </c>
      <c r="AA54" s="29">
        <f t="shared" si="19"/>
        <v>19.66580977</v>
      </c>
      <c r="AB54" s="29">
        <f t="shared" si="20"/>
        <v>80.33419023</v>
      </c>
      <c r="AC54" s="27" t="str">
        <f t="shared" si="21"/>
        <v>ALTO</v>
      </c>
    </row>
    <row r="55" ht="14.25" customHeight="1">
      <c r="A55" s="15">
        <f t="shared" si="22"/>
        <v>52</v>
      </c>
      <c r="B55" s="16" t="str">
        <f>COTIZACIONES!B55</f>
        <v>PASTILLAS PARA FRENO DISCO</v>
      </c>
      <c r="C55" s="23" t="s">
        <v>95</v>
      </c>
      <c r="D55" s="23">
        <v>1.0</v>
      </c>
      <c r="E55" s="19">
        <f>COTIZACIONES!E55</f>
        <v>42000</v>
      </c>
      <c r="F55" s="19">
        <f>COTIZACIONES!F55</f>
        <v>22050</v>
      </c>
      <c r="G55" s="19">
        <f>COTIZACIONES!G55</f>
        <v>12600</v>
      </c>
      <c r="H55" s="19">
        <f>COTIZACIONES!H55</f>
        <v>39690</v>
      </c>
      <c r="I55" s="28">
        <f t="shared" si="1"/>
        <v>29085</v>
      </c>
      <c r="J55" s="27">
        <f t="shared" si="2"/>
        <v>12252.64971</v>
      </c>
      <c r="K55" s="28">
        <f t="shared" si="3"/>
        <v>12600</v>
      </c>
      <c r="L55" s="28">
        <f t="shared" si="4"/>
        <v>42000</v>
      </c>
      <c r="M55" s="29">
        <f t="shared" si="5"/>
        <v>42.12704045</v>
      </c>
      <c r="N55" s="29">
        <f t="shared" si="6"/>
        <v>57.87295955</v>
      </c>
      <c r="O55" s="27" t="str">
        <f t="shared" si="7"/>
        <v>BAJO</v>
      </c>
      <c r="P55" s="28">
        <f t="shared" si="8"/>
        <v>34580</v>
      </c>
      <c r="Q55" s="27">
        <f t="shared" si="9"/>
        <v>8910.095398</v>
      </c>
      <c r="R55" s="28">
        <f t="shared" si="10"/>
        <v>22050</v>
      </c>
      <c r="S55" s="28">
        <f t="shared" si="11"/>
        <v>42000</v>
      </c>
      <c r="T55" s="29">
        <f t="shared" si="12"/>
        <v>25.7666148</v>
      </c>
      <c r="U55" s="29">
        <f t="shared" si="13"/>
        <v>74.2333852</v>
      </c>
      <c r="V55" s="27" t="str">
        <f t="shared" si="14"/>
        <v>BAJO</v>
      </c>
      <c r="W55" s="28">
        <f t="shared" si="15"/>
        <v>40845</v>
      </c>
      <c r="X55" s="27">
        <f t="shared" si="16"/>
        <v>1155</v>
      </c>
      <c r="Y55" s="28">
        <f t="shared" si="17"/>
        <v>39690</v>
      </c>
      <c r="Z55" s="28">
        <f t="shared" si="18"/>
        <v>42000</v>
      </c>
      <c r="AA55" s="29">
        <f t="shared" si="19"/>
        <v>2.827763496</v>
      </c>
      <c r="AB55" s="29">
        <f t="shared" si="20"/>
        <v>97.1722365</v>
      </c>
      <c r="AC55" s="27" t="str">
        <f t="shared" si="21"/>
        <v>ALTO</v>
      </c>
    </row>
    <row r="56" ht="14.25" customHeight="1">
      <c r="A56" s="15">
        <f t="shared" si="22"/>
        <v>53</v>
      </c>
      <c r="B56" s="16" t="str">
        <f>COTIZACIONES!B56</f>
        <v>PEDALES MTB EN ALUMINIO</v>
      </c>
      <c r="C56" s="15" t="s">
        <v>95</v>
      </c>
      <c r="D56" s="15">
        <v>1.0</v>
      </c>
      <c r="E56" s="19">
        <f>COTIZACIONES!E56</f>
        <v>52500</v>
      </c>
      <c r="F56" s="19">
        <f>COTIZACIONES!F56</f>
        <v>44100</v>
      </c>
      <c r="G56" s="19">
        <f>COTIZACIONES!G56</f>
        <v>51600</v>
      </c>
      <c r="H56" s="19">
        <f>COTIZACIONES!H56</f>
        <v>79380</v>
      </c>
      <c r="I56" s="28">
        <f t="shared" si="1"/>
        <v>56895</v>
      </c>
      <c r="J56" s="27">
        <f t="shared" si="2"/>
        <v>13385.06911</v>
      </c>
      <c r="K56" s="28">
        <f t="shared" si="3"/>
        <v>44100</v>
      </c>
      <c r="L56" s="28">
        <f t="shared" si="4"/>
        <v>79380</v>
      </c>
      <c r="M56" s="29">
        <f t="shared" si="5"/>
        <v>23.52591459</v>
      </c>
      <c r="N56" s="29">
        <f t="shared" si="6"/>
        <v>76.47408541</v>
      </c>
      <c r="O56" s="27" t="str">
        <f t="shared" si="7"/>
        <v>ALTO</v>
      </c>
      <c r="P56" s="28">
        <f t="shared" si="8"/>
        <v>58660</v>
      </c>
      <c r="Q56" s="27">
        <f t="shared" si="9"/>
        <v>15047.2323</v>
      </c>
      <c r="R56" s="28">
        <f t="shared" si="10"/>
        <v>44100</v>
      </c>
      <c r="S56" s="28">
        <f t="shared" si="11"/>
        <v>79380</v>
      </c>
      <c r="T56" s="29">
        <f t="shared" si="12"/>
        <v>25.65160638</v>
      </c>
      <c r="U56" s="29">
        <f t="shared" si="13"/>
        <v>74.34839362</v>
      </c>
      <c r="V56" s="27" t="str">
        <f t="shared" si="14"/>
        <v>BAJO</v>
      </c>
      <c r="W56" s="28">
        <f t="shared" si="15"/>
        <v>65940</v>
      </c>
      <c r="X56" s="27">
        <f t="shared" si="16"/>
        <v>13440</v>
      </c>
      <c r="Y56" s="28">
        <f t="shared" si="17"/>
        <v>52500</v>
      </c>
      <c r="Z56" s="28">
        <f t="shared" si="18"/>
        <v>79380</v>
      </c>
      <c r="AA56" s="29">
        <f t="shared" si="19"/>
        <v>20.38216561</v>
      </c>
      <c r="AB56" s="29">
        <f t="shared" si="20"/>
        <v>79.61783439</v>
      </c>
      <c r="AC56" s="27" t="str">
        <f t="shared" si="21"/>
        <v>ALTO</v>
      </c>
    </row>
    <row r="57" ht="14.25" customHeight="1">
      <c r="A57" s="15">
        <f t="shared" si="22"/>
        <v>54</v>
      </c>
      <c r="B57" s="16" t="str">
        <f>COTIZACIONES!B57</f>
        <v>PISTA O CAJA DE DIRECCIÓN OVERSIZE INTERNA</v>
      </c>
      <c r="C57" s="23" t="s">
        <v>30</v>
      </c>
      <c r="D57" s="23">
        <v>1.0</v>
      </c>
      <c r="E57" s="19">
        <f>COTIZACIONES!E57</f>
        <v>33000</v>
      </c>
      <c r="F57" s="19">
        <f>COTIZACIONES!F57</f>
        <v>36750</v>
      </c>
      <c r="G57" s="19">
        <f>COTIZACIONES!G57</f>
        <v>11400</v>
      </c>
      <c r="H57" s="19">
        <f>COTIZACIONES!H57</f>
        <v>66150</v>
      </c>
      <c r="I57" s="28">
        <f t="shared" si="1"/>
        <v>36825</v>
      </c>
      <c r="J57" s="27">
        <f t="shared" si="2"/>
        <v>19500.14423</v>
      </c>
      <c r="K57" s="28">
        <f t="shared" si="3"/>
        <v>11400</v>
      </c>
      <c r="L57" s="28">
        <f t="shared" si="4"/>
        <v>66150</v>
      </c>
      <c r="M57" s="29">
        <f t="shared" si="5"/>
        <v>52.95354849</v>
      </c>
      <c r="N57" s="29">
        <f t="shared" si="6"/>
        <v>47.04645151</v>
      </c>
      <c r="O57" s="27" t="str">
        <f t="shared" si="7"/>
        <v>BAJO</v>
      </c>
      <c r="P57" s="28">
        <f t="shared" si="8"/>
        <v>45300</v>
      </c>
      <c r="Q57" s="27">
        <f t="shared" si="9"/>
        <v>14822.44919</v>
      </c>
      <c r="R57" s="28">
        <f t="shared" si="10"/>
        <v>33000</v>
      </c>
      <c r="S57" s="28">
        <f t="shared" si="11"/>
        <v>66150</v>
      </c>
      <c r="T57" s="29">
        <f t="shared" si="12"/>
        <v>32.72063839</v>
      </c>
      <c r="U57" s="29">
        <f t="shared" si="13"/>
        <v>67.27936161</v>
      </c>
      <c r="V57" s="27" t="str">
        <f t="shared" si="14"/>
        <v>BAJO</v>
      </c>
      <c r="W57" s="28">
        <f t="shared" si="15"/>
        <v>49575</v>
      </c>
      <c r="X57" s="27">
        <f t="shared" si="16"/>
        <v>16575</v>
      </c>
      <c r="Y57" s="28">
        <f t="shared" si="17"/>
        <v>33000</v>
      </c>
      <c r="Z57" s="28">
        <f t="shared" si="18"/>
        <v>66150</v>
      </c>
      <c r="AA57" s="29">
        <f t="shared" si="19"/>
        <v>33.43419062</v>
      </c>
      <c r="AB57" s="29">
        <f t="shared" si="20"/>
        <v>66.56580938</v>
      </c>
      <c r="AC57" s="27" t="str">
        <f t="shared" si="21"/>
        <v>BAJO</v>
      </c>
    </row>
    <row r="58" ht="14.25" customHeight="1">
      <c r="A58" s="15">
        <f t="shared" si="22"/>
        <v>55</v>
      </c>
      <c r="B58" s="16" t="str">
        <f>COTIZACIONES!B58</f>
        <v>POTENCIA 70 O 90 MM PARA MANUBRIO 31,8</v>
      </c>
      <c r="C58" s="23" t="s">
        <v>30</v>
      </c>
      <c r="D58" s="23">
        <v>1.0</v>
      </c>
      <c r="E58" s="19">
        <f>COTIZACIONES!E58</f>
        <v>39000</v>
      </c>
      <c r="F58" s="19">
        <f>COTIZACIONES!F58</f>
        <v>58800</v>
      </c>
      <c r="G58" s="19">
        <f>COTIZACIONES!G58</f>
        <v>31800</v>
      </c>
      <c r="H58" s="19">
        <f>COTIZACIONES!H58</f>
        <v>105840</v>
      </c>
      <c r="I58" s="28">
        <f t="shared" si="1"/>
        <v>58860</v>
      </c>
      <c r="J58" s="27">
        <f t="shared" si="2"/>
        <v>28869.47869</v>
      </c>
      <c r="K58" s="28">
        <f t="shared" si="3"/>
        <v>31800</v>
      </c>
      <c r="L58" s="28">
        <f t="shared" si="4"/>
        <v>105840</v>
      </c>
      <c r="M58" s="29">
        <f t="shared" si="5"/>
        <v>49.0477042</v>
      </c>
      <c r="N58" s="29">
        <f t="shared" si="6"/>
        <v>50.9522958</v>
      </c>
      <c r="O58" s="27" t="str">
        <f t="shared" si="7"/>
        <v>BAJO</v>
      </c>
      <c r="P58" s="28">
        <f t="shared" si="8"/>
        <v>67880</v>
      </c>
      <c r="Q58" s="27">
        <f t="shared" si="9"/>
        <v>28032.49543</v>
      </c>
      <c r="R58" s="28">
        <f t="shared" si="10"/>
        <v>39000</v>
      </c>
      <c r="S58" s="28">
        <f t="shared" si="11"/>
        <v>105840</v>
      </c>
      <c r="T58" s="29">
        <f t="shared" si="12"/>
        <v>41.29713528</v>
      </c>
      <c r="U58" s="29">
        <f t="shared" si="13"/>
        <v>58.70286472</v>
      </c>
      <c r="V58" s="27" t="str">
        <f t="shared" si="14"/>
        <v>BAJO</v>
      </c>
      <c r="W58" s="28">
        <f t="shared" si="15"/>
        <v>72420</v>
      </c>
      <c r="X58" s="27">
        <f t="shared" si="16"/>
        <v>33420</v>
      </c>
      <c r="Y58" s="28">
        <f t="shared" si="17"/>
        <v>39000</v>
      </c>
      <c r="Z58" s="28">
        <f t="shared" si="18"/>
        <v>105840</v>
      </c>
      <c r="AA58" s="29">
        <f t="shared" si="19"/>
        <v>46.14747307</v>
      </c>
      <c r="AB58" s="29">
        <f t="shared" si="20"/>
        <v>53.85252693</v>
      </c>
      <c r="AC58" s="27" t="str">
        <f t="shared" si="21"/>
        <v>BAJO</v>
      </c>
    </row>
    <row r="59" ht="14.25" customHeight="1">
      <c r="A59" s="15">
        <f t="shared" si="22"/>
        <v>56</v>
      </c>
      <c r="B59" s="16" t="str">
        <f>COTIZACIONES!B59</f>
        <v>PROTECTOR DE RIN 29"</v>
      </c>
      <c r="C59" s="23" t="s">
        <v>30</v>
      </c>
      <c r="D59" s="23">
        <v>1.0</v>
      </c>
      <c r="E59" s="19">
        <f>COTIZACIONES!E59</f>
        <v>6000</v>
      </c>
      <c r="F59" s="19">
        <f>COTIZACIONES!F59</f>
        <v>14700</v>
      </c>
      <c r="G59" s="19">
        <f>COTIZACIONES!G59</f>
        <v>1800</v>
      </c>
      <c r="H59" s="19">
        <f>COTIZACIONES!H59</f>
        <v>26460</v>
      </c>
      <c r="I59" s="28">
        <f t="shared" si="1"/>
        <v>12240</v>
      </c>
      <c r="J59" s="27">
        <f t="shared" si="2"/>
        <v>9436.514187</v>
      </c>
      <c r="K59" s="28">
        <f t="shared" si="3"/>
        <v>1800</v>
      </c>
      <c r="L59" s="28">
        <f t="shared" si="4"/>
        <v>26460</v>
      </c>
      <c r="M59" s="29">
        <f t="shared" si="5"/>
        <v>77.09570414</v>
      </c>
      <c r="N59" s="29">
        <f t="shared" si="6"/>
        <v>22.90429586</v>
      </c>
      <c r="O59" s="27" t="str">
        <f t="shared" si="7"/>
        <v>BAJO</v>
      </c>
      <c r="P59" s="28">
        <f t="shared" si="8"/>
        <v>15720</v>
      </c>
      <c r="Q59" s="27">
        <f t="shared" si="9"/>
        <v>8383.841602</v>
      </c>
      <c r="R59" s="28">
        <f t="shared" si="10"/>
        <v>6000</v>
      </c>
      <c r="S59" s="28">
        <f t="shared" si="11"/>
        <v>26460</v>
      </c>
      <c r="T59" s="29">
        <f t="shared" si="12"/>
        <v>53.33232571</v>
      </c>
      <c r="U59" s="29">
        <f t="shared" si="13"/>
        <v>46.66767429</v>
      </c>
      <c r="V59" s="27" t="str">
        <f t="shared" si="14"/>
        <v>BAJO</v>
      </c>
      <c r="W59" s="28">
        <f t="shared" si="15"/>
        <v>16230</v>
      </c>
      <c r="X59" s="27">
        <f t="shared" si="16"/>
        <v>10230</v>
      </c>
      <c r="Y59" s="28">
        <f t="shared" si="17"/>
        <v>6000</v>
      </c>
      <c r="Z59" s="28">
        <f t="shared" si="18"/>
        <v>26460</v>
      </c>
      <c r="AA59" s="29">
        <f t="shared" si="19"/>
        <v>63.03142329</v>
      </c>
      <c r="AB59" s="29">
        <f t="shared" si="20"/>
        <v>36.96857671</v>
      </c>
      <c r="AC59" s="27" t="str">
        <f t="shared" si="21"/>
        <v>BAJO</v>
      </c>
    </row>
    <row r="60" ht="14.25" customHeight="1">
      <c r="A60" s="15">
        <f t="shared" si="22"/>
        <v>57</v>
      </c>
      <c r="B60" s="16" t="str">
        <f>COTIZACIONES!B60</f>
        <v>RODAMIENTOS PARA LAS RUEDAS SEGÚN LA REFERENCIA SOLICITADA</v>
      </c>
      <c r="C60" s="23" t="s">
        <v>30</v>
      </c>
      <c r="D60" s="23">
        <v>1.0</v>
      </c>
      <c r="E60" s="19">
        <f>COTIZACIONES!E60</f>
        <v>18000</v>
      </c>
      <c r="F60" s="19">
        <f>COTIZACIONES!F60</f>
        <v>11760</v>
      </c>
      <c r="G60" s="19">
        <f>COTIZACIONES!G60</f>
        <v>18000</v>
      </c>
      <c r="H60" s="19">
        <f>COTIZACIONES!H60</f>
        <v>21168</v>
      </c>
      <c r="I60" s="28">
        <f t="shared" si="1"/>
        <v>17232</v>
      </c>
      <c r="J60" s="27">
        <f t="shared" si="2"/>
        <v>3413.741642</v>
      </c>
      <c r="K60" s="28">
        <f t="shared" si="3"/>
        <v>11760</v>
      </c>
      <c r="L60" s="28">
        <f t="shared" si="4"/>
        <v>21168</v>
      </c>
      <c r="M60" s="29">
        <f t="shared" si="5"/>
        <v>19.81047843</v>
      </c>
      <c r="N60" s="29">
        <f t="shared" si="6"/>
        <v>80.18952157</v>
      </c>
      <c r="O60" s="27" t="str">
        <f t="shared" si="7"/>
        <v>ALTO</v>
      </c>
      <c r="P60" s="28">
        <f t="shared" si="8"/>
        <v>16976</v>
      </c>
      <c r="Q60" s="27">
        <f t="shared" si="9"/>
        <v>3908.456473</v>
      </c>
      <c r="R60" s="28">
        <f t="shared" si="10"/>
        <v>11760</v>
      </c>
      <c r="S60" s="28">
        <f t="shared" si="11"/>
        <v>21168</v>
      </c>
      <c r="T60" s="29">
        <f t="shared" si="12"/>
        <v>23.02342409</v>
      </c>
      <c r="U60" s="29">
        <f t="shared" si="13"/>
        <v>76.97657591</v>
      </c>
      <c r="V60" s="27" t="str">
        <f t="shared" si="14"/>
        <v>ALTO</v>
      </c>
      <c r="W60" s="28">
        <f t="shared" si="15"/>
        <v>19584</v>
      </c>
      <c r="X60" s="27">
        <f t="shared" si="16"/>
        <v>1584</v>
      </c>
      <c r="Y60" s="28">
        <f t="shared" si="17"/>
        <v>18000</v>
      </c>
      <c r="Z60" s="28">
        <f t="shared" si="18"/>
        <v>21168</v>
      </c>
      <c r="AA60" s="29">
        <f t="shared" si="19"/>
        <v>8.088235294</v>
      </c>
      <c r="AB60" s="29">
        <f t="shared" si="20"/>
        <v>91.91176471</v>
      </c>
      <c r="AC60" s="27" t="str">
        <f t="shared" si="21"/>
        <v>ALTO</v>
      </c>
    </row>
    <row r="61" ht="14.25" customHeight="1">
      <c r="A61" s="15">
        <f t="shared" si="22"/>
        <v>58</v>
      </c>
      <c r="B61" s="16" t="str">
        <f>COTIZACIONES!B61</f>
        <v>ROLLO DE FUNDA DE GUAYAS DE CAMBIO</v>
      </c>
      <c r="C61" s="15" t="s">
        <v>102</v>
      </c>
      <c r="D61" s="15">
        <v>1.0</v>
      </c>
      <c r="E61" s="19">
        <f>COTIZACIONES!E61</f>
        <v>405000</v>
      </c>
      <c r="F61" s="19">
        <f>COTIZACIONES!F61</f>
        <v>66150</v>
      </c>
      <c r="G61" s="19">
        <f>COTIZACIONES!G61</f>
        <v>585000</v>
      </c>
      <c r="H61" s="19">
        <f>COTIZACIONES!H61</f>
        <v>119070</v>
      </c>
      <c r="I61" s="28">
        <f t="shared" si="1"/>
        <v>293805</v>
      </c>
      <c r="J61" s="27">
        <f t="shared" si="2"/>
        <v>211847.8082</v>
      </c>
      <c r="K61" s="28">
        <f t="shared" si="3"/>
        <v>66150</v>
      </c>
      <c r="L61" s="28">
        <f t="shared" si="4"/>
        <v>585000</v>
      </c>
      <c r="M61" s="29">
        <f t="shared" si="5"/>
        <v>72.10490229</v>
      </c>
      <c r="N61" s="29">
        <f t="shared" si="6"/>
        <v>27.89509771</v>
      </c>
      <c r="O61" s="27" t="str">
        <f t="shared" si="7"/>
        <v>BAJO</v>
      </c>
      <c r="P61" s="28">
        <f t="shared" si="8"/>
        <v>196740</v>
      </c>
      <c r="Q61" s="27">
        <f t="shared" si="9"/>
        <v>148838.3963</v>
      </c>
      <c r="R61" s="28">
        <f t="shared" si="10"/>
        <v>66150</v>
      </c>
      <c r="S61" s="28">
        <f t="shared" si="11"/>
        <v>405000</v>
      </c>
      <c r="T61" s="29">
        <f t="shared" si="12"/>
        <v>75.65233113</v>
      </c>
      <c r="U61" s="29">
        <f t="shared" si="13"/>
        <v>24.34766887</v>
      </c>
      <c r="V61" s="27" t="str">
        <f t="shared" si="14"/>
        <v>BAJO</v>
      </c>
      <c r="W61" s="28">
        <f t="shared" si="15"/>
        <v>262035</v>
      </c>
      <c r="X61" s="27">
        <f t="shared" si="16"/>
        <v>142965</v>
      </c>
      <c r="Y61" s="28">
        <f t="shared" si="17"/>
        <v>119070</v>
      </c>
      <c r="Z61" s="28">
        <f t="shared" si="18"/>
        <v>405000</v>
      </c>
      <c r="AA61" s="29">
        <f t="shared" si="19"/>
        <v>54.55950541</v>
      </c>
      <c r="AB61" s="29">
        <f t="shared" si="20"/>
        <v>45.44049459</v>
      </c>
      <c r="AC61" s="27" t="str">
        <f t="shared" si="21"/>
        <v>BAJO</v>
      </c>
    </row>
    <row r="62" ht="14.25" customHeight="1">
      <c r="A62" s="15">
        <f t="shared" si="22"/>
        <v>59</v>
      </c>
      <c r="B62" s="16" t="str">
        <f>COTIZACIONES!B62</f>
        <v>ROLLO DE FUNDA DE GUAYAS DE FRENO</v>
      </c>
      <c r="C62" s="23" t="s">
        <v>102</v>
      </c>
      <c r="D62" s="23">
        <v>1.0</v>
      </c>
      <c r="E62" s="19">
        <f>COTIZACIONES!E62</f>
        <v>420000</v>
      </c>
      <c r="F62" s="19">
        <f>COTIZACIONES!F62</f>
        <v>66150</v>
      </c>
      <c r="G62" s="19">
        <f>COTIZACIONES!G62</f>
        <v>135000</v>
      </c>
      <c r="H62" s="19">
        <f>COTIZACIONES!H62</f>
        <v>119070</v>
      </c>
      <c r="I62" s="28">
        <f t="shared" si="1"/>
        <v>185055</v>
      </c>
      <c r="J62" s="27">
        <f t="shared" si="2"/>
        <v>138019.0886</v>
      </c>
      <c r="K62" s="28">
        <f t="shared" si="3"/>
        <v>66150</v>
      </c>
      <c r="L62" s="28">
        <f t="shared" si="4"/>
        <v>420000</v>
      </c>
      <c r="M62" s="29">
        <f t="shared" si="5"/>
        <v>74.58273952</v>
      </c>
      <c r="N62" s="29">
        <f t="shared" si="6"/>
        <v>25.41726048</v>
      </c>
      <c r="O62" s="27" t="str">
        <f t="shared" si="7"/>
        <v>BAJO</v>
      </c>
      <c r="P62" s="28">
        <f t="shared" si="8"/>
        <v>201740</v>
      </c>
      <c r="Q62" s="27">
        <f t="shared" si="9"/>
        <v>155837.9549</v>
      </c>
      <c r="R62" s="28">
        <f t="shared" si="10"/>
        <v>66150</v>
      </c>
      <c r="S62" s="28">
        <f t="shared" si="11"/>
        <v>420000</v>
      </c>
      <c r="T62" s="29">
        <f t="shared" si="12"/>
        <v>77.24692919</v>
      </c>
      <c r="U62" s="29">
        <f t="shared" si="13"/>
        <v>22.75307081</v>
      </c>
      <c r="V62" s="27" t="str">
        <f t="shared" si="14"/>
        <v>BAJO</v>
      </c>
      <c r="W62" s="28">
        <f t="shared" si="15"/>
        <v>269535</v>
      </c>
      <c r="X62" s="27">
        <f t="shared" si="16"/>
        <v>150465</v>
      </c>
      <c r="Y62" s="28">
        <f t="shared" si="17"/>
        <v>119070</v>
      </c>
      <c r="Z62" s="28">
        <f t="shared" si="18"/>
        <v>420000</v>
      </c>
      <c r="AA62" s="29">
        <f t="shared" si="19"/>
        <v>55.82391897</v>
      </c>
      <c r="AB62" s="29">
        <f t="shared" si="20"/>
        <v>44.17608103</v>
      </c>
      <c r="AC62" s="27" t="str">
        <f t="shared" si="21"/>
        <v>BAJO</v>
      </c>
    </row>
    <row r="63" ht="14.25" customHeight="1">
      <c r="A63" s="15">
        <f t="shared" si="22"/>
        <v>60</v>
      </c>
      <c r="B63" s="16" t="str">
        <f>COTIZACIONES!B63</f>
        <v>SILLÍN</v>
      </c>
      <c r="C63" s="23" t="s">
        <v>30</v>
      </c>
      <c r="D63" s="23">
        <v>1.0</v>
      </c>
      <c r="E63" s="19">
        <f>COTIZACIONES!E63</f>
        <v>39000</v>
      </c>
      <c r="F63" s="19">
        <f>COTIZACIONES!F63</f>
        <v>58800</v>
      </c>
      <c r="G63" s="19">
        <f>COTIZACIONES!G63</f>
        <v>34800</v>
      </c>
      <c r="H63" s="19">
        <f>COTIZACIONES!H63</f>
        <v>105840</v>
      </c>
      <c r="I63" s="28">
        <f t="shared" si="1"/>
        <v>59610</v>
      </c>
      <c r="J63" s="27">
        <f t="shared" si="2"/>
        <v>28187.66219</v>
      </c>
      <c r="K63" s="28">
        <f t="shared" si="3"/>
        <v>34800</v>
      </c>
      <c r="L63" s="28">
        <f t="shared" si="4"/>
        <v>105840</v>
      </c>
      <c r="M63" s="29">
        <f t="shared" si="5"/>
        <v>47.2868012</v>
      </c>
      <c r="N63" s="29">
        <f t="shared" si="6"/>
        <v>52.7131988</v>
      </c>
      <c r="O63" s="27" t="str">
        <f t="shared" si="7"/>
        <v>BAJO</v>
      </c>
      <c r="P63" s="28">
        <f t="shared" si="8"/>
        <v>67880</v>
      </c>
      <c r="Q63" s="27">
        <f t="shared" si="9"/>
        <v>28032.49543</v>
      </c>
      <c r="R63" s="28">
        <f t="shared" si="10"/>
        <v>39000</v>
      </c>
      <c r="S63" s="28">
        <f t="shared" si="11"/>
        <v>105840</v>
      </c>
      <c r="T63" s="29">
        <f t="shared" si="12"/>
        <v>41.29713528</v>
      </c>
      <c r="U63" s="29">
        <f t="shared" si="13"/>
        <v>58.70286472</v>
      </c>
      <c r="V63" s="27" t="str">
        <f t="shared" si="14"/>
        <v>BAJO</v>
      </c>
      <c r="W63" s="28">
        <f t="shared" si="15"/>
        <v>72420</v>
      </c>
      <c r="X63" s="27">
        <f t="shared" si="16"/>
        <v>33420</v>
      </c>
      <c r="Y63" s="28">
        <f t="shared" si="17"/>
        <v>39000</v>
      </c>
      <c r="Z63" s="28">
        <f t="shared" si="18"/>
        <v>105840</v>
      </c>
      <c r="AA63" s="29">
        <f t="shared" si="19"/>
        <v>46.14747307</v>
      </c>
      <c r="AB63" s="29">
        <f t="shared" si="20"/>
        <v>53.85252693</v>
      </c>
      <c r="AC63" s="27" t="str">
        <f t="shared" si="21"/>
        <v>BAJO</v>
      </c>
    </row>
    <row r="64" ht="14.25" customHeight="1">
      <c r="A64" s="15">
        <f t="shared" si="22"/>
        <v>61</v>
      </c>
      <c r="B64" s="16" t="str">
        <f>COTIZACIONES!B64</f>
        <v>TENEDOR MTB PARA RIN 29" CON BLOQUEO AL HOMBRO</v>
      </c>
      <c r="C64" s="23" t="s">
        <v>30</v>
      </c>
      <c r="D64" s="23">
        <v>1.0</v>
      </c>
      <c r="E64" s="19">
        <f>COTIZACIONES!E64</f>
        <v>285000</v>
      </c>
      <c r="F64" s="19">
        <f>COTIZACIONES!F64</f>
        <v>264600</v>
      </c>
      <c r="G64" s="19">
        <f>COTIZACIONES!G64</f>
        <v>295800</v>
      </c>
      <c r="H64" s="19">
        <f>COTIZACIONES!H64</f>
        <v>476280</v>
      </c>
      <c r="I64" s="28">
        <f t="shared" si="1"/>
        <v>330420</v>
      </c>
      <c r="J64" s="27">
        <f t="shared" si="2"/>
        <v>84954.30066</v>
      </c>
      <c r="K64" s="28">
        <f t="shared" si="3"/>
        <v>264600</v>
      </c>
      <c r="L64" s="28">
        <f t="shared" si="4"/>
        <v>476280</v>
      </c>
      <c r="M64" s="29">
        <f t="shared" si="5"/>
        <v>25.71100438</v>
      </c>
      <c r="N64" s="29">
        <f t="shared" si="6"/>
        <v>74.28899562</v>
      </c>
      <c r="O64" s="27" t="str">
        <f t="shared" si="7"/>
        <v>BAJO</v>
      </c>
      <c r="P64" s="28">
        <f t="shared" si="8"/>
        <v>341960</v>
      </c>
      <c r="Q64" s="27">
        <f t="shared" si="9"/>
        <v>95343.01862</v>
      </c>
      <c r="R64" s="28">
        <f t="shared" si="10"/>
        <v>264600</v>
      </c>
      <c r="S64" s="28">
        <f t="shared" si="11"/>
        <v>476280</v>
      </c>
      <c r="T64" s="29">
        <f t="shared" si="12"/>
        <v>27.8813366</v>
      </c>
      <c r="U64" s="29">
        <f t="shared" si="13"/>
        <v>72.1186634</v>
      </c>
      <c r="V64" s="27" t="str">
        <f t="shared" si="14"/>
        <v>BAJO</v>
      </c>
      <c r="W64" s="28">
        <f t="shared" si="15"/>
        <v>380640</v>
      </c>
      <c r="X64" s="27">
        <f t="shared" si="16"/>
        <v>95640</v>
      </c>
      <c r="Y64" s="28">
        <f t="shared" si="17"/>
        <v>285000</v>
      </c>
      <c r="Z64" s="28">
        <f t="shared" si="18"/>
        <v>476280</v>
      </c>
      <c r="AA64" s="29">
        <f t="shared" si="19"/>
        <v>25.1261034</v>
      </c>
      <c r="AB64" s="29">
        <f t="shared" si="20"/>
        <v>74.8738966</v>
      </c>
      <c r="AC64" s="27" t="str">
        <f t="shared" si="21"/>
        <v>BAJO</v>
      </c>
    </row>
    <row r="65" ht="14.25" customHeight="1">
      <c r="A65" s="15">
        <f t="shared" si="22"/>
        <v>62</v>
      </c>
      <c r="B65" s="16" t="str">
        <f>COTIZACIONES!B65</f>
        <v>TENSOR MEGARANGE, SE PUEDE USAR EN PACHAS HASTA CON PIÑON DE 36 DIENTES RD TY500 6 / 7 VEL MODELO FC-TY501</v>
      </c>
      <c r="C65" s="23" t="s">
        <v>30</v>
      </c>
      <c r="D65" s="23">
        <v>1.0</v>
      </c>
      <c r="E65" s="19">
        <f>COTIZACIONES!E65</f>
        <v>120000</v>
      </c>
      <c r="F65" s="19">
        <f>COTIZACIONES!F65</f>
        <v>66150</v>
      </c>
      <c r="G65" s="19">
        <f>COTIZACIONES!G65</f>
        <v>76200</v>
      </c>
      <c r="H65" s="19">
        <f>COTIZACIONES!H65</f>
        <v>119070</v>
      </c>
      <c r="I65" s="28">
        <f t="shared" si="1"/>
        <v>95355</v>
      </c>
      <c r="J65" s="27">
        <f t="shared" si="2"/>
        <v>24441.88669</v>
      </c>
      <c r="K65" s="28">
        <f t="shared" si="3"/>
        <v>66150</v>
      </c>
      <c r="L65" s="28">
        <f t="shared" si="4"/>
        <v>120000</v>
      </c>
      <c r="M65" s="29">
        <f t="shared" si="5"/>
        <v>25.63251711</v>
      </c>
      <c r="N65" s="29">
        <f t="shared" si="6"/>
        <v>74.36748289</v>
      </c>
      <c r="O65" s="27" t="str">
        <f t="shared" si="7"/>
        <v>BAJO</v>
      </c>
      <c r="P65" s="28">
        <f t="shared" si="8"/>
        <v>101740</v>
      </c>
      <c r="Q65" s="27">
        <f t="shared" si="9"/>
        <v>25168.79417</v>
      </c>
      <c r="R65" s="28">
        <f t="shared" si="10"/>
        <v>66150</v>
      </c>
      <c r="S65" s="28">
        <f t="shared" si="11"/>
        <v>120000</v>
      </c>
      <c r="T65" s="29">
        <f t="shared" si="12"/>
        <v>24.73834693</v>
      </c>
      <c r="U65" s="29">
        <f t="shared" si="13"/>
        <v>75.26165307</v>
      </c>
      <c r="V65" s="27" t="str">
        <f t="shared" si="14"/>
        <v>ALTO</v>
      </c>
      <c r="W65" s="28">
        <f t="shared" si="15"/>
        <v>119535</v>
      </c>
      <c r="X65" s="27">
        <f t="shared" si="16"/>
        <v>465</v>
      </c>
      <c r="Y65" s="28">
        <f t="shared" si="17"/>
        <v>119070</v>
      </c>
      <c r="Z65" s="28">
        <f t="shared" si="18"/>
        <v>120000</v>
      </c>
      <c r="AA65" s="29">
        <f t="shared" si="19"/>
        <v>0.3890074037</v>
      </c>
      <c r="AB65" s="29">
        <f t="shared" si="20"/>
        <v>99.6109926</v>
      </c>
      <c r="AC65" s="27" t="str">
        <f t="shared" si="21"/>
        <v>ALTO</v>
      </c>
    </row>
    <row r="66" ht="14.25" customHeight="1">
      <c r="A66" s="15">
        <f t="shared" si="22"/>
        <v>63</v>
      </c>
      <c r="B66" s="16" t="str">
        <f>COTIZACIONES!B66</f>
        <v>TERMINALES PARA FUNDA DE CAMBIOS DE MATERIAL PLÁSTICO</v>
      </c>
      <c r="C66" s="23" t="s">
        <v>108</v>
      </c>
      <c r="D66" s="23">
        <v>1.0</v>
      </c>
      <c r="E66" s="19">
        <f>COTIZACIONES!E66</f>
        <v>7500</v>
      </c>
      <c r="F66" s="19">
        <f>COTIZACIONES!F66</f>
        <v>29400</v>
      </c>
      <c r="G66" s="19">
        <f>COTIZACIONES!G66</f>
        <v>9600</v>
      </c>
      <c r="H66" s="19">
        <f>COTIZACIONES!H66</f>
        <v>52920</v>
      </c>
      <c r="I66" s="28">
        <f t="shared" si="1"/>
        <v>24855</v>
      </c>
      <c r="J66" s="27">
        <f t="shared" si="2"/>
        <v>18318.10784</v>
      </c>
      <c r="K66" s="28">
        <f t="shared" si="3"/>
        <v>7500</v>
      </c>
      <c r="L66" s="28">
        <f t="shared" si="4"/>
        <v>52920</v>
      </c>
      <c r="M66" s="29">
        <f t="shared" si="5"/>
        <v>73.69989074</v>
      </c>
      <c r="N66" s="29">
        <f t="shared" si="6"/>
        <v>26.30010926</v>
      </c>
      <c r="O66" s="27" t="str">
        <f t="shared" si="7"/>
        <v>BAJO</v>
      </c>
      <c r="P66" s="28">
        <f t="shared" si="8"/>
        <v>29940</v>
      </c>
      <c r="Q66" s="27">
        <f t="shared" si="9"/>
        <v>18546.56842</v>
      </c>
      <c r="R66" s="28">
        <f t="shared" si="10"/>
        <v>7500</v>
      </c>
      <c r="S66" s="28">
        <f t="shared" si="11"/>
        <v>52920</v>
      </c>
      <c r="T66" s="29">
        <f t="shared" si="12"/>
        <v>61.94578629</v>
      </c>
      <c r="U66" s="29">
        <f t="shared" si="13"/>
        <v>38.05421371</v>
      </c>
      <c r="V66" s="27" t="str">
        <f t="shared" si="14"/>
        <v>BAJO</v>
      </c>
      <c r="W66" s="28">
        <f t="shared" si="15"/>
        <v>30210</v>
      </c>
      <c r="X66" s="27">
        <f t="shared" si="16"/>
        <v>22710</v>
      </c>
      <c r="Y66" s="28">
        <f t="shared" si="17"/>
        <v>7500</v>
      </c>
      <c r="Z66" s="28">
        <f t="shared" si="18"/>
        <v>52920</v>
      </c>
      <c r="AA66" s="29">
        <f t="shared" si="19"/>
        <v>75.17378352</v>
      </c>
      <c r="AB66" s="29">
        <f t="shared" si="20"/>
        <v>24.82621648</v>
      </c>
      <c r="AC66" s="27" t="str">
        <f t="shared" si="21"/>
        <v>BAJO</v>
      </c>
    </row>
    <row r="67" ht="14.25" customHeight="1">
      <c r="A67" s="15">
        <f t="shared" si="22"/>
        <v>64</v>
      </c>
      <c r="B67" s="16" t="str">
        <f>COTIZACIONES!B67</f>
        <v>TERMINALES PARA FUNDA DE FRENO DE MATERIAL PLÁSTICO O METÁLICO</v>
      </c>
      <c r="C67" s="23" t="s">
        <v>108</v>
      </c>
      <c r="D67" s="23">
        <v>1.0</v>
      </c>
      <c r="E67" s="19">
        <f>COTIZACIONES!E67</f>
        <v>7500</v>
      </c>
      <c r="F67" s="19">
        <f>COTIZACIONES!F67</f>
        <v>29400</v>
      </c>
      <c r="G67" s="19">
        <f>COTIZACIONES!G67</f>
        <v>12900</v>
      </c>
      <c r="H67" s="19">
        <f>COTIZACIONES!H67</f>
        <v>52920</v>
      </c>
      <c r="I67" s="28">
        <f t="shared" si="1"/>
        <v>25680</v>
      </c>
      <c r="J67" s="27">
        <f t="shared" si="2"/>
        <v>17675.52545</v>
      </c>
      <c r="K67" s="28">
        <f t="shared" si="3"/>
        <v>7500</v>
      </c>
      <c r="L67" s="28">
        <f t="shared" si="4"/>
        <v>52920</v>
      </c>
      <c r="M67" s="29">
        <f t="shared" si="5"/>
        <v>68.82992777</v>
      </c>
      <c r="N67" s="29">
        <f t="shared" si="6"/>
        <v>31.17007223</v>
      </c>
      <c r="O67" s="27" t="str">
        <f t="shared" si="7"/>
        <v>BAJO</v>
      </c>
      <c r="P67" s="28">
        <f t="shared" si="8"/>
        <v>29940</v>
      </c>
      <c r="Q67" s="27">
        <f t="shared" si="9"/>
        <v>18546.56842</v>
      </c>
      <c r="R67" s="28">
        <f t="shared" si="10"/>
        <v>7500</v>
      </c>
      <c r="S67" s="28">
        <f t="shared" si="11"/>
        <v>52920</v>
      </c>
      <c r="T67" s="29">
        <f t="shared" si="12"/>
        <v>61.94578629</v>
      </c>
      <c r="U67" s="29">
        <f t="shared" si="13"/>
        <v>38.05421371</v>
      </c>
      <c r="V67" s="27" t="str">
        <f t="shared" si="14"/>
        <v>BAJO</v>
      </c>
      <c r="W67" s="28">
        <f t="shared" si="15"/>
        <v>30210</v>
      </c>
      <c r="X67" s="27">
        <f t="shared" si="16"/>
        <v>22710</v>
      </c>
      <c r="Y67" s="28">
        <f t="shared" si="17"/>
        <v>7500</v>
      </c>
      <c r="Z67" s="28">
        <f t="shared" si="18"/>
        <v>52920</v>
      </c>
      <c r="AA67" s="29">
        <f t="shared" si="19"/>
        <v>75.17378352</v>
      </c>
      <c r="AB67" s="29">
        <f t="shared" si="20"/>
        <v>24.82621648</v>
      </c>
      <c r="AC67" s="27" t="str">
        <f t="shared" si="21"/>
        <v>BAJO</v>
      </c>
    </row>
    <row r="68" ht="14.25" customHeight="1">
      <c r="A68" s="15">
        <f t="shared" si="22"/>
        <v>65</v>
      </c>
      <c r="B68" s="16" t="str">
        <f>COTIZACIONES!B68</f>
        <v>TERMINALES PARA GUAYAS METÁLICAS</v>
      </c>
      <c r="C68" s="15" t="s">
        <v>108</v>
      </c>
      <c r="D68" s="15">
        <v>1.0</v>
      </c>
      <c r="E68" s="19">
        <f>COTIZACIONES!E68</f>
        <v>7500</v>
      </c>
      <c r="F68" s="19">
        <f>COTIZACIONES!F68</f>
        <v>17640</v>
      </c>
      <c r="G68" s="19">
        <f>COTIZACIONES!G68</f>
        <v>4500</v>
      </c>
      <c r="H68" s="19">
        <f>COTIZACIONES!H68</f>
        <v>31752</v>
      </c>
      <c r="I68" s="28">
        <f t="shared" si="1"/>
        <v>15348</v>
      </c>
      <c r="J68" s="27">
        <f t="shared" si="2"/>
        <v>10649.11602</v>
      </c>
      <c r="K68" s="28">
        <f t="shared" si="3"/>
        <v>4500</v>
      </c>
      <c r="L68" s="28">
        <f t="shared" si="4"/>
        <v>31752</v>
      </c>
      <c r="M68" s="29">
        <f t="shared" si="5"/>
        <v>69.38438897</v>
      </c>
      <c r="N68" s="29">
        <f t="shared" si="6"/>
        <v>30.61561103</v>
      </c>
      <c r="O68" s="27" t="str">
        <f t="shared" si="7"/>
        <v>BAJO</v>
      </c>
      <c r="P68" s="28">
        <f t="shared" si="8"/>
        <v>18964</v>
      </c>
      <c r="Q68" s="27">
        <f t="shared" si="9"/>
        <v>9945.002363</v>
      </c>
      <c r="R68" s="28">
        <f t="shared" si="10"/>
        <v>7500</v>
      </c>
      <c r="S68" s="28">
        <f t="shared" si="11"/>
        <v>31752</v>
      </c>
      <c r="T68" s="29">
        <f t="shared" si="12"/>
        <v>52.44148051</v>
      </c>
      <c r="U68" s="29">
        <f t="shared" si="13"/>
        <v>47.55851949</v>
      </c>
      <c r="V68" s="27" t="str">
        <f t="shared" si="14"/>
        <v>BAJO</v>
      </c>
      <c r="W68" s="28">
        <f t="shared" si="15"/>
        <v>19626</v>
      </c>
      <c r="X68" s="27">
        <f t="shared" si="16"/>
        <v>12126</v>
      </c>
      <c r="Y68" s="28">
        <f t="shared" si="17"/>
        <v>7500</v>
      </c>
      <c r="Z68" s="28">
        <f t="shared" si="18"/>
        <v>31752</v>
      </c>
      <c r="AA68" s="29">
        <f t="shared" si="19"/>
        <v>61.78538673</v>
      </c>
      <c r="AB68" s="29">
        <f t="shared" si="20"/>
        <v>38.21461327</v>
      </c>
      <c r="AC68" s="27" t="str">
        <f t="shared" si="21"/>
        <v>BAJO</v>
      </c>
    </row>
    <row r="69" ht="14.25" customHeight="1">
      <c r="A69" s="15">
        <f t="shared" si="22"/>
        <v>66</v>
      </c>
      <c r="B69" s="16" t="str">
        <f>COTIZACIONES!B69</f>
        <v>TRIPLATO CON BIELAS EN ALUMINIO 42, 34 Y 24 DIENTES o 42, 32 Y 22 DIENTES</v>
      </c>
      <c r="C69" s="23" t="s">
        <v>30</v>
      </c>
      <c r="D69" s="23">
        <v>1.0</v>
      </c>
      <c r="E69" s="19">
        <f>COTIZACIONES!E69</f>
        <v>270000</v>
      </c>
      <c r="F69" s="19">
        <f>COTIZACIONES!F69</f>
        <v>110250</v>
      </c>
      <c r="G69" s="19">
        <f>COTIZACIONES!G69</f>
        <v>106800</v>
      </c>
      <c r="H69" s="19">
        <f>COTIZACIONES!H69</f>
        <v>198450</v>
      </c>
      <c r="I69" s="28">
        <f t="shared" si="1"/>
        <v>171375</v>
      </c>
      <c r="J69" s="27">
        <f t="shared" si="2"/>
        <v>67760.8709</v>
      </c>
      <c r="K69" s="28">
        <f t="shared" si="3"/>
        <v>106800</v>
      </c>
      <c r="L69" s="28">
        <f t="shared" si="4"/>
        <v>270000</v>
      </c>
      <c r="M69" s="29">
        <f t="shared" si="5"/>
        <v>39.53953079</v>
      </c>
      <c r="N69" s="29">
        <f t="shared" si="6"/>
        <v>60.46046921</v>
      </c>
      <c r="O69" s="27" t="str">
        <f t="shared" si="7"/>
        <v>BAJO</v>
      </c>
      <c r="P69" s="28">
        <f t="shared" si="8"/>
        <v>192900</v>
      </c>
      <c r="Q69" s="27">
        <f t="shared" si="9"/>
        <v>65335.63346</v>
      </c>
      <c r="R69" s="28">
        <f t="shared" si="10"/>
        <v>110250</v>
      </c>
      <c r="S69" s="28">
        <f t="shared" si="11"/>
        <v>270000</v>
      </c>
      <c r="T69" s="29">
        <f t="shared" si="12"/>
        <v>33.87020916</v>
      </c>
      <c r="U69" s="29">
        <f t="shared" si="13"/>
        <v>66.12979084</v>
      </c>
      <c r="V69" s="27" t="str">
        <f t="shared" si="14"/>
        <v>BAJO</v>
      </c>
      <c r="W69" s="28">
        <f t="shared" si="15"/>
        <v>234225</v>
      </c>
      <c r="X69" s="27">
        <f t="shared" si="16"/>
        <v>35775</v>
      </c>
      <c r="Y69" s="28">
        <f t="shared" si="17"/>
        <v>198450</v>
      </c>
      <c r="Z69" s="28">
        <f t="shared" si="18"/>
        <v>270000</v>
      </c>
      <c r="AA69" s="29">
        <f t="shared" si="19"/>
        <v>15.27377522</v>
      </c>
      <c r="AB69" s="29">
        <f t="shared" si="20"/>
        <v>84.72622478</v>
      </c>
      <c r="AC69" s="27" t="str">
        <f t="shared" si="21"/>
        <v>ALTO</v>
      </c>
    </row>
    <row r="70" ht="14.25" customHeight="1">
      <c r="A70" s="15">
        <f t="shared" si="22"/>
        <v>67</v>
      </c>
      <c r="B70" s="16" t="str">
        <f>COTIZACIONES!B70</f>
        <v>UÑA PARA MARCO EN ALUMINIO COMPATIBLE CON BICICLETA</v>
      </c>
      <c r="C70" s="23" t="s">
        <v>30</v>
      </c>
      <c r="D70" s="23">
        <v>1.0</v>
      </c>
      <c r="E70" s="19">
        <f>COTIZACIONES!E70</f>
        <v>40500</v>
      </c>
      <c r="F70" s="19">
        <f>COTIZACIONES!F70</f>
        <v>22050</v>
      </c>
      <c r="G70" s="19">
        <f>COTIZACIONES!G70</f>
        <v>27600</v>
      </c>
      <c r="H70" s="19">
        <f>COTIZACIONES!H70</f>
        <v>39690</v>
      </c>
      <c r="I70" s="28">
        <f t="shared" si="1"/>
        <v>32460</v>
      </c>
      <c r="J70" s="27">
        <f t="shared" si="2"/>
        <v>7888.317311</v>
      </c>
      <c r="K70" s="28">
        <f t="shared" si="3"/>
        <v>22050</v>
      </c>
      <c r="L70" s="28">
        <f t="shared" si="4"/>
        <v>40500</v>
      </c>
      <c r="M70" s="29">
        <f t="shared" si="5"/>
        <v>24.3016553</v>
      </c>
      <c r="N70" s="29">
        <f t="shared" si="6"/>
        <v>75.6983447</v>
      </c>
      <c r="O70" s="27" t="str">
        <f t="shared" si="7"/>
        <v>ALTO</v>
      </c>
      <c r="P70" s="28">
        <f t="shared" si="8"/>
        <v>34080</v>
      </c>
      <c r="Q70" s="27">
        <f t="shared" si="9"/>
        <v>8512.919593</v>
      </c>
      <c r="R70" s="28">
        <f t="shared" si="10"/>
        <v>22050</v>
      </c>
      <c r="S70" s="28">
        <f t="shared" si="11"/>
        <v>40500</v>
      </c>
      <c r="T70" s="29">
        <f t="shared" si="12"/>
        <v>24.97922416</v>
      </c>
      <c r="U70" s="29">
        <f t="shared" si="13"/>
        <v>75.02077584</v>
      </c>
      <c r="V70" s="27" t="str">
        <f t="shared" si="14"/>
        <v>ALTO</v>
      </c>
      <c r="W70" s="28">
        <f t="shared" si="15"/>
        <v>40095</v>
      </c>
      <c r="X70" s="27">
        <f t="shared" si="16"/>
        <v>405</v>
      </c>
      <c r="Y70" s="28">
        <f t="shared" si="17"/>
        <v>39690</v>
      </c>
      <c r="Z70" s="28">
        <f t="shared" si="18"/>
        <v>40500</v>
      </c>
      <c r="AA70" s="29">
        <f t="shared" si="19"/>
        <v>1.01010101</v>
      </c>
      <c r="AB70" s="29">
        <f t="shared" si="20"/>
        <v>98.98989899</v>
      </c>
      <c r="AC70" s="27" t="str">
        <f t="shared" si="21"/>
        <v>ALTO</v>
      </c>
    </row>
    <row r="71" ht="14.25" customHeight="1">
      <c r="A71" s="15">
        <f t="shared" si="22"/>
        <v>68</v>
      </c>
      <c r="B71" s="16" t="str">
        <f>COTIZACIONES!B71</f>
        <v>RIN EN ALUMINIO 29*2” DOBLE PARED , 36 AGUJEROS</v>
      </c>
      <c r="C71" s="23" t="s">
        <v>30</v>
      </c>
      <c r="D71" s="23">
        <v>1.0</v>
      </c>
      <c r="E71" s="19">
        <f>COTIZACIONES!E71</f>
        <v>51000</v>
      </c>
      <c r="F71" s="19">
        <f>COTIZACIONES!F71</f>
        <v>66150</v>
      </c>
      <c r="G71" s="19">
        <f>COTIZACIONES!G71</f>
        <v>61800</v>
      </c>
      <c r="H71" s="19">
        <f>COTIZACIONES!H71</f>
        <v>119070</v>
      </c>
      <c r="I71" s="28">
        <f t="shared" si="1"/>
        <v>74505</v>
      </c>
      <c r="J71" s="27">
        <f t="shared" si="2"/>
        <v>26314.19436</v>
      </c>
      <c r="K71" s="28">
        <f t="shared" si="3"/>
        <v>51000</v>
      </c>
      <c r="L71" s="28">
        <f t="shared" si="4"/>
        <v>119070</v>
      </c>
      <c r="M71" s="29">
        <f t="shared" si="5"/>
        <v>35.31869588</v>
      </c>
      <c r="N71" s="29">
        <f t="shared" si="6"/>
        <v>64.68130412</v>
      </c>
      <c r="O71" s="27" t="str">
        <f t="shared" si="7"/>
        <v>BAJO</v>
      </c>
      <c r="P71" s="28">
        <f t="shared" si="8"/>
        <v>78740</v>
      </c>
      <c r="Q71" s="27">
        <f t="shared" si="9"/>
        <v>29180.61343</v>
      </c>
      <c r="R71" s="28">
        <f t="shared" si="10"/>
        <v>51000</v>
      </c>
      <c r="S71" s="28">
        <f t="shared" si="11"/>
        <v>119070</v>
      </c>
      <c r="T71" s="29">
        <f t="shared" si="12"/>
        <v>37.05945317</v>
      </c>
      <c r="U71" s="29">
        <f t="shared" si="13"/>
        <v>62.94054683</v>
      </c>
      <c r="V71" s="27" t="str">
        <f t="shared" si="14"/>
        <v>BAJO</v>
      </c>
      <c r="W71" s="28">
        <f t="shared" si="15"/>
        <v>85035</v>
      </c>
      <c r="X71" s="27">
        <f t="shared" si="16"/>
        <v>34035</v>
      </c>
      <c r="Y71" s="28">
        <f t="shared" si="17"/>
        <v>51000</v>
      </c>
      <c r="Z71" s="28">
        <f t="shared" si="18"/>
        <v>119070</v>
      </c>
      <c r="AA71" s="29">
        <f t="shared" si="19"/>
        <v>40.02469571</v>
      </c>
      <c r="AB71" s="29">
        <f t="shared" si="20"/>
        <v>59.97530429</v>
      </c>
      <c r="AC71" s="27" t="str">
        <f t="shared" si="21"/>
        <v>BAJO</v>
      </c>
    </row>
    <row r="72" ht="14.25" customHeight="1">
      <c r="A72" s="15">
        <f t="shared" si="22"/>
        <v>69</v>
      </c>
      <c r="B72" s="16" t="str">
        <f>COTIZACIONES!B72</f>
        <v>POSTE DE SILLIN EL ALUMINIO 27.2*300MM PARA MTB</v>
      </c>
      <c r="C72" s="23" t="s">
        <v>30</v>
      </c>
      <c r="D72" s="23">
        <v>1.0</v>
      </c>
      <c r="E72" s="19">
        <f>COTIZACIONES!E72</f>
        <v>48000</v>
      </c>
      <c r="F72" s="19">
        <f>COTIZACIONES!F72</f>
        <v>51450</v>
      </c>
      <c r="G72" s="19">
        <f>COTIZACIONES!G72</f>
        <v>16500</v>
      </c>
      <c r="H72" s="19">
        <f>COTIZACIONES!H72</f>
        <v>92610</v>
      </c>
      <c r="I72" s="28">
        <f t="shared" si="1"/>
        <v>52140</v>
      </c>
      <c r="J72" s="27">
        <f t="shared" si="2"/>
        <v>27044.62146</v>
      </c>
      <c r="K72" s="28">
        <f t="shared" si="3"/>
        <v>16500</v>
      </c>
      <c r="L72" s="28">
        <f t="shared" si="4"/>
        <v>92610</v>
      </c>
      <c r="M72" s="29">
        <f t="shared" si="5"/>
        <v>51.86923947</v>
      </c>
      <c r="N72" s="29">
        <f t="shared" si="6"/>
        <v>48.13076053</v>
      </c>
      <c r="O72" s="27" t="str">
        <f t="shared" si="7"/>
        <v>BAJO</v>
      </c>
      <c r="P72" s="28">
        <f t="shared" si="8"/>
        <v>64020</v>
      </c>
      <c r="Q72" s="27">
        <f t="shared" si="9"/>
        <v>20265.1869</v>
      </c>
      <c r="R72" s="28">
        <f t="shared" si="10"/>
        <v>48000</v>
      </c>
      <c r="S72" s="28">
        <f t="shared" si="11"/>
        <v>92610</v>
      </c>
      <c r="T72" s="29">
        <f t="shared" si="12"/>
        <v>31.65446251</v>
      </c>
      <c r="U72" s="29">
        <f t="shared" si="13"/>
        <v>68.34553749</v>
      </c>
      <c r="V72" s="27" t="str">
        <f t="shared" si="14"/>
        <v>BAJO</v>
      </c>
      <c r="W72" s="28">
        <f t="shared" si="15"/>
        <v>70305</v>
      </c>
      <c r="X72" s="27">
        <f t="shared" si="16"/>
        <v>22305</v>
      </c>
      <c r="Y72" s="28">
        <f t="shared" si="17"/>
        <v>48000</v>
      </c>
      <c r="Z72" s="28">
        <f t="shared" si="18"/>
        <v>92610</v>
      </c>
      <c r="AA72" s="29">
        <f t="shared" si="19"/>
        <v>31.72605078</v>
      </c>
      <c r="AB72" s="29">
        <f t="shared" si="20"/>
        <v>68.27394922</v>
      </c>
      <c r="AC72" s="27" t="str">
        <f t="shared" si="21"/>
        <v>BAJO</v>
      </c>
    </row>
    <row r="73" ht="14.25" customHeight="1">
      <c r="A73" s="15">
        <f t="shared" si="22"/>
        <v>70</v>
      </c>
      <c r="B73" s="16" t="str">
        <f>COTIZACIONES!B73</f>
        <v>MANUBRIO DOBLE ALTURA EN ALUMINIO MTB</v>
      </c>
      <c r="C73" s="23" t="s">
        <v>30</v>
      </c>
      <c r="D73" s="23">
        <v>1.0</v>
      </c>
      <c r="E73" s="19">
        <f>COTIZACIONES!E73</f>
        <v>27000</v>
      </c>
      <c r="F73" s="19">
        <f>COTIZACIONES!F73</f>
        <v>66150</v>
      </c>
      <c r="G73" s="19">
        <f>COTIZACIONES!G73</f>
        <v>42000</v>
      </c>
      <c r="H73" s="19">
        <f>COTIZACIONES!H73</f>
        <v>119070</v>
      </c>
      <c r="I73" s="28">
        <f t="shared" si="1"/>
        <v>63555</v>
      </c>
      <c r="J73" s="27">
        <f t="shared" si="2"/>
        <v>34962.6061</v>
      </c>
      <c r="K73" s="28">
        <f t="shared" si="3"/>
        <v>27000</v>
      </c>
      <c r="L73" s="28">
        <f t="shared" si="4"/>
        <v>119070</v>
      </c>
      <c r="M73" s="29">
        <f t="shared" si="5"/>
        <v>55.01157438</v>
      </c>
      <c r="N73" s="29">
        <f t="shared" si="6"/>
        <v>44.98842562</v>
      </c>
      <c r="O73" s="27" t="str">
        <f t="shared" si="7"/>
        <v>BAJO</v>
      </c>
      <c r="P73" s="28">
        <f t="shared" si="8"/>
        <v>70740</v>
      </c>
      <c r="Q73" s="27">
        <f t="shared" si="9"/>
        <v>37727.28721</v>
      </c>
      <c r="R73" s="28">
        <f t="shared" si="10"/>
        <v>27000</v>
      </c>
      <c r="S73" s="28">
        <f t="shared" si="11"/>
        <v>119070</v>
      </c>
      <c r="T73" s="29">
        <f t="shared" si="12"/>
        <v>53.33232571</v>
      </c>
      <c r="U73" s="29">
        <f t="shared" si="13"/>
        <v>46.66767429</v>
      </c>
      <c r="V73" s="27" t="str">
        <f t="shared" si="14"/>
        <v>BAJO</v>
      </c>
      <c r="W73" s="28">
        <f t="shared" si="15"/>
        <v>73035</v>
      </c>
      <c r="X73" s="27">
        <f t="shared" si="16"/>
        <v>46035</v>
      </c>
      <c r="Y73" s="28">
        <f t="shared" si="17"/>
        <v>27000</v>
      </c>
      <c r="Z73" s="28">
        <f t="shared" si="18"/>
        <v>119070</v>
      </c>
      <c r="AA73" s="29">
        <f t="shared" si="19"/>
        <v>63.03142329</v>
      </c>
      <c r="AB73" s="29">
        <f t="shared" si="20"/>
        <v>36.96857671</v>
      </c>
      <c r="AC73" s="27" t="str">
        <f t="shared" si="21"/>
        <v>BAJO</v>
      </c>
    </row>
    <row r="74" ht="14.25" customHeight="1">
      <c r="A74" s="15">
        <f t="shared" si="22"/>
        <v>71</v>
      </c>
      <c r="B74" s="16" t="str">
        <f>COTIZACIONES!B74</f>
        <v>MOTOTOOL (herramienta rotativa o multi herramienta)</v>
      </c>
      <c r="C74" s="23" t="s">
        <v>30</v>
      </c>
      <c r="D74" s="23">
        <v>1.0</v>
      </c>
      <c r="E74" s="19">
        <f>COTIZACIONES!E74</f>
        <v>525000</v>
      </c>
      <c r="F74" s="19">
        <f>COTIZACIONES!F74</f>
        <v>235200</v>
      </c>
      <c r="G74" s="19">
        <f>COTIZACIONES!G74</f>
        <v>1132500</v>
      </c>
      <c r="H74" s="19">
        <f>COTIZACIONES!H74</f>
        <v>423360</v>
      </c>
      <c r="I74" s="28">
        <f t="shared" si="1"/>
        <v>579015</v>
      </c>
      <c r="J74" s="27">
        <f t="shared" si="2"/>
        <v>336043.3375</v>
      </c>
      <c r="K74" s="28">
        <f t="shared" si="3"/>
        <v>235200</v>
      </c>
      <c r="L74" s="28">
        <f t="shared" si="4"/>
        <v>1132500</v>
      </c>
      <c r="M74" s="29">
        <f t="shared" si="5"/>
        <v>58.03706942</v>
      </c>
      <c r="N74" s="29">
        <f t="shared" si="6"/>
        <v>41.96293058</v>
      </c>
      <c r="O74" s="27" t="str">
        <f t="shared" si="7"/>
        <v>BAJO</v>
      </c>
      <c r="P74" s="28">
        <f t="shared" si="8"/>
        <v>394520</v>
      </c>
      <c r="Q74" s="27">
        <f t="shared" si="9"/>
        <v>120055.0407</v>
      </c>
      <c r="R74" s="28">
        <f t="shared" si="10"/>
        <v>235200</v>
      </c>
      <c r="S74" s="28">
        <f t="shared" si="11"/>
        <v>525000</v>
      </c>
      <c r="T74" s="29">
        <f t="shared" si="12"/>
        <v>30.43066022</v>
      </c>
      <c r="U74" s="29">
        <f t="shared" si="13"/>
        <v>69.56933978</v>
      </c>
      <c r="V74" s="27" t="str">
        <f t="shared" si="14"/>
        <v>BAJO</v>
      </c>
      <c r="W74" s="28">
        <f t="shared" si="15"/>
        <v>474180</v>
      </c>
      <c r="X74" s="27">
        <f t="shared" si="16"/>
        <v>50820</v>
      </c>
      <c r="Y74" s="28">
        <f t="shared" si="17"/>
        <v>423360</v>
      </c>
      <c r="Z74" s="28">
        <f t="shared" si="18"/>
        <v>525000</v>
      </c>
      <c r="AA74" s="29">
        <f t="shared" si="19"/>
        <v>10.71744907</v>
      </c>
      <c r="AB74" s="29">
        <f t="shared" si="20"/>
        <v>89.28255093</v>
      </c>
      <c r="AC74" s="27" t="str">
        <f t="shared" si="21"/>
        <v>ALTO</v>
      </c>
    </row>
    <row r="75" ht="14.25" customHeight="1">
      <c r="A75" s="15">
        <f t="shared" si="22"/>
        <v>72</v>
      </c>
      <c r="B75" s="16" t="str">
        <f>COTIZACIONES!B75</f>
        <v>KIT BÁSICO DE PURGA DE FRENOS HIDRAHULICOS</v>
      </c>
      <c r="C75" s="23" t="s">
        <v>30</v>
      </c>
      <c r="D75" s="23">
        <v>1.0</v>
      </c>
      <c r="E75" s="19">
        <f>COTIZACIONES!E75</f>
        <v>285000</v>
      </c>
      <c r="F75" s="19">
        <f>COTIZACIONES!F75</f>
        <v>110250</v>
      </c>
      <c r="G75" s="19">
        <f>COTIZACIONES!G75</f>
        <v>336000</v>
      </c>
      <c r="H75" s="19">
        <f>COTIZACIONES!H75</f>
        <v>198450</v>
      </c>
      <c r="I75" s="28">
        <f t="shared" si="1"/>
        <v>232425</v>
      </c>
      <c r="J75" s="27">
        <f t="shared" si="2"/>
        <v>85983.92655</v>
      </c>
      <c r="K75" s="28">
        <f t="shared" si="3"/>
        <v>110250</v>
      </c>
      <c r="L75" s="28">
        <f t="shared" si="4"/>
        <v>336000</v>
      </c>
      <c r="M75" s="29">
        <f t="shared" si="5"/>
        <v>36.99426763</v>
      </c>
      <c r="N75" s="29">
        <f t="shared" si="6"/>
        <v>63.00573237</v>
      </c>
      <c r="O75" s="27" t="str">
        <f t="shared" si="7"/>
        <v>BAJO</v>
      </c>
      <c r="P75" s="28">
        <f t="shared" si="8"/>
        <v>197900</v>
      </c>
      <c r="Q75" s="27">
        <f t="shared" si="9"/>
        <v>71342.44879</v>
      </c>
      <c r="R75" s="28">
        <f t="shared" si="10"/>
        <v>110250</v>
      </c>
      <c r="S75" s="28">
        <f t="shared" si="11"/>
        <v>285000</v>
      </c>
      <c r="T75" s="29">
        <f t="shared" si="12"/>
        <v>36.04974674</v>
      </c>
      <c r="U75" s="29">
        <f t="shared" si="13"/>
        <v>63.95025326</v>
      </c>
      <c r="V75" s="27" t="str">
        <f t="shared" si="14"/>
        <v>BAJO</v>
      </c>
      <c r="W75" s="28">
        <f t="shared" si="15"/>
        <v>241725</v>
      </c>
      <c r="X75" s="27">
        <f t="shared" si="16"/>
        <v>43275</v>
      </c>
      <c r="Y75" s="28">
        <f t="shared" si="17"/>
        <v>198450</v>
      </c>
      <c r="Z75" s="28">
        <f t="shared" si="18"/>
        <v>285000</v>
      </c>
      <c r="AA75" s="29">
        <f t="shared" si="19"/>
        <v>17.90257524</v>
      </c>
      <c r="AB75" s="29">
        <f t="shared" si="20"/>
        <v>82.09742476</v>
      </c>
      <c r="AC75" s="27" t="str">
        <f t="shared" si="21"/>
        <v>ALTO</v>
      </c>
    </row>
    <row r="76" ht="14.25" customHeight="1">
      <c r="A76" s="15">
        <f t="shared" si="22"/>
        <v>73</v>
      </c>
      <c r="B76" s="16" t="str">
        <f>COTIZACIONES!B76</f>
        <v>MESA O SOPORTE PARA LA PRENSA</v>
      </c>
      <c r="C76" s="23" t="s">
        <v>30</v>
      </c>
      <c r="D76" s="23">
        <v>1.0</v>
      </c>
      <c r="E76" s="19">
        <f>COTIZACIONES!E76</f>
        <v>645000</v>
      </c>
      <c r="F76" s="19">
        <f>COTIZACIONES!F76</f>
        <v>220500</v>
      </c>
      <c r="G76" s="19">
        <f>COTIZACIONES!G76</f>
        <v>1250000</v>
      </c>
      <c r="H76" s="19">
        <f>COTIZACIONES!H76</f>
        <v>396900</v>
      </c>
      <c r="I76" s="28">
        <f t="shared" si="1"/>
        <v>628100</v>
      </c>
      <c r="J76" s="27">
        <f t="shared" si="2"/>
        <v>389434.3398</v>
      </c>
      <c r="K76" s="28">
        <f t="shared" si="3"/>
        <v>220500</v>
      </c>
      <c r="L76" s="28">
        <f t="shared" si="4"/>
        <v>1250000</v>
      </c>
      <c r="M76" s="29">
        <f t="shared" si="5"/>
        <v>62.00196462</v>
      </c>
      <c r="N76" s="29">
        <f t="shared" si="6"/>
        <v>37.99803538</v>
      </c>
      <c r="O76" s="27" t="str">
        <f t="shared" si="7"/>
        <v>BAJO</v>
      </c>
      <c r="P76" s="28">
        <f t="shared" si="8"/>
        <v>420800</v>
      </c>
      <c r="Q76" s="27">
        <f t="shared" si="9"/>
        <v>174123.4619</v>
      </c>
      <c r="R76" s="28">
        <f t="shared" si="10"/>
        <v>220500</v>
      </c>
      <c r="S76" s="28">
        <f t="shared" si="11"/>
        <v>645000</v>
      </c>
      <c r="T76" s="29">
        <f t="shared" si="12"/>
        <v>41.3791497</v>
      </c>
      <c r="U76" s="29">
        <f t="shared" si="13"/>
        <v>58.6208503</v>
      </c>
      <c r="V76" s="27" t="str">
        <f t="shared" si="14"/>
        <v>BAJO</v>
      </c>
      <c r="W76" s="28">
        <f t="shared" si="15"/>
        <v>520950</v>
      </c>
      <c r="X76" s="27">
        <f t="shared" si="16"/>
        <v>124050</v>
      </c>
      <c r="Y76" s="28">
        <f t="shared" si="17"/>
        <v>396900</v>
      </c>
      <c r="Z76" s="28">
        <f t="shared" si="18"/>
        <v>645000</v>
      </c>
      <c r="AA76" s="29">
        <f t="shared" si="19"/>
        <v>23.81226605</v>
      </c>
      <c r="AB76" s="29">
        <f t="shared" si="20"/>
        <v>76.18773395</v>
      </c>
      <c r="AC76" s="27" t="str">
        <f t="shared" si="21"/>
        <v>ALTO</v>
      </c>
    </row>
    <row r="77" ht="14.25" customHeight="1">
      <c r="A77" s="15">
        <f t="shared" si="22"/>
        <v>74</v>
      </c>
      <c r="B77" s="16" t="str">
        <f>COTIZACIONES!B77</f>
        <v>CANASTILLA BULTERA SELLADA CON TAPA</v>
      </c>
      <c r="C77" s="23" t="s">
        <v>30</v>
      </c>
      <c r="D77" s="23">
        <v>1.0</v>
      </c>
      <c r="E77" s="19">
        <f>COTIZACIONES!E77</f>
        <v>21000</v>
      </c>
      <c r="F77" s="19">
        <f>COTIZACIONES!F77</f>
        <v>124950</v>
      </c>
      <c r="G77" s="19">
        <f>COTIZACIONES!G77</f>
        <v>375000</v>
      </c>
      <c r="H77" s="19">
        <f>COTIZACIONES!H77</f>
        <v>224910</v>
      </c>
      <c r="I77" s="28">
        <f t="shared" si="1"/>
        <v>186465</v>
      </c>
      <c r="J77" s="27">
        <f t="shared" si="2"/>
        <v>130562.4618</v>
      </c>
      <c r="K77" s="28">
        <f t="shared" si="3"/>
        <v>21000</v>
      </c>
      <c r="L77" s="28">
        <f t="shared" si="4"/>
        <v>375000</v>
      </c>
      <c r="M77" s="29">
        <f t="shared" si="5"/>
        <v>70.01982237</v>
      </c>
      <c r="N77" s="29">
        <f t="shared" si="6"/>
        <v>29.98017763</v>
      </c>
      <c r="O77" s="27" t="str">
        <f t="shared" si="7"/>
        <v>BAJO</v>
      </c>
      <c r="P77" s="28">
        <f t="shared" si="8"/>
        <v>123620</v>
      </c>
      <c r="Q77" s="27">
        <f t="shared" si="9"/>
        <v>83251.22101</v>
      </c>
      <c r="R77" s="28">
        <f t="shared" si="10"/>
        <v>21000</v>
      </c>
      <c r="S77" s="28">
        <f t="shared" si="11"/>
        <v>224910</v>
      </c>
      <c r="T77" s="29">
        <f t="shared" si="12"/>
        <v>67.34445964</v>
      </c>
      <c r="U77" s="29">
        <f t="shared" si="13"/>
        <v>32.65554036</v>
      </c>
      <c r="V77" s="27" t="str">
        <f t="shared" si="14"/>
        <v>BAJO</v>
      </c>
      <c r="W77" s="28">
        <f t="shared" si="15"/>
        <v>122955</v>
      </c>
      <c r="X77" s="27">
        <f t="shared" si="16"/>
        <v>101955</v>
      </c>
      <c r="Y77" s="28">
        <f t="shared" si="17"/>
        <v>21000</v>
      </c>
      <c r="Z77" s="28">
        <f t="shared" si="18"/>
        <v>224910</v>
      </c>
      <c r="AA77" s="29">
        <f t="shared" si="19"/>
        <v>82.9205807</v>
      </c>
      <c r="AB77" s="29">
        <f t="shared" si="20"/>
        <v>17.0794193</v>
      </c>
      <c r="AC77" s="27" t="str">
        <f t="shared" si="21"/>
        <v>BAJO</v>
      </c>
    </row>
    <row r="78" ht="14.25" customHeight="1">
      <c r="A78" s="15">
        <f t="shared" si="22"/>
        <v>75</v>
      </c>
      <c r="B78" s="16" t="str">
        <f>COTIZACIONES!B78</f>
        <v>ESTANTERIA METALICA DESARMABLE</v>
      </c>
      <c r="C78" s="23" t="s">
        <v>30</v>
      </c>
      <c r="D78" s="23">
        <v>1.0</v>
      </c>
      <c r="E78" s="19">
        <f>COTIZACIONES!E78</f>
        <v>825000</v>
      </c>
      <c r="F78" s="19">
        <f>COTIZACIONES!F78</f>
        <v>264600</v>
      </c>
      <c r="G78" s="19">
        <f>COTIZACIONES!G78</f>
        <v>750000</v>
      </c>
      <c r="H78" s="19">
        <f>COTIZACIONES!H78</f>
        <v>476280</v>
      </c>
      <c r="I78" s="28">
        <f t="shared" si="1"/>
        <v>578970</v>
      </c>
      <c r="J78" s="27">
        <f t="shared" si="2"/>
        <v>223134.3512</v>
      </c>
      <c r="K78" s="28">
        <f t="shared" si="3"/>
        <v>264600</v>
      </c>
      <c r="L78" s="28">
        <f t="shared" si="4"/>
        <v>825000</v>
      </c>
      <c r="M78" s="29">
        <f t="shared" si="5"/>
        <v>38.53988138</v>
      </c>
      <c r="N78" s="29">
        <f t="shared" si="6"/>
        <v>61.46011862</v>
      </c>
      <c r="O78" s="27" t="str">
        <f t="shared" si="7"/>
        <v>BAJO</v>
      </c>
      <c r="P78" s="28">
        <f t="shared" si="8"/>
        <v>521960</v>
      </c>
      <c r="Q78" s="27">
        <f t="shared" si="9"/>
        <v>231051.274</v>
      </c>
      <c r="R78" s="28">
        <f t="shared" si="10"/>
        <v>264600</v>
      </c>
      <c r="S78" s="28">
        <f t="shared" si="11"/>
        <v>825000</v>
      </c>
      <c r="T78" s="29">
        <f t="shared" si="12"/>
        <v>44.2660882</v>
      </c>
      <c r="U78" s="29">
        <f t="shared" si="13"/>
        <v>55.7339118</v>
      </c>
      <c r="V78" s="27" t="str">
        <f t="shared" si="14"/>
        <v>BAJO</v>
      </c>
      <c r="W78" s="28">
        <f t="shared" si="15"/>
        <v>650640</v>
      </c>
      <c r="X78" s="27">
        <f t="shared" si="16"/>
        <v>174360</v>
      </c>
      <c r="Y78" s="28">
        <f t="shared" si="17"/>
        <v>476280</v>
      </c>
      <c r="Z78" s="28">
        <f t="shared" si="18"/>
        <v>825000</v>
      </c>
      <c r="AA78" s="29">
        <f t="shared" si="19"/>
        <v>26.79822944</v>
      </c>
      <c r="AB78" s="29">
        <f t="shared" si="20"/>
        <v>73.20177056</v>
      </c>
      <c r="AC78" s="27" t="str">
        <f t="shared" si="21"/>
        <v>BAJO</v>
      </c>
    </row>
    <row r="79" ht="14.25" customHeight="1">
      <c r="A79" s="35"/>
      <c r="B79" s="36"/>
      <c r="C79" s="35"/>
      <c r="D79" s="41"/>
      <c r="E79" s="37">
        <f t="shared" ref="E79:I79" si="23">SUM(E4:E78)</f>
        <v>13684500</v>
      </c>
      <c r="F79" s="37">
        <f t="shared" si="23"/>
        <v>6300420</v>
      </c>
      <c r="G79" s="37">
        <f t="shared" si="23"/>
        <v>51825468</v>
      </c>
      <c r="H79" s="37">
        <f t="shared" si="23"/>
        <v>11340756</v>
      </c>
      <c r="I79" s="37">
        <f t="shared" si="23"/>
        <v>20787787</v>
      </c>
      <c r="J79" s="38">
        <f t="shared" si="2"/>
        <v>18117150.2</v>
      </c>
      <c r="K79" s="39">
        <f t="shared" si="3"/>
        <v>6300420</v>
      </c>
      <c r="L79" s="39">
        <f t="shared" si="4"/>
        <v>51825468</v>
      </c>
      <c r="M79" s="40">
        <f t="shared" si="5"/>
        <v>87.15285662</v>
      </c>
      <c r="N79" s="40">
        <f t="shared" si="6"/>
        <v>12.84714338</v>
      </c>
      <c r="O79" s="38" t="str">
        <f t="shared" si="7"/>
        <v>BAJO</v>
      </c>
      <c r="P79" s="37">
        <f>SUM(P4:P78)</f>
        <v>10441892</v>
      </c>
      <c r="Q79" s="38">
        <f t="shared" si="9"/>
        <v>3080814.473</v>
      </c>
      <c r="R79" s="38">
        <f t="shared" si="10"/>
        <v>6300420</v>
      </c>
      <c r="S79" s="38">
        <f t="shared" si="11"/>
        <v>13684500</v>
      </c>
      <c r="T79" s="40">
        <f t="shared" si="12"/>
        <v>29.50437022</v>
      </c>
      <c r="U79" s="40">
        <f t="shared" si="13"/>
        <v>70.49562978</v>
      </c>
      <c r="V79" s="38" t="str">
        <f t="shared" si="14"/>
        <v>BAJO</v>
      </c>
      <c r="W79" s="37">
        <f>SUM(W4:W78)</f>
        <v>12512628</v>
      </c>
      <c r="X79" s="38">
        <f t="shared" si="16"/>
        <v>1171872</v>
      </c>
      <c r="Y79" s="39">
        <f t="shared" si="17"/>
        <v>11340756</v>
      </c>
      <c r="Z79" s="39">
        <f t="shared" si="18"/>
        <v>13684500</v>
      </c>
      <c r="AA79" s="40">
        <f t="shared" si="19"/>
        <v>9.365514583</v>
      </c>
      <c r="AB79" s="40">
        <f t="shared" si="20"/>
        <v>90.63448542</v>
      </c>
      <c r="AC79" s="38" t="str">
        <f t="shared" si="21"/>
        <v>ALTO</v>
      </c>
    </row>
    <row r="80" ht="14.2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ht="14.2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ht="14.2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ht="14.2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ht="14.2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ht="14.2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ht="14.2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ht="14.2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ht="14.2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ht="14.2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ht="14.2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ht="14.2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ht="14.2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ht="14.2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ht="14.2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ht="14.2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ht="14.2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ht="14.2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ht="14.2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ht="14.2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ht="14.2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ht="14.2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ht="14.2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ht="14.2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ht="14.2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ht="14.2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ht="14.2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ht="14.2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ht="14.2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ht="14.2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ht="14.2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ht="14.2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ht="14.2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ht="14.2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ht="14.2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ht="14.2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ht="14.2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ht="14.2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ht="14.2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ht="14.2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ht="14.2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ht="14.2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ht="14.2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ht="14.2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ht="14.2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ht="14.2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ht="14.2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ht="14.2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ht="14.2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ht="14.2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ht="14.2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ht="14.2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ht="14.2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ht="14.2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ht="14.2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ht="14.2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ht="14.2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ht="14.2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ht="14.2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ht="14.2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ht="14.2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ht="14.2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ht="14.2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ht="14.2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ht="14.2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ht="14.2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ht="14.2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ht="14.2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ht="14.2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ht="14.2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ht="14.2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ht="14.2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ht="14.2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ht="14.2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ht="14.2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ht="14.2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ht="14.2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ht="14.2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ht="14.2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ht="14.2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ht="14.2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ht="14.2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ht="14.2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ht="14.2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ht="14.2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ht="14.2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ht="14.2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ht="14.2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ht="14.2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ht="14.2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ht="14.2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ht="14.2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ht="14.2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ht="14.2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ht="14.2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ht="14.2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ht="14.2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ht="14.2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ht="14.2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ht="14.2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ht="14.2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ht="14.2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ht="14.2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ht="14.2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ht="14.2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ht="14.2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ht="14.2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ht="14.2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ht="14.2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ht="14.2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ht="14.2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ht="14.2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ht="14.2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ht="14.2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ht="14.2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ht="14.2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ht="14.2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ht="14.2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ht="14.2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ht="14.2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ht="14.2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ht="14.2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ht="14.2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ht="14.2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ht="14.2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ht="14.2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ht="14.2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ht="14.2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ht="14.2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ht="14.2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ht="14.2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ht="14.2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ht="14.2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ht="14.2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ht="14.2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ht="14.2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ht="14.2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ht="14.2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ht="14.2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ht="14.2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ht="14.2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ht="14.2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ht="14.2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ht="14.2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ht="14.2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ht="14.2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ht="14.2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ht="14.2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ht="14.2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ht="14.2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ht="14.2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ht="14.2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ht="14.2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ht="14.2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ht="14.2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ht="14.2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ht="14.2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ht="14.2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ht="14.2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ht="14.2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ht="14.2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ht="14.2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ht="14.2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ht="14.2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</row>
    <row r="244" ht="14.2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ht="14.2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</row>
    <row r="246" ht="14.2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</row>
    <row r="247" ht="14.2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</row>
    <row r="248" ht="14.2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ht="14.2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</row>
    <row r="250" ht="14.2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</row>
    <row r="251" ht="14.2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</row>
    <row r="252" ht="14.2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</row>
    <row r="253" ht="14.2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</row>
    <row r="254" ht="14.2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</row>
    <row r="255" ht="14.2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</row>
    <row r="256" ht="14.2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</row>
    <row r="257" ht="14.2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</row>
    <row r="258" ht="14.2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</row>
    <row r="259" ht="14.2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</row>
    <row r="260" ht="14.2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</row>
    <row r="261" ht="14.2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</row>
    <row r="262" ht="14.2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</row>
    <row r="263" ht="14.2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</row>
    <row r="264" ht="14.2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</row>
    <row r="265" ht="14.2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</row>
    <row r="266" ht="14.2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</row>
    <row r="267" ht="14.2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</row>
    <row r="268" ht="14.2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</row>
    <row r="269" ht="14.2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</row>
    <row r="270" ht="14.2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</row>
    <row r="271" ht="14.2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</row>
    <row r="272" ht="14.2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</row>
    <row r="273" ht="14.2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</row>
    <row r="274" ht="14.2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</row>
    <row r="275" ht="14.2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</row>
    <row r="276" ht="14.2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</row>
    <row r="277" ht="14.2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</row>
    <row r="278" ht="14.2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</row>
    <row r="279" ht="14.2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</row>
    <row r="280" ht="14.2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</row>
    <row r="281" ht="14.2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</row>
    <row r="282" ht="14.2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</row>
    <row r="283" ht="14.2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</row>
    <row r="284" ht="14.2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</row>
    <row r="285" ht="14.2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</row>
    <row r="286" ht="14.2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</row>
    <row r="287" ht="14.2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</row>
    <row r="288" ht="14.2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</row>
    <row r="289" ht="14.2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</row>
    <row r="290" ht="14.2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</row>
    <row r="291" ht="14.2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</row>
    <row r="292" ht="14.2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</row>
    <row r="293" ht="14.2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</row>
    <row r="294" ht="14.2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</row>
    <row r="295" ht="14.2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</row>
    <row r="296" ht="14.2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</row>
    <row r="297" ht="14.2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</row>
    <row r="298" ht="14.2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</row>
    <row r="299" ht="14.2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</row>
    <row r="300" ht="14.2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</row>
    <row r="301" ht="14.2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</row>
    <row r="302" ht="14.2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</row>
    <row r="303" ht="14.2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</row>
    <row r="304" ht="14.2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</row>
    <row r="305" ht="14.2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</row>
    <row r="306" ht="14.2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</row>
    <row r="307" ht="14.2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</row>
    <row r="308" ht="14.2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</row>
    <row r="309" ht="14.2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</row>
    <row r="310" ht="14.2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</row>
    <row r="311" ht="14.2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</row>
    <row r="312" ht="14.2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</row>
    <row r="313" ht="14.2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</row>
    <row r="314" ht="14.2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</row>
    <row r="315" ht="14.2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</row>
    <row r="316" ht="14.2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</row>
    <row r="317" ht="14.2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</row>
    <row r="318" ht="14.2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</row>
    <row r="319" ht="14.2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</row>
    <row r="320" ht="14.2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</row>
    <row r="321" ht="14.2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</row>
    <row r="322" ht="14.2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</row>
    <row r="323" ht="14.2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</row>
    <row r="324" ht="14.2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</row>
    <row r="325" ht="14.2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</row>
    <row r="326" ht="14.2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</row>
    <row r="327" ht="14.2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</row>
    <row r="328" ht="14.2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</row>
    <row r="329" ht="14.2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</row>
    <row r="330" ht="14.2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</row>
    <row r="331" ht="14.2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</row>
    <row r="332" ht="14.2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</row>
    <row r="333" ht="14.2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</row>
    <row r="334" ht="14.2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</row>
    <row r="335" ht="14.2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</row>
    <row r="336" ht="14.2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</row>
    <row r="337" ht="14.2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</row>
    <row r="338" ht="14.2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</row>
    <row r="339" ht="14.2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</row>
    <row r="340" ht="14.2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</row>
    <row r="341" ht="14.2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</row>
    <row r="342" ht="14.2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</row>
    <row r="343" ht="14.2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</row>
    <row r="344" ht="14.2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</row>
    <row r="345" ht="14.2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</row>
    <row r="346" ht="14.2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</row>
    <row r="347" ht="14.2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</row>
    <row r="348" ht="14.2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</row>
    <row r="349" ht="14.2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</row>
    <row r="350" ht="14.2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</row>
    <row r="351" ht="14.2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</row>
    <row r="352" ht="14.2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</row>
    <row r="353" ht="14.2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</row>
    <row r="354" ht="14.2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</row>
    <row r="355" ht="14.2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</row>
    <row r="356" ht="14.2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</row>
    <row r="357" ht="14.2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</row>
    <row r="358" ht="14.2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</row>
    <row r="359" ht="14.2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</row>
    <row r="360" ht="14.2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</row>
    <row r="361" ht="14.2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</row>
    <row r="362" ht="14.2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</row>
    <row r="363" ht="14.2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</row>
    <row r="364" ht="14.2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</row>
    <row r="365" ht="14.2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</row>
    <row r="366" ht="14.2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</row>
    <row r="367" ht="14.2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</row>
    <row r="368" ht="14.2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</row>
    <row r="369" ht="14.2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</row>
    <row r="370" ht="14.2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</row>
    <row r="371" ht="14.2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</row>
    <row r="372" ht="14.2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</row>
    <row r="373" ht="14.2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</row>
    <row r="374" ht="14.2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</row>
    <row r="375" ht="14.2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</row>
    <row r="376" ht="14.2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</row>
    <row r="377" ht="14.2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</row>
    <row r="378" ht="14.2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</row>
    <row r="379" ht="14.2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</row>
    <row r="380" ht="14.2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</row>
    <row r="381" ht="14.2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</row>
    <row r="382" ht="14.2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</row>
    <row r="383" ht="14.2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</row>
    <row r="384" ht="14.2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</row>
    <row r="385" ht="14.2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</row>
    <row r="386" ht="14.2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</row>
    <row r="387" ht="14.2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</row>
    <row r="388" ht="14.2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</row>
    <row r="389" ht="14.2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</row>
    <row r="390" ht="14.2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</row>
    <row r="391" ht="14.2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</row>
    <row r="392" ht="14.2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</row>
    <row r="393" ht="14.2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</row>
    <row r="394" ht="14.2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</row>
    <row r="395" ht="14.2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</row>
    <row r="396" ht="14.2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</row>
    <row r="397" ht="14.2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</row>
    <row r="398" ht="14.2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</row>
    <row r="399" ht="14.2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</row>
    <row r="400" ht="14.2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</row>
    <row r="401" ht="14.2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</row>
    <row r="402" ht="14.2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</row>
    <row r="403" ht="14.2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</row>
    <row r="404" ht="14.2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</row>
    <row r="405" ht="14.2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</row>
    <row r="406" ht="14.2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</row>
    <row r="407" ht="14.2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</row>
    <row r="408" ht="14.2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</row>
    <row r="409" ht="14.2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</row>
    <row r="410" ht="14.2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</row>
    <row r="411" ht="14.2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</row>
    <row r="412" ht="14.2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</row>
    <row r="413" ht="14.2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</row>
    <row r="414" ht="14.2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</row>
    <row r="415" ht="14.2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</row>
    <row r="416" ht="14.2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</row>
    <row r="417" ht="14.2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</row>
    <row r="418" ht="14.2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</row>
    <row r="419" ht="14.2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</row>
    <row r="420" ht="14.2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</row>
    <row r="421" ht="14.2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</row>
    <row r="422" ht="14.2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</row>
    <row r="423" ht="14.2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</row>
    <row r="424" ht="14.2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</row>
    <row r="425" ht="14.2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</row>
    <row r="426" ht="14.2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</row>
    <row r="427" ht="14.2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</row>
    <row r="428" ht="14.2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</row>
    <row r="429" ht="14.2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</row>
    <row r="430" ht="14.2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</row>
    <row r="431" ht="14.2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</row>
    <row r="432" ht="14.2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</row>
    <row r="433" ht="14.2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</row>
    <row r="434" ht="14.2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</row>
    <row r="435" ht="14.2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</row>
    <row r="436" ht="14.2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</row>
    <row r="437" ht="14.2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</row>
    <row r="438" ht="14.2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</row>
    <row r="439" ht="14.2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</row>
    <row r="440" ht="14.2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</row>
    <row r="441" ht="14.2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</row>
    <row r="442" ht="14.2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</row>
    <row r="443" ht="14.2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</row>
    <row r="444" ht="14.2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</row>
    <row r="445" ht="14.2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</row>
    <row r="446" ht="14.2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</row>
    <row r="447" ht="14.2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</row>
    <row r="448" ht="14.2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</row>
    <row r="449" ht="14.2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</row>
    <row r="450" ht="14.2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</row>
    <row r="451" ht="14.2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</row>
    <row r="452" ht="14.2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</row>
    <row r="453" ht="14.2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</row>
    <row r="454" ht="14.2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</row>
    <row r="455" ht="14.2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</row>
    <row r="456" ht="14.2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</row>
    <row r="457" ht="14.2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</row>
    <row r="458" ht="14.2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</row>
    <row r="459" ht="14.2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</row>
    <row r="460" ht="14.2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</row>
    <row r="461" ht="14.2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</row>
    <row r="462" ht="14.2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</row>
    <row r="463" ht="14.2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</row>
    <row r="464" ht="14.2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</row>
    <row r="465" ht="14.2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</row>
    <row r="466" ht="14.2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</row>
    <row r="467" ht="14.2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</row>
    <row r="468" ht="14.2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</row>
    <row r="469" ht="14.2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</row>
    <row r="470" ht="14.2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</row>
    <row r="471" ht="14.2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</row>
    <row r="472" ht="14.2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</row>
    <row r="473" ht="14.2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</row>
    <row r="474" ht="14.2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</row>
    <row r="475" ht="14.2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</row>
    <row r="476" ht="14.2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</row>
    <row r="477" ht="14.2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</row>
    <row r="478" ht="14.2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</row>
    <row r="479" ht="14.2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</row>
    <row r="480" ht="14.2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</row>
    <row r="481" ht="14.2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</row>
    <row r="482" ht="14.2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</row>
    <row r="483" ht="14.2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</row>
    <row r="484" ht="14.2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</row>
    <row r="485" ht="14.2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</row>
    <row r="486" ht="14.2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</row>
    <row r="487" ht="14.2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</row>
    <row r="488" ht="14.2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</row>
    <row r="489" ht="14.2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</row>
    <row r="490" ht="14.2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</row>
    <row r="491" ht="14.2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</row>
    <row r="492" ht="14.2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</row>
    <row r="493" ht="14.2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</row>
    <row r="494" ht="14.2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</row>
    <row r="495" ht="14.2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</row>
    <row r="496" ht="14.2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</row>
    <row r="497" ht="14.2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</row>
    <row r="498" ht="14.2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</row>
    <row r="499" ht="14.2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</row>
    <row r="500" ht="14.2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</row>
    <row r="501" ht="14.2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</row>
    <row r="502" ht="14.2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</row>
    <row r="503" ht="14.2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</row>
    <row r="504" ht="14.2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</row>
    <row r="505" ht="14.2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</row>
    <row r="506" ht="14.2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</row>
    <row r="507" ht="14.2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</row>
    <row r="508" ht="14.2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</row>
    <row r="509" ht="14.2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</row>
    <row r="510" ht="14.2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</row>
    <row r="511" ht="14.2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</row>
    <row r="512" ht="14.2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</row>
    <row r="513" ht="14.2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</row>
    <row r="514" ht="14.2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</row>
    <row r="515" ht="14.2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</row>
    <row r="516" ht="14.2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</row>
    <row r="517" ht="14.2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</row>
    <row r="518" ht="14.2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</row>
    <row r="519" ht="14.2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</row>
    <row r="520" ht="14.2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</row>
    <row r="521" ht="14.2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</row>
    <row r="522" ht="14.2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</row>
    <row r="523" ht="14.2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</row>
    <row r="524" ht="14.2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</row>
    <row r="525" ht="14.2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</row>
    <row r="526" ht="14.2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</row>
    <row r="527" ht="14.2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</row>
    <row r="528" ht="14.2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</row>
    <row r="529" ht="14.2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</row>
    <row r="530" ht="14.2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</row>
    <row r="531" ht="14.2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</row>
    <row r="532" ht="14.2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</row>
    <row r="533" ht="14.2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</row>
    <row r="534" ht="14.2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</row>
    <row r="535" ht="14.2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</row>
    <row r="536" ht="14.2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</row>
    <row r="537" ht="14.2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</row>
    <row r="538" ht="14.2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</row>
    <row r="539" ht="14.2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</row>
    <row r="540" ht="14.2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</row>
    <row r="541" ht="14.2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</row>
    <row r="542" ht="14.2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</row>
    <row r="543" ht="14.2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</row>
    <row r="544" ht="14.2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</row>
    <row r="545" ht="14.2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</row>
    <row r="546" ht="14.2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</row>
    <row r="547" ht="14.2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</row>
    <row r="548" ht="14.2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</row>
    <row r="549" ht="14.2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</row>
    <row r="550" ht="14.2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</row>
    <row r="551" ht="14.2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</row>
    <row r="552" ht="14.2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</row>
    <row r="553" ht="14.2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</row>
    <row r="554" ht="14.2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</row>
    <row r="555" ht="14.2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</row>
    <row r="556" ht="14.2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</row>
    <row r="557" ht="14.2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</row>
    <row r="558" ht="14.2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</row>
    <row r="559" ht="14.2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</row>
    <row r="560" ht="14.2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</row>
    <row r="561" ht="14.2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</row>
    <row r="562" ht="14.2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</row>
    <row r="563" ht="14.2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</row>
    <row r="564" ht="14.2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</row>
    <row r="565" ht="14.2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</row>
    <row r="566" ht="14.2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</row>
    <row r="567" ht="14.2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</row>
    <row r="568" ht="14.2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</row>
    <row r="569" ht="14.2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</row>
    <row r="570" ht="14.2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</row>
    <row r="571" ht="14.2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</row>
    <row r="572" ht="14.2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</row>
    <row r="573" ht="14.2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</row>
    <row r="574" ht="14.2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</row>
    <row r="575" ht="14.2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</row>
    <row r="576" ht="14.2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</row>
    <row r="577" ht="14.2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</row>
    <row r="578" ht="14.2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</row>
    <row r="579" ht="14.2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</row>
    <row r="580" ht="14.2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</row>
    <row r="581" ht="14.2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</row>
    <row r="582" ht="14.2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</row>
    <row r="583" ht="14.2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</row>
    <row r="584" ht="14.2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</row>
    <row r="585" ht="14.2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</row>
    <row r="586" ht="14.2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</row>
    <row r="587" ht="14.2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</row>
    <row r="588" ht="14.2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</row>
    <row r="589" ht="14.2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</row>
    <row r="590" ht="14.2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</row>
    <row r="591" ht="14.2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</row>
    <row r="592" ht="14.2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</row>
    <row r="593" ht="14.2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</row>
    <row r="594" ht="14.2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</row>
    <row r="595" ht="14.2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</row>
    <row r="596" ht="14.2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</row>
    <row r="597" ht="14.2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</row>
    <row r="598" ht="14.2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</row>
    <row r="599" ht="14.2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</row>
    <row r="600" ht="14.2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</row>
    <row r="601" ht="14.2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</row>
    <row r="602" ht="14.2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</row>
    <row r="603" ht="14.2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</row>
    <row r="604" ht="14.2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</row>
    <row r="605" ht="14.2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</row>
    <row r="606" ht="14.2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</row>
    <row r="607" ht="14.2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</row>
    <row r="608" ht="14.2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</row>
    <row r="609" ht="14.2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</row>
    <row r="610" ht="14.2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</row>
    <row r="611" ht="14.2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</row>
    <row r="612" ht="14.2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</row>
    <row r="613" ht="14.2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</row>
    <row r="614" ht="14.2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</row>
    <row r="615" ht="14.2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</row>
    <row r="616" ht="14.2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</row>
    <row r="617" ht="14.2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</row>
    <row r="618" ht="14.2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</row>
    <row r="619" ht="14.2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</row>
    <row r="620" ht="14.2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</row>
    <row r="621" ht="14.2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</row>
    <row r="622" ht="14.2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</row>
    <row r="623" ht="14.2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</row>
    <row r="624" ht="14.2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</row>
    <row r="625" ht="14.2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</row>
    <row r="626" ht="14.2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</row>
    <row r="627" ht="14.2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</row>
    <row r="628" ht="14.2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</row>
    <row r="629" ht="14.2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</row>
    <row r="630" ht="14.2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</row>
    <row r="631" ht="14.2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</row>
    <row r="632" ht="14.2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</row>
    <row r="633" ht="14.2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</row>
    <row r="634" ht="14.2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</row>
    <row r="635" ht="14.2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</row>
    <row r="636" ht="14.2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</row>
    <row r="637" ht="14.2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</row>
    <row r="638" ht="14.2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</row>
    <row r="639" ht="14.2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</row>
    <row r="640" ht="14.2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</row>
    <row r="641" ht="14.2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</row>
    <row r="642" ht="14.2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</row>
    <row r="643" ht="14.2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</row>
    <row r="644" ht="14.2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</row>
    <row r="645" ht="14.2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</row>
    <row r="646" ht="14.2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</row>
    <row r="647" ht="14.2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</row>
    <row r="648" ht="14.2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</row>
    <row r="649" ht="14.2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</row>
    <row r="650" ht="14.2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</row>
    <row r="651" ht="14.2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</row>
    <row r="652" ht="14.2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</row>
    <row r="653" ht="14.2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</row>
    <row r="654" ht="14.2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</row>
    <row r="655" ht="14.2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</row>
    <row r="656" ht="14.2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</row>
    <row r="657" ht="14.2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</row>
    <row r="658" ht="14.2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</row>
    <row r="659" ht="14.2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</row>
    <row r="660" ht="14.2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</row>
    <row r="661" ht="14.2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</row>
    <row r="662" ht="14.2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</row>
    <row r="663" ht="14.2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</row>
    <row r="664" ht="14.2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</row>
    <row r="665" ht="14.2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</row>
    <row r="666" ht="14.2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</row>
    <row r="667" ht="14.2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</row>
    <row r="668" ht="14.2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</row>
    <row r="669" ht="14.2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</row>
    <row r="670" ht="14.2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</row>
    <row r="671" ht="14.2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</row>
    <row r="672" ht="14.2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</row>
    <row r="673" ht="14.2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</row>
    <row r="674" ht="14.2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</row>
    <row r="675" ht="14.2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</row>
    <row r="676" ht="14.2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</row>
    <row r="677" ht="14.2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</row>
    <row r="678" ht="14.2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</row>
    <row r="679" ht="14.2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</row>
    <row r="680" ht="14.2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</row>
    <row r="681" ht="14.2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</row>
    <row r="682" ht="14.2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</row>
    <row r="683" ht="14.2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</row>
    <row r="684" ht="14.2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</row>
    <row r="685" ht="14.2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</row>
    <row r="686" ht="14.2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</row>
    <row r="687" ht="14.2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</row>
    <row r="688" ht="14.2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</row>
    <row r="689" ht="14.2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</row>
    <row r="690" ht="14.2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</row>
    <row r="691" ht="14.2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</row>
    <row r="692" ht="14.2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</row>
    <row r="693" ht="14.2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</row>
    <row r="694" ht="14.2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</row>
    <row r="695" ht="14.2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</row>
    <row r="696" ht="14.2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</row>
    <row r="697" ht="14.2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</row>
    <row r="698" ht="14.2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</row>
    <row r="699" ht="14.2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</row>
    <row r="700" ht="14.2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</row>
    <row r="701" ht="14.2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</row>
    <row r="702" ht="14.2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</row>
    <row r="703" ht="14.2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</row>
    <row r="704" ht="14.2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</row>
    <row r="705" ht="14.2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</row>
    <row r="706" ht="14.2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</row>
    <row r="707" ht="14.2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</row>
    <row r="708" ht="14.2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</row>
    <row r="709" ht="14.2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</row>
    <row r="710" ht="14.2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</row>
    <row r="711" ht="14.2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</row>
    <row r="712" ht="14.2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</row>
    <row r="713" ht="14.2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</row>
    <row r="714" ht="14.2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</row>
    <row r="715" ht="14.2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</row>
    <row r="716" ht="14.2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</row>
    <row r="717" ht="14.2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</row>
    <row r="718" ht="14.2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</row>
    <row r="719" ht="14.2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</row>
    <row r="720" ht="14.2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</row>
    <row r="721" ht="14.2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</row>
    <row r="722" ht="14.2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</row>
    <row r="723" ht="14.2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</row>
    <row r="724" ht="14.2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</row>
    <row r="725" ht="14.2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</row>
    <row r="726" ht="14.2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</row>
    <row r="727" ht="14.2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</row>
    <row r="728" ht="14.2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</row>
    <row r="729" ht="14.2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</row>
    <row r="730" ht="14.2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</row>
    <row r="731" ht="14.2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</row>
    <row r="732" ht="14.2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</row>
    <row r="733" ht="14.2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</row>
    <row r="734" ht="14.2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</row>
    <row r="735" ht="14.2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</row>
    <row r="736" ht="14.2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</row>
    <row r="737" ht="14.2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</row>
    <row r="738" ht="14.2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</row>
    <row r="739" ht="14.2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</row>
    <row r="740" ht="14.2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</row>
    <row r="741" ht="14.2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</row>
    <row r="742" ht="14.2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</row>
    <row r="743" ht="14.2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</row>
    <row r="744" ht="14.2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</row>
    <row r="745" ht="14.2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</row>
    <row r="746" ht="14.2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</row>
    <row r="747" ht="14.2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</row>
    <row r="748" ht="14.2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</row>
    <row r="749" ht="14.2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</row>
    <row r="750" ht="14.2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</row>
    <row r="751" ht="14.2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</row>
    <row r="752" ht="14.2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</row>
    <row r="753" ht="14.2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</row>
    <row r="754" ht="14.2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</row>
    <row r="755" ht="14.2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</row>
    <row r="756" ht="14.2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</row>
    <row r="757" ht="14.2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</row>
    <row r="758" ht="14.2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</row>
    <row r="759" ht="14.2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</row>
    <row r="760" ht="14.2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</row>
    <row r="761" ht="14.2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</row>
    <row r="762" ht="14.2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</row>
    <row r="763" ht="14.2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</row>
    <row r="764" ht="14.2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</row>
    <row r="765" ht="14.2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</row>
    <row r="766" ht="14.2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</row>
    <row r="767" ht="14.2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</row>
    <row r="768" ht="14.2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</row>
    <row r="769" ht="14.2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</row>
    <row r="770" ht="14.2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</row>
    <row r="771" ht="14.2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</row>
    <row r="772" ht="14.2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</row>
    <row r="773" ht="14.2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</row>
    <row r="774" ht="14.2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</row>
    <row r="775" ht="14.2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</row>
    <row r="776" ht="14.2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</row>
    <row r="777" ht="14.2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</row>
    <row r="778" ht="14.2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</row>
    <row r="779" ht="14.2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</row>
    <row r="780" ht="14.2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</row>
    <row r="781" ht="14.2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</row>
    <row r="782" ht="14.2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</row>
    <row r="783" ht="14.2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</row>
    <row r="784" ht="14.2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</row>
    <row r="785" ht="14.2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</row>
    <row r="786" ht="14.2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</row>
    <row r="787" ht="14.2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</row>
    <row r="788" ht="14.2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</row>
    <row r="789" ht="14.2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</row>
    <row r="790" ht="14.2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</row>
    <row r="791" ht="14.2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</row>
    <row r="792" ht="14.2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</row>
    <row r="793" ht="14.2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</row>
    <row r="794" ht="14.2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</row>
    <row r="795" ht="14.2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</row>
    <row r="796" ht="14.2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</row>
    <row r="797" ht="14.2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</row>
    <row r="798" ht="14.2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</row>
    <row r="799" ht="14.2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</row>
    <row r="800" ht="14.2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</row>
    <row r="801" ht="14.2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</row>
    <row r="802" ht="14.2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</row>
    <row r="803" ht="14.2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</row>
    <row r="804" ht="14.2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</row>
    <row r="805" ht="14.2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</row>
    <row r="806" ht="14.2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</row>
    <row r="807" ht="14.2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</row>
    <row r="808" ht="14.2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</row>
    <row r="809" ht="14.2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</row>
    <row r="810" ht="14.2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</row>
    <row r="811" ht="14.2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</row>
    <row r="812" ht="14.2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</row>
    <row r="813" ht="14.2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</row>
    <row r="814" ht="14.2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</row>
    <row r="815" ht="14.2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</row>
    <row r="816" ht="14.2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</row>
    <row r="817" ht="14.2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</row>
    <row r="818" ht="14.2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</row>
    <row r="819" ht="14.2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</row>
    <row r="820" ht="14.2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</row>
    <row r="821" ht="14.2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</row>
    <row r="822" ht="14.2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</row>
    <row r="823" ht="14.2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</row>
    <row r="824" ht="14.2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</row>
    <row r="825" ht="14.2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</row>
    <row r="826" ht="14.2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</row>
    <row r="827" ht="14.2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</row>
    <row r="828" ht="14.2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</row>
    <row r="829" ht="14.2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</row>
    <row r="830" ht="14.2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</row>
    <row r="831" ht="14.2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</row>
    <row r="832" ht="14.2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</row>
    <row r="833" ht="14.2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</row>
    <row r="834" ht="14.2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</row>
    <row r="835" ht="14.2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</row>
    <row r="836" ht="14.2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</row>
    <row r="837" ht="14.2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</row>
    <row r="838" ht="14.2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</row>
    <row r="839" ht="14.2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</row>
    <row r="840" ht="14.2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</row>
    <row r="841" ht="14.2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</row>
    <row r="842" ht="14.2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</row>
    <row r="843" ht="14.2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</row>
    <row r="844" ht="14.2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</row>
    <row r="845" ht="14.2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</row>
    <row r="846" ht="14.2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</row>
    <row r="847" ht="14.2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</row>
    <row r="848" ht="14.2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</row>
    <row r="849" ht="14.2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</row>
    <row r="850" ht="14.2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</row>
    <row r="851" ht="14.2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</row>
    <row r="852" ht="14.2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</row>
    <row r="853" ht="14.2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</row>
    <row r="854" ht="14.2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</row>
    <row r="855" ht="14.2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</row>
    <row r="856" ht="14.2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</row>
    <row r="857" ht="14.2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</row>
    <row r="858" ht="14.2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</row>
    <row r="859" ht="14.2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</row>
    <row r="860" ht="14.2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</row>
    <row r="861" ht="14.2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</row>
    <row r="862" ht="14.2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</row>
    <row r="863" ht="14.2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</row>
    <row r="864" ht="14.2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</row>
    <row r="865" ht="14.2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</row>
    <row r="866" ht="14.2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</row>
    <row r="867" ht="14.2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</row>
    <row r="868" ht="14.2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</row>
    <row r="869" ht="14.2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</row>
    <row r="870" ht="14.2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</row>
    <row r="871" ht="14.2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</row>
    <row r="872" ht="14.2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</row>
    <row r="873" ht="14.2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</row>
    <row r="874" ht="14.2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</row>
    <row r="875" ht="14.2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</row>
    <row r="876" ht="14.2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</row>
    <row r="877" ht="14.2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</row>
    <row r="878" ht="14.2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</row>
    <row r="879" ht="14.2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</row>
    <row r="880" ht="14.2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</row>
    <row r="881" ht="14.2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</row>
    <row r="882" ht="14.2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</row>
    <row r="883" ht="14.2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</row>
    <row r="884" ht="14.2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</row>
    <row r="885" ht="14.2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</row>
    <row r="886" ht="14.2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</row>
    <row r="887" ht="14.2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</row>
    <row r="888" ht="14.2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</row>
    <row r="889" ht="14.2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</row>
    <row r="890" ht="14.2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</row>
    <row r="891" ht="14.2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</row>
    <row r="892" ht="14.2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</row>
    <row r="893" ht="14.2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</row>
    <row r="894" ht="14.2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</row>
    <row r="895" ht="14.2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</row>
    <row r="896" ht="14.2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</row>
    <row r="897" ht="14.2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</row>
    <row r="898" ht="14.2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</row>
    <row r="899" ht="14.2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</row>
    <row r="900" ht="14.2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</row>
    <row r="901" ht="14.2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</row>
    <row r="902" ht="14.2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</row>
    <row r="903" ht="14.2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</row>
    <row r="904" ht="14.2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</row>
    <row r="905" ht="14.2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</row>
    <row r="906" ht="14.2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</row>
    <row r="907" ht="14.2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</row>
    <row r="908" ht="14.2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</row>
    <row r="909" ht="14.2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</row>
    <row r="910" ht="14.2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</row>
    <row r="911" ht="14.2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</row>
    <row r="912" ht="14.2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</row>
    <row r="913" ht="14.2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</row>
    <row r="914" ht="14.2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</row>
    <row r="915" ht="14.2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</row>
    <row r="916" ht="14.2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</row>
    <row r="917" ht="14.2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</row>
    <row r="918" ht="14.2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</row>
    <row r="919" ht="14.2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</row>
    <row r="920" ht="14.2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</row>
    <row r="921" ht="14.2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</row>
    <row r="922" ht="14.2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</row>
    <row r="923" ht="14.2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</row>
    <row r="924" ht="14.2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</row>
    <row r="925" ht="14.2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</row>
    <row r="926" ht="14.2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</row>
    <row r="927" ht="14.2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</row>
    <row r="928" ht="14.2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</row>
    <row r="929" ht="14.2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</row>
    <row r="930" ht="14.2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</row>
    <row r="931" ht="14.2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</row>
    <row r="932" ht="14.2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</row>
    <row r="933" ht="14.2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</row>
    <row r="934" ht="14.2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</row>
    <row r="935" ht="14.2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</row>
    <row r="936" ht="14.2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</row>
    <row r="937" ht="14.2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</row>
    <row r="938" ht="14.2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</row>
    <row r="939" ht="14.2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</row>
    <row r="940" ht="14.2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</row>
    <row r="941" ht="14.2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</row>
    <row r="942" ht="14.2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</row>
    <row r="943" ht="14.2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</row>
    <row r="944" ht="14.2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</row>
    <row r="945" ht="14.2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</row>
    <row r="946" ht="14.2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</row>
    <row r="947" ht="14.2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</row>
    <row r="948" ht="14.2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</row>
    <row r="949" ht="14.2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</row>
    <row r="950" ht="14.2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</row>
    <row r="951" ht="14.2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</row>
    <row r="952" ht="14.2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</row>
    <row r="953" ht="14.2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</row>
    <row r="954" ht="14.2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</row>
    <row r="955" ht="14.2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</row>
    <row r="956" ht="14.2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</row>
    <row r="957" ht="14.2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</row>
    <row r="958" ht="14.2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</row>
    <row r="959" ht="14.2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</row>
    <row r="960" ht="14.2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</row>
    <row r="961" ht="14.2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</row>
    <row r="962" ht="14.2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</row>
    <row r="963" ht="14.2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</row>
    <row r="964" ht="14.2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</row>
    <row r="965" ht="14.2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</row>
    <row r="966" ht="14.2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</row>
    <row r="967" ht="14.2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</row>
    <row r="968" ht="14.2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</row>
    <row r="969" ht="14.2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</row>
    <row r="970" ht="14.2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</row>
    <row r="971" ht="14.2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</row>
    <row r="972" ht="14.2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</row>
    <row r="973" ht="14.2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</row>
    <row r="974" ht="14.2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</row>
    <row r="975" ht="14.2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</row>
    <row r="976" ht="14.2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</row>
    <row r="977" ht="14.2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</row>
    <row r="978" ht="14.2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</row>
    <row r="979" ht="14.2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</row>
    <row r="980" ht="14.2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</row>
    <row r="981" ht="14.2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</row>
    <row r="982" ht="14.2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</row>
    <row r="983" ht="14.2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</row>
    <row r="984" ht="14.2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</row>
    <row r="985" ht="14.2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</row>
    <row r="986" ht="14.2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</row>
    <row r="987" ht="14.2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</row>
    <row r="988" ht="14.2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</row>
    <row r="989" ht="14.2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</row>
    <row r="990" ht="14.2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</row>
    <row r="991" ht="14.2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</row>
    <row r="992" ht="14.2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</row>
    <row r="993" ht="14.2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</row>
    <row r="994" ht="14.2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</row>
    <row r="995" ht="14.2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</row>
    <row r="996" ht="14.2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</row>
    <row r="997" ht="14.2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</row>
    <row r="998" ht="14.2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</row>
    <row r="999" ht="14.2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</row>
    <row r="1000" ht="14.2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</row>
  </sheetData>
  <mergeCells count="26">
    <mergeCell ref="Y2:Y3"/>
    <mergeCell ref="Z2:Z3"/>
    <mergeCell ref="AA2:AA3"/>
    <mergeCell ref="AB2:AB3"/>
    <mergeCell ref="A1:F1"/>
    <mergeCell ref="I1:O1"/>
    <mergeCell ref="P1:V1"/>
    <mergeCell ref="W1:AC1"/>
    <mergeCell ref="A2:D2"/>
    <mergeCell ref="I2:I3"/>
    <mergeCell ref="J2:J3"/>
    <mergeCell ref="AC2:AC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54.71"/>
    <col customWidth="1" min="3" max="4" width="10.86"/>
    <col customWidth="1" min="5" max="5" width="18.43"/>
    <col customWidth="1" min="6" max="9" width="15.43"/>
    <col customWidth="1" min="10" max="10" width="18.71"/>
    <col customWidth="1" min="11" max="11" width="10.86"/>
    <col customWidth="1" min="12" max="12" width="11.57"/>
    <col customWidth="1" min="13" max="13" width="10.86"/>
    <col customWidth="1" min="14" max="14" width="19.57"/>
    <col customWidth="1" min="15" max="15" width="14.0"/>
    <col customWidth="1" min="16" max="16" width="15.14"/>
    <col customWidth="1" min="17" max="20" width="10.86"/>
    <col customWidth="1" min="21" max="21" width="10.43"/>
    <col customWidth="1" min="22" max="22" width="16.0"/>
  </cols>
  <sheetData>
    <row r="1" ht="42.0" customHeight="1">
      <c r="A1" s="2" t="s">
        <v>0</v>
      </c>
      <c r="G1" s="4"/>
      <c r="H1" s="4"/>
      <c r="I1" s="1" t="s">
        <v>4</v>
      </c>
      <c r="J1" s="3"/>
      <c r="K1" s="3"/>
      <c r="L1" s="3"/>
      <c r="M1" s="3"/>
      <c r="N1" s="3"/>
      <c r="O1" s="5"/>
      <c r="P1" s="1" t="s">
        <v>13</v>
      </c>
      <c r="Q1" s="3"/>
      <c r="R1" s="3"/>
      <c r="S1" s="3"/>
      <c r="T1" s="3"/>
      <c r="U1" s="3"/>
      <c r="V1" s="5"/>
    </row>
    <row r="2" ht="14.25" customHeight="1">
      <c r="A2" s="10" t="s">
        <v>3</v>
      </c>
      <c r="B2" s="3"/>
      <c r="C2" s="3"/>
      <c r="D2" s="5"/>
      <c r="E2" s="12" t="s">
        <v>17</v>
      </c>
      <c r="F2" s="12" t="s">
        <v>19</v>
      </c>
      <c r="G2" s="12" t="s">
        <v>20</v>
      </c>
      <c r="H2" s="12" t="s">
        <v>22</v>
      </c>
      <c r="I2" s="14" t="s">
        <v>25</v>
      </c>
      <c r="J2" s="14" t="s">
        <v>26</v>
      </c>
      <c r="K2" s="14" t="s">
        <v>27</v>
      </c>
      <c r="L2" s="14" t="s">
        <v>29</v>
      </c>
      <c r="M2" s="14" t="s">
        <v>31</v>
      </c>
      <c r="N2" s="14" t="s">
        <v>32</v>
      </c>
      <c r="O2" s="14" t="s">
        <v>33</v>
      </c>
      <c r="P2" s="14" t="s">
        <v>25</v>
      </c>
      <c r="Q2" s="14" t="s">
        <v>26</v>
      </c>
      <c r="R2" s="14" t="s">
        <v>27</v>
      </c>
      <c r="S2" s="14" t="s">
        <v>29</v>
      </c>
      <c r="T2" s="14" t="s">
        <v>31</v>
      </c>
      <c r="U2" s="14" t="s">
        <v>32</v>
      </c>
      <c r="V2" s="14" t="s">
        <v>33</v>
      </c>
    </row>
    <row r="3" ht="38.25" customHeight="1">
      <c r="A3" s="9" t="s">
        <v>14</v>
      </c>
      <c r="B3" s="9" t="s">
        <v>15</v>
      </c>
      <c r="C3" s="21" t="s">
        <v>35</v>
      </c>
      <c r="D3" s="9" t="s">
        <v>18</v>
      </c>
      <c r="E3" s="25" t="str">
        <f>COTIZACIONES!E3</f>
        <v>VALOR UNITARIO IVA INCLUIDO</v>
      </c>
      <c r="F3" s="25" t="str">
        <f>COTIZACIONES!F3</f>
        <v>VALOR UNITARIO IVA INCLUIDO</v>
      </c>
      <c r="G3" s="25" t="str">
        <f>COTIZACIONES!G3</f>
        <v>VALOR UNITARIO IVA INCLUIDO</v>
      </c>
      <c r="H3" s="25" t="str">
        <f>COTIZACIONES!H3</f>
        <v>VALOR UNITARIO IVA INCLUIDO</v>
      </c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</row>
    <row r="4" ht="14.25" customHeight="1">
      <c r="A4" s="15">
        <v>1.0</v>
      </c>
      <c r="B4" s="16" t="str">
        <f>COTIZACIONES!B4</f>
        <v>ESTACIÓN DE TRABAJO</v>
      </c>
      <c r="C4" s="15" t="s">
        <v>30</v>
      </c>
      <c r="D4" s="15">
        <v>1.0</v>
      </c>
      <c r="E4" s="19">
        <f>COTIZACIONES!E4</f>
        <v>1170000</v>
      </c>
      <c r="F4" s="19">
        <f>COTIZACIONES!F4</f>
        <v>367500</v>
      </c>
      <c r="G4" s="19">
        <f>COTIZACIONES!G4</f>
        <v>33667155</v>
      </c>
      <c r="H4" s="19">
        <f>COTIZACIONES!H4</f>
        <v>661500</v>
      </c>
      <c r="I4" s="28">
        <f t="shared" ref="I4:I78" si="1">ROUND(MEDIAN(E4:H4),0)</f>
        <v>915750</v>
      </c>
      <c r="J4" s="27">
        <f t="shared" ref="J4:J79" si="2">STDEVP(E4:H4)</f>
        <v>14263796.79</v>
      </c>
      <c r="K4" s="28">
        <f t="shared" ref="K4:K79" si="3">MIN(E4:H4)</f>
        <v>367500</v>
      </c>
      <c r="L4" s="28">
        <f t="shared" ref="L4:L79" si="4">MAX(E4:H4)</f>
        <v>33667155</v>
      </c>
      <c r="M4" s="29">
        <f t="shared" ref="M4:M79" si="5">(J4/I4)*100</f>
        <v>1557.608167</v>
      </c>
      <c r="N4" s="29">
        <f t="shared" ref="N4:N79" si="6">100-M4</f>
        <v>-1457.608167</v>
      </c>
      <c r="O4" s="27" t="str">
        <f t="shared" ref="O4:O79" si="7">IF(N4&gt;75,"ALTO","BAJO")</f>
        <v>BAJO</v>
      </c>
      <c r="P4" s="28">
        <f t="shared" ref="P4:P78" si="8">ROUND(MEDIAN(E4,F4,H4),0)</f>
        <v>661500</v>
      </c>
      <c r="Q4" s="27">
        <f t="shared" ref="Q4:Q79" si="9">STDEVP(E4,F4,H4)</f>
        <v>331497.3605</v>
      </c>
      <c r="R4" s="28">
        <f t="shared" ref="R4:R79" si="10">MIN(E4,F4,H4)</f>
        <v>367500</v>
      </c>
      <c r="S4" s="28">
        <f t="shared" ref="S4:S79" si="11">MAX(E4,F4,H4)</f>
        <v>1170000</v>
      </c>
      <c r="T4" s="29">
        <f t="shared" ref="T4:T79" si="12">(Q4/P4)*100</f>
        <v>50.11297966</v>
      </c>
      <c r="U4" s="29">
        <f t="shared" ref="U4:U79" si="13">100-T4</f>
        <v>49.88702034</v>
      </c>
      <c r="V4" s="27" t="str">
        <f t="shared" ref="V4:V79" si="14">IF(U4&gt;75,"ALTO","BAJO")</f>
        <v>BAJO</v>
      </c>
    </row>
    <row r="5" ht="14.25" customHeight="1">
      <c r="A5" s="15">
        <f t="shared" ref="A5:A78" si="15">A4+1</f>
        <v>2</v>
      </c>
      <c r="B5" s="16" t="str">
        <f>COTIZACIONES!B5</f>
        <v>SOPORTE DE PARED/BANCO DE TRABAJO</v>
      </c>
      <c r="C5" s="15" t="s">
        <v>30</v>
      </c>
      <c r="D5" s="15">
        <v>1.0</v>
      </c>
      <c r="E5" s="19">
        <f>COTIZACIONES!E5</f>
        <v>405000</v>
      </c>
      <c r="F5" s="19">
        <f>COTIZACIONES!F5</f>
        <v>220500</v>
      </c>
      <c r="G5" s="19">
        <f>COTIZACIONES!G5</f>
        <v>1304878</v>
      </c>
      <c r="H5" s="19">
        <f>COTIZACIONES!H5</f>
        <v>396900</v>
      </c>
      <c r="I5" s="28">
        <f t="shared" si="1"/>
        <v>400950</v>
      </c>
      <c r="J5" s="27">
        <f t="shared" si="2"/>
        <v>423917.9557</v>
      </c>
      <c r="K5" s="28">
        <f t="shared" si="3"/>
        <v>220500</v>
      </c>
      <c r="L5" s="28">
        <f t="shared" si="4"/>
        <v>1304878</v>
      </c>
      <c r="M5" s="29">
        <f t="shared" si="5"/>
        <v>105.728384</v>
      </c>
      <c r="N5" s="29">
        <f t="shared" si="6"/>
        <v>-5.728384006</v>
      </c>
      <c r="O5" s="27" t="str">
        <f t="shared" si="7"/>
        <v>BAJO</v>
      </c>
      <c r="P5" s="28">
        <f t="shared" si="8"/>
        <v>396900</v>
      </c>
      <c r="Q5" s="27">
        <f t="shared" si="9"/>
        <v>85129.19593</v>
      </c>
      <c r="R5" s="28">
        <f t="shared" si="10"/>
        <v>220500</v>
      </c>
      <c r="S5" s="28">
        <f t="shared" si="11"/>
        <v>405000</v>
      </c>
      <c r="T5" s="29">
        <f t="shared" si="12"/>
        <v>21.44852505</v>
      </c>
      <c r="U5" s="29">
        <f t="shared" si="13"/>
        <v>78.55147495</v>
      </c>
      <c r="V5" s="27" t="str">
        <f t="shared" si="14"/>
        <v>ALTO</v>
      </c>
    </row>
    <row r="6" ht="14.25" customHeight="1">
      <c r="A6" s="15">
        <f t="shared" si="15"/>
        <v>3</v>
      </c>
      <c r="B6" s="16" t="str">
        <f>COTIZACIONES!B6</f>
        <v>ALICATES DE CADENA (PINZA PARA ESLABONES DE CADENA)</v>
      </c>
      <c r="C6" s="15" t="s">
        <v>30</v>
      </c>
      <c r="D6" s="23">
        <v>1.0</v>
      </c>
      <c r="E6" s="19">
        <f>COTIZACIONES!E6</f>
        <v>112500</v>
      </c>
      <c r="F6" s="19">
        <f>COTIZACIONES!F6</f>
        <v>51450</v>
      </c>
      <c r="G6" s="19">
        <f>COTIZACIONES!G6</f>
        <v>80000</v>
      </c>
      <c r="H6" s="19">
        <f>COTIZACIONES!H6</f>
        <v>92610</v>
      </c>
      <c r="I6" s="28">
        <f t="shared" si="1"/>
        <v>86305</v>
      </c>
      <c r="J6" s="27">
        <f t="shared" si="2"/>
        <v>22146.14075</v>
      </c>
      <c r="K6" s="28">
        <f t="shared" si="3"/>
        <v>51450</v>
      </c>
      <c r="L6" s="28">
        <f t="shared" si="4"/>
        <v>112500</v>
      </c>
      <c r="M6" s="29">
        <f t="shared" si="5"/>
        <v>25.66032182</v>
      </c>
      <c r="N6" s="29">
        <f t="shared" si="6"/>
        <v>74.33967818</v>
      </c>
      <c r="O6" s="27" t="str">
        <f t="shared" si="7"/>
        <v>BAJO</v>
      </c>
      <c r="P6" s="28">
        <f t="shared" si="8"/>
        <v>92610</v>
      </c>
      <c r="Q6" s="27">
        <f t="shared" si="9"/>
        <v>25422.78112</v>
      </c>
      <c r="R6" s="28">
        <f t="shared" si="10"/>
        <v>51450</v>
      </c>
      <c r="S6" s="28">
        <f t="shared" si="11"/>
        <v>112500</v>
      </c>
      <c r="T6" s="29">
        <f t="shared" si="12"/>
        <v>27.45144274</v>
      </c>
      <c r="U6" s="29">
        <f t="shared" si="13"/>
        <v>72.54855726</v>
      </c>
      <c r="V6" s="27" t="str">
        <f t="shared" si="14"/>
        <v>BAJO</v>
      </c>
    </row>
    <row r="7" ht="14.25" customHeight="1">
      <c r="A7" s="15">
        <f t="shared" si="15"/>
        <v>4</v>
      </c>
      <c r="B7" s="16" t="str">
        <f>COTIZACIONES!B7</f>
        <v>BOMBA / INFLADOR DE PISO CON MANOMETRO</v>
      </c>
      <c r="C7" s="15" t="s">
        <v>30</v>
      </c>
      <c r="D7" s="23">
        <v>1.0</v>
      </c>
      <c r="E7" s="19">
        <f>COTIZACIONES!E7</f>
        <v>285000</v>
      </c>
      <c r="F7" s="19">
        <f>COTIZACIONES!F7</f>
        <v>110250</v>
      </c>
      <c r="G7" s="19">
        <f>COTIZACIONES!G7</f>
        <v>193800</v>
      </c>
      <c r="H7" s="19">
        <f>COTIZACIONES!H7</f>
        <v>198450</v>
      </c>
      <c r="I7" s="28">
        <f t="shared" si="1"/>
        <v>196125</v>
      </c>
      <c r="J7" s="27">
        <f t="shared" si="2"/>
        <v>61809.87482</v>
      </c>
      <c r="K7" s="28">
        <f t="shared" si="3"/>
        <v>110250</v>
      </c>
      <c r="L7" s="28">
        <f t="shared" si="4"/>
        <v>285000</v>
      </c>
      <c r="M7" s="29">
        <f t="shared" si="5"/>
        <v>31.51555121</v>
      </c>
      <c r="N7" s="29">
        <f t="shared" si="6"/>
        <v>68.48444879</v>
      </c>
      <c r="O7" s="27" t="str">
        <f t="shared" si="7"/>
        <v>BAJO</v>
      </c>
      <c r="P7" s="28">
        <f t="shared" si="8"/>
        <v>198450</v>
      </c>
      <c r="Q7" s="27">
        <f t="shared" si="9"/>
        <v>71342.44879</v>
      </c>
      <c r="R7" s="28">
        <f t="shared" si="10"/>
        <v>110250</v>
      </c>
      <c r="S7" s="28">
        <f t="shared" si="11"/>
        <v>285000</v>
      </c>
      <c r="T7" s="29">
        <f t="shared" si="12"/>
        <v>35.94983562</v>
      </c>
      <c r="U7" s="29">
        <f t="shared" si="13"/>
        <v>64.05016438</v>
      </c>
      <c r="V7" s="27" t="str">
        <f t="shared" si="14"/>
        <v>BAJO</v>
      </c>
    </row>
    <row r="8" ht="14.25" customHeight="1">
      <c r="A8" s="15">
        <f t="shared" si="15"/>
        <v>5</v>
      </c>
      <c r="B8" s="16" t="str">
        <f>COTIZACIONES!B8</f>
        <v>CALIBRADOR DE ALINEACIÓN DE LA SUSPENSIÓN DEL DESVIADOR (COMPAS PARA ALINEAR LAS UÑAS DE LOS MARCOS)</v>
      </c>
      <c r="C8" s="15" t="s">
        <v>30</v>
      </c>
      <c r="D8" s="15">
        <v>1.0</v>
      </c>
      <c r="E8" s="19">
        <f>COTIZACIONES!E8</f>
        <v>525000</v>
      </c>
      <c r="F8" s="19">
        <f>COTIZACIONES!F8</f>
        <v>235200</v>
      </c>
      <c r="G8" s="19">
        <f>COTIZACIONES!G8</f>
        <v>371785</v>
      </c>
      <c r="H8" s="19">
        <f>COTIZACIONES!H8</f>
        <v>423360</v>
      </c>
      <c r="I8" s="28">
        <f t="shared" si="1"/>
        <v>397573</v>
      </c>
      <c r="J8" s="27">
        <f t="shared" si="2"/>
        <v>104435.7441</v>
      </c>
      <c r="K8" s="28">
        <f t="shared" si="3"/>
        <v>235200</v>
      </c>
      <c r="L8" s="28">
        <f t="shared" si="4"/>
        <v>525000</v>
      </c>
      <c r="M8" s="29">
        <f t="shared" si="5"/>
        <v>26.26831905</v>
      </c>
      <c r="N8" s="29">
        <f t="shared" si="6"/>
        <v>73.73168095</v>
      </c>
      <c r="O8" s="27" t="str">
        <f t="shared" si="7"/>
        <v>BAJO</v>
      </c>
      <c r="P8" s="28">
        <f t="shared" si="8"/>
        <v>423360</v>
      </c>
      <c r="Q8" s="27">
        <f t="shared" si="9"/>
        <v>120055.0407</v>
      </c>
      <c r="R8" s="28">
        <f t="shared" si="10"/>
        <v>235200</v>
      </c>
      <c r="S8" s="28">
        <f t="shared" si="11"/>
        <v>525000</v>
      </c>
      <c r="T8" s="29">
        <f t="shared" si="12"/>
        <v>28.35767213</v>
      </c>
      <c r="U8" s="29">
        <f t="shared" si="13"/>
        <v>71.64232787</v>
      </c>
      <c r="V8" s="27" t="str">
        <f t="shared" si="14"/>
        <v>BAJO</v>
      </c>
    </row>
    <row r="9" ht="14.25" customHeight="1">
      <c r="A9" s="15">
        <f t="shared" si="15"/>
        <v>6</v>
      </c>
      <c r="B9" s="16" t="str">
        <f>COTIZACIONES!B9</f>
        <v>COMPRESOR 24 LITROS</v>
      </c>
      <c r="C9" s="15" t="s">
        <v>30</v>
      </c>
      <c r="D9" s="23">
        <v>1.0</v>
      </c>
      <c r="E9" s="19">
        <f>COTIZACIONES!E9</f>
        <v>1170000</v>
      </c>
      <c r="F9" s="19">
        <f>COTIZACIONES!F9</f>
        <v>705600</v>
      </c>
      <c r="G9" s="19">
        <f>COTIZACIONES!G9</f>
        <v>1750000</v>
      </c>
      <c r="H9" s="19">
        <f>COTIZACIONES!H9</f>
        <v>1270080</v>
      </c>
      <c r="I9" s="28">
        <f t="shared" si="1"/>
        <v>1220040</v>
      </c>
      <c r="J9" s="27">
        <f t="shared" si="2"/>
        <v>370962.9027</v>
      </c>
      <c r="K9" s="28">
        <f t="shared" si="3"/>
        <v>705600</v>
      </c>
      <c r="L9" s="28">
        <f t="shared" si="4"/>
        <v>1750000</v>
      </c>
      <c r="M9" s="29">
        <f t="shared" si="5"/>
        <v>30.40579839</v>
      </c>
      <c r="N9" s="29">
        <f t="shared" si="6"/>
        <v>69.59420161</v>
      </c>
      <c r="O9" s="27" t="str">
        <f t="shared" si="7"/>
        <v>BAJO</v>
      </c>
      <c r="P9" s="28">
        <f t="shared" si="8"/>
        <v>1170000</v>
      </c>
      <c r="Q9" s="27">
        <f t="shared" si="9"/>
        <v>245927.0526</v>
      </c>
      <c r="R9" s="28">
        <f t="shared" si="10"/>
        <v>705600</v>
      </c>
      <c r="S9" s="28">
        <f t="shared" si="11"/>
        <v>1270080</v>
      </c>
      <c r="T9" s="29">
        <f t="shared" si="12"/>
        <v>21.01940621</v>
      </c>
      <c r="U9" s="29">
        <f t="shared" si="13"/>
        <v>78.98059379</v>
      </c>
      <c r="V9" s="27" t="str">
        <f t="shared" si="14"/>
        <v>ALTO</v>
      </c>
    </row>
    <row r="10" ht="14.25" customHeight="1">
      <c r="A10" s="15">
        <f t="shared" si="15"/>
        <v>7</v>
      </c>
      <c r="B10" s="16" t="str">
        <f>COTIZACIONES!B10</f>
        <v>HOMBRESOLO MEDIANO (10")</v>
      </c>
      <c r="C10" s="15" t="s">
        <v>30</v>
      </c>
      <c r="D10" s="15">
        <v>1.0</v>
      </c>
      <c r="E10" s="19">
        <f>COTIZACIONES!E10</f>
        <v>97500</v>
      </c>
      <c r="F10" s="19">
        <f>COTIZACIONES!F10</f>
        <v>36750</v>
      </c>
      <c r="G10" s="19">
        <f>COTIZACIONES!G10</f>
        <v>105000</v>
      </c>
      <c r="H10" s="19">
        <f>COTIZACIONES!H10</f>
        <v>66150</v>
      </c>
      <c r="I10" s="28">
        <f t="shared" si="1"/>
        <v>81825</v>
      </c>
      <c r="J10" s="27">
        <f t="shared" si="2"/>
        <v>27112.47407</v>
      </c>
      <c r="K10" s="28">
        <f t="shared" si="3"/>
        <v>36750</v>
      </c>
      <c r="L10" s="28">
        <f t="shared" si="4"/>
        <v>105000</v>
      </c>
      <c r="M10" s="29">
        <f t="shared" si="5"/>
        <v>33.13470708</v>
      </c>
      <c r="N10" s="29">
        <f t="shared" si="6"/>
        <v>66.86529292</v>
      </c>
      <c r="O10" s="27" t="str">
        <f t="shared" si="7"/>
        <v>BAJO</v>
      </c>
      <c r="P10" s="28">
        <f t="shared" si="8"/>
        <v>66150</v>
      </c>
      <c r="Q10" s="27">
        <f t="shared" si="9"/>
        <v>24805.34217</v>
      </c>
      <c r="R10" s="28">
        <f t="shared" si="10"/>
        <v>36750</v>
      </c>
      <c r="S10" s="28">
        <f t="shared" si="11"/>
        <v>97500</v>
      </c>
      <c r="T10" s="29">
        <f t="shared" si="12"/>
        <v>37.49862761</v>
      </c>
      <c r="U10" s="29">
        <f t="shared" si="13"/>
        <v>62.50137239</v>
      </c>
      <c r="V10" s="27" t="str">
        <f t="shared" si="14"/>
        <v>BAJO</v>
      </c>
    </row>
    <row r="11" ht="14.25" customHeight="1">
      <c r="A11" s="15">
        <f t="shared" si="15"/>
        <v>8</v>
      </c>
      <c r="B11" s="16" t="str">
        <f>COTIZACIONES!B11</f>
        <v>INSTALADOR DE ARAÑAS DE DIRECCIÓN</v>
      </c>
      <c r="C11" s="15" t="s">
        <v>30</v>
      </c>
      <c r="D11" s="15">
        <v>1.0</v>
      </c>
      <c r="E11" s="19">
        <f>COTIZACIONES!E11</f>
        <v>180000</v>
      </c>
      <c r="F11" s="19">
        <f>COTIZACIONES!F11</f>
        <v>80850</v>
      </c>
      <c r="G11" s="19">
        <f>COTIZACIONES!G11</f>
        <v>163000</v>
      </c>
      <c r="H11" s="19">
        <f>COTIZACIONES!H11</f>
        <v>145530</v>
      </c>
      <c r="I11" s="28">
        <f t="shared" si="1"/>
        <v>154265</v>
      </c>
      <c r="J11" s="27">
        <f t="shared" si="2"/>
        <v>37537.67208</v>
      </c>
      <c r="K11" s="28">
        <f t="shared" si="3"/>
        <v>80850</v>
      </c>
      <c r="L11" s="28">
        <f t="shared" si="4"/>
        <v>180000</v>
      </c>
      <c r="M11" s="29">
        <f t="shared" si="5"/>
        <v>24.33323961</v>
      </c>
      <c r="N11" s="29">
        <f t="shared" si="6"/>
        <v>75.66676039</v>
      </c>
      <c r="O11" s="27" t="str">
        <f t="shared" si="7"/>
        <v>ALTO</v>
      </c>
      <c r="P11" s="28">
        <f t="shared" si="8"/>
        <v>145530</v>
      </c>
      <c r="Q11" s="27">
        <f t="shared" si="9"/>
        <v>41099.34549</v>
      </c>
      <c r="R11" s="28">
        <f t="shared" si="10"/>
        <v>80850</v>
      </c>
      <c r="S11" s="28">
        <f t="shared" si="11"/>
        <v>180000</v>
      </c>
      <c r="T11" s="29">
        <f t="shared" si="12"/>
        <v>28.24114993</v>
      </c>
      <c r="U11" s="29">
        <f t="shared" si="13"/>
        <v>71.75885007</v>
      </c>
      <c r="V11" s="27" t="str">
        <f t="shared" si="14"/>
        <v>BAJO</v>
      </c>
    </row>
    <row r="12" ht="14.25" customHeight="1">
      <c r="A12" s="15">
        <f t="shared" si="15"/>
        <v>9</v>
      </c>
      <c r="B12" s="16" t="str">
        <f>COTIZACIONES!B12</f>
        <v>JUEGO DE COPAS PARA TALLER EN ACERO DE 3/8, HEXAGONALES Y TIPO TORX</v>
      </c>
      <c r="C12" s="15" t="s">
        <v>30</v>
      </c>
      <c r="D12" s="15">
        <v>1.0</v>
      </c>
      <c r="E12" s="19">
        <f>COTIZACIONES!E12</f>
        <v>345000</v>
      </c>
      <c r="F12" s="19">
        <f>COTIZACIONES!F12</f>
        <v>205800</v>
      </c>
      <c r="G12" s="19">
        <f>COTIZACIONES!G12</f>
        <v>1082500</v>
      </c>
      <c r="H12" s="19">
        <f>COTIZACIONES!H12</f>
        <v>370440</v>
      </c>
      <c r="I12" s="28">
        <f t="shared" si="1"/>
        <v>357720</v>
      </c>
      <c r="J12" s="27">
        <f t="shared" si="2"/>
        <v>341565.2158</v>
      </c>
      <c r="K12" s="28">
        <f t="shared" si="3"/>
        <v>205800</v>
      </c>
      <c r="L12" s="28">
        <f t="shared" si="4"/>
        <v>1082500</v>
      </c>
      <c r="M12" s="29">
        <f t="shared" si="5"/>
        <v>95.48395836</v>
      </c>
      <c r="N12" s="29">
        <f t="shared" si="6"/>
        <v>4.51604164</v>
      </c>
      <c r="O12" s="27" t="str">
        <f t="shared" si="7"/>
        <v>BAJO</v>
      </c>
      <c r="P12" s="28">
        <f t="shared" si="8"/>
        <v>345000</v>
      </c>
      <c r="Q12" s="27">
        <f t="shared" si="9"/>
        <v>72364.94179</v>
      </c>
      <c r="R12" s="28">
        <f t="shared" si="10"/>
        <v>205800</v>
      </c>
      <c r="S12" s="28">
        <f t="shared" si="11"/>
        <v>370440</v>
      </c>
      <c r="T12" s="29">
        <f t="shared" si="12"/>
        <v>20.97534545</v>
      </c>
      <c r="U12" s="29">
        <f t="shared" si="13"/>
        <v>79.02465455</v>
      </c>
      <c r="V12" s="27" t="str">
        <f t="shared" si="14"/>
        <v>ALTO</v>
      </c>
    </row>
    <row r="13" ht="14.25" customHeight="1">
      <c r="A13" s="15">
        <f t="shared" si="15"/>
        <v>10</v>
      </c>
      <c r="B13" s="16" t="str">
        <f>COTIZACIONES!B13</f>
        <v>JUEGO DE LLAVES ALLEN EN FORMA DE L Y EXTREMO DE BOLA.</v>
      </c>
      <c r="C13" s="15" t="s">
        <v>30</v>
      </c>
      <c r="D13" s="15">
        <v>1.0</v>
      </c>
      <c r="E13" s="19">
        <f>COTIZACIONES!E13</f>
        <v>102000</v>
      </c>
      <c r="F13" s="19">
        <f>COTIZACIONES!F13</f>
        <v>66150</v>
      </c>
      <c r="G13" s="19">
        <f>COTIZACIONES!G13</f>
        <v>105000</v>
      </c>
      <c r="H13" s="19">
        <f>COTIZACIONES!H13</f>
        <v>119070</v>
      </c>
      <c r="I13" s="28">
        <f t="shared" si="1"/>
        <v>103500</v>
      </c>
      <c r="J13" s="27">
        <f t="shared" si="2"/>
        <v>19515.09224</v>
      </c>
      <c r="K13" s="28">
        <f t="shared" si="3"/>
        <v>66150</v>
      </c>
      <c r="L13" s="28">
        <f t="shared" si="4"/>
        <v>119070</v>
      </c>
      <c r="M13" s="29">
        <f t="shared" si="5"/>
        <v>18.85516158</v>
      </c>
      <c r="N13" s="29">
        <f t="shared" si="6"/>
        <v>81.14483842</v>
      </c>
      <c r="O13" s="27" t="str">
        <f t="shared" si="7"/>
        <v>ALTO</v>
      </c>
      <c r="P13" s="28">
        <f t="shared" si="8"/>
        <v>102000</v>
      </c>
      <c r="Q13" s="27">
        <f t="shared" si="9"/>
        <v>22053.30361</v>
      </c>
      <c r="R13" s="28">
        <f t="shared" si="10"/>
        <v>66150</v>
      </c>
      <c r="S13" s="28">
        <f t="shared" si="11"/>
        <v>119070</v>
      </c>
      <c r="T13" s="29">
        <f t="shared" si="12"/>
        <v>21.62088589</v>
      </c>
      <c r="U13" s="29">
        <f t="shared" si="13"/>
        <v>78.37911411</v>
      </c>
      <c r="V13" s="27" t="str">
        <f t="shared" si="14"/>
        <v>ALTO</v>
      </c>
    </row>
    <row r="14" ht="14.25" customHeight="1">
      <c r="A14" s="15">
        <f t="shared" si="15"/>
        <v>11</v>
      </c>
      <c r="B14" s="16" t="str">
        <f>COTIZACIONES!B14</f>
        <v>JUEGO DE LLAVES TORX</v>
      </c>
      <c r="C14" s="15" t="s">
        <v>30</v>
      </c>
      <c r="D14" s="15">
        <v>1.0</v>
      </c>
      <c r="E14" s="19">
        <f>COTIZACIONES!E14</f>
        <v>112500</v>
      </c>
      <c r="F14" s="19">
        <f>COTIZACIONES!F14</f>
        <v>66150</v>
      </c>
      <c r="G14" s="19">
        <f>COTIZACIONES!G14</f>
        <v>150000</v>
      </c>
      <c r="H14" s="19">
        <f>COTIZACIONES!H14</f>
        <v>119070</v>
      </c>
      <c r="I14" s="28">
        <f t="shared" si="1"/>
        <v>115785</v>
      </c>
      <c r="J14" s="27">
        <f t="shared" si="2"/>
        <v>29985.15383</v>
      </c>
      <c r="K14" s="28">
        <f t="shared" si="3"/>
        <v>66150</v>
      </c>
      <c r="L14" s="28">
        <f t="shared" si="4"/>
        <v>150000</v>
      </c>
      <c r="M14" s="29">
        <f t="shared" si="5"/>
        <v>25.89726979</v>
      </c>
      <c r="N14" s="29">
        <f t="shared" si="6"/>
        <v>74.10273021</v>
      </c>
      <c r="O14" s="27" t="str">
        <f t="shared" si="7"/>
        <v>BAJO</v>
      </c>
      <c r="P14" s="28">
        <f t="shared" si="8"/>
        <v>112500</v>
      </c>
      <c r="Q14" s="27">
        <f t="shared" si="9"/>
        <v>23551.39486</v>
      </c>
      <c r="R14" s="28">
        <f t="shared" si="10"/>
        <v>66150</v>
      </c>
      <c r="S14" s="28">
        <f t="shared" si="11"/>
        <v>119070</v>
      </c>
      <c r="T14" s="29">
        <f t="shared" si="12"/>
        <v>20.93457321</v>
      </c>
      <c r="U14" s="29">
        <f t="shared" si="13"/>
        <v>79.06542679</v>
      </c>
      <c r="V14" s="27" t="str">
        <f t="shared" si="14"/>
        <v>ALTO</v>
      </c>
    </row>
    <row r="15" ht="14.25" customHeight="1">
      <c r="A15" s="15">
        <f t="shared" si="15"/>
        <v>12</v>
      </c>
      <c r="B15" s="16" t="str">
        <f>COTIZACIONES!B15</f>
        <v>MARTILLO DE UÑA CARPINTERO EN ACERO MANGO ERGONÓMICO</v>
      </c>
      <c r="C15" s="15" t="s">
        <v>30</v>
      </c>
      <c r="D15" s="23">
        <v>1.0</v>
      </c>
      <c r="E15" s="19">
        <f>COTIZACIONES!E15</f>
        <v>210000</v>
      </c>
      <c r="F15" s="19">
        <f>COTIZACIONES!F15</f>
        <v>36750</v>
      </c>
      <c r="G15" s="19">
        <f>COTIZACIONES!G15</f>
        <v>85000</v>
      </c>
      <c r="H15" s="19">
        <f>COTIZACIONES!H15</f>
        <v>66150</v>
      </c>
      <c r="I15" s="28">
        <f t="shared" si="1"/>
        <v>75575</v>
      </c>
      <c r="J15" s="27">
        <f t="shared" si="2"/>
        <v>66087.59812</v>
      </c>
      <c r="K15" s="28">
        <f t="shared" si="3"/>
        <v>36750</v>
      </c>
      <c r="L15" s="28">
        <f t="shared" si="4"/>
        <v>210000</v>
      </c>
      <c r="M15" s="29">
        <f t="shared" si="5"/>
        <v>87.44637528</v>
      </c>
      <c r="N15" s="29">
        <f t="shared" si="6"/>
        <v>12.55362472</v>
      </c>
      <c r="O15" s="27" t="str">
        <f t="shared" si="7"/>
        <v>BAJO</v>
      </c>
      <c r="P15" s="28">
        <f t="shared" si="8"/>
        <v>66150</v>
      </c>
      <c r="Q15" s="27">
        <f t="shared" si="9"/>
        <v>75698.77806</v>
      </c>
      <c r="R15" s="28">
        <f t="shared" si="10"/>
        <v>36750</v>
      </c>
      <c r="S15" s="28">
        <f t="shared" si="11"/>
        <v>210000</v>
      </c>
      <c r="T15" s="29">
        <f t="shared" si="12"/>
        <v>114.4350386</v>
      </c>
      <c r="U15" s="29">
        <f t="shared" si="13"/>
        <v>-14.43503864</v>
      </c>
      <c r="V15" s="27" t="str">
        <f t="shared" si="14"/>
        <v>BAJO</v>
      </c>
    </row>
    <row r="16" ht="14.25" customHeight="1">
      <c r="A16" s="15">
        <f t="shared" si="15"/>
        <v>13</v>
      </c>
      <c r="B16" s="16" t="str">
        <f>COTIZACIONES!B16</f>
        <v>NIVELADOR DE RINES (CENTRADOR)</v>
      </c>
      <c r="C16" s="15" t="s">
        <v>30</v>
      </c>
      <c r="D16" s="15">
        <v>1.0</v>
      </c>
      <c r="E16" s="19">
        <f>COTIZACIONES!E16</f>
        <v>1020000</v>
      </c>
      <c r="F16" s="19">
        <f>COTIZACIONES!F16</f>
        <v>323400</v>
      </c>
      <c r="G16" s="19">
        <f>COTIZACIONES!G16</f>
        <v>575000</v>
      </c>
      <c r="H16" s="19">
        <f>COTIZACIONES!H16</f>
        <v>582120</v>
      </c>
      <c r="I16" s="28">
        <f t="shared" si="1"/>
        <v>578560</v>
      </c>
      <c r="J16" s="27">
        <f t="shared" si="2"/>
        <v>250662.2163</v>
      </c>
      <c r="K16" s="28">
        <f t="shared" si="3"/>
        <v>323400</v>
      </c>
      <c r="L16" s="28">
        <f t="shared" si="4"/>
        <v>1020000</v>
      </c>
      <c r="M16" s="29">
        <f t="shared" si="5"/>
        <v>43.32518949</v>
      </c>
      <c r="N16" s="29">
        <f t="shared" si="6"/>
        <v>56.67481051</v>
      </c>
      <c r="O16" s="27" t="str">
        <f t="shared" si="7"/>
        <v>BAJO</v>
      </c>
      <c r="P16" s="28">
        <f t="shared" si="8"/>
        <v>582120</v>
      </c>
      <c r="Q16" s="27">
        <f t="shared" si="9"/>
        <v>287503.9116</v>
      </c>
      <c r="R16" s="28">
        <f t="shared" si="10"/>
        <v>323400</v>
      </c>
      <c r="S16" s="28">
        <f t="shared" si="11"/>
        <v>1020000</v>
      </c>
      <c r="T16" s="29">
        <f t="shared" si="12"/>
        <v>49.38911421</v>
      </c>
      <c r="U16" s="29">
        <f t="shared" si="13"/>
        <v>50.61088579</v>
      </c>
      <c r="V16" s="27" t="str">
        <f t="shared" si="14"/>
        <v>BAJO</v>
      </c>
    </row>
    <row r="17" ht="14.25" customHeight="1">
      <c r="A17" s="15">
        <f t="shared" si="15"/>
        <v>14</v>
      </c>
      <c r="B17" s="16" t="str">
        <f>COTIZACIONES!B17</f>
        <v>PRENSA DE BANCO No. 4</v>
      </c>
      <c r="C17" s="15" t="s">
        <v>30</v>
      </c>
      <c r="D17" s="15">
        <v>1.0</v>
      </c>
      <c r="E17" s="19">
        <f>COTIZACIONES!E17</f>
        <v>525000</v>
      </c>
      <c r="F17" s="19">
        <f>COTIZACIONES!F17</f>
        <v>176400</v>
      </c>
      <c r="G17" s="19">
        <f>COTIZACIONES!G17</f>
        <v>522000</v>
      </c>
      <c r="H17" s="19">
        <f>COTIZACIONES!H17</f>
        <v>317520</v>
      </c>
      <c r="I17" s="28">
        <f t="shared" si="1"/>
        <v>419760</v>
      </c>
      <c r="J17" s="27">
        <f t="shared" si="2"/>
        <v>147000.2541</v>
      </c>
      <c r="K17" s="28">
        <f t="shared" si="3"/>
        <v>176400</v>
      </c>
      <c r="L17" s="28">
        <f t="shared" si="4"/>
        <v>525000</v>
      </c>
      <c r="M17" s="29">
        <f t="shared" si="5"/>
        <v>35.02007197</v>
      </c>
      <c r="N17" s="29">
        <f t="shared" si="6"/>
        <v>64.97992803</v>
      </c>
      <c r="O17" s="27" t="str">
        <f t="shared" si="7"/>
        <v>BAJO</v>
      </c>
      <c r="P17" s="28">
        <f t="shared" si="8"/>
        <v>317520</v>
      </c>
      <c r="Q17" s="27">
        <f t="shared" si="9"/>
        <v>143172.299</v>
      </c>
      <c r="R17" s="28">
        <f t="shared" si="10"/>
        <v>176400</v>
      </c>
      <c r="S17" s="28">
        <f t="shared" si="11"/>
        <v>525000</v>
      </c>
      <c r="T17" s="29">
        <f t="shared" si="12"/>
        <v>45.09079711</v>
      </c>
      <c r="U17" s="29">
        <f t="shared" si="13"/>
        <v>54.90920289</v>
      </c>
      <c r="V17" s="27" t="str">
        <f t="shared" si="14"/>
        <v>BAJO</v>
      </c>
    </row>
    <row r="18" ht="14.25" customHeight="1">
      <c r="A18" s="15">
        <f t="shared" si="15"/>
        <v>15</v>
      </c>
      <c r="B18" s="16" t="str">
        <f>COTIZACIONES!B18</f>
        <v>SOPORTES PARA MANTENIMIENTO DE BICICLETAS TIPO TRIPODE</v>
      </c>
      <c r="C18" s="15" t="s">
        <v>30</v>
      </c>
      <c r="D18" s="23">
        <v>1.0</v>
      </c>
      <c r="E18" s="19">
        <f>COTIZACIONES!E18</f>
        <v>720000</v>
      </c>
      <c r="F18" s="19">
        <f>COTIZACIONES!F18</f>
        <v>279300</v>
      </c>
      <c r="G18" s="19">
        <f>COTIZACIONES!G18</f>
        <v>500000</v>
      </c>
      <c r="H18" s="19">
        <f>COTIZACIONES!H18</f>
        <v>502740</v>
      </c>
      <c r="I18" s="28">
        <f t="shared" si="1"/>
        <v>501370</v>
      </c>
      <c r="J18" s="27">
        <f t="shared" si="2"/>
        <v>155816.364</v>
      </c>
      <c r="K18" s="28">
        <f t="shared" si="3"/>
        <v>279300</v>
      </c>
      <c r="L18" s="28">
        <f t="shared" si="4"/>
        <v>720000</v>
      </c>
      <c r="M18" s="29">
        <f t="shared" si="5"/>
        <v>31.07811876</v>
      </c>
      <c r="N18" s="29">
        <f t="shared" si="6"/>
        <v>68.92188124</v>
      </c>
      <c r="O18" s="27" t="str">
        <f t="shared" si="7"/>
        <v>BAJO</v>
      </c>
      <c r="P18" s="28">
        <f t="shared" si="8"/>
        <v>502740</v>
      </c>
      <c r="Q18" s="27">
        <f t="shared" si="9"/>
        <v>179920.9182</v>
      </c>
      <c r="R18" s="28">
        <f t="shared" si="10"/>
        <v>279300</v>
      </c>
      <c r="S18" s="28">
        <f t="shared" si="11"/>
        <v>720000</v>
      </c>
      <c r="T18" s="29">
        <f t="shared" si="12"/>
        <v>35.78806504</v>
      </c>
      <c r="U18" s="29">
        <f t="shared" si="13"/>
        <v>64.21193496</v>
      </c>
      <c r="V18" s="27" t="str">
        <f t="shared" si="14"/>
        <v>BAJO</v>
      </c>
    </row>
    <row r="19" ht="14.25" customHeight="1">
      <c r="A19" s="15">
        <f t="shared" si="15"/>
        <v>16</v>
      </c>
      <c r="B19" s="16" t="str">
        <f>COTIZACIONES!B19</f>
        <v>TIJERAS</v>
      </c>
      <c r="C19" s="15" t="s">
        <v>30</v>
      </c>
      <c r="D19" s="15">
        <v>1.0</v>
      </c>
      <c r="E19" s="19">
        <f>COTIZACIONES!E19</f>
        <v>55500</v>
      </c>
      <c r="F19" s="19">
        <f>COTIZACIONES!F19</f>
        <v>14700</v>
      </c>
      <c r="G19" s="19">
        <f>COTIZACIONES!G19</f>
        <v>187500</v>
      </c>
      <c r="H19" s="19">
        <f>COTIZACIONES!H19</f>
        <v>26460</v>
      </c>
      <c r="I19" s="28">
        <f t="shared" si="1"/>
        <v>40980</v>
      </c>
      <c r="J19" s="27">
        <f t="shared" si="2"/>
        <v>68858.54195</v>
      </c>
      <c r="K19" s="28">
        <f t="shared" si="3"/>
        <v>14700</v>
      </c>
      <c r="L19" s="28">
        <f t="shared" si="4"/>
        <v>187500</v>
      </c>
      <c r="M19" s="29">
        <f t="shared" si="5"/>
        <v>168.029629</v>
      </c>
      <c r="N19" s="29">
        <f t="shared" si="6"/>
        <v>-68.02962897</v>
      </c>
      <c r="O19" s="27" t="str">
        <f t="shared" si="7"/>
        <v>BAJO</v>
      </c>
      <c r="P19" s="28">
        <f t="shared" si="8"/>
        <v>26460</v>
      </c>
      <c r="Q19" s="27">
        <f t="shared" si="9"/>
        <v>17147.268</v>
      </c>
      <c r="R19" s="28">
        <f t="shared" si="10"/>
        <v>14700</v>
      </c>
      <c r="S19" s="28">
        <f t="shared" si="11"/>
        <v>55500</v>
      </c>
      <c r="T19" s="29">
        <f t="shared" si="12"/>
        <v>64.80448981</v>
      </c>
      <c r="U19" s="29">
        <f t="shared" si="13"/>
        <v>35.19551019</v>
      </c>
      <c r="V19" s="27" t="str">
        <f t="shared" si="14"/>
        <v>BAJO</v>
      </c>
    </row>
    <row r="20" ht="14.25" customHeight="1">
      <c r="A20" s="15">
        <f t="shared" si="15"/>
        <v>17</v>
      </c>
      <c r="B20" s="16" t="str">
        <f>COTIZACIONES!B20</f>
        <v>ACEITE EN SPRAY ("AFLOJA TODO") TAMAÑO ESTANDAR GRANDE</v>
      </c>
      <c r="C20" s="15" t="s">
        <v>30</v>
      </c>
      <c r="D20" s="15">
        <v>1.0</v>
      </c>
      <c r="E20" s="19">
        <f>COTIZACIONES!E20</f>
        <v>82500</v>
      </c>
      <c r="F20" s="19">
        <f>COTIZACIONES!F20</f>
        <v>41160</v>
      </c>
      <c r="G20" s="19">
        <f>COTIZACIONES!G20</f>
        <v>133250</v>
      </c>
      <c r="H20" s="19">
        <f>COTIZACIONES!H20</f>
        <v>74088</v>
      </c>
      <c r="I20" s="28">
        <f t="shared" si="1"/>
        <v>78294</v>
      </c>
      <c r="J20" s="27">
        <f t="shared" si="2"/>
        <v>32996.48028</v>
      </c>
      <c r="K20" s="28">
        <f t="shared" si="3"/>
        <v>41160</v>
      </c>
      <c r="L20" s="28">
        <f t="shared" si="4"/>
        <v>133250</v>
      </c>
      <c r="M20" s="29">
        <f t="shared" si="5"/>
        <v>42.14432815</v>
      </c>
      <c r="N20" s="29">
        <f t="shared" si="6"/>
        <v>57.85567185</v>
      </c>
      <c r="O20" s="27" t="str">
        <f t="shared" si="7"/>
        <v>BAJO</v>
      </c>
      <c r="P20" s="28">
        <f t="shared" si="8"/>
        <v>74088</v>
      </c>
      <c r="Q20" s="27">
        <f t="shared" si="9"/>
        <v>17838.817</v>
      </c>
      <c r="R20" s="28">
        <f t="shared" si="10"/>
        <v>41160</v>
      </c>
      <c r="S20" s="28">
        <f t="shared" si="11"/>
        <v>82500</v>
      </c>
      <c r="T20" s="29">
        <f t="shared" si="12"/>
        <v>24.07787631</v>
      </c>
      <c r="U20" s="29">
        <f t="shared" si="13"/>
        <v>75.92212369</v>
      </c>
      <c r="V20" s="27" t="str">
        <f t="shared" si="14"/>
        <v>ALTO</v>
      </c>
    </row>
    <row r="21" ht="14.25" customHeight="1">
      <c r="A21" s="15">
        <f t="shared" si="15"/>
        <v>18</v>
      </c>
      <c r="B21" s="16" t="str">
        <f>COTIZACIONES!B21</f>
        <v>ADAPTADOR DE MIPLE</v>
      </c>
      <c r="C21" s="15" t="s">
        <v>30</v>
      </c>
      <c r="D21" s="15">
        <v>1.0</v>
      </c>
      <c r="E21" s="19">
        <f>COTIZACIONES!E21</f>
        <v>6000</v>
      </c>
      <c r="F21" s="19">
        <f>COTIZACIONES!F21</f>
        <v>11760</v>
      </c>
      <c r="G21" s="19">
        <f>COTIZACIONES!G21</f>
        <v>2700</v>
      </c>
      <c r="H21" s="19">
        <f>COTIZACIONES!H21</f>
        <v>21168</v>
      </c>
      <c r="I21" s="28">
        <f t="shared" si="1"/>
        <v>8880</v>
      </c>
      <c r="J21" s="27">
        <f t="shared" si="2"/>
        <v>7008.017337</v>
      </c>
      <c r="K21" s="28">
        <f t="shared" si="3"/>
        <v>2700</v>
      </c>
      <c r="L21" s="28">
        <f t="shared" si="4"/>
        <v>21168</v>
      </c>
      <c r="M21" s="29">
        <f t="shared" si="5"/>
        <v>78.91911416</v>
      </c>
      <c r="N21" s="29">
        <f t="shared" si="6"/>
        <v>21.08088584</v>
      </c>
      <c r="O21" s="27" t="str">
        <f t="shared" si="7"/>
        <v>BAJO</v>
      </c>
      <c r="P21" s="28">
        <f t="shared" si="8"/>
        <v>11760</v>
      </c>
      <c r="Q21" s="27">
        <f t="shared" si="9"/>
        <v>6251.722323</v>
      </c>
      <c r="R21" s="28">
        <f t="shared" si="10"/>
        <v>6000</v>
      </c>
      <c r="S21" s="28">
        <f t="shared" si="11"/>
        <v>21168</v>
      </c>
      <c r="T21" s="29">
        <f t="shared" si="12"/>
        <v>53.1609041</v>
      </c>
      <c r="U21" s="29">
        <f t="shared" si="13"/>
        <v>46.8390959</v>
      </c>
      <c r="V21" s="27" t="str">
        <f t="shared" si="14"/>
        <v>BAJO</v>
      </c>
    </row>
    <row r="22" ht="14.25" customHeight="1">
      <c r="A22" s="15">
        <f t="shared" si="15"/>
        <v>19</v>
      </c>
      <c r="B22" s="16" t="str">
        <f>COTIZACIONES!B22</f>
        <v>ALCOHOL ISOPROPILICO</v>
      </c>
      <c r="C22" s="30" t="s">
        <v>53</v>
      </c>
      <c r="D22" s="15">
        <v>1.0</v>
      </c>
      <c r="E22" s="19">
        <f>COTIZACIONES!E22</f>
        <v>270000</v>
      </c>
      <c r="F22" s="19">
        <f>COTIZACIONES!F22</f>
        <v>26460</v>
      </c>
      <c r="G22" s="19">
        <f>COTIZACIONES!G22</f>
        <v>257500</v>
      </c>
      <c r="H22" s="19">
        <f>COTIZACIONES!H22</f>
        <v>47628</v>
      </c>
      <c r="I22" s="28">
        <f t="shared" si="1"/>
        <v>152564</v>
      </c>
      <c r="J22" s="27">
        <f t="shared" si="2"/>
        <v>113685.7264</v>
      </c>
      <c r="K22" s="28">
        <f t="shared" si="3"/>
        <v>26460</v>
      </c>
      <c r="L22" s="28">
        <f t="shared" si="4"/>
        <v>270000</v>
      </c>
      <c r="M22" s="29">
        <f t="shared" si="5"/>
        <v>74.51674471</v>
      </c>
      <c r="N22" s="29">
        <f t="shared" si="6"/>
        <v>25.48325529</v>
      </c>
      <c r="O22" s="27" t="str">
        <f t="shared" si="7"/>
        <v>BAJO</v>
      </c>
      <c r="P22" s="28">
        <f t="shared" si="8"/>
        <v>47628</v>
      </c>
      <c r="Q22" s="27">
        <f t="shared" si="9"/>
        <v>110156.0117</v>
      </c>
      <c r="R22" s="28">
        <f t="shared" si="10"/>
        <v>26460</v>
      </c>
      <c r="S22" s="28">
        <f t="shared" si="11"/>
        <v>270000</v>
      </c>
      <c r="T22" s="29">
        <f t="shared" si="12"/>
        <v>231.2841431</v>
      </c>
      <c r="U22" s="29">
        <f t="shared" si="13"/>
        <v>-131.2841431</v>
      </c>
      <c r="V22" s="27" t="str">
        <f t="shared" si="14"/>
        <v>BAJO</v>
      </c>
    </row>
    <row r="23" ht="14.25" customHeight="1">
      <c r="A23" s="15">
        <f t="shared" si="15"/>
        <v>20</v>
      </c>
      <c r="B23" s="16" t="str">
        <f>COTIZACIONES!B23</f>
        <v>BANDEJAS PLASTICAS PARA EL LAVADO DE LOS REPUESTOS</v>
      </c>
      <c r="C23" s="15" t="s">
        <v>30</v>
      </c>
      <c r="D23" s="15">
        <v>1.0</v>
      </c>
      <c r="E23" s="19">
        <f>COTIZACIONES!E23</f>
        <v>210000</v>
      </c>
      <c r="F23" s="19">
        <f>COTIZACIONES!F23</f>
        <v>17640</v>
      </c>
      <c r="G23" s="19">
        <f>COTIZACIONES!G23</f>
        <v>62500</v>
      </c>
      <c r="H23" s="19">
        <f>COTIZACIONES!H23</f>
        <v>31752</v>
      </c>
      <c r="I23" s="28">
        <f t="shared" si="1"/>
        <v>47126</v>
      </c>
      <c r="J23" s="27">
        <f t="shared" si="2"/>
        <v>76521.22939</v>
      </c>
      <c r="K23" s="28">
        <f t="shared" si="3"/>
        <v>17640</v>
      </c>
      <c r="L23" s="28">
        <f t="shared" si="4"/>
        <v>210000</v>
      </c>
      <c r="M23" s="29">
        <f t="shared" si="5"/>
        <v>162.375821</v>
      </c>
      <c r="N23" s="29">
        <f t="shared" si="6"/>
        <v>-62.37582096</v>
      </c>
      <c r="O23" s="27" t="str">
        <f t="shared" si="7"/>
        <v>BAJO</v>
      </c>
      <c r="P23" s="28">
        <f t="shared" si="8"/>
        <v>31752</v>
      </c>
      <c r="Q23" s="27">
        <f t="shared" si="9"/>
        <v>87542.92131</v>
      </c>
      <c r="R23" s="28">
        <f t="shared" si="10"/>
        <v>17640</v>
      </c>
      <c r="S23" s="28">
        <f t="shared" si="11"/>
        <v>210000</v>
      </c>
      <c r="T23" s="29">
        <f t="shared" si="12"/>
        <v>275.708369</v>
      </c>
      <c r="U23" s="29">
        <f t="shared" si="13"/>
        <v>-175.708369</v>
      </c>
      <c r="V23" s="27" t="str">
        <f t="shared" si="14"/>
        <v>BAJO</v>
      </c>
    </row>
    <row r="24" ht="14.25" customHeight="1">
      <c r="A24" s="15">
        <f t="shared" si="15"/>
        <v>21</v>
      </c>
      <c r="B24" s="16" t="str">
        <f>COTIZACIONES!B24</f>
        <v>PALAS O PALANCAS DE DESPINCHE</v>
      </c>
      <c r="C24" s="15" t="s">
        <v>30</v>
      </c>
      <c r="D24" s="15">
        <v>1.0</v>
      </c>
      <c r="E24" s="19">
        <f>COTIZACIONES!E24</f>
        <v>6000</v>
      </c>
      <c r="F24" s="19">
        <f>COTIZACIONES!F24</f>
        <v>17640</v>
      </c>
      <c r="G24" s="19">
        <f>COTIZACIONES!G24</f>
        <v>10800</v>
      </c>
      <c r="H24" s="19">
        <f>COTIZACIONES!H24</f>
        <v>31752</v>
      </c>
      <c r="I24" s="28">
        <f t="shared" si="1"/>
        <v>14220</v>
      </c>
      <c r="J24" s="27">
        <f t="shared" si="2"/>
        <v>9703.786477</v>
      </c>
      <c r="K24" s="28">
        <f t="shared" si="3"/>
        <v>6000</v>
      </c>
      <c r="L24" s="28">
        <f t="shared" si="4"/>
        <v>31752</v>
      </c>
      <c r="M24" s="29">
        <f t="shared" si="5"/>
        <v>68.24041123</v>
      </c>
      <c r="N24" s="29">
        <f t="shared" si="6"/>
        <v>31.75958877</v>
      </c>
      <c r="O24" s="27" t="str">
        <f t="shared" si="7"/>
        <v>BAJO</v>
      </c>
      <c r="P24" s="28">
        <f t="shared" si="8"/>
        <v>17640</v>
      </c>
      <c r="Q24" s="27">
        <f t="shared" si="9"/>
        <v>10529.34338</v>
      </c>
      <c r="R24" s="28">
        <f t="shared" si="10"/>
        <v>6000</v>
      </c>
      <c r="S24" s="28">
        <f t="shared" si="11"/>
        <v>31752</v>
      </c>
      <c r="T24" s="29">
        <f t="shared" si="12"/>
        <v>59.69015521</v>
      </c>
      <c r="U24" s="29">
        <f t="shared" si="13"/>
        <v>40.30984479</v>
      </c>
      <c r="V24" s="27" t="str">
        <f t="shared" si="14"/>
        <v>BAJO</v>
      </c>
    </row>
    <row r="25" ht="14.25" customHeight="1">
      <c r="A25" s="15">
        <f t="shared" si="15"/>
        <v>22</v>
      </c>
      <c r="B25" s="16" t="str">
        <f>COTIZACIONES!B25</f>
        <v>CAJA DE PARCHES CON SOLUCIÓN</v>
      </c>
      <c r="C25" s="15" t="s">
        <v>57</v>
      </c>
      <c r="D25" s="15">
        <v>1.0</v>
      </c>
      <c r="E25" s="19">
        <f>COTIZACIONES!E25</f>
        <v>18000</v>
      </c>
      <c r="F25" s="19">
        <f>COTIZACIONES!F25</f>
        <v>36750</v>
      </c>
      <c r="G25" s="19">
        <f>COTIZACIONES!G25</f>
        <v>13200</v>
      </c>
      <c r="H25" s="19">
        <f>COTIZACIONES!H25</f>
        <v>66150</v>
      </c>
      <c r="I25" s="28">
        <f t="shared" si="1"/>
        <v>27375</v>
      </c>
      <c r="J25" s="27">
        <f t="shared" si="2"/>
        <v>20790.15693</v>
      </c>
      <c r="K25" s="28">
        <f t="shared" si="3"/>
        <v>13200</v>
      </c>
      <c r="L25" s="28">
        <f t="shared" si="4"/>
        <v>66150</v>
      </c>
      <c r="M25" s="29">
        <f t="shared" si="5"/>
        <v>75.94577872</v>
      </c>
      <c r="N25" s="29">
        <f t="shared" si="6"/>
        <v>24.05422128</v>
      </c>
      <c r="O25" s="27" t="str">
        <f t="shared" si="7"/>
        <v>BAJO</v>
      </c>
      <c r="P25" s="28">
        <f t="shared" si="8"/>
        <v>36750</v>
      </c>
      <c r="Q25" s="27">
        <f t="shared" si="9"/>
        <v>19816.78581</v>
      </c>
      <c r="R25" s="28">
        <f t="shared" si="10"/>
        <v>18000</v>
      </c>
      <c r="S25" s="28">
        <f t="shared" si="11"/>
        <v>66150</v>
      </c>
      <c r="T25" s="29">
        <f t="shared" si="12"/>
        <v>53.9232267</v>
      </c>
      <c r="U25" s="29">
        <f t="shared" si="13"/>
        <v>46.0767733</v>
      </c>
      <c r="V25" s="27" t="str">
        <f t="shared" si="14"/>
        <v>BAJO</v>
      </c>
    </row>
    <row r="26" ht="14.25" customHeight="1">
      <c r="A26" s="15">
        <f t="shared" si="15"/>
        <v>23</v>
      </c>
      <c r="B26" s="16" t="str">
        <f>COTIZACIONES!B26</f>
        <v>DESENGRASANTE BIO DEGRADABLE</v>
      </c>
      <c r="C26" s="23" t="s">
        <v>59</v>
      </c>
      <c r="D26" s="15">
        <v>1.0</v>
      </c>
      <c r="E26" s="19">
        <f>COTIZACIONES!E26</f>
        <v>72000</v>
      </c>
      <c r="F26" s="19">
        <f>COTIZACIONES!F26</f>
        <v>51450</v>
      </c>
      <c r="G26" s="19">
        <f>COTIZACIONES!G26</f>
        <v>625000</v>
      </c>
      <c r="H26" s="19">
        <f>COTIZACIONES!H26</f>
        <v>92610</v>
      </c>
      <c r="I26" s="28">
        <f t="shared" si="1"/>
        <v>82305</v>
      </c>
      <c r="J26" s="27">
        <f t="shared" si="2"/>
        <v>239889.1586</v>
      </c>
      <c r="K26" s="28">
        <f t="shared" si="3"/>
        <v>51450</v>
      </c>
      <c r="L26" s="28">
        <f t="shared" si="4"/>
        <v>625000</v>
      </c>
      <c r="M26" s="29">
        <f t="shared" si="5"/>
        <v>291.4636518</v>
      </c>
      <c r="N26" s="29">
        <f t="shared" si="6"/>
        <v>-191.4636518</v>
      </c>
      <c r="O26" s="27" t="str">
        <f t="shared" si="7"/>
        <v>BAJO</v>
      </c>
      <c r="P26" s="28">
        <f t="shared" si="8"/>
        <v>72000</v>
      </c>
      <c r="Q26" s="27">
        <f t="shared" si="9"/>
        <v>16803.50559</v>
      </c>
      <c r="R26" s="28">
        <f t="shared" si="10"/>
        <v>51450</v>
      </c>
      <c r="S26" s="28">
        <f t="shared" si="11"/>
        <v>92610</v>
      </c>
      <c r="T26" s="29">
        <f t="shared" si="12"/>
        <v>23.3382022</v>
      </c>
      <c r="U26" s="29">
        <f t="shared" si="13"/>
        <v>76.6617978</v>
      </c>
      <c r="V26" s="27" t="str">
        <f t="shared" si="14"/>
        <v>ALTO</v>
      </c>
    </row>
    <row r="27" ht="14.25" customHeight="1">
      <c r="A27" s="15">
        <f t="shared" si="15"/>
        <v>24</v>
      </c>
      <c r="B27" s="16" t="str">
        <f>COTIZACIONES!B27</f>
        <v>ESCOBA CERDA DURA</v>
      </c>
      <c r="C27" s="15" t="s">
        <v>30</v>
      </c>
      <c r="D27" s="23">
        <v>1.0</v>
      </c>
      <c r="E27" s="19">
        <f>COTIZACIONES!E27</f>
        <v>48000</v>
      </c>
      <c r="F27" s="19">
        <f>COTIZACIONES!F27</f>
        <v>14700</v>
      </c>
      <c r="G27" s="19">
        <f>COTIZACIONES!G27</f>
        <v>30000</v>
      </c>
      <c r="H27" s="19">
        <f>COTIZACIONES!H27</f>
        <v>26460</v>
      </c>
      <c r="I27" s="28">
        <f t="shared" si="1"/>
        <v>28230</v>
      </c>
      <c r="J27" s="27">
        <f t="shared" si="2"/>
        <v>11941.99732</v>
      </c>
      <c r="K27" s="28">
        <f t="shared" si="3"/>
        <v>14700</v>
      </c>
      <c r="L27" s="28">
        <f t="shared" si="4"/>
        <v>48000</v>
      </c>
      <c r="M27" s="29">
        <f t="shared" si="5"/>
        <v>42.30250556</v>
      </c>
      <c r="N27" s="29">
        <f t="shared" si="6"/>
        <v>57.69749444</v>
      </c>
      <c r="O27" s="27" t="str">
        <f t="shared" si="7"/>
        <v>BAJO</v>
      </c>
      <c r="P27" s="28">
        <f t="shared" si="8"/>
        <v>26460</v>
      </c>
      <c r="Q27" s="27">
        <f t="shared" si="9"/>
        <v>13788.72003</v>
      </c>
      <c r="R27" s="28">
        <f t="shared" si="10"/>
        <v>14700</v>
      </c>
      <c r="S27" s="28">
        <f t="shared" si="11"/>
        <v>48000</v>
      </c>
      <c r="T27" s="29">
        <f t="shared" si="12"/>
        <v>52.11156473</v>
      </c>
      <c r="U27" s="29">
        <f t="shared" si="13"/>
        <v>47.88843527</v>
      </c>
      <c r="V27" s="27" t="str">
        <f t="shared" si="14"/>
        <v>BAJO</v>
      </c>
    </row>
    <row r="28" ht="14.25" customHeight="1">
      <c r="A28" s="15">
        <f t="shared" si="15"/>
        <v>25</v>
      </c>
      <c r="B28" s="16" t="str">
        <f>COTIZACIONES!B28</f>
        <v>GRASA</v>
      </c>
      <c r="C28" s="23" t="s">
        <v>62</v>
      </c>
      <c r="D28" s="15">
        <v>1.0</v>
      </c>
      <c r="E28" s="19">
        <f>COTIZACIONES!E28</f>
        <v>45000</v>
      </c>
      <c r="F28" s="19">
        <f>COTIZACIONES!F28</f>
        <v>36750</v>
      </c>
      <c r="G28" s="19">
        <f>COTIZACIONES!G28</f>
        <v>420000</v>
      </c>
      <c r="H28" s="19">
        <f>COTIZACIONES!H28</f>
        <v>66150</v>
      </c>
      <c r="I28" s="28">
        <f t="shared" si="1"/>
        <v>55575</v>
      </c>
      <c r="J28" s="27">
        <f t="shared" si="2"/>
        <v>160875.5594</v>
      </c>
      <c r="K28" s="28">
        <f t="shared" si="3"/>
        <v>36750</v>
      </c>
      <c r="L28" s="28">
        <f t="shared" si="4"/>
        <v>420000</v>
      </c>
      <c r="M28" s="29">
        <f t="shared" si="5"/>
        <v>289.4746908</v>
      </c>
      <c r="N28" s="29">
        <f t="shared" si="6"/>
        <v>-189.4746908</v>
      </c>
      <c r="O28" s="27" t="str">
        <f t="shared" si="7"/>
        <v>BAJO</v>
      </c>
      <c r="P28" s="28">
        <f t="shared" si="8"/>
        <v>45000</v>
      </c>
      <c r="Q28" s="27">
        <f t="shared" si="9"/>
        <v>12381.63963</v>
      </c>
      <c r="R28" s="28">
        <f t="shared" si="10"/>
        <v>36750</v>
      </c>
      <c r="S28" s="28">
        <f t="shared" si="11"/>
        <v>66150</v>
      </c>
      <c r="T28" s="29">
        <f t="shared" si="12"/>
        <v>27.51475474</v>
      </c>
      <c r="U28" s="29">
        <f t="shared" si="13"/>
        <v>72.48524526</v>
      </c>
      <c r="V28" s="27" t="str">
        <f t="shared" si="14"/>
        <v>BAJO</v>
      </c>
    </row>
    <row r="29" ht="14.25" customHeight="1">
      <c r="A29" s="15">
        <f t="shared" si="15"/>
        <v>26</v>
      </c>
      <c r="B29" s="16" t="str">
        <f>COTIZACIONES!B29</f>
        <v>LUBRICANTE PARA CADENAS Y CADENILLAS</v>
      </c>
      <c r="C29" s="23" t="s">
        <v>64</v>
      </c>
      <c r="D29" s="15">
        <v>1.0</v>
      </c>
      <c r="E29" s="19">
        <f>COTIZACIONES!E29</f>
        <v>225000</v>
      </c>
      <c r="F29" s="19">
        <f>COTIZACIONES!F29</f>
        <v>36750</v>
      </c>
      <c r="G29" s="19">
        <f>COTIZACIONES!G29</f>
        <v>2244000</v>
      </c>
      <c r="H29" s="19">
        <f>COTIZACIONES!H29</f>
        <v>66150</v>
      </c>
      <c r="I29" s="28">
        <f t="shared" si="1"/>
        <v>145575</v>
      </c>
      <c r="J29" s="27">
        <f t="shared" si="2"/>
        <v>927121.8882</v>
      </c>
      <c r="K29" s="28">
        <f t="shared" si="3"/>
        <v>36750</v>
      </c>
      <c r="L29" s="28">
        <f t="shared" si="4"/>
        <v>2244000</v>
      </c>
      <c r="M29" s="29">
        <f t="shared" si="5"/>
        <v>636.8688911</v>
      </c>
      <c r="N29" s="29">
        <f t="shared" si="6"/>
        <v>-536.8688911</v>
      </c>
      <c r="O29" s="27" t="str">
        <f t="shared" si="7"/>
        <v>BAJO</v>
      </c>
      <c r="P29" s="28">
        <f t="shared" si="8"/>
        <v>66150</v>
      </c>
      <c r="Q29" s="27">
        <f t="shared" si="9"/>
        <v>82687.99792</v>
      </c>
      <c r="R29" s="28">
        <f t="shared" si="10"/>
        <v>36750</v>
      </c>
      <c r="S29" s="28">
        <f t="shared" si="11"/>
        <v>225000</v>
      </c>
      <c r="T29" s="29">
        <f t="shared" si="12"/>
        <v>125.0007527</v>
      </c>
      <c r="U29" s="29">
        <f t="shared" si="13"/>
        <v>-25.00075271</v>
      </c>
      <c r="V29" s="27" t="str">
        <f t="shared" si="14"/>
        <v>BAJO</v>
      </c>
    </row>
    <row r="30" ht="14.25" customHeight="1">
      <c r="A30" s="15">
        <f t="shared" si="15"/>
        <v>27</v>
      </c>
      <c r="B30" s="16" t="str">
        <f>COTIZACIONES!B30</f>
        <v>PAÑOS REUTILIZABLES PARA LIMPIEZA DE PESADA DE GRASA Y ACEITES</v>
      </c>
      <c r="C30" s="15" t="s">
        <v>66</v>
      </c>
      <c r="D30" s="15">
        <v>1.0</v>
      </c>
      <c r="E30" s="19">
        <f>COTIZACIONES!E30</f>
        <v>90000</v>
      </c>
      <c r="F30" s="19">
        <f>COTIZACIONES!F30</f>
        <v>95550</v>
      </c>
      <c r="G30" s="19">
        <f>COTIZACIONES!G30</f>
        <v>125000</v>
      </c>
      <c r="H30" s="19">
        <f>COTIZACIONES!H30</f>
        <v>171990</v>
      </c>
      <c r="I30" s="28">
        <f t="shared" si="1"/>
        <v>110275</v>
      </c>
      <c r="J30" s="27">
        <f t="shared" si="2"/>
        <v>32496.72945</v>
      </c>
      <c r="K30" s="28">
        <f t="shared" si="3"/>
        <v>90000</v>
      </c>
      <c r="L30" s="28">
        <f t="shared" si="4"/>
        <v>171990</v>
      </c>
      <c r="M30" s="29">
        <f t="shared" si="5"/>
        <v>29.4688093</v>
      </c>
      <c r="N30" s="29">
        <f t="shared" si="6"/>
        <v>70.5311907</v>
      </c>
      <c r="O30" s="27" t="str">
        <f t="shared" si="7"/>
        <v>BAJO</v>
      </c>
      <c r="P30" s="28">
        <f t="shared" si="8"/>
        <v>95550</v>
      </c>
      <c r="Q30" s="27">
        <f t="shared" si="9"/>
        <v>37410.98502</v>
      </c>
      <c r="R30" s="28">
        <f t="shared" si="10"/>
        <v>90000</v>
      </c>
      <c r="S30" s="28">
        <f t="shared" si="11"/>
        <v>171990</v>
      </c>
      <c r="T30" s="29">
        <f t="shared" si="12"/>
        <v>39.15330719</v>
      </c>
      <c r="U30" s="29">
        <f t="shared" si="13"/>
        <v>60.84669281</v>
      </c>
      <c r="V30" s="27" t="str">
        <f t="shared" si="14"/>
        <v>BAJO</v>
      </c>
    </row>
    <row r="31" ht="14.25" customHeight="1">
      <c r="A31" s="15">
        <f t="shared" si="15"/>
        <v>28</v>
      </c>
      <c r="B31" s="16" t="str">
        <f>COTIZACIONES!B31</f>
        <v>SOLUCIÓN PEGANTE</v>
      </c>
      <c r="C31" s="15" t="s">
        <v>68</v>
      </c>
      <c r="D31" s="15">
        <v>1.0</v>
      </c>
      <c r="E31" s="19">
        <f>COTIZACIONES!E31</f>
        <v>27000</v>
      </c>
      <c r="F31" s="19">
        <f>COTIZACIONES!F31</f>
        <v>11760</v>
      </c>
      <c r="G31" s="19">
        <f>COTIZACIONES!G31</f>
        <v>36000</v>
      </c>
      <c r="H31" s="19">
        <f>COTIZACIONES!H31</f>
        <v>21168</v>
      </c>
      <c r="I31" s="28">
        <f t="shared" si="1"/>
        <v>24084</v>
      </c>
      <c r="J31" s="27">
        <f t="shared" si="2"/>
        <v>8815.278328</v>
      </c>
      <c r="K31" s="28">
        <f t="shared" si="3"/>
        <v>11760</v>
      </c>
      <c r="L31" s="28">
        <f t="shared" si="4"/>
        <v>36000</v>
      </c>
      <c r="M31" s="29">
        <f t="shared" si="5"/>
        <v>36.6022186</v>
      </c>
      <c r="N31" s="29">
        <f t="shared" si="6"/>
        <v>63.3977814</v>
      </c>
      <c r="O31" s="27" t="str">
        <f t="shared" si="7"/>
        <v>BAJO</v>
      </c>
      <c r="P31" s="28">
        <f t="shared" si="8"/>
        <v>21168</v>
      </c>
      <c r="Q31" s="27">
        <f t="shared" si="9"/>
        <v>6278.537409</v>
      </c>
      <c r="R31" s="28">
        <f t="shared" si="10"/>
        <v>11760</v>
      </c>
      <c r="S31" s="28">
        <f t="shared" si="11"/>
        <v>27000</v>
      </c>
      <c r="T31" s="29">
        <f t="shared" si="12"/>
        <v>29.66051308</v>
      </c>
      <c r="U31" s="29">
        <f t="shared" si="13"/>
        <v>70.33948692</v>
      </c>
      <c r="V31" s="27" t="str">
        <f t="shared" si="14"/>
        <v>BAJO</v>
      </c>
    </row>
    <row r="32" ht="14.25" customHeight="1">
      <c r="A32" s="15">
        <f t="shared" si="15"/>
        <v>29</v>
      </c>
      <c r="B32" s="16" t="str">
        <f>COTIZACIONES!B32</f>
        <v>ABRAZADERA</v>
      </c>
      <c r="C32" s="15" t="s">
        <v>30</v>
      </c>
      <c r="D32" s="23">
        <v>1.0</v>
      </c>
      <c r="E32" s="19">
        <f>COTIZACIONES!E32</f>
        <v>22500</v>
      </c>
      <c r="F32" s="19">
        <f>COTIZACIONES!F32</f>
        <v>22050</v>
      </c>
      <c r="G32" s="19">
        <f>COTIZACIONES!G32</f>
        <v>15000</v>
      </c>
      <c r="H32" s="19">
        <f>COTIZACIONES!H32</f>
        <v>39690</v>
      </c>
      <c r="I32" s="28">
        <f t="shared" si="1"/>
        <v>22275</v>
      </c>
      <c r="J32" s="27">
        <f t="shared" si="2"/>
        <v>9091.262289</v>
      </c>
      <c r="K32" s="28">
        <f t="shared" si="3"/>
        <v>15000</v>
      </c>
      <c r="L32" s="28">
        <f t="shared" si="4"/>
        <v>39690</v>
      </c>
      <c r="M32" s="29">
        <f t="shared" si="5"/>
        <v>40.81374765</v>
      </c>
      <c r="N32" s="29">
        <f t="shared" si="6"/>
        <v>59.18625235</v>
      </c>
      <c r="O32" s="27" t="str">
        <f t="shared" si="7"/>
        <v>BAJO</v>
      </c>
      <c r="P32" s="28">
        <f t="shared" si="8"/>
        <v>22500</v>
      </c>
      <c r="Q32" s="27">
        <f t="shared" si="9"/>
        <v>8211.565015</v>
      </c>
      <c r="R32" s="28">
        <f t="shared" si="10"/>
        <v>22050</v>
      </c>
      <c r="S32" s="28">
        <f t="shared" si="11"/>
        <v>39690</v>
      </c>
      <c r="T32" s="29">
        <f t="shared" si="12"/>
        <v>36.49584451</v>
      </c>
      <c r="U32" s="29">
        <f t="shared" si="13"/>
        <v>63.50415549</v>
      </c>
      <c r="V32" s="27" t="str">
        <f t="shared" si="14"/>
        <v>BAJO</v>
      </c>
    </row>
    <row r="33" ht="14.25" customHeight="1">
      <c r="A33" s="15">
        <f t="shared" si="15"/>
        <v>30</v>
      </c>
      <c r="B33" s="16" t="str">
        <f>COTIZACIONES!B33</f>
        <v>BIELA IZQUIERDA EN ACERO COLADO CON RECUBRIMIENTO EN RESINA</v>
      </c>
      <c r="C33" s="15" t="s">
        <v>30</v>
      </c>
      <c r="D33" s="23">
        <v>1.0</v>
      </c>
      <c r="E33" s="19">
        <f>COTIZACIONES!E33</f>
        <v>7500</v>
      </c>
      <c r="F33" s="19">
        <f>COTIZACIONES!F33</f>
        <v>29400</v>
      </c>
      <c r="G33" s="19">
        <f>COTIZACIONES!G33</f>
        <v>15000</v>
      </c>
      <c r="H33" s="19">
        <f>COTIZACIONES!H33</f>
        <v>52920</v>
      </c>
      <c r="I33" s="28">
        <f t="shared" si="1"/>
        <v>22200</v>
      </c>
      <c r="J33" s="27">
        <f t="shared" si="2"/>
        <v>17315.65982</v>
      </c>
      <c r="K33" s="28">
        <f t="shared" si="3"/>
        <v>7500</v>
      </c>
      <c r="L33" s="28">
        <f t="shared" si="4"/>
        <v>52920</v>
      </c>
      <c r="M33" s="29">
        <f t="shared" si="5"/>
        <v>77.99846766</v>
      </c>
      <c r="N33" s="29">
        <f t="shared" si="6"/>
        <v>22.00153234</v>
      </c>
      <c r="O33" s="27" t="str">
        <f t="shared" si="7"/>
        <v>BAJO</v>
      </c>
      <c r="P33" s="28">
        <f t="shared" si="8"/>
        <v>29400</v>
      </c>
      <c r="Q33" s="27">
        <f t="shared" si="9"/>
        <v>18546.56842</v>
      </c>
      <c r="R33" s="28">
        <f t="shared" si="10"/>
        <v>7500</v>
      </c>
      <c r="S33" s="28">
        <f t="shared" si="11"/>
        <v>52920</v>
      </c>
      <c r="T33" s="29">
        <f t="shared" si="12"/>
        <v>63.08356604</v>
      </c>
      <c r="U33" s="29">
        <f t="shared" si="13"/>
        <v>36.91643396</v>
      </c>
      <c r="V33" s="27" t="str">
        <f t="shared" si="14"/>
        <v>BAJO</v>
      </c>
    </row>
    <row r="34" ht="14.25" customHeight="1">
      <c r="A34" s="15">
        <f t="shared" si="15"/>
        <v>31</v>
      </c>
      <c r="B34" s="16" t="str">
        <f>COTIZACIONES!B34</f>
        <v>BIELA IZQUIERDA EN ALUMINIO</v>
      </c>
      <c r="C34" s="15" t="s">
        <v>30</v>
      </c>
      <c r="D34" s="23">
        <v>1.0</v>
      </c>
      <c r="E34" s="19">
        <f>COTIZACIONES!E34</f>
        <v>21000</v>
      </c>
      <c r="F34" s="19">
        <f>COTIZACIONES!F34</f>
        <v>36750</v>
      </c>
      <c r="G34" s="19">
        <f>COTIZACIONES!G34</f>
        <v>42300</v>
      </c>
      <c r="H34" s="19">
        <f>COTIZACIONES!H34</f>
        <v>66150</v>
      </c>
      <c r="I34" s="28">
        <f t="shared" si="1"/>
        <v>39525</v>
      </c>
      <c r="J34" s="27">
        <f t="shared" si="2"/>
        <v>16210.06632</v>
      </c>
      <c r="K34" s="28">
        <f t="shared" si="3"/>
        <v>21000</v>
      </c>
      <c r="L34" s="28">
        <f t="shared" si="4"/>
        <v>66150</v>
      </c>
      <c r="M34" s="29">
        <f t="shared" si="5"/>
        <v>41.0121855</v>
      </c>
      <c r="N34" s="29">
        <f t="shared" si="6"/>
        <v>58.9878145</v>
      </c>
      <c r="O34" s="27" t="str">
        <f t="shared" si="7"/>
        <v>BAJO</v>
      </c>
      <c r="P34" s="28">
        <f t="shared" si="8"/>
        <v>36750</v>
      </c>
      <c r="Q34" s="27">
        <f t="shared" si="9"/>
        <v>18711.09297</v>
      </c>
      <c r="R34" s="28">
        <f t="shared" si="10"/>
        <v>21000</v>
      </c>
      <c r="S34" s="28">
        <f t="shared" si="11"/>
        <v>66150</v>
      </c>
      <c r="T34" s="29">
        <f t="shared" si="12"/>
        <v>50.91453868</v>
      </c>
      <c r="U34" s="29">
        <f t="shared" si="13"/>
        <v>49.08546132</v>
      </c>
      <c r="V34" s="27" t="str">
        <f t="shared" si="14"/>
        <v>BAJO</v>
      </c>
    </row>
    <row r="35" ht="14.25" customHeight="1">
      <c r="A35" s="15">
        <f t="shared" si="15"/>
        <v>32</v>
      </c>
      <c r="B35" s="16" t="str">
        <f>COTIZACIONES!B35</f>
        <v>CADENILLA 7 V CS – HG50 – 81</v>
      </c>
      <c r="C35" s="15" t="s">
        <v>30</v>
      </c>
      <c r="D35" s="15">
        <v>1.0</v>
      </c>
      <c r="E35" s="19">
        <f>COTIZACIONES!E35</f>
        <v>85500</v>
      </c>
      <c r="F35" s="19">
        <f>COTIZACIONES!F35</f>
        <v>44100</v>
      </c>
      <c r="G35" s="19">
        <f>COTIZACIONES!G35</f>
        <v>114300</v>
      </c>
      <c r="H35" s="19">
        <f>COTIZACIONES!H35</f>
        <v>79380</v>
      </c>
      <c r="I35" s="28">
        <f t="shared" si="1"/>
        <v>82440</v>
      </c>
      <c r="J35" s="27">
        <f t="shared" si="2"/>
        <v>24966.20115</v>
      </c>
      <c r="K35" s="28">
        <f t="shared" si="3"/>
        <v>44100</v>
      </c>
      <c r="L35" s="28">
        <f t="shared" si="4"/>
        <v>114300</v>
      </c>
      <c r="M35" s="29">
        <f t="shared" si="5"/>
        <v>30.28408679</v>
      </c>
      <c r="N35" s="29">
        <f t="shared" si="6"/>
        <v>69.71591321</v>
      </c>
      <c r="O35" s="27" t="str">
        <f t="shared" si="7"/>
        <v>BAJO</v>
      </c>
      <c r="P35" s="28">
        <f t="shared" si="8"/>
        <v>79380</v>
      </c>
      <c r="Q35" s="27">
        <f t="shared" si="9"/>
        <v>18245.52548</v>
      </c>
      <c r="R35" s="28">
        <f t="shared" si="10"/>
        <v>44100</v>
      </c>
      <c r="S35" s="28">
        <f t="shared" si="11"/>
        <v>85500</v>
      </c>
      <c r="T35" s="29">
        <f t="shared" si="12"/>
        <v>22.98504092</v>
      </c>
      <c r="U35" s="29">
        <f t="shared" si="13"/>
        <v>77.01495908</v>
      </c>
      <c r="V35" s="27" t="str">
        <f t="shared" si="14"/>
        <v>ALTO</v>
      </c>
    </row>
    <row r="36" ht="14.25" customHeight="1">
      <c r="A36" s="15">
        <f t="shared" si="15"/>
        <v>33</v>
      </c>
      <c r="B36" s="16" t="str">
        <f>COTIZACIONES!B36</f>
        <v>CANASTILLAS PARA DIRECCIÓN DE 1/8"</v>
      </c>
      <c r="C36" s="15" t="s">
        <v>74</v>
      </c>
      <c r="D36" s="23">
        <v>1.0</v>
      </c>
      <c r="E36" s="19">
        <f>COTIZACIONES!E36</f>
        <v>120000</v>
      </c>
      <c r="F36" s="19">
        <f>COTIZACIONES!F36</f>
        <v>4410</v>
      </c>
      <c r="G36" s="19">
        <f>COTIZACIONES!G36</f>
        <v>75000</v>
      </c>
      <c r="H36" s="19">
        <f>COTIZACIONES!H36</f>
        <v>7938</v>
      </c>
      <c r="I36" s="28">
        <f t="shared" si="1"/>
        <v>41469</v>
      </c>
      <c r="J36" s="27">
        <f t="shared" si="2"/>
        <v>48371.38014</v>
      </c>
      <c r="K36" s="28">
        <f t="shared" si="3"/>
        <v>4410</v>
      </c>
      <c r="L36" s="28">
        <f t="shared" si="4"/>
        <v>120000</v>
      </c>
      <c r="M36" s="29">
        <f t="shared" si="5"/>
        <v>116.6446747</v>
      </c>
      <c r="N36" s="29">
        <f t="shared" si="6"/>
        <v>-16.64467468</v>
      </c>
      <c r="O36" s="27" t="str">
        <f t="shared" si="7"/>
        <v>BAJO</v>
      </c>
      <c r="P36" s="28">
        <f t="shared" si="8"/>
        <v>7938</v>
      </c>
      <c r="Q36" s="27">
        <f t="shared" si="9"/>
        <v>53677.4179</v>
      </c>
      <c r="R36" s="28">
        <f t="shared" si="10"/>
        <v>4410</v>
      </c>
      <c r="S36" s="28">
        <f t="shared" si="11"/>
        <v>120000</v>
      </c>
      <c r="T36" s="29">
        <f t="shared" si="12"/>
        <v>676.2083383</v>
      </c>
      <c r="U36" s="29">
        <f t="shared" si="13"/>
        <v>-576.2083383</v>
      </c>
      <c r="V36" s="27" t="str">
        <f t="shared" si="14"/>
        <v>BAJO</v>
      </c>
    </row>
    <row r="37" ht="14.25" customHeight="1">
      <c r="A37" s="15">
        <f t="shared" si="15"/>
        <v>34</v>
      </c>
      <c r="B37" s="16" t="str">
        <f>COTIZACIONES!B37</f>
        <v>CENTRO MARCO CARTUCHO CERRADO</v>
      </c>
      <c r="C37" s="15" t="s">
        <v>30</v>
      </c>
      <c r="D37" s="15">
        <v>1.0</v>
      </c>
      <c r="E37" s="19">
        <f>COTIZACIONES!E37</f>
        <v>37500</v>
      </c>
      <c r="F37" s="19">
        <f>COTIZACIONES!F37</f>
        <v>41160</v>
      </c>
      <c r="G37" s="19">
        <f>COTIZACIONES!G37</f>
        <v>34500</v>
      </c>
      <c r="H37" s="19">
        <f>COTIZACIONES!H37</f>
        <v>74088</v>
      </c>
      <c r="I37" s="28">
        <f t="shared" si="1"/>
        <v>39330</v>
      </c>
      <c r="J37" s="27">
        <f t="shared" si="2"/>
        <v>15923.44159</v>
      </c>
      <c r="K37" s="28">
        <f t="shared" si="3"/>
        <v>34500</v>
      </c>
      <c r="L37" s="28">
        <f t="shared" si="4"/>
        <v>74088</v>
      </c>
      <c r="M37" s="29">
        <f t="shared" si="5"/>
        <v>40.48675715</v>
      </c>
      <c r="N37" s="29">
        <f t="shared" si="6"/>
        <v>59.51324285</v>
      </c>
      <c r="O37" s="27" t="str">
        <f t="shared" si="7"/>
        <v>BAJO</v>
      </c>
      <c r="P37" s="28">
        <f t="shared" si="8"/>
        <v>41160</v>
      </c>
      <c r="Q37" s="27">
        <f t="shared" si="9"/>
        <v>16453.06634</v>
      </c>
      <c r="R37" s="28">
        <f t="shared" si="10"/>
        <v>37500</v>
      </c>
      <c r="S37" s="28">
        <f t="shared" si="11"/>
        <v>74088</v>
      </c>
      <c r="T37" s="29">
        <f t="shared" si="12"/>
        <v>39.9734362</v>
      </c>
      <c r="U37" s="29">
        <f t="shared" si="13"/>
        <v>60.0265638</v>
      </c>
      <c r="V37" s="27" t="str">
        <f t="shared" si="14"/>
        <v>BAJO</v>
      </c>
    </row>
    <row r="38" ht="14.25" customHeight="1">
      <c r="A38" s="15">
        <f t="shared" si="15"/>
        <v>35</v>
      </c>
      <c r="B38" s="16" t="str">
        <f>COTIZACIONES!B38</f>
        <v>CORAZA MTB 29"</v>
      </c>
      <c r="C38" s="15" t="s">
        <v>30</v>
      </c>
      <c r="D38" s="15">
        <v>1.0</v>
      </c>
      <c r="E38" s="19">
        <f>COTIZACIONES!E38</f>
        <v>70500</v>
      </c>
      <c r="F38" s="19">
        <f>COTIZACIONES!F38</f>
        <v>80850</v>
      </c>
      <c r="G38" s="19">
        <f>COTIZACIONES!G38</f>
        <v>70800</v>
      </c>
      <c r="H38" s="19">
        <f>COTIZACIONES!H38</f>
        <v>145530</v>
      </c>
      <c r="I38" s="28">
        <f t="shared" si="1"/>
        <v>75825</v>
      </c>
      <c r="J38" s="27">
        <f t="shared" si="2"/>
        <v>31230.78529</v>
      </c>
      <c r="K38" s="28">
        <f t="shared" si="3"/>
        <v>70500</v>
      </c>
      <c r="L38" s="28">
        <f t="shared" si="4"/>
        <v>145530</v>
      </c>
      <c r="M38" s="29">
        <f t="shared" si="5"/>
        <v>41.18797928</v>
      </c>
      <c r="N38" s="29">
        <f t="shared" si="6"/>
        <v>58.81202072</v>
      </c>
      <c r="O38" s="27" t="str">
        <f t="shared" si="7"/>
        <v>BAJO</v>
      </c>
      <c r="P38" s="28">
        <f t="shared" si="8"/>
        <v>80850</v>
      </c>
      <c r="Q38" s="27">
        <f t="shared" si="9"/>
        <v>33199.94277</v>
      </c>
      <c r="R38" s="28">
        <f t="shared" si="10"/>
        <v>70500</v>
      </c>
      <c r="S38" s="28">
        <f t="shared" si="11"/>
        <v>145530</v>
      </c>
      <c r="T38" s="29">
        <f t="shared" si="12"/>
        <v>41.06362742</v>
      </c>
      <c r="U38" s="29">
        <f t="shared" si="13"/>
        <v>58.93637258</v>
      </c>
      <c r="V38" s="27" t="str">
        <f t="shared" si="14"/>
        <v>BAJO</v>
      </c>
    </row>
    <row r="39" ht="14.25" customHeight="1">
      <c r="A39" s="15">
        <f t="shared" si="15"/>
        <v>36</v>
      </c>
      <c r="B39" s="16" t="str">
        <f>COTIZACIONES!B39</f>
        <v>DESCARRILADOR</v>
      </c>
      <c r="C39" s="15" t="s">
        <v>30</v>
      </c>
      <c r="D39" s="15">
        <v>1.0</v>
      </c>
      <c r="E39" s="19">
        <f>COTIZACIONES!E39</f>
        <v>57000</v>
      </c>
      <c r="F39" s="19">
        <f>COTIZACIONES!F39</f>
        <v>36750</v>
      </c>
      <c r="G39" s="19">
        <f>COTIZACIONES!G39</f>
        <v>44400</v>
      </c>
      <c r="H39" s="19">
        <f>COTIZACIONES!H39</f>
        <v>66150</v>
      </c>
      <c r="I39" s="28">
        <f t="shared" si="1"/>
        <v>50700</v>
      </c>
      <c r="J39" s="27">
        <f t="shared" si="2"/>
        <v>11315.06186</v>
      </c>
      <c r="K39" s="28">
        <f t="shared" si="3"/>
        <v>36750</v>
      </c>
      <c r="L39" s="28">
        <f t="shared" si="4"/>
        <v>66150</v>
      </c>
      <c r="M39" s="29">
        <f t="shared" si="5"/>
        <v>22.31767626</v>
      </c>
      <c r="N39" s="29">
        <f t="shared" si="6"/>
        <v>77.68232374</v>
      </c>
      <c r="O39" s="27" t="str">
        <f t="shared" si="7"/>
        <v>ALTO</v>
      </c>
      <c r="P39" s="28">
        <f t="shared" si="8"/>
        <v>57000</v>
      </c>
      <c r="Q39" s="27">
        <f t="shared" si="9"/>
        <v>12284.33962</v>
      </c>
      <c r="R39" s="28">
        <f t="shared" si="10"/>
        <v>36750</v>
      </c>
      <c r="S39" s="28">
        <f t="shared" si="11"/>
        <v>66150</v>
      </c>
      <c r="T39" s="29">
        <f t="shared" si="12"/>
        <v>21.55147302</v>
      </c>
      <c r="U39" s="29">
        <f t="shared" si="13"/>
        <v>78.44852698</v>
      </c>
      <c r="V39" s="27" t="str">
        <f t="shared" si="14"/>
        <v>ALTO</v>
      </c>
    </row>
    <row r="40" ht="14.25" customHeight="1">
      <c r="A40" s="15">
        <f t="shared" si="15"/>
        <v>37</v>
      </c>
      <c r="B40" s="16" t="str">
        <f>COTIZACIONES!B40</f>
        <v>DISCOS PARA FRENOS 160 MM DE PERNOS</v>
      </c>
      <c r="C40" s="15" t="s">
        <v>30</v>
      </c>
      <c r="D40" s="23">
        <v>1.0</v>
      </c>
      <c r="E40" s="19">
        <f>COTIZACIONES!E40</f>
        <v>40500</v>
      </c>
      <c r="F40" s="19">
        <f>COTIZACIONES!F40</f>
        <v>29400</v>
      </c>
      <c r="G40" s="19">
        <f>COTIZACIONES!G40</f>
        <v>18000</v>
      </c>
      <c r="H40" s="19">
        <f>COTIZACIONES!H40</f>
        <v>52920</v>
      </c>
      <c r="I40" s="28">
        <f t="shared" si="1"/>
        <v>34950</v>
      </c>
      <c r="J40" s="27">
        <f t="shared" si="2"/>
        <v>12957.31743</v>
      </c>
      <c r="K40" s="28">
        <f t="shared" si="3"/>
        <v>18000</v>
      </c>
      <c r="L40" s="28">
        <f t="shared" si="4"/>
        <v>52920</v>
      </c>
      <c r="M40" s="29">
        <f t="shared" si="5"/>
        <v>37.07386962</v>
      </c>
      <c r="N40" s="29">
        <f t="shared" si="6"/>
        <v>62.92613038</v>
      </c>
      <c r="O40" s="27" t="str">
        <f t="shared" si="7"/>
        <v>BAJO</v>
      </c>
      <c r="P40" s="28">
        <f t="shared" si="8"/>
        <v>40500</v>
      </c>
      <c r="Q40" s="27">
        <f t="shared" si="9"/>
        <v>9607.039086</v>
      </c>
      <c r="R40" s="28">
        <f t="shared" si="10"/>
        <v>29400</v>
      </c>
      <c r="S40" s="28">
        <f t="shared" si="11"/>
        <v>52920</v>
      </c>
      <c r="T40" s="29">
        <f t="shared" si="12"/>
        <v>23.72108416</v>
      </c>
      <c r="U40" s="29">
        <f t="shared" si="13"/>
        <v>76.27891584</v>
      </c>
      <c r="V40" s="27" t="str">
        <f t="shared" si="14"/>
        <v>ALTO</v>
      </c>
    </row>
    <row r="41" ht="14.25" customHeight="1">
      <c r="A41" s="15">
        <f t="shared" si="15"/>
        <v>38</v>
      </c>
      <c r="B41" s="16" t="str">
        <f>COTIZACIONES!B41</f>
        <v>EJES PARA RUEDA DELANTERO DE RODAMIENTO CERRADO SEGÚN LA REFERENCIA SOLICITADA</v>
      </c>
      <c r="C41" s="15" t="s">
        <v>30</v>
      </c>
      <c r="D41" s="23">
        <v>1.0</v>
      </c>
      <c r="E41" s="19">
        <f>COTIZACIONES!E41</f>
        <v>21000</v>
      </c>
      <c r="F41" s="19">
        <f>COTIZACIONES!F41</f>
        <v>22050</v>
      </c>
      <c r="G41" s="19">
        <f>COTIZACIONES!G41</f>
        <v>30300</v>
      </c>
      <c r="H41" s="19">
        <f>COTIZACIONES!H41</f>
        <v>39690</v>
      </c>
      <c r="I41" s="28">
        <f t="shared" si="1"/>
        <v>26175</v>
      </c>
      <c r="J41" s="27">
        <f t="shared" si="2"/>
        <v>7517.948523</v>
      </c>
      <c r="K41" s="28">
        <f t="shared" si="3"/>
        <v>21000</v>
      </c>
      <c r="L41" s="28">
        <f t="shared" si="4"/>
        <v>39690</v>
      </c>
      <c r="M41" s="29">
        <f t="shared" si="5"/>
        <v>28.72186637</v>
      </c>
      <c r="N41" s="29">
        <f t="shared" si="6"/>
        <v>71.27813363</v>
      </c>
      <c r="O41" s="27" t="str">
        <f t="shared" si="7"/>
        <v>BAJO</v>
      </c>
      <c r="P41" s="28">
        <f t="shared" si="8"/>
        <v>22050</v>
      </c>
      <c r="Q41" s="27">
        <f t="shared" si="9"/>
        <v>8573.785628</v>
      </c>
      <c r="R41" s="28">
        <f t="shared" si="10"/>
        <v>21000</v>
      </c>
      <c r="S41" s="28">
        <f t="shared" si="11"/>
        <v>39690</v>
      </c>
      <c r="T41" s="29">
        <f t="shared" si="12"/>
        <v>38.88338153</v>
      </c>
      <c r="U41" s="29">
        <f t="shared" si="13"/>
        <v>61.11661847</v>
      </c>
      <c r="V41" s="27" t="str">
        <f t="shared" si="14"/>
        <v>BAJO</v>
      </c>
    </row>
    <row r="42" ht="14.25" customHeight="1">
      <c r="A42" s="15">
        <f t="shared" si="15"/>
        <v>39</v>
      </c>
      <c r="B42" s="16" t="str">
        <f>COTIZACIONES!B42</f>
        <v>EJES PARA RUEDA TRASERA DE RODAMIENTO CERRADO SEGÚN LA REFERENCIA SOLICITADA</v>
      </c>
      <c r="C42" s="15" t="s">
        <v>30</v>
      </c>
      <c r="D42" s="15">
        <v>1.0</v>
      </c>
      <c r="E42" s="19">
        <f>COTIZACIONES!E42</f>
        <v>25500</v>
      </c>
      <c r="F42" s="19">
        <f>COTIZACIONES!F42</f>
        <v>26460</v>
      </c>
      <c r="G42" s="19">
        <f>COTIZACIONES!G42</f>
        <v>36600</v>
      </c>
      <c r="H42" s="19">
        <f>COTIZACIONES!H42</f>
        <v>47628</v>
      </c>
      <c r="I42" s="28">
        <f t="shared" si="1"/>
        <v>31530</v>
      </c>
      <c r="J42" s="27">
        <f t="shared" si="2"/>
        <v>8966.25825</v>
      </c>
      <c r="K42" s="28">
        <f t="shared" si="3"/>
        <v>25500</v>
      </c>
      <c r="L42" s="28">
        <f t="shared" si="4"/>
        <v>47628</v>
      </c>
      <c r="M42" s="29">
        <f t="shared" si="5"/>
        <v>28.43722883</v>
      </c>
      <c r="N42" s="29">
        <f t="shared" si="6"/>
        <v>71.56277117</v>
      </c>
      <c r="O42" s="27" t="str">
        <f t="shared" si="7"/>
        <v>BAJO</v>
      </c>
      <c r="P42" s="28">
        <f t="shared" si="8"/>
        <v>26460</v>
      </c>
      <c r="Q42" s="27">
        <f t="shared" si="9"/>
        <v>10212.48804</v>
      </c>
      <c r="R42" s="28">
        <f t="shared" si="10"/>
        <v>25500</v>
      </c>
      <c r="S42" s="28">
        <f t="shared" si="11"/>
        <v>47628</v>
      </c>
      <c r="T42" s="29">
        <f t="shared" si="12"/>
        <v>38.59594876</v>
      </c>
      <c r="U42" s="29">
        <f t="shared" si="13"/>
        <v>61.40405124</v>
      </c>
      <c r="V42" s="27" t="str">
        <f t="shared" si="14"/>
        <v>BAJO</v>
      </c>
    </row>
    <row r="43" ht="14.25" customHeight="1">
      <c r="A43" s="15">
        <f t="shared" si="15"/>
        <v>40</v>
      </c>
      <c r="B43" s="16" t="str">
        <f>COTIZACIONES!B43</f>
        <v>ESLABON DE SEGURIDAD 7 V</v>
      </c>
      <c r="C43" s="15" t="s">
        <v>30</v>
      </c>
      <c r="D43" s="23">
        <v>1.0</v>
      </c>
      <c r="E43" s="19">
        <f>COTIZACIONES!E43</f>
        <v>21000</v>
      </c>
      <c r="F43" s="19">
        <f>COTIZACIONES!F43</f>
        <v>11760</v>
      </c>
      <c r="G43" s="19">
        <f>COTIZACIONES!G43</f>
        <v>24300</v>
      </c>
      <c r="H43" s="19">
        <f>COTIZACIONES!H43</f>
        <v>21168</v>
      </c>
      <c r="I43" s="28">
        <f t="shared" si="1"/>
        <v>21084</v>
      </c>
      <c r="J43" s="27">
        <f t="shared" si="2"/>
        <v>4689.53164</v>
      </c>
      <c r="K43" s="28">
        <f t="shared" si="3"/>
        <v>11760</v>
      </c>
      <c r="L43" s="28">
        <f t="shared" si="4"/>
        <v>24300</v>
      </c>
      <c r="M43" s="29">
        <f t="shared" si="5"/>
        <v>22.24213451</v>
      </c>
      <c r="N43" s="29">
        <f t="shared" si="6"/>
        <v>77.75786549</v>
      </c>
      <c r="O43" s="27" t="str">
        <f t="shared" si="7"/>
        <v>ALTO</v>
      </c>
      <c r="P43" s="28">
        <f t="shared" si="8"/>
        <v>21000</v>
      </c>
      <c r="Q43" s="27">
        <f t="shared" si="9"/>
        <v>4395.910827</v>
      </c>
      <c r="R43" s="28">
        <f t="shared" si="10"/>
        <v>11760</v>
      </c>
      <c r="S43" s="28">
        <f t="shared" si="11"/>
        <v>21168</v>
      </c>
      <c r="T43" s="29">
        <f t="shared" si="12"/>
        <v>20.9329087</v>
      </c>
      <c r="U43" s="29">
        <f t="shared" si="13"/>
        <v>79.0670913</v>
      </c>
      <c r="V43" s="27" t="str">
        <f t="shared" si="14"/>
        <v>ALTO</v>
      </c>
    </row>
    <row r="44" ht="14.25" customHeight="1">
      <c r="A44" s="15">
        <f t="shared" si="15"/>
        <v>41</v>
      </c>
      <c r="B44" s="16" t="str">
        <f>COTIZACIONES!B44</f>
        <v>GRUESA DE RADIOS MTB</v>
      </c>
      <c r="C44" s="15" t="s">
        <v>83</v>
      </c>
      <c r="D44" s="15">
        <v>1.0</v>
      </c>
      <c r="E44" s="19">
        <f>COTIZACIONES!E44</f>
        <v>27000</v>
      </c>
      <c r="F44" s="19">
        <f>COTIZACIONES!F44</f>
        <v>58800</v>
      </c>
      <c r="G44" s="19">
        <f>COTIZACIONES!G44</f>
        <v>41100</v>
      </c>
      <c r="H44" s="19">
        <f>COTIZACIONES!H44</f>
        <v>105840</v>
      </c>
      <c r="I44" s="28">
        <f t="shared" si="1"/>
        <v>49950</v>
      </c>
      <c r="J44" s="27">
        <f t="shared" si="2"/>
        <v>29731.20709</v>
      </c>
      <c r="K44" s="28">
        <f t="shared" si="3"/>
        <v>27000</v>
      </c>
      <c r="L44" s="28">
        <f t="shared" si="4"/>
        <v>105840</v>
      </c>
      <c r="M44" s="29">
        <f t="shared" si="5"/>
        <v>59.52193612</v>
      </c>
      <c r="N44" s="29">
        <f t="shared" si="6"/>
        <v>40.47806388</v>
      </c>
      <c r="O44" s="27" t="str">
        <f t="shared" si="7"/>
        <v>BAJO</v>
      </c>
      <c r="P44" s="28">
        <f t="shared" si="8"/>
        <v>58800</v>
      </c>
      <c r="Q44" s="27">
        <f t="shared" si="9"/>
        <v>32386.12048</v>
      </c>
      <c r="R44" s="28">
        <f t="shared" si="10"/>
        <v>27000</v>
      </c>
      <c r="S44" s="28">
        <f t="shared" si="11"/>
        <v>105840</v>
      </c>
      <c r="T44" s="29">
        <f t="shared" si="12"/>
        <v>55.0784362</v>
      </c>
      <c r="U44" s="29">
        <f t="shared" si="13"/>
        <v>44.9215638</v>
      </c>
      <c r="V44" s="27" t="str">
        <f t="shared" si="14"/>
        <v>BAJO</v>
      </c>
    </row>
    <row r="45" ht="14.25" customHeight="1">
      <c r="A45" s="15">
        <f t="shared" si="15"/>
        <v>42</v>
      </c>
      <c r="B45" s="16" t="str">
        <f>COTIZACIONES!B45</f>
        <v>GUAYA PARA FRENOS</v>
      </c>
      <c r="C45" s="15" t="s">
        <v>74</v>
      </c>
      <c r="D45" s="15">
        <v>1.0</v>
      </c>
      <c r="E45" s="19">
        <f>COTIZACIONES!E45</f>
        <v>4500</v>
      </c>
      <c r="F45" s="19">
        <f>COTIZACIONES!F45</f>
        <v>4410</v>
      </c>
      <c r="G45" s="19">
        <f>COTIZACIONES!G45</f>
        <v>120000</v>
      </c>
      <c r="H45" s="19">
        <f>COTIZACIONES!H45</f>
        <v>7938</v>
      </c>
      <c r="I45" s="28">
        <f t="shared" si="1"/>
        <v>6219</v>
      </c>
      <c r="J45" s="27">
        <f t="shared" si="2"/>
        <v>49550.1417</v>
      </c>
      <c r="K45" s="28">
        <f t="shared" si="3"/>
        <v>4410</v>
      </c>
      <c r="L45" s="28">
        <f t="shared" si="4"/>
        <v>120000</v>
      </c>
      <c r="M45" s="29">
        <f t="shared" si="5"/>
        <v>796.7541678</v>
      </c>
      <c r="N45" s="29">
        <f t="shared" si="6"/>
        <v>-696.7541678</v>
      </c>
      <c r="O45" s="27" t="str">
        <f t="shared" si="7"/>
        <v>BAJO</v>
      </c>
      <c r="P45" s="28">
        <f t="shared" si="8"/>
        <v>4500</v>
      </c>
      <c r="Q45" s="27">
        <f t="shared" si="9"/>
        <v>1642.313003</v>
      </c>
      <c r="R45" s="28">
        <f t="shared" si="10"/>
        <v>4410</v>
      </c>
      <c r="S45" s="28">
        <f t="shared" si="11"/>
        <v>7938</v>
      </c>
      <c r="T45" s="29">
        <f t="shared" si="12"/>
        <v>36.49584451</v>
      </c>
      <c r="U45" s="29">
        <f t="shared" si="13"/>
        <v>63.50415549</v>
      </c>
      <c r="V45" s="27" t="str">
        <f t="shared" si="14"/>
        <v>BAJO</v>
      </c>
    </row>
    <row r="46" ht="14.25" customHeight="1">
      <c r="A46" s="15">
        <f t="shared" si="15"/>
        <v>43</v>
      </c>
      <c r="B46" s="16" t="str">
        <f>COTIZACIONES!B46</f>
        <v>GUAYAS PARA CAMBIOS INTEGRADOS MTB</v>
      </c>
      <c r="C46" s="23" t="s">
        <v>74</v>
      </c>
      <c r="D46" s="23">
        <v>1.0</v>
      </c>
      <c r="E46" s="19">
        <f>COTIZACIONES!E46</f>
        <v>4500</v>
      </c>
      <c r="F46" s="19">
        <f>COTIZACIONES!F46</f>
        <v>5880</v>
      </c>
      <c r="G46" s="19">
        <f>COTIZACIONES!G46</f>
        <v>120000</v>
      </c>
      <c r="H46" s="19">
        <f>COTIZACIONES!H46</f>
        <v>10584</v>
      </c>
      <c r="I46" s="28">
        <f t="shared" si="1"/>
        <v>8232</v>
      </c>
      <c r="J46" s="27">
        <f t="shared" si="2"/>
        <v>48987.58295</v>
      </c>
      <c r="K46" s="28">
        <f t="shared" si="3"/>
        <v>4500</v>
      </c>
      <c r="L46" s="28">
        <f t="shared" si="4"/>
        <v>120000</v>
      </c>
      <c r="M46" s="29">
        <f t="shared" si="5"/>
        <v>595.0872564</v>
      </c>
      <c r="N46" s="29">
        <f t="shared" si="6"/>
        <v>-495.0872564</v>
      </c>
      <c r="O46" s="27" t="str">
        <f t="shared" si="7"/>
        <v>BAJO</v>
      </c>
      <c r="P46" s="28">
        <f t="shared" si="8"/>
        <v>5880</v>
      </c>
      <c r="Q46" s="27">
        <f t="shared" si="9"/>
        <v>2604.420857</v>
      </c>
      <c r="R46" s="28">
        <f t="shared" si="10"/>
        <v>4500</v>
      </c>
      <c r="S46" s="28">
        <f t="shared" si="11"/>
        <v>10584</v>
      </c>
      <c r="T46" s="29">
        <f t="shared" si="12"/>
        <v>44.29287172</v>
      </c>
      <c r="U46" s="29">
        <f t="shared" si="13"/>
        <v>55.70712828</v>
      </c>
      <c r="V46" s="27" t="str">
        <f t="shared" si="14"/>
        <v>BAJO</v>
      </c>
    </row>
    <row r="47" ht="14.25" customHeight="1">
      <c r="A47" s="15">
        <f t="shared" si="15"/>
        <v>44</v>
      </c>
      <c r="B47" s="16" t="str">
        <f>COTIZACIONES!B47</f>
        <v>JUEGO DE MANGOS</v>
      </c>
      <c r="C47" s="34" t="s">
        <v>30</v>
      </c>
      <c r="D47" s="15">
        <v>1.0</v>
      </c>
      <c r="E47" s="19">
        <f>COTIZACIONES!E47</f>
        <v>18000</v>
      </c>
      <c r="F47" s="19">
        <f>COTIZACIONES!F47</f>
        <v>22050</v>
      </c>
      <c r="G47" s="19">
        <f>COTIZACIONES!G47</f>
        <v>14400</v>
      </c>
      <c r="H47" s="19">
        <f>COTIZACIONES!H47</f>
        <v>39690</v>
      </c>
      <c r="I47" s="28">
        <f t="shared" si="1"/>
        <v>20025</v>
      </c>
      <c r="J47" s="27">
        <f t="shared" si="2"/>
        <v>9711.767347</v>
      </c>
      <c r="K47" s="28">
        <f t="shared" si="3"/>
        <v>14400</v>
      </c>
      <c r="L47" s="28">
        <f t="shared" si="4"/>
        <v>39690</v>
      </c>
      <c r="M47" s="29">
        <f t="shared" si="5"/>
        <v>48.49821397</v>
      </c>
      <c r="N47" s="29">
        <f t="shared" si="6"/>
        <v>51.50178603</v>
      </c>
      <c r="O47" s="27" t="str">
        <f t="shared" si="7"/>
        <v>BAJO</v>
      </c>
      <c r="P47" s="28">
        <f t="shared" si="8"/>
        <v>22050</v>
      </c>
      <c r="Q47" s="27">
        <f t="shared" si="9"/>
        <v>9416.464305</v>
      </c>
      <c r="R47" s="28">
        <f t="shared" si="10"/>
        <v>18000</v>
      </c>
      <c r="S47" s="28">
        <f t="shared" si="11"/>
        <v>39690</v>
      </c>
      <c r="T47" s="29">
        <f t="shared" si="12"/>
        <v>42.70505354</v>
      </c>
      <c r="U47" s="29">
        <f t="shared" si="13"/>
        <v>57.29494646</v>
      </c>
      <c r="V47" s="27" t="str">
        <f t="shared" si="14"/>
        <v>BAJO</v>
      </c>
    </row>
    <row r="48" ht="14.25" customHeight="1">
      <c r="A48" s="15">
        <f t="shared" si="15"/>
        <v>45</v>
      </c>
      <c r="B48" s="16" t="str">
        <f>COTIZACIONES!B48</f>
        <v>JUEGO DE MANILARES PARA MTB</v>
      </c>
      <c r="C48" s="34" t="s">
        <v>30</v>
      </c>
      <c r="D48" s="15">
        <v>1.0</v>
      </c>
      <c r="E48" s="19">
        <f>COTIZACIONES!E48</f>
        <v>84000</v>
      </c>
      <c r="F48" s="19">
        <f>COTIZACIONES!F48</f>
        <v>51450</v>
      </c>
      <c r="G48" s="19">
        <f>COTIZACIONES!G48</f>
        <v>31500</v>
      </c>
      <c r="H48" s="19">
        <f>COTIZACIONES!H48</f>
        <v>92610</v>
      </c>
      <c r="I48" s="28">
        <f t="shared" si="1"/>
        <v>67725</v>
      </c>
      <c r="J48" s="27">
        <f t="shared" si="2"/>
        <v>24643.03248</v>
      </c>
      <c r="K48" s="28">
        <f t="shared" si="3"/>
        <v>31500</v>
      </c>
      <c r="L48" s="28">
        <f t="shared" si="4"/>
        <v>92610</v>
      </c>
      <c r="M48" s="29">
        <f t="shared" si="5"/>
        <v>36.38690658</v>
      </c>
      <c r="N48" s="29">
        <f t="shared" si="6"/>
        <v>63.61309342</v>
      </c>
      <c r="O48" s="27" t="str">
        <f t="shared" si="7"/>
        <v>BAJO</v>
      </c>
      <c r="P48" s="28">
        <f t="shared" si="8"/>
        <v>84000</v>
      </c>
      <c r="Q48" s="27">
        <f t="shared" si="9"/>
        <v>17725.62552</v>
      </c>
      <c r="R48" s="28">
        <f t="shared" si="10"/>
        <v>51450</v>
      </c>
      <c r="S48" s="28">
        <f t="shared" si="11"/>
        <v>92610</v>
      </c>
      <c r="T48" s="29">
        <f t="shared" si="12"/>
        <v>21.10193514</v>
      </c>
      <c r="U48" s="29">
        <f t="shared" si="13"/>
        <v>78.89806486</v>
      </c>
      <c r="V48" s="27" t="str">
        <f t="shared" si="14"/>
        <v>ALTO</v>
      </c>
    </row>
    <row r="49" ht="14.25" customHeight="1">
      <c r="A49" s="15">
        <f t="shared" si="15"/>
        <v>46</v>
      </c>
      <c r="B49" s="16" t="str">
        <f>COTIZACIONES!B49</f>
        <v>JUEGO DE MANZANAS PARA BICICLETA MTB 29"</v>
      </c>
      <c r="C49" s="15" t="s">
        <v>30</v>
      </c>
      <c r="D49" s="15">
        <v>1.0</v>
      </c>
      <c r="E49" s="19">
        <f>COTIZACIONES!E49</f>
        <v>225000</v>
      </c>
      <c r="F49" s="19">
        <f>COTIZACIONES!F49</f>
        <v>36750</v>
      </c>
      <c r="G49" s="19">
        <f>COTIZACIONES!G49</f>
        <v>255000</v>
      </c>
      <c r="H49" s="19">
        <f>COTIZACIONES!H49</f>
        <v>66150</v>
      </c>
      <c r="I49" s="28">
        <f t="shared" si="1"/>
        <v>145575</v>
      </c>
      <c r="J49" s="27">
        <f t="shared" si="2"/>
        <v>95437.5221</v>
      </c>
      <c r="K49" s="28">
        <f t="shared" si="3"/>
        <v>36750</v>
      </c>
      <c r="L49" s="28">
        <f t="shared" si="4"/>
        <v>255000</v>
      </c>
      <c r="M49" s="29">
        <f t="shared" si="5"/>
        <v>65.55900539</v>
      </c>
      <c r="N49" s="29">
        <f t="shared" si="6"/>
        <v>34.44099461</v>
      </c>
      <c r="O49" s="27" t="str">
        <f t="shared" si="7"/>
        <v>BAJO</v>
      </c>
      <c r="P49" s="28">
        <f t="shared" si="8"/>
        <v>66150</v>
      </c>
      <c r="Q49" s="27">
        <f t="shared" si="9"/>
        <v>82687.99792</v>
      </c>
      <c r="R49" s="28">
        <f t="shared" si="10"/>
        <v>36750</v>
      </c>
      <c r="S49" s="28">
        <f t="shared" si="11"/>
        <v>225000</v>
      </c>
      <c r="T49" s="29">
        <f t="shared" si="12"/>
        <v>125.0007527</v>
      </c>
      <c r="U49" s="29">
        <f t="shared" si="13"/>
        <v>-25.00075271</v>
      </c>
      <c r="V49" s="27" t="str">
        <f t="shared" si="14"/>
        <v>BAJO</v>
      </c>
    </row>
    <row r="50" ht="14.25" customHeight="1">
      <c r="A50" s="15">
        <f t="shared" si="15"/>
        <v>47</v>
      </c>
      <c r="B50" s="16" t="str">
        <f>COTIZACIONES!B50</f>
        <v>JUEGO DE MORDAZAS</v>
      </c>
      <c r="C50" s="15" t="s">
        <v>30</v>
      </c>
      <c r="D50" s="15">
        <v>1.0</v>
      </c>
      <c r="E50" s="19">
        <f>COTIZACIONES!E50</f>
        <v>87000</v>
      </c>
      <c r="F50" s="19">
        <f>COTIZACIONES!F50</f>
        <v>88200</v>
      </c>
      <c r="G50" s="19">
        <f>COTIZACIONES!G50</f>
        <v>81600</v>
      </c>
      <c r="H50" s="19">
        <f>COTIZACIONES!H50</f>
        <v>158760</v>
      </c>
      <c r="I50" s="28">
        <f t="shared" si="1"/>
        <v>87600</v>
      </c>
      <c r="J50" s="27">
        <f t="shared" si="2"/>
        <v>31776.59988</v>
      </c>
      <c r="K50" s="28">
        <f t="shared" si="3"/>
        <v>81600</v>
      </c>
      <c r="L50" s="28">
        <f t="shared" si="4"/>
        <v>158760</v>
      </c>
      <c r="M50" s="29">
        <f t="shared" si="5"/>
        <v>36.2746574</v>
      </c>
      <c r="N50" s="29">
        <f t="shared" si="6"/>
        <v>63.7253426</v>
      </c>
      <c r="O50" s="27" t="str">
        <f t="shared" si="7"/>
        <v>BAJO</v>
      </c>
      <c r="P50" s="28">
        <f t="shared" si="8"/>
        <v>88200</v>
      </c>
      <c r="Q50" s="27">
        <f t="shared" si="9"/>
        <v>33548.72278</v>
      </c>
      <c r="R50" s="28">
        <f t="shared" si="10"/>
        <v>87000</v>
      </c>
      <c r="S50" s="28">
        <f t="shared" si="11"/>
        <v>158760</v>
      </c>
      <c r="T50" s="29">
        <f t="shared" si="12"/>
        <v>38.03710065</v>
      </c>
      <c r="U50" s="29">
        <f t="shared" si="13"/>
        <v>61.96289935</v>
      </c>
      <c r="V50" s="27" t="str">
        <f t="shared" si="14"/>
        <v>BAJO</v>
      </c>
    </row>
    <row r="51" ht="14.25" customHeight="1">
      <c r="A51" s="15">
        <f t="shared" si="15"/>
        <v>48</v>
      </c>
      <c r="B51" s="16" t="str">
        <f>COTIZACIONES!B51</f>
        <v>JUEGO DE PUNTILLAS / CIERRE RÁPIDO DELANTEROS Y TRASEROS</v>
      </c>
      <c r="C51" s="34" t="s">
        <v>30</v>
      </c>
      <c r="D51" s="23">
        <v>1.0</v>
      </c>
      <c r="E51" s="19">
        <f>COTIZACIONES!E51</f>
        <v>25500</v>
      </c>
      <c r="F51" s="19">
        <f>COTIZACIONES!F51</f>
        <v>36750</v>
      </c>
      <c r="G51" s="19">
        <f>COTIZACIONES!G51</f>
        <v>17100</v>
      </c>
      <c r="H51" s="19">
        <f>COTIZACIONES!H51</f>
        <v>66150</v>
      </c>
      <c r="I51" s="28">
        <f t="shared" si="1"/>
        <v>31125</v>
      </c>
      <c r="J51" s="27">
        <f t="shared" si="2"/>
        <v>18550.48854</v>
      </c>
      <c r="K51" s="28">
        <f t="shared" si="3"/>
        <v>17100</v>
      </c>
      <c r="L51" s="28">
        <f t="shared" si="4"/>
        <v>66150</v>
      </c>
      <c r="M51" s="29">
        <f t="shared" si="5"/>
        <v>59.59996317</v>
      </c>
      <c r="N51" s="29">
        <f t="shared" si="6"/>
        <v>40.40003683</v>
      </c>
      <c r="O51" s="27" t="str">
        <f t="shared" si="7"/>
        <v>BAJO</v>
      </c>
      <c r="P51" s="28">
        <f t="shared" si="8"/>
        <v>36750</v>
      </c>
      <c r="Q51" s="27">
        <f t="shared" si="9"/>
        <v>17137.82367</v>
      </c>
      <c r="R51" s="28">
        <f t="shared" si="10"/>
        <v>25500</v>
      </c>
      <c r="S51" s="28">
        <f t="shared" si="11"/>
        <v>66150</v>
      </c>
      <c r="T51" s="29">
        <f t="shared" si="12"/>
        <v>46.63353378</v>
      </c>
      <c r="U51" s="29">
        <f t="shared" si="13"/>
        <v>53.36646622</v>
      </c>
      <c r="V51" s="27" t="str">
        <f t="shared" si="14"/>
        <v>BAJO</v>
      </c>
    </row>
    <row r="52" ht="14.25" customHeight="1">
      <c r="A52" s="15">
        <f t="shared" si="15"/>
        <v>49</v>
      </c>
      <c r="B52" s="16" t="str">
        <f>COTIZACIONES!B52</f>
        <v>JUEGO DE SHIFTERS 3X7</v>
      </c>
      <c r="C52" s="15" t="s">
        <v>30</v>
      </c>
      <c r="D52" s="15">
        <v>1.0</v>
      </c>
      <c r="E52" s="19">
        <f>COTIZACIONES!E52</f>
        <v>240000</v>
      </c>
      <c r="F52" s="19">
        <f>COTIZACIONES!F52</f>
        <v>95550</v>
      </c>
      <c r="G52" s="19">
        <f>COTIZACIONES!G52</f>
        <v>294000</v>
      </c>
      <c r="H52" s="19">
        <f>COTIZACIONES!H52</f>
        <v>171990</v>
      </c>
      <c r="I52" s="28">
        <f t="shared" si="1"/>
        <v>205995</v>
      </c>
      <c r="J52" s="27">
        <f t="shared" si="2"/>
        <v>74380.39006</v>
      </c>
      <c r="K52" s="28">
        <f t="shared" si="3"/>
        <v>95550</v>
      </c>
      <c r="L52" s="28">
        <f t="shared" si="4"/>
        <v>294000</v>
      </c>
      <c r="M52" s="29">
        <f t="shared" si="5"/>
        <v>36.10786187</v>
      </c>
      <c r="N52" s="29">
        <f t="shared" si="6"/>
        <v>63.89213813</v>
      </c>
      <c r="O52" s="27" t="str">
        <f t="shared" si="7"/>
        <v>BAJO</v>
      </c>
      <c r="P52" s="28">
        <f t="shared" si="8"/>
        <v>171990</v>
      </c>
      <c r="Q52" s="27">
        <f t="shared" si="9"/>
        <v>59004.9303</v>
      </c>
      <c r="R52" s="28">
        <f t="shared" si="10"/>
        <v>95550</v>
      </c>
      <c r="S52" s="28">
        <f t="shared" si="11"/>
        <v>240000</v>
      </c>
      <c r="T52" s="29">
        <f t="shared" si="12"/>
        <v>34.30718664</v>
      </c>
      <c r="U52" s="29">
        <f t="shared" si="13"/>
        <v>65.69281336</v>
      </c>
      <c r="V52" s="27" t="str">
        <f t="shared" si="14"/>
        <v>BAJO</v>
      </c>
    </row>
    <row r="53" ht="14.25" customHeight="1">
      <c r="A53" s="15">
        <f t="shared" si="15"/>
        <v>50</v>
      </c>
      <c r="B53" s="16" t="str">
        <f>COTIZACIONES!B53</f>
        <v>NEUMÁTICOS MTB 29"</v>
      </c>
      <c r="C53" s="23" t="s">
        <v>30</v>
      </c>
      <c r="D53" s="23">
        <v>1.0</v>
      </c>
      <c r="E53" s="19">
        <f>COTIZACIONES!E53</f>
        <v>18000</v>
      </c>
      <c r="F53" s="19">
        <f>COTIZACIONES!F53</f>
        <v>26460</v>
      </c>
      <c r="G53" s="19">
        <f>COTIZACIONES!G53</f>
        <v>31500</v>
      </c>
      <c r="H53" s="19">
        <f>COTIZACIONES!H53</f>
        <v>47628</v>
      </c>
      <c r="I53" s="28">
        <f t="shared" si="1"/>
        <v>28980</v>
      </c>
      <c r="J53" s="27">
        <f t="shared" si="2"/>
        <v>10797.10086</v>
      </c>
      <c r="K53" s="28">
        <f t="shared" si="3"/>
        <v>18000</v>
      </c>
      <c r="L53" s="28">
        <f t="shared" si="4"/>
        <v>47628</v>
      </c>
      <c r="M53" s="29">
        <f t="shared" si="5"/>
        <v>37.25707681</v>
      </c>
      <c r="N53" s="29">
        <f t="shared" si="6"/>
        <v>62.74292319</v>
      </c>
      <c r="O53" s="27" t="str">
        <f t="shared" si="7"/>
        <v>BAJO</v>
      </c>
      <c r="P53" s="28">
        <f t="shared" si="8"/>
        <v>26460</v>
      </c>
      <c r="Q53" s="27">
        <f t="shared" si="9"/>
        <v>12460.93544</v>
      </c>
      <c r="R53" s="28">
        <f t="shared" si="10"/>
        <v>18000</v>
      </c>
      <c r="S53" s="28">
        <f t="shared" si="11"/>
        <v>47628</v>
      </c>
      <c r="T53" s="29">
        <f t="shared" si="12"/>
        <v>47.09348238</v>
      </c>
      <c r="U53" s="29">
        <f t="shared" si="13"/>
        <v>52.90651762</v>
      </c>
      <c r="V53" s="27" t="str">
        <f t="shared" si="14"/>
        <v>BAJO</v>
      </c>
    </row>
    <row r="54" ht="14.25" customHeight="1">
      <c r="A54" s="15">
        <f t="shared" si="15"/>
        <v>51</v>
      </c>
      <c r="B54" s="16" t="str">
        <f>COTIZACIONES!B54</f>
        <v>PACHA 7 VELOCIDADES TIPO ROSCA</v>
      </c>
      <c r="C54" s="23" t="s">
        <v>30</v>
      </c>
      <c r="D54" s="23">
        <v>1.0</v>
      </c>
      <c r="E54" s="19">
        <f>COTIZACIONES!E54</f>
        <v>67500</v>
      </c>
      <c r="F54" s="19">
        <f>COTIZACIONES!F54</f>
        <v>55860</v>
      </c>
      <c r="G54" s="19">
        <f>COTIZACIONES!G54</f>
        <v>117000</v>
      </c>
      <c r="H54" s="19">
        <f>COTIZACIONES!H54</f>
        <v>100548</v>
      </c>
      <c r="I54" s="28">
        <f t="shared" si="1"/>
        <v>84024</v>
      </c>
      <c r="J54" s="27">
        <f t="shared" si="2"/>
        <v>24601.44197</v>
      </c>
      <c r="K54" s="28">
        <f t="shared" si="3"/>
        <v>55860</v>
      </c>
      <c r="L54" s="28">
        <f t="shared" si="4"/>
        <v>117000</v>
      </c>
      <c r="M54" s="29">
        <f t="shared" si="5"/>
        <v>29.27906547</v>
      </c>
      <c r="N54" s="29">
        <f t="shared" si="6"/>
        <v>70.72093453</v>
      </c>
      <c r="O54" s="27" t="str">
        <f t="shared" si="7"/>
        <v>BAJO</v>
      </c>
      <c r="P54" s="28">
        <f t="shared" si="8"/>
        <v>67500</v>
      </c>
      <c r="Q54" s="27">
        <f t="shared" si="9"/>
        <v>18928.74724</v>
      </c>
      <c r="R54" s="28">
        <f t="shared" si="10"/>
        <v>55860</v>
      </c>
      <c r="S54" s="28">
        <f t="shared" si="11"/>
        <v>100548</v>
      </c>
      <c r="T54" s="29">
        <f t="shared" si="12"/>
        <v>28.0425885</v>
      </c>
      <c r="U54" s="29">
        <f t="shared" si="13"/>
        <v>71.9574115</v>
      </c>
      <c r="V54" s="27" t="str">
        <f t="shared" si="14"/>
        <v>BAJO</v>
      </c>
    </row>
    <row r="55" ht="14.25" customHeight="1">
      <c r="A55" s="15">
        <f t="shared" si="15"/>
        <v>52</v>
      </c>
      <c r="B55" s="16" t="str">
        <f>COTIZACIONES!B55</f>
        <v>PASTILLAS PARA FRENO DISCO</v>
      </c>
      <c r="C55" s="23" t="s">
        <v>95</v>
      </c>
      <c r="D55" s="23">
        <v>1.0</v>
      </c>
      <c r="E55" s="19">
        <f>COTIZACIONES!E55</f>
        <v>42000</v>
      </c>
      <c r="F55" s="19">
        <f>COTIZACIONES!F55</f>
        <v>22050</v>
      </c>
      <c r="G55" s="19">
        <f>COTIZACIONES!G55</f>
        <v>12600</v>
      </c>
      <c r="H55" s="19">
        <f>COTIZACIONES!H55</f>
        <v>39690</v>
      </c>
      <c r="I55" s="28">
        <f t="shared" si="1"/>
        <v>30870</v>
      </c>
      <c r="J55" s="27">
        <f t="shared" si="2"/>
        <v>12252.64971</v>
      </c>
      <c r="K55" s="28">
        <f t="shared" si="3"/>
        <v>12600</v>
      </c>
      <c r="L55" s="28">
        <f t="shared" si="4"/>
        <v>42000</v>
      </c>
      <c r="M55" s="29">
        <f t="shared" si="5"/>
        <v>39.69112314</v>
      </c>
      <c r="N55" s="29">
        <f t="shared" si="6"/>
        <v>60.30887686</v>
      </c>
      <c r="O55" s="27" t="str">
        <f t="shared" si="7"/>
        <v>BAJO</v>
      </c>
      <c r="P55" s="28">
        <f t="shared" si="8"/>
        <v>39690</v>
      </c>
      <c r="Q55" s="27">
        <f t="shared" si="9"/>
        <v>8910.095398</v>
      </c>
      <c r="R55" s="28">
        <f t="shared" si="10"/>
        <v>22050</v>
      </c>
      <c r="S55" s="28">
        <f t="shared" si="11"/>
        <v>42000</v>
      </c>
      <c r="T55" s="29">
        <f t="shared" si="12"/>
        <v>22.44921995</v>
      </c>
      <c r="U55" s="29">
        <f t="shared" si="13"/>
        <v>77.55078005</v>
      </c>
      <c r="V55" s="27" t="str">
        <f t="shared" si="14"/>
        <v>ALTO</v>
      </c>
    </row>
    <row r="56" ht="14.25" customHeight="1">
      <c r="A56" s="15">
        <f t="shared" si="15"/>
        <v>53</v>
      </c>
      <c r="B56" s="16" t="str">
        <f>COTIZACIONES!B56</f>
        <v>PEDALES MTB EN ALUMINIO</v>
      </c>
      <c r="C56" s="15" t="s">
        <v>95</v>
      </c>
      <c r="D56" s="15">
        <v>1.0</v>
      </c>
      <c r="E56" s="19">
        <f>COTIZACIONES!E56</f>
        <v>52500</v>
      </c>
      <c r="F56" s="19">
        <f>COTIZACIONES!F56</f>
        <v>44100</v>
      </c>
      <c r="G56" s="19">
        <f>COTIZACIONES!G56</f>
        <v>51600</v>
      </c>
      <c r="H56" s="19">
        <f>COTIZACIONES!H56</f>
        <v>79380</v>
      </c>
      <c r="I56" s="28">
        <f t="shared" si="1"/>
        <v>52050</v>
      </c>
      <c r="J56" s="27">
        <f t="shared" si="2"/>
        <v>13385.06911</v>
      </c>
      <c r="K56" s="28">
        <f t="shared" si="3"/>
        <v>44100</v>
      </c>
      <c r="L56" s="28">
        <f t="shared" si="4"/>
        <v>79380</v>
      </c>
      <c r="M56" s="29">
        <f t="shared" si="5"/>
        <v>25.71579079</v>
      </c>
      <c r="N56" s="29">
        <f t="shared" si="6"/>
        <v>74.28420921</v>
      </c>
      <c r="O56" s="27" t="str">
        <f t="shared" si="7"/>
        <v>BAJO</v>
      </c>
      <c r="P56" s="28">
        <f t="shared" si="8"/>
        <v>52500</v>
      </c>
      <c r="Q56" s="27">
        <f t="shared" si="9"/>
        <v>15047.2323</v>
      </c>
      <c r="R56" s="28">
        <f t="shared" si="10"/>
        <v>44100</v>
      </c>
      <c r="S56" s="28">
        <f t="shared" si="11"/>
        <v>79380</v>
      </c>
      <c r="T56" s="29">
        <f t="shared" si="12"/>
        <v>28.66139486</v>
      </c>
      <c r="U56" s="29">
        <f t="shared" si="13"/>
        <v>71.33860514</v>
      </c>
      <c r="V56" s="27" t="str">
        <f t="shared" si="14"/>
        <v>BAJO</v>
      </c>
    </row>
    <row r="57" ht="14.25" customHeight="1">
      <c r="A57" s="15">
        <f t="shared" si="15"/>
        <v>54</v>
      </c>
      <c r="B57" s="16" t="str">
        <f>COTIZACIONES!B57</f>
        <v>PISTA O CAJA DE DIRECCIÓN OVERSIZE INTERNA</v>
      </c>
      <c r="C57" s="23" t="s">
        <v>30</v>
      </c>
      <c r="D57" s="23">
        <v>1.0</v>
      </c>
      <c r="E57" s="19">
        <f>COTIZACIONES!E57</f>
        <v>33000</v>
      </c>
      <c r="F57" s="19">
        <f>COTIZACIONES!F57</f>
        <v>36750</v>
      </c>
      <c r="G57" s="19">
        <f>COTIZACIONES!G57</f>
        <v>11400</v>
      </c>
      <c r="H57" s="19">
        <f>COTIZACIONES!H57</f>
        <v>66150</v>
      </c>
      <c r="I57" s="28">
        <f t="shared" si="1"/>
        <v>34875</v>
      </c>
      <c r="J57" s="27">
        <f t="shared" si="2"/>
        <v>19500.14423</v>
      </c>
      <c r="K57" s="28">
        <f t="shared" si="3"/>
        <v>11400</v>
      </c>
      <c r="L57" s="28">
        <f t="shared" si="4"/>
        <v>66150</v>
      </c>
      <c r="M57" s="29">
        <f t="shared" si="5"/>
        <v>55.91439206</v>
      </c>
      <c r="N57" s="29">
        <f t="shared" si="6"/>
        <v>44.08560794</v>
      </c>
      <c r="O57" s="27" t="str">
        <f t="shared" si="7"/>
        <v>BAJO</v>
      </c>
      <c r="P57" s="28">
        <f t="shared" si="8"/>
        <v>36750</v>
      </c>
      <c r="Q57" s="27">
        <f t="shared" si="9"/>
        <v>14822.44919</v>
      </c>
      <c r="R57" s="28">
        <f t="shared" si="10"/>
        <v>33000</v>
      </c>
      <c r="S57" s="28">
        <f t="shared" si="11"/>
        <v>66150</v>
      </c>
      <c r="T57" s="29">
        <f t="shared" si="12"/>
        <v>40.33319508</v>
      </c>
      <c r="U57" s="29">
        <f t="shared" si="13"/>
        <v>59.66680492</v>
      </c>
      <c r="V57" s="27" t="str">
        <f t="shared" si="14"/>
        <v>BAJO</v>
      </c>
    </row>
    <row r="58" ht="14.25" customHeight="1">
      <c r="A58" s="15">
        <f t="shared" si="15"/>
        <v>55</v>
      </c>
      <c r="B58" s="16" t="str">
        <f>COTIZACIONES!B58</f>
        <v>POTENCIA 70 O 90 MM PARA MANUBRIO 31,8</v>
      </c>
      <c r="C58" s="23" t="s">
        <v>30</v>
      </c>
      <c r="D58" s="23">
        <v>1.0</v>
      </c>
      <c r="E58" s="19">
        <f>COTIZACIONES!E58</f>
        <v>39000</v>
      </c>
      <c r="F58" s="19">
        <f>COTIZACIONES!F58</f>
        <v>58800</v>
      </c>
      <c r="G58" s="19">
        <f>COTIZACIONES!G58</f>
        <v>31800</v>
      </c>
      <c r="H58" s="19">
        <f>COTIZACIONES!H58</f>
        <v>105840</v>
      </c>
      <c r="I58" s="28">
        <f t="shared" si="1"/>
        <v>48900</v>
      </c>
      <c r="J58" s="27">
        <f t="shared" si="2"/>
        <v>28869.47869</v>
      </c>
      <c r="K58" s="28">
        <f t="shared" si="3"/>
        <v>31800</v>
      </c>
      <c r="L58" s="28">
        <f t="shared" si="4"/>
        <v>105840</v>
      </c>
      <c r="M58" s="29">
        <f t="shared" si="5"/>
        <v>59.03778874</v>
      </c>
      <c r="N58" s="29">
        <f t="shared" si="6"/>
        <v>40.96221126</v>
      </c>
      <c r="O58" s="27" t="str">
        <f t="shared" si="7"/>
        <v>BAJO</v>
      </c>
      <c r="P58" s="28">
        <f t="shared" si="8"/>
        <v>58800</v>
      </c>
      <c r="Q58" s="27">
        <f t="shared" si="9"/>
        <v>28032.49543</v>
      </c>
      <c r="R58" s="28">
        <f t="shared" si="10"/>
        <v>39000</v>
      </c>
      <c r="S58" s="28">
        <f t="shared" si="11"/>
        <v>105840</v>
      </c>
      <c r="T58" s="29">
        <f t="shared" si="12"/>
        <v>47.67431195</v>
      </c>
      <c r="U58" s="29">
        <f t="shared" si="13"/>
        <v>52.32568805</v>
      </c>
      <c r="V58" s="27" t="str">
        <f t="shared" si="14"/>
        <v>BAJO</v>
      </c>
    </row>
    <row r="59" ht="14.25" customHeight="1">
      <c r="A59" s="15">
        <f t="shared" si="15"/>
        <v>56</v>
      </c>
      <c r="B59" s="16" t="str">
        <f>COTIZACIONES!B59</f>
        <v>PROTECTOR DE RIN 29"</v>
      </c>
      <c r="C59" s="23" t="s">
        <v>30</v>
      </c>
      <c r="D59" s="23">
        <v>1.0</v>
      </c>
      <c r="E59" s="19">
        <f>COTIZACIONES!E59</f>
        <v>6000</v>
      </c>
      <c r="F59" s="19">
        <f>COTIZACIONES!F59</f>
        <v>14700</v>
      </c>
      <c r="G59" s="19">
        <f>COTIZACIONES!G59</f>
        <v>1800</v>
      </c>
      <c r="H59" s="19">
        <f>COTIZACIONES!H59</f>
        <v>26460</v>
      </c>
      <c r="I59" s="28">
        <f t="shared" si="1"/>
        <v>10350</v>
      </c>
      <c r="J59" s="27">
        <f t="shared" si="2"/>
        <v>9436.514187</v>
      </c>
      <c r="K59" s="28">
        <f t="shared" si="3"/>
        <v>1800</v>
      </c>
      <c r="L59" s="28">
        <f t="shared" si="4"/>
        <v>26460</v>
      </c>
      <c r="M59" s="29">
        <f t="shared" si="5"/>
        <v>91.17405012</v>
      </c>
      <c r="N59" s="29">
        <f t="shared" si="6"/>
        <v>8.825949885</v>
      </c>
      <c r="O59" s="27" t="str">
        <f t="shared" si="7"/>
        <v>BAJO</v>
      </c>
      <c r="P59" s="28">
        <f t="shared" si="8"/>
        <v>14700</v>
      </c>
      <c r="Q59" s="27">
        <f t="shared" si="9"/>
        <v>8383.841602</v>
      </c>
      <c r="R59" s="28">
        <f t="shared" si="10"/>
        <v>6000</v>
      </c>
      <c r="S59" s="28">
        <f t="shared" si="11"/>
        <v>26460</v>
      </c>
      <c r="T59" s="29">
        <f t="shared" si="12"/>
        <v>57.03293607</v>
      </c>
      <c r="U59" s="29">
        <f t="shared" si="13"/>
        <v>42.96706393</v>
      </c>
      <c r="V59" s="27" t="str">
        <f t="shared" si="14"/>
        <v>BAJO</v>
      </c>
    </row>
    <row r="60" ht="14.25" customHeight="1">
      <c r="A60" s="15">
        <f t="shared" si="15"/>
        <v>57</v>
      </c>
      <c r="B60" s="16" t="str">
        <f>COTIZACIONES!B60</f>
        <v>RODAMIENTOS PARA LAS RUEDAS SEGÚN LA REFERENCIA SOLICITADA</v>
      </c>
      <c r="C60" s="23" t="s">
        <v>30</v>
      </c>
      <c r="D60" s="23">
        <v>1.0</v>
      </c>
      <c r="E60" s="19">
        <f>COTIZACIONES!E60</f>
        <v>18000</v>
      </c>
      <c r="F60" s="19">
        <f>COTIZACIONES!F60</f>
        <v>11760</v>
      </c>
      <c r="G60" s="19">
        <f>COTIZACIONES!G60</f>
        <v>18000</v>
      </c>
      <c r="H60" s="19">
        <f>COTIZACIONES!H60</f>
        <v>21168</v>
      </c>
      <c r="I60" s="28">
        <f t="shared" si="1"/>
        <v>18000</v>
      </c>
      <c r="J60" s="27">
        <f t="shared" si="2"/>
        <v>3413.741642</v>
      </c>
      <c r="K60" s="28">
        <f t="shared" si="3"/>
        <v>11760</v>
      </c>
      <c r="L60" s="28">
        <f t="shared" si="4"/>
        <v>21168</v>
      </c>
      <c r="M60" s="29">
        <f t="shared" si="5"/>
        <v>18.96523135</v>
      </c>
      <c r="N60" s="29">
        <f t="shared" si="6"/>
        <v>81.03476865</v>
      </c>
      <c r="O60" s="27" t="str">
        <f t="shared" si="7"/>
        <v>ALTO</v>
      </c>
      <c r="P60" s="28">
        <f t="shared" si="8"/>
        <v>18000</v>
      </c>
      <c r="Q60" s="27">
        <f t="shared" si="9"/>
        <v>3908.456473</v>
      </c>
      <c r="R60" s="28">
        <f t="shared" si="10"/>
        <v>11760</v>
      </c>
      <c r="S60" s="28">
        <f t="shared" si="11"/>
        <v>21168</v>
      </c>
      <c r="T60" s="29">
        <f t="shared" si="12"/>
        <v>21.71364707</v>
      </c>
      <c r="U60" s="29">
        <f t="shared" si="13"/>
        <v>78.28635293</v>
      </c>
      <c r="V60" s="27" t="str">
        <f t="shared" si="14"/>
        <v>ALTO</v>
      </c>
    </row>
    <row r="61" ht="14.25" customHeight="1">
      <c r="A61" s="15">
        <f t="shared" si="15"/>
        <v>58</v>
      </c>
      <c r="B61" s="16" t="str">
        <f>COTIZACIONES!B61</f>
        <v>ROLLO DE FUNDA DE GUAYAS DE CAMBIO</v>
      </c>
      <c r="C61" s="15" t="s">
        <v>102</v>
      </c>
      <c r="D61" s="15">
        <v>1.0</v>
      </c>
      <c r="E61" s="19">
        <f>COTIZACIONES!E61</f>
        <v>405000</v>
      </c>
      <c r="F61" s="19">
        <f>COTIZACIONES!F61</f>
        <v>66150</v>
      </c>
      <c r="G61" s="19">
        <f>COTIZACIONES!G61</f>
        <v>585000</v>
      </c>
      <c r="H61" s="19">
        <f>COTIZACIONES!H61</f>
        <v>119070</v>
      </c>
      <c r="I61" s="28">
        <f t="shared" si="1"/>
        <v>262035</v>
      </c>
      <c r="J61" s="27">
        <f t="shared" si="2"/>
        <v>211847.8082</v>
      </c>
      <c r="K61" s="28">
        <f t="shared" si="3"/>
        <v>66150</v>
      </c>
      <c r="L61" s="28">
        <f t="shared" si="4"/>
        <v>585000</v>
      </c>
      <c r="M61" s="29">
        <f t="shared" si="5"/>
        <v>80.84714186</v>
      </c>
      <c r="N61" s="29">
        <f t="shared" si="6"/>
        <v>19.15285814</v>
      </c>
      <c r="O61" s="27" t="str">
        <f t="shared" si="7"/>
        <v>BAJO</v>
      </c>
      <c r="P61" s="28">
        <f t="shared" si="8"/>
        <v>119070</v>
      </c>
      <c r="Q61" s="27">
        <f t="shared" si="9"/>
        <v>148838.3963</v>
      </c>
      <c r="R61" s="28">
        <f t="shared" si="10"/>
        <v>66150</v>
      </c>
      <c r="S61" s="28">
        <f t="shared" si="11"/>
        <v>405000</v>
      </c>
      <c r="T61" s="29">
        <f t="shared" si="12"/>
        <v>125.0007527</v>
      </c>
      <c r="U61" s="29">
        <f t="shared" si="13"/>
        <v>-25.00075271</v>
      </c>
      <c r="V61" s="27" t="str">
        <f t="shared" si="14"/>
        <v>BAJO</v>
      </c>
    </row>
    <row r="62" ht="14.25" customHeight="1">
      <c r="A62" s="15">
        <f t="shared" si="15"/>
        <v>59</v>
      </c>
      <c r="B62" s="16" t="str">
        <f>COTIZACIONES!B62</f>
        <v>ROLLO DE FUNDA DE GUAYAS DE FRENO</v>
      </c>
      <c r="C62" s="23" t="s">
        <v>102</v>
      </c>
      <c r="D62" s="23">
        <v>1.0</v>
      </c>
      <c r="E62" s="19">
        <f>COTIZACIONES!E62</f>
        <v>420000</v>
      </c>
      <c r="F62" s="19">
        <f>COTIZACIONES!F62</f>
        <v>66150</v>
      </c>
      <c r="G62" s="19">
        <f>COTIZACIONES!G62</f>
        <v>135000</v>
      </c>
      <c r="H62" s="19">
        <f>COTIZACIONES!H62</f>
        <v>119070</v>
      </c>
      <c r="I62" s="28">
        <f t="shared" si="1"/>
        <v>127035</v>
      </c>
      <c r="J62" s="27">
        <f t="shared" si="2"/>
        <v>138019.0886</v>
      </c>
      <c r="K62" s="28">
        <f t="shared" si="3"/>
        <v>66150</v>
      </c>
      <c r="L62" s="28">
        <f t="shared" si="4"/>
        <v>420000</v>
      </c>
      <c r="M62" s="29">
        <f t="shared" si="5"/>
        <v>108.6465058</v>
      </c>
      <c r="N62" s="29">
        <f t="shared" si="6"/>
        <v>-8.646505786</v>
      </c>
      <c r="O62" s="27" t="str">
        <f t="shared" si="7"/>
        <v>BAJO</v>
      </c>
      <c r="P62" s="28">
        <f t="shared" si="8"/>
        <v>119070</v>
      </c>
      <c r="Q62" s="27">
        <f t="shared" si="9"/>
        <v>155837.9549</v>
      </c>
      <c r="R62" s="28">
        <f t="shared" si="10"/>
        <v>66150</v>
      </c>
      <c r="S62" s="28">
        <f t="shared" si="11"/>
        <v>420000</v>
      </c>
      <c r="T62" s="29">
        <f t="shared" si="12"/>
        <v>130.8792768</v>
      </c>
      <c r="U62" s="29">
        <f t="shared" si="13"/>
        <v>-30.87927685</v>
      </c>
      <c r="V62" s="27" t="str">
        <f t="shared" si="14"/>
        <v>BAJO</v>
      </c>
    </row>
    <row r="63" ht="14.25" customHeight="1">
      <c r="A63" s="15">
        <f t="shared" si="15"/>
        <v>60</v>
      </c>
      <c r="B63" s="16" t="str">
        <f>COTIZACIONES!B63</f>
        <v>SILLÍN</v>
      </c>
      <c r="C63" s="23" t="s">
        <v>30</v>
      </c>
      <c r="D63" s="23">
        <v>1.0</v>
      </c>
      <c r="E63" s="19">
        <f>COTIZACIONES!E63</f>
        <v>39000</v>
      </c>
      <c r="F63" s="19">
        <f>COTIZACIONES!F63</f>
        <v>58800</v>
      </c>
      <c r="G63" s="19">
        <f>COTIZACIONES!G63</f>
        <v>34800</v>
      </c>
      <c r="H63" s="19">
        <f>COTIZACIONES!H63</f>
        <v>105840</v>
      </c>
      <c r="I63" s="28">
        <f t="shared" si="1"/>
        <v>48900</v>
      </c>
      <c r="J63" s="27">
        <f t="shared" si="2"/>
        <v>28187.66219</v>
      </c>
      <c r="K63" s="28">
        <f t="shared" si="3"/>
        <v>34800</v>
      </c>
      <c r="L63" s="28">
        <f t="shared" si="4"/>
        <v>105840</v>
      </c>
      <c r="M63" s="29">
        <f t="shared" si="5"/>
        <v>57.64348097</v>
      </c>
      <c r="N63" s="29">
        <f t="shared" si="6"/>
        <v>42.35651903</v>
      </c>
      <c r="O63" s="27" t="str">
        <f t="shared" si="7"/>
        <v>BAJO</v>
      </c>
      <c r="P63" s="28">
        <f t="shared" si="8"/>
        <v>58800</v>
      </c>
      <c r="Q63" s="27">
        <f t="shared" si="9"/>
        <v>28032.49543</v>
      </c>
      <c r="R63" s="28">
        <f t="shared" si="10"/>
        <v>39000</v>
      </c>
      <c r="S63" s="28">
        <f t="shared" si="11"/>
        <v>105840</v>
      </c>
      <c r="T63" s="29">
        <f t="shared" si="12"/>
        <v>47.67431195</v>
      </c>
      <c r="U63" s="29">
        <f t="shared" si="13"/>
        <v>52.32568805</v>
      </c>
      <c r="V63" s="27" t="str">
        <f t="shared" si="14"/>
        <v>BAJO</v>
      </c>
    </row>
    <row r="64" ht="14.25" customHeight="1">
      <c r="A64" s="15">
        <f t="shared" si="15"/>
        <v>61</v>
      </c>
      <c r="B64" s="16" t="str">
        <f>COTIZACIONES!B64</f>
        <v>TENEDOR MTB PARA RIN 29" CON BLOQUEO AL HOMBRO</v>
      </c>
      <c r="C64" s="23" t="s">
        <v>30</v>
      </c>
      <c r="D64" s="23">
        <v>1.0</v>
      </c>
      <c r="E64" s="19">
        <f>COTIZACIONES!E64</f>
        <v>285000</v>
      </c>
      <c r="F64" s="19">
        <f>COTIZACIONES!F64</f>
        <v>264600</v>
      </c>
      <c r="G64" s="19">
        <f>COTIZACIONES!G64</f>
        <v>295800</v>
      </c>
      <c r="H64" s="19">
        <f>COTIZACIONES!H64</f>
        <v>476280</v>
      </c>
      <c r="I64" s="28">
        <f t="shared" si="1"/>
        <v>290400</v>
      </c>
      <c r="J64" s="27">
        <f t="shared" si="2"/>
        <v>84954.30066</v>
      </c>
      <c r="K64" s="28">
        <f t="shared" si="3"/>
        <v>264600</v>
      </c>
      <c r="L64" s="28">
        <f t="shared" si="4"/>
        <v>476280</v>
      </c>
      <c r="M64" s="29">
        <f t="shared" si="5"/>
        <v>29.25423576</v>
      </c>
      <c r="N64" s="29">
        <f t="shared" si="6"/>
        <v>70.74576424</v>
      </c>
      <c r="O64" s="27" t="str">
        <f t="shared" si="7"/>
        <v>BAJO</v>
      </c>
      <c r="P64" s="28">
        <f t="shared" si="8"/>
        <v>285000</v>
      </c>
      <c r="Q64" s="27">
        <f t="shared" si="9"/>
        <v>95343.01862</v>
      </c>
      <c r="R64" s="28">
        <f t="shared" si="10"/>
        <v>264600</v>
      </c>
      <c r="S64" s="28">
        <f t="shared" si="11"/>
        <v>476280</v>
      </c>
      <c r="T64" s="29">
        <f t="shared" si="12"/>
        <v>33.45369074</v>
      </c>
      <c r="U64" s="29">
        <f t="shared" si="13"/>
        <v>66.54630926</v>
      </c>
      <c r="V64" s="27" t="str">
        <f t="shared" si="14"/>
        <v>BAJO</v>
      </c>
    </row>
    <row r="65" ht="14.25" customHeight="1">
      <c r="A65" s="15">
        <f t="shared" si="15"/>
        <v>62</v>
      </c>
      <c r="B65" s="16" t="str">
        <f>COTIZACIONES!B65</f>
        <v>TENSOR MEGARANGE, SE PUEDE USAR EN PACHAS HASTA CON PIÑON DE 36 DIENTES RD TY500 6 / 7 VEL MODELO FC-TY501</v>
      </c>
      <c r="C65" s="23" t="s">
        <v>30</v>
      </c>
      <c r="D65" s="23">
        <v>1.0</v>
      </c>
      <c r="E65" s="19">
        <f>COTIZACIONES!E65</f>
        <v>120000</v>
      </c>
      <c r="F65" s="19">
        <f>COTIZACIONES!F65</f>
        <v>66150</v>
      </c>
      <c r="G65" s="19">
        <f>COTIZACIONES!G65</f>
        <v>76200</v>
      </c>
      <c r="H65" s="19">
        <f>COTIZACIONES!H65</f>
        <v>119070</v>
      </c>
      <c r="I65" s="28">
        <f t="shared" si="1"/>
        <v>97635</v>
      </c>
      <c r="J65" s="27">
        <f t="shared" si="2"/>
        <v>24441.88669</v>
      </c>
      <c r="K65" s="28">
        <f t="shared" si="3"/>
        <v>66150</v>
      </c>
      <c r="L65" s="28">
        <f t="shared" si="4"/>
        <v>120000</v>
      </c>
      <c r="M65" s="29">
        <f t="shared" si="5"/>
        <v>25.03393936</v>
      </c>
      <c r="N65" s="29">
        <f t="shared" si="6"/>
        <v>74.96606064</v>
      </c>
      <c r="O65" s="27" t="str">
        <f t="shared" si="7"/>
        <v>BAJO</v>
      </c>
      <c r="P65" s="28">
        <f t="shared" si="8"/>
        <v>119070</v>
      </c>
      <c r="Q65" s="27">
        <f t="shared" si="9"/>
        <v>25168.79417</v>
      </c>
      <c r="R65" s="28">
        <f t="shared" si="10"/>
        <v>66150</v>
      </c>
      <c r="S65" s="28">
        <f t="shared" si="11"/>
        <v>120000</v>
      </c>
      <c r="T65" s="29">
        <f t="shared" si="12"/>
        <v>21.13781319</v>
      </c>
      <c r="U65" s="29">
        <f t="shared" si="13"/>
        <v>78.86218681</v>
      </c>
      <c r="V65" s="27" t="str">
        <f t="shared" si="14"/>
        <v>ALTO</v>
      </c>
    </row>
    <row r="66" ht="14.25" customHeight="1">
      <c r="A66" s="15">
        <f t="shared" si="15"/>
        <v>63</v>
      </c>
      <c r="B66" s="16" t="str">
        <f>COTIZACIONES!B66</f>
        <v>TERMINALES PARA FUNDA DE CAMBIOS DE MATERIAL PLÁSTICO</v>
      </c>
      <c r="C66" s="23" t="s">
        <v>108</v>
      </c>
      <c r="D66" s="23">
        <v>1.0</v>
      </c>
      <c r="E66" s="19">
        <f>COTIZACIONES!E66</f>
        <v>7500</v>
      </c>
      <c r="F66" s="19">
        <f>COTIZACIONES!F66</f>
        <v>29400</v>
      </c>
      <c r="G66" s="19">
        <f>COTIZACIONES!G66</f>
        <v>9600</v>
      </c>
      <c r="H66" s="19">
        <f>COTIZACIONES!H66</f>
        <v>52920</v>
      </c>
      <c r="I66" s="28">
        <f t="shared" si="1"/>
        <v>19500</v>
      </c>
      <c r="J66" s="27">
        <f t="shared" si="2"/>
        <v>18318.10784</v>
      </c>
      <c r="K66" s="28">
        <f t="shared" si="3"/>
        <v>7500</v>
      </c>
      <c r="L66" s="28">
        <f t="shared" si="4"/>
        <v>52920</v>
      </c>
      <c r="M66" s="29">
        <f t="shared" si="5"/>
        <v>93.93901459</v>
      </c>
      <c r="N66" s="29">
        <f t="shared" si="6"/>
        <v>6.060985413</v>
      </c>
      <c r="O66" s="27" t="str">
        <f t="shared" si="7"/>
        <v>BAJO</v>
      </c>
      <c r="P66" s="28">
        <f t="shared" si="8"/>
        <v>29400</v>
      </c>
      <c r="Q66" s="27">
        <f t="shared" si="9"/>
        <v>18546.56842</v>
      </c>
      <c r="R66" s="28">
        <f t="shared" si="10"/>
        <v>7500</v>
      </c>
      <c r="S66" s="28">
        <f t="shared" si="11"/>
        <v>52920</v>
      </c>
      <c r="T66" s="29">
        <f t="shared" si="12"/>
        <v>63.08356604</v>
      </c>
      <c r="U66" s="29">
        <f t="shared" si="13"/>
        <v>36.91643396</v>
      </c>
      <c r="V66" s="27" t="str">
        <f t="shared" si="14"/>
        <v>BAJO</v>
      </c>
    </row>
    <row r="67" ht="14.25" customHeight="1">
      <c r="A67" s="15">
        <f t="shared" si="15"/>
        <v>64</v>
      </c>
      <c r="B67" s="16" t="str">
        <f>COTIZACIONES!B67</f>
        <v>TERMINALES PARA FUNDA DE FRENO DE MATERIAL PLÁSTICO O METÁLICO</v>
      </c>
      <c r="C67" s="23" t="s">
        <v>108</v>
      </c>
      <c r="D67" s="23">
        <v>1.0</v>
      </c>
      <c r="E67" s="19">
        <f>COTIZACIONES!E67</f>
        <v>7500</v>
      </c>
      <c r="F67" s="19">
        <f>COTIZACIONES!F67</f>
        <v>29400</v>
      </c>
      <c r="G67" s="19">
        <f>COTIZACIONES!G67</f>
        <v>12900</v>
      </c>
      <c r="H67" s="19">
        <f>COTIZACIONES!H67</f>
        <v>52920</v>
      </c>
      <c r="I67" s="28">
        <f t="shared" si="1"/>
        <v>21150</v>
      </c>
      <c r="J67" s="27">
        <f t="shared" si="2"/>
        <v>17675.52545</v>
      </c>
      <c r="K67" s="28">
        <f t="shared" si="3"/>
        <v>7500</v>
      </c>
      <c r="L67" s="28">
        <f t="shared" si="4"/>
        <v>52920</v>
      </c>
      <c r="M67" s="29">
        <f t="shared" si="5"/>
        <v>83.57222436</v>
      </c>
      <c r="N67" s="29">
        <f t="shared" si="6"/>
        <v>16.42777564</v>
      </c>
      <c r="O67" s="27" t="str">
        <f t="shared" si="7"/>
        <v>BAJO</v>
      </c>
      <c r="P67" s="28">
        <f t="shared" si="8"/>
        <v>29400</v>
      </c>
      <c r="Q67" s="27">
        <f t="shared" si="9"/>
        <v>18546.56842</v>
      </c>
      <c r="R67" s="28">
        <f t="shared" si="10"/>
        <v>7500</v>
      </c>
      <c r="S67" s="28">
        <f t="shared" si="11"/>
        <v>52920</v>
      </c>
      <c r="T67" s="29">
        <f t="shared" si="12"/>
        <v>63.08356604</v>
      </c>
      <c r="U67" s="29">
        <f t="shared" si="13"/>
        <v>36.91643396</v>
      </c>
      <c r="V67" s="27" t="str">
        <f t="shared" si="14"/>
        <v>BAJO</v>
      </c>
    </row>
    <row r="68" ht="14.25" customHeight="1">
      <c r="A68" s="15">
        <f t="shared" si="15"/>
        <v>65</v>
      </c>
      <c r="B68" s="16" t="str">
        <f>COTIZACIONES!B68</f>
        <v>TERMINALES PARA GUAYAS METÁLICAS</v>
      </c>
      <c r="C68" s="15" t="s">
        <v>108</v>
      </c>
      <c r="D68" s="15">
        <v>1.0</v>
      </c>
      <c r="E68" s="19">
        <f>COTIZACIONES!E68</f>
        <v>7500</v>
      </c>
      <c r="F68" s="19">
        <f>COTIZACIONES!F68</f>
        <v>17640</v>
      </c>
      <c r="G68" s="19">
        <f>COTIZACIONES!G68</f>
        <v>4500</v>
      </c>
      <c r="H68" s="19">
        <f>COTIZACIONES!H68</f>
        <v>31752</v>
      </c>
      <c r="I68" s="28">
        <f t="shared" si="1"/>
        <v>12570</v>
      </c>
      <c r="J68" s="27">
        <f t="shared" si="2"/>
        <v>10649.11602</v>
      </c>
      <c r="K68" s="28">
        <f t="shared" si="3"/>
        <v>4500</v>
      </c>
      <c r="L68" s="28">
        <f t="shared" si="4"/>
        <v>31752</v>
      </c>
      <c r="M68" s="29">
        <f t="shared" si="5"/>
        <v>84.71850453</v>
      </c>
      <c r="N68" s="29">
        <f t="shared" si="6"/>
        <v>15.28149547</v>
      </c>
      <c r="O68" s="27" t="str">
        <f t="shared" si="7"/>
        <v>BAJO</v>
      </c>
      <c r="P68" s="28">
        <f t="shared" si="8"/>
        <v>17640</v>
      </c>
      <c r="Q68" s="27">
        <f t="shared" si="9"/>
        <v>9945.002363</v>
      </c>
      <c r="R68" s="28">
        <f t="shared" si="10"/>
        <v>7500</v>
      </c>
      <c r="S68" s="28">
        <f t="shared" si="11"/>
        <v>31752</v>
      </c>
      <c r="T68" s="29">
        <f t="shared" si="12"/>
        <v>56.37756442</v>
      </c>
      <c r="U68" s="29">
        <f t="shared" si="13"/>
        <v>43.62243558</v>
      </c>
      <c r="V68" s="27" t="str">
        <f t="shared" si="14"/>
        <v>BAJO</v>
      </c>
    </row>
    <row r="69" ht="14.25" customHeight="1">
      <c r="A69" s="15">
        <f t="shared" si="15"/>
        <v>66</v>
      </c>
      <c r="B69" s="16" t="str">
        <f>COTIZACIONES!B69</f>
        <v>TRIPLATO CON BIELAS EN ALUMINIO 42, 34 Y 24 DIENTES o 42, 32 Y 22 DIENTES</v>
      </c>
      <c r="C69" s="23" t="s">
        <v>30</v>
      </c>
      <c r="D69" s="23">
        <v>1.0</v>
      </c>
      <c r="E69" s="19">
        <f>COTIZACIONES!E69</f>
        <v>270000</v>
      </c>
      <c r="F69" s="19">
        <f>COTIZACIONES!F69</f>
        <v>110250</v>
      </c>
      <c r="G69" s="19">
        <f>COTIZACIONES!G69</f>
        <v>106800</v>
      </c>
      <c r="H69" s="19">
        <f>COTIZACIONES!H69</f>
        <v>198450</v>
      </c>
      <c r="I69" s="28">
        <f t="shared" si="1"/>
        <v>154350</v>
      </c>
      <c r="J69" s="27">
        <f t="shared" si="2"/>
        <v>67760.8709</v>
      </c>
      <c r="K69" s="28">
        <f t="shared" si="3"/>
        <v>106800</v>
      </c>
      <c r="L69" s="28">
        <f t="shared" si="4"/>
        <v>270000</v>
      </c>
      <c r="M69" s="29">
        <f t="shared" si="5"/>
        <v>43.90079099</v>
      </c>
      <c r="N69" s="29">
        <f t="shared" si="6"/>
        <v>56.09920901</v>
      </c>
      <c r="O69" s="27" t="str">
        <f t="shared" si="7"/>
        <v>BAJO</v>
      </c>
      <c r="P69" s="28">
        <f t="shared" si="8"/>
        <v>198450</v>
      </c>
      <c r="Q69" s="27">
        <f t="shared" si="9"/>
        <v>65335.63346</v>
      </c>
      <c r="R69" s="28">
        <f t="shared" si="10"/>
        <v>110250</v>
      </c>
      <c r="S69" s="28">
        <f t="shared" si="11"/>
        <v>270000</v>
      </c>
      <c r="T69" s="29">
        <f t="shared" si="12"/>
        <v>32.92296975</v>
      </c>
      <c r="U69" s="29">
        <f t="shared" si="13"/>
        <v>67.07703025</v>
      </c>
      <c r="V69" s="27" t="str">
        <f t="shared" si="14"/>
        <v>BAJO</v>
      </c>
    </row>
    <row r="70" ht="14.25" customHeight="1">
      <c r="A70" s="15">
        <f t="shared" si="15"/>
        <v>67</v>
      </c>
      <c r="B70" s="16" t="str">
        <f>COTIZACIONES!B70</f>
        <v>UÑA PARA MARCO EN ALUMINIO COMPATIBLE CON BICICLETA</v>
      </c>
      <c r="C70" s="23" t="s">
        <v>30</v>
      </c>
      <c r="D70" s="23">
        <v>1.0</v>
      </c>
      <c r="E70" s="19">
        <f>COTIZACIONES!E70</f>
        <v>40500</v>
      </c>
      <c r="F70" s="19">
        <f>COTIZACIONES!F70</f>
        <v>22050</v>
      </c>
      <c r="G70" s="19">
        <f>COTIZACIONES!G70</f>
        <v>27600</v>
      </c>
      <c r="H70" s="19">
        <f>COTIZACIONES!H70</f>
        <v>39690</v>
      </c>
      <c r="I70" s="28">
        <f t="shared" si="1"/>
        <v>33645</v>
      </c>
      <c r="J70" s="27">
        <f t="shared" si="2"/>
        <v>7888.317311</v>
      </c>
      <c r="K70" s="28">
        <f t="shared" si="3"/>
        <v>22050</v>
      </c>
      <c r="L70" s="28">
        <f t="shared" si="4"/>
        <v>40500</v>
      </c>
      <c r="M70" s="29">
        <f t="shared" si="5"/>
        <v>23.44573432</v>
      </c>
      <c r="N70" s="29">
        <f t="shared" si="6"/>
        <v>76.55426568</v>
      </c>
      <c r="O70" s="27" t="str">
        <f t="shared" si="7"/>
        <v>ALTO</v>
      </c>
      <c r="P70" s="28">
        <f t="shared" si="8"/>
        <v>39690</v>
      </c>
      <c r="Q70" s="27">
        <f t="shared" si="9"/>
        <v>8512.919593</v>
      </c>
      <c r="R70" s="28">
        <f t="shared" si="10"/>
        <v>22050</v>
      </c>
      <c r="S70" s="28">
        <f t="shared" si="11"/>
        <v>40500</v>
      </c>
      <c r="T70" s="29">
        <f t="shared" si="12"/>
        <v>21.44852505</v>
      </c>
      <c r="U70" s="29">
        <f t="shared" si="13"/>
        <v>78.55147495</v>
      </c>
      <c r="V70" s="27" t="str">
        <f t="shared" si="14"/>
        <v>ALTO</v>
      </c>
    </row>
    <row r="71" ht="14.25" customHeight="1">
      <c r="A71" s="15">
        <f t="shared" si="15"/>
        <v>68</v>
      </c>
      <c r="B71" s="16" t="str">
        <f>COTIZACIONES!B71</f>
        <v>RIN EN ALUMINIO 29*2” DOBLE PARED , 36 AGUJEROS</v>
      </c>
      <c r="C71" s="23" t="s">
        <v>30</v>
      </c>
      <c r="D71" s="23">
        <v>1.0</v>
      </c>
      <c r="E71" s="19">
        <f>COTIZACIONES!E71</f>
        <v>51000</v>
      </c>
      <c r="F71" s="19">
        <f>COTIZACIONES!F71</f>
        <v>66150</v>
      </c>
      <c r="G71" s="19">
        <f>COTIZACIONES!G71</f>
        <v>61800</v>
      </c>
      <c r="H71" s="19">
        <f>COTIZACIONES!H71</f>
        <v>119070</v>
      </c>
      <c r="I71" s="28">
        <f t="shared" si="1"/>
        <v>63975</v>
      </c>
      <c r="J71" s="27">
        <f t="shared" si="2"/>
        <v>26314.19436</v>
      </c>
      <c r="K71" s="28">
        <f t="shared" si="3"/>
        <v>51000</v>
      </c>
      <c r="L71" s="28">
        <f t="shared" si="4"/>
        <v>119070</v>
      </c>
      <c r="M71" s="29">
        <f t="shared" si="5"/>
        <v>41.13199588</v>
      </c>
      <c r="N71" s="29">
        <f t="shared" si="6"/>
        <v>58.86800412</v>
      </c>
      <c r="O71" s="27" t="str">
        <f t="shared" si="7"/>
        <v>BAJO</v>
      </c>
      <c r="P71" s="28">
        <f t="shared" si="8"/>
        <v>66150</v>
      </c>
      <c r="Q71" s="27">
        <f t="shared" si="9"/>
        <v>29180.61343</v>
      </c>
      <c r="R71" s="28">
        <f t="shared" si="10"/>
        <v>51000</v>
      </c>
      <c r="S71" s="28">
        <f t="shared" si="11"/>
        <v>119070</v>
      </c>
      <c r="T71" s="29">
        <f t="shared" si="12"/>
        <v>44.1127943</v>
      </c>
      <c r="U71" s="29">
        <f t="shared" si="13"/>
        <v>55.8872057</v>
      </c>
      <c r="V71" s="27" t="str">
        <f t="shared" si="14"/>
        <v>BAJO</v>
      </c>
    </row>
    <row r="72" ht="14.25" customHeight="1">
      <c r="A72" s="15">
        <f t="shared" si="15"/>
        <v>69</v>
      </c>
      <c r="B72" s="16" t="str">
        <f>COTIZACIONES!B72</f>
        <v>POSTE DE SILLIN EL ALUMINIO 27.2*300MM PARA MTB</v>
      </c>
      <c r="C72" s="23" t="s">
        <v>30</v>
      </c>
      <c r="D72" s="23">
        <v>1.0</v>
      </c>
      <c r="E72" s="19">
        <f>COTIZACIONES!E72</f>
        <v>48000</v>
      </c>
      <c r="F72" s="19">
        <f>COTIZACIONES!F72</f>
        <v>51450</v>
      </c>
      <c r="G72" s="19">
        <f>COTIZACIONES!G72</f>
        <v>16500</v>
      </c>
      <c r="H72" s="19">
        <f>COTIZACIONES!H72</f>
        <v>92610</v>
      </c>
      <c r="I72" s="28">
        <f t="shared" si="1"/>
        <v>49725</v>
      </c>
      <c r="J72" s="27">
        <f t="shared" si="2"/>
        <v>27044.62146</v>
      </c>
      <c r="K72" s="28">
        <f t="shared" si="3"/>
        <v>16500</v>
      </c>
      <c r="L72" s="28">
        <f t="shared" si="4"/>
        <v>92610</v>
      </c>
      <c r="M72" s="29">
        <f t="shared" si="5"/>
        <v>54.38837901</v>
      </c>
      <c r="N72" s="29">
        <f t="shared" si="6"/>
        <v>45.61162099</v>
      </c>
      <c r="O72" s="27" t="str">
        <f t="shared" si="7"/>
        <v>BAJO</v>
      </c>
      <c r="P72" s="28">
        <f t="shared" si="8"/>
        <v>51450</v>
      </c>
      <c r="Q72" s="27">
        <f t="shared" si="9"/>
        <v>20265.1869</v>
      </c>
      <c r="R72" s="28">
        <f t="shared" si="10"/>
        <v>48000</v>
      </c>
      <c r="S72" s="28">
        <f t="shared" si="11"/>
        <v>92610</v>
      </c>
      <c r="T72" s="29">
        <f t="shared" si="12"/>
        <v>39.38811836</v>
      </c>
      <c r="U72" s="29">
        <f t="shared" si="13"/>
        <v>60.61188164</v>
      </c>
      <c r="V72" s="27" t="str">
        <f t="shared" si="14"/>
        <v>BAJO</v>
      </c>
    </row>
    <row r="73" ht="14.25" customHeight="1">
      <c r="A73" s="15">
        <f t="shared" si="15"/>
        <v>70</v>
      </c>
      <c r="B73" s="16" t="str">
        <f>COTIZACIONES!B73</f>
        <v>MANUBRIO DOBLE ALTURA EN ALUMINIO MTB</v>
      </c>
      <c r="C73" s="23" t="s">
        <v>30</v>
      </c>
      <c r="D73" s="23">
        <v>1.0</v>
      </c>
      <c r="E73" s="19">
        <f>COTIZACIONES!E73</f>
        <v>27000</v>
      </c>
      <c r="F73" s="19">
        <f>COTIZACIONES!F73</f>
        <v>66150</v>
      </c>
      <c r="G73" s="19">
        <f>COTIZACIONES!G73</f>
        <v>42000</v>
      </c>
      <c r="H73" s="19">
        <f>COTIZACIONES!H73</f>
        <v>119070</v>
      </c>
      <c r="I73" s="28">
        <f t="shared" si="1"/>
        <v>54075</v>
      </c>
      <c r="J73" s="27">
        <f t="shared" si="2"/>
        <v>34962.6061</v>
      </c>
      <c r="K73" s="28">
        <f t="shared" si="3"/>
        <v>27000</v>
      </c>
      <c r="L73" s="28">
        <f t="shared" si="4"/>
        <v>119070</v>
      </c>
      <c r="M73" s="29">
        <f t="shared" si="5"/>
        <v>64.65576717</v>
      </c>
      <c r="N73" s="29">
        <f t="shared" si="6"/>
        <v>35.34423283</v>
      </c>
      <c r="O73" s="27" t="str">
        <f t="shared" si="7"/>
        <v>BAJO</v>
      </c>
      <c r="P73" s="28">
        <f t="shared" si="8"/>
        <v>66150</v>
      </c>
      <c r="Q73" s="27">
        <f t="shared" si="9"/>
        <v>37727.28721</v>
      </c>
      <c r="R73" s="28">
        <f t="shared" si="10"/>
        <v>27000</v>
      </c>
      <c r="S73" s="28">
        <f t="shared" si="11"/>
        <v>119070</v>
      </c>
      <c r="T73" s="29">
        <f t="shared" si="12"/>
        <v>57.03293607</v>
      </c>
      <c r="U73" s="29">
        <f t="shared" si="13"/>
        <v>42.96706393</v>
      </c>
      <c r="V73" s="27" t="str">
        <f t="shared" si="14"/>
        <v>BAJO</v>
      </c>
    </row>
    <row r="74" ht="14.25" customHeight="1">
      <c r="A74" s="15">
        <f t="shared" si="15"/>
        <v>71</v>
      </c>
      <c r="B74" s="16" t="str">
        <f>COTIZACIONES!B74</f>
        <v>MOTOTOOL (herramienta rotativa o multi herramienta)</v>
      </c>
      <c r="C74" s="23" t="s">
        <v>30</v>
      </c>
      <c r="D74" s="23">
        <v>1.0</v>
      </c>
      <c r="E74" s="19">
        <f>COTIZACIONES!E74</f>
        <v>525000</v>
      </c>
      <c r="F74" s="19">
        <f>COTIZACIONES!F74</f>
        <v>235200</v>
      </c>
      <c r="G74" s="19">
        <f>COTIZACIONES!G74</f>
        <v>1132500</v>
      </c>
      <c r="H74" s="19">
        <f>COTIZACIONES!H74</f>
        <v>423360</v>
      </c>
      <c r="I74" s="28">
        <f t="shared" si="1"/>
        <v>474180</v>
      </c>
      <c r="J74" s="27">
        <f t="shared" si="2"/>
        <v>336043.3375</v>
      </c>
      <c r="K74" s="28">
        <f t="shared" si="3"/>
        <v>235200</v>
      </c>
      <c r="L74" s="28">
        <f t="shared" si="4"/>
        <v>1132500</v>
      </c>
      <c r="M74" s="29">
        <f t="shared" si="5"/>
        <v>70.86830687</v>
      </c>
      <c r="N74" s="29">
        <f t="shared" si="6"/>
        <v>29.13169313</v>
      </c>
      <c r="O74" s="27" t="str">
        <f t="shared" si="7"/>
        <v>BAJO</v>
      </c>
      <c r="P74" s="28">
        <f t="shared" si="8"/>
        <v>423360</v>
      </c>
      <c r="Q74" s="27">
        <f t="shared" si="9"/>
        <v>120055.0407</v>
      </c>
      <c r="R74" s="28">
        <f t="shared" si="10"/>
        <v>235200</v>
      </c>
      <c r="S74" s="28">
        <f t="shared" si="11"/>
        <v>525000</v>
      </c>
      <c r="T74" s="29">
        <f t="shared" si="12"/>
        <v>28.35767213</v>
      </c>
      <c r="U74" s="29">
        <f t="shared" si="13"/>
        <v>71.64232787</v>
      </c>
      <c r="V74" s="27" t="str">
        <f t="shared" si="14"/>
        <v>BAJO</v>
      </c>
    </row>
    <row r="75" ht="14.25" customHeight="1">
      <c r="A75" s="15">
        <f t="shared" si="15"/>
        <v>72</v>
      </c>
      <c r="B75" s="16" t="str">
        <f>COTIZACIONES!B75</f>
        <v>KIT BÁSICO DE PURGA DE FRENOS HIDRAHULICOS</v>
      </c>
      <c r="C75" s="23" t="s">
        <v>30</v>
      </c>
      <c r="D75" s="23">
        <v>1.0</v>
      </c>
      <c r="E75" s="19">
        <f>COTIZACIONES!E75</f>
        <v>285000</v>
      </c>
      <c r="F75" s="19">
        <f>COTIZACIONES!F75</f>
        <v>110250</v>
      </c>
      <c r="G75" s="19">
        <f>COTIZACIONES!G75</f>
        <v>336000</v>
      </c>
      <c r="H75" s="19">
        <f>COTIZACIONES!H75</f>
        <v>198450</v>
      </c>
      <c r="I75" s="28">
        <f t="shared" si="1"/>
        <v>241725</v>
      </c>
      <c r="J75" s="27">
        <f t="shared" si="2"/>
        <v>85983.92655</v>
      </c>
      <c r="K75" s="28">
        <f t="shared" si="3"/>
        <v>110250</v>
      </c>
      <c r="L75" s="28">
        <f t="shared" si="4"/>
        <v>336000</v>
      </c>
      <c r="M75" s="29">
        <f t="shared" si="5"/>
        <v>35.57096972</v>
      </c>
      <c r="N75" s="29">
        <f t="shared" si="6"/>
        <v>64.42903028</v>
      </c>
      <c r="O75" s="27" t="str">
        <f t="shared" si="7"/>
        <v>BAJO</v>
      </c>
      <c r="P75" s="28">
        <f t="shared" si="8"/>
        <v>198450</v>
      </c>
      <c r="Q75" s="27">
        <f t="shared" si="9"/>
        <v>71342.44879</v>
      </c>
      <c r="R75" s="28">
        <f t="shared" si="10"/>
        <v>110250</v>
      </c>
      <c r="S75" s="28">
        <f t="shared" si="11"/>
        <v>285000</v>
      </c>
      <c r="T75" s="29">
        <f t="shared" si="12"/>
        <v>35.94983562</v>
      </c>
      <c r="U75" s="29">
        <f t="shared" si="13"/>
        <v>64.05016438</v>
      </c>
      <c r="V75" s="27" t="str">
        <f t="shared" si="14"/>
        <v>BAJO</v>
      </c>
    </row>
    <row r="76" ht="14.25" customHeight="1">
      <c r="A76" s="15">
        <f t="shared" si="15"/>
        <v>73</v>
      </c>
      <c r="B76" s="16" t="str">
        <f>COTIZACIONES!B76</f>
        <v>MESA O SOPORTE PARA LA PRENSA</v>
      </c>
      <c r="C76" s="23" t="s">
        <v>30</v>
      </c>
      <c r="D76" s="23">
        <v>1.0</v>
      </c>
      <c r="E76" s="19">
        <f>COTIZACIONES!E76</f>
        <v>645000</v>
      </c>
      <c r="F76" s="19">
        <f>COTIZACIONES!F76</f>
        <v>220500</v>
      </c>
      <c r="G76" s="19">
        <f>COTIZACIONES!G76</f>
        <v>1250000</v>
      </c>
      <c r="H76" s="19">
        <f>COTIZACIONES!H76</f>
        <v>396900</v>
      </c>
      <c r="I76" s="28">
        <f t="shared" si="1"/>
        <v>520950</v>
      </c>
      <c r="J76" s="27">
        <f t="shared" si="2"/>
        <v>389434.3398</v>
      </c>
      <c r="K76" s="28">
        <f t="shared" si="3"/>
        <v>220500</v>
      </c>
      <c r="L76" s="28">
        <f t="shared" si="4"/>
        <v>1250000</v>
      </c>
      <c r="M76" s="29">
        <f t="shared" si="5"/>
        <v>74.7546482</v>
      </c>
      <c r="N76" s="29">
        <f t="shared" si="6"/>
        <v>25.2453518</v>
      </c>
      <c r="O76" s="27" t="str">
        <f t="shared" si="7"/>
        <v>BAJO</v>
      </c>
      <c r="P76" s="28">
        <f t="shared" si="8"/>
        <v>396900</v>
      </c>
      <c r="Q76" s="27">
        <f t="shared" si="9"/>
        <v>174123.4619</v>
      </c>
      <c r="R76" s="28">
        <f t="shared" si="10"/>
        <v>220500</v>
      </c>
      <c r="S76" s="28">
        <f t="shared" si="11"/>
        <v>645000</v>
      </c>
      <c r="T76" s="29">
        <f t="shared" si="12"/>
        <v>43.87086469</v>
      </c>
      <c r="U76" s="29">
        <f t="shared" si="13"/>
        <v>56.12913531</v>
      </c>
      <c r="V76" s="27" t="str">
        <f t="shared" si="14"/>
        <v>BAJO</v>
      </c>
    </row>
    <row r="77" ht="14.25" customHeight="1">
      <c r="A77" s="15">
        <f t="shared" si="15"/>
        <v>74</v>
      </c>
      <c r="B77" s="16" t="str">
        <f>COTIZACIONES!B77</f>
        <v>CANASTILLA BULTERA SELLADA CON TAPA</v>
      </c>
      <c r="C77" s="23" t="s">
        <v>30</v>
      </c>
      <c r="D77" s="23">
        <v>1.0</v>
      </c>
      <c r="E77" s="19">
        <f>COTIZACIONES!E77</f>
        <v>21000</v>
      </c>
      <c r="F77" s="19">
        <f>COTIZACIONES!F77</f>
        <v>124950</v>
      </c>
      <c r="G77" s="19">
        <f>COTIZACIONES!G77</f>
        <v>375000</v>
      </c>
      <c r="H77" s="19">
        <f>COTIZACIONES!H77</f>
        <v>224910</v>
      </c>
      <c r="I77" s="28">
        <f t="shared" si="1"/>
        <v>174930</v>
      </c>
      <c r="J77" s="27">
        <f t="shared" si="2"/>
        <v>130562.4618</v>
      </c>
      <c r="K77" s="28">
        <f t="shared" si="3"/>
        <v>21000</v>
      </c>
      <c r="L77" s="28">
        <f t="shared" si="4"/>
        <v>375000</v>
      </c>
      <c r="M77" s="29">
        <f t="shared" si="5"/>
        <v>74.63697581</v>
      </c>
      <c r="N77" s="29">
        <f t="shared" si="6"/>
        <v>25.36302419</v>
      </c>
      <c r="O77" s="27" t="str">
        <f t="shared" si="7"/>
        <v>BAJO</v>
      </c>
      <c r="P77" s="28">
        <f t="shared" si="8"/>
        <v>124950</v>
      </c>
      <c r="Q77" s="27">
        <f t="shared" si="9"/>
        <v>83251.22101</v>
      </c>
      <c r="R77" s="28">
        <f t="shared" si="10"/>
        <v>21000</v>
      </c>
      <c r="S77" s="28">
        <f t="shared" si="11"/>
        <v>224910</v>
      </c>
      <c r="T77" s="29">
        <f t="shared" si="12"/>
        <v>66.62762786</v>
      </c>
      <c r="U77" s="29">
        <f t="shared" si="13"/>
        <v>33.37237214</v>
      </c>
      <c r="V77" s="27" t="str">
        <f t="shared" si="14"/>
        <v>BAJO</v>
      </c>
    </row>
    <row r="78" ht="14.25" customHeight="1">
      <c r="A78" s="15">
        <f t="shared" si="15"/>
        <v>75</v>
      </c>
      <c r="B78" s="16" t="str">
        <f>COTIZACIONES!B78</f>
        <v>ESTANTERIA METALICA DESARMABLE</v>
      </c>
      <c r="C78" s="23" t="s">
        <v>30</v>
      </c>
      <c r="D78" s="23">
        <v>1.0</v>
      </c>
      <c r="E78" s="19">
        <f>COTIZACIONES!E78</f>
        <v>825000</v>
      </c>
      <c r="F78" s="19">
        <f>COTIZACIONES!F78</f>
        <v>264600</v>
      </c>
      <c r="G78" s="19">
        <f>COTIZACIONES!G78</f>
        <v>750000</v>
      </c>
      <c r="H78" s="19">
        <f>COTIZACIONES!H78</f>
        <v>476280</v>
      </c>
      <c r="I78" s="28">
        <f t="shared" si="1"/>
        <v>613140</v>
      </c>
      <c r="J78" s="27">
        <f t="shared" si="2"/>
        <v>223134.3512</v>
      </c>
      <c r="K78" s="28">
        <f t="shared" si="3"/>
        <v>264600</v>
      </c>
      <c r="L78" s="28">
        <f t="shared" si="4"/>
        <v>825000</v>
      </c>
      <c r="M78" s="29">
        <f t="shared" si="5"/>
        <v>36.39207216</v>
      </c>
      <c r="N78" s="29">
        <f t="shared" si="6"/>
        <v>63.60792784</v>
      </c>
      <c r="O78" s="27" t="str">
        <f t="shared" si="7"/>
        <v>BAJO</v>
      </c>
      <c r="P78" s="28">
        <f t="shared" si="8"/>
        <v>476280</v>
      </c>
      <c r="Q78" s="27">
        <f t="shared" si="9"/>
        <v>231051.274</v>
      </c>
      <c r="R78" s="28">
        <f t="shared" si="10"/>
        <v>264600</v>
      </c>
      <c r="S78" s="28">
        <f t="shared" si="11"/>
        <v>825000</v>
      </c>
      <c r="T78" s="29">
        <f t="shared" si="12"/>
        <v>48.51164734</v>
      </c>
      <c r="U78" s="29">
        <f t="shared" si="13"/>
        <v>51.48835266</v>
      </c>
      <c r="V78" s="27" t="str">
        <f t="shared" si="14"/>
        <v>BAJO</v>
      </c>
    </row>
    <row r="79" ht="14.25" customHeight="1">
      <c r="A79" s="35"/>
      <c r="B79" s="36"/>
      <c r="C79" s="35"/>
      <c r="D79" s="35"/>
      <c r="E79" s="37">
        <f t="shared" ref="E79:I79" si="16">SUM(E4:E78)</f>
        <v>13684500</v>
      </c>
      <c r="F79" s="37">
        <f t="shared" si="16"/>
        <v>6300420</v>
      </c>
      <c r="G79" s="37">
        <f t="shared" si="16"/>
        <v>51825468</v>
      </c>
      <c r="H79" s="37">
        <f t="shared" si="16"/>
        <v>11340756</v>
      </c>
      <c r="I79" s="37">
        <f t="shared" si="16"/>
        <v>11098504</v>
      </c>
      <c r="J79" s="38">
        <f t="shared" si="2"/>
        <v>18117150.2</v>
      </c>
      <c r="K79" s="39">
        <f t="shared" si="3"/>
        <v>6300420</v>
      </c>
      <c r="L79" s="39">
        <f t="shared" si="4"/>
        <v>51825468</v>
      </c>
      <c r="M79" s="40">
        <f t="shared" si="5"/>
        <v>163.2395699</v>
      </c>
      <c r="N79" s="40">
        <f t="shared" si="6"/>
        <v>-63.23956994</v>
      </c>
      <c r="O79" s="38" t="str">
        <f t="shared" si="7"/>
        <v>BAJO</v>
      </c>
      <c r="P79" s="37">
        <f>SUM(P4:P78)</f>
        <v>9891924</v>
      </c>
      <c r="Q79" s="38">
        <f t="shared" si="9"/>
        <v>3080814.473</v>
      </c>
      <c r="R79" s="38">
        <f t="shared" si="10"/>
        <v>6300420</v>
      </c>
      <c r="S79" s="38">
        <f t="shared" si="11"/>
        <v>13684500</v>
      </c>
      <c r="T79" s="40">
        <f t="shared" si="12"/>
        <v>31.14474468</v>
      </c>
      <c r="U79" s="40">
        <f t="shared" si="13"/>
        <v>68.85525532</v>
      </c>
      <c r="V79" s="38" t="str">
        <f t="shared" si="14"/>
        <v>BAJO</v>
      </c>
    </row>
    <row r="80" ht="14.2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ht="14.2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ht="14.2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ht="14.2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ht="14.2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ht="14.2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ht="14.2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ht="14.2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ht="14.2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ht="14.2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ht="14.2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ht="14.2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ht="14.2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ht="14.2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ht="14.2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ht="14.2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ht="14.2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ht="14.2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ht="14.2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ht="14.2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ht="14.2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ht="14.2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ht="14.2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ht="14.2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ht="14.2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ht="14.2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ht="14.2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ht="14.2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ht="14.2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ht="14.2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ht="14.2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ht="14.2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ht="14.2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ht="14.2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ht="14.2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ht="14.2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ht="14.2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ht="14.2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ht="14.2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ht="14.2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ht="14.2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ht="14.2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ht="14.2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ht="14.2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ht="14.2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ht="14.2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ht="14.2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ht="14.2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ht="14.2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ht="14.2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ht="14.2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ht="14.2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ht="14.2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ht="14.2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ht="14.2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ht="14.2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ht="14.2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ht="14.2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ht="14.2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ht="14.2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ht="14.2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ht="14.2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ht="14.2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ht="14.2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ht="14.2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ht="14.2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ht="14.2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ht="14.2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ht="14.2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ht="14.2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ht="14.2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ht="14.2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ht="14.2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ht="14.2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ht="14.2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ht="14.2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ht="14.2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ht="14.2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ht="14.2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ht="14.2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ht="14.2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ht="14.2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ht="14.2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ht="14.2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ht="14.2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ht="14.2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ht="14.2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ht="14.2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ht="14.2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ht="14.2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ht="14.2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ht="14.2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ht="14.2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ht="14.2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ht="14.2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ht="14.2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ht="14.2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ht="14.2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ht="14.2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ht="14.2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ht="14.2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ht="14.2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ht="14.2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ht="14.2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ht="14.2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ht="14.2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ht="14.2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ht="14.2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ht="14.2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ht="14.2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ht="14.2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ht="14.2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ht="14.2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ht="14.2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ht="14.2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ht="14.2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ht="14.2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ht="14.2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ht="14.2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ht="14.2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ht="14.2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ht="14.2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ht="14.2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ht="14.2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ht="14.2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ht="14.2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ht="14.2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ht="14.2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ht="14.2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ht="14.2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ht="14.2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ht="14.2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ht="14.2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ht="14.2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ht="14.2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ht="14.2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ht="14.2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ht="14.2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ht="14.2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ht="14.2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ht="14.2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ht="14.2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ht="14.2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ht="14.2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ht="14.2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ht="14.2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ht="14.2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ht="14.2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ht="14.2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ht="14.2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ht="14.2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ht="14.2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ht="14.2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ht="14.2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ht="14.2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ht="14.2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ht="14.2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ht="14.2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ht="14.2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ht="14.2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ht="14.2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ht="14.2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ht="14.2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ht="14.2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ht="14.2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ht="14.2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ht="14.2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ht="14.2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ht="14.2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ht="14.2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ht="14.2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ht="14.2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ht="14.2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ht="14.2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ht="14.2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ht="14.2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ht="14.2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ht="14.2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ht="14.2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ht="14.2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ht="14.2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ht="14.2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ht="14.2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ht="14.2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ht="14.2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ht="14.2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ht="14.2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ht="14.2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ht="14.2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ht="14.2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ht="14.2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ht="14.2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ht="14.2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ht="14.2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ht="14.2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ht="14.2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ht="14.2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ht="14.2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ht="14.2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ht="14.2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ht="14.2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ht="14.2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ht="14.2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ht="14.2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ht="14.2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ht="14.2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ht="14.2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ht="14.2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ht="14.2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ht="14.2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ht="14.2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ht="14.2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ht="14.2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ht="14.2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ht="14.2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ht="14.2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ht="14.2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ht="14.2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ht="14.2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ht="14.2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ht="14.2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ht="14.2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ht="14.2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ht="14.2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ht="14.2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ht="14.2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ht="14.2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ht="14.2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ht="14.2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ht="14.2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ht="14.2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ht="14.2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ht="14.2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ht="14.2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ht="14.2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ht="14.2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ht="14.2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ht="14.2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ht="14.2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ht="14.2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ht="14.2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ht="14.2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ht="14.2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ht="14.2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ht="14.2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ht="14.2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ht="14.2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ht="14.2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ht="14.2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ht="14.2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ht="14.2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ht="14.2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ht="14.2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ht="14.2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ht="14.2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ht="14.2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ht="14.2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ht="14.2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ht="14.2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ht="14.2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ht="14.2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ht="14.2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ht="14.2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ht="14.2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ht="14.2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ht="14.2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ht="14.2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ht="14.2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ht="14.2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ht="14.2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ht="14.2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ht="14.2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ht="14.2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ht="14.2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ht="14.2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ht="14.2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ht="14.2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ht="14.2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ht="14.2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ht="14.2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ht="14.2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ht="14.2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ht="14.2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ht="14.2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ht="14.2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ht="14.2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ht="14.2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ht="14.2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ht="14.2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ht="14.2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ht="14.2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ht="14.2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ht="14.2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ht="14.2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ht="14.2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ht="14.2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ht="14.2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ht="14.2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ht="14.2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ht="14.2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ht="14.2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ht="14.2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ht="14.2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ht="14.2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ht="14.2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ht="14.2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ht="14.2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ht="14.2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ht="14.2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ht="14.2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ht="14.2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ht="14.2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ht="14.2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ht="14.2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ht="14.2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ht="14.2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ht="14.2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ht="14.2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ht="14.2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ht="14.2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ht="14.2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ht="14.2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ht="14.2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ht="14.2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ht="14.2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ht="14.2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ht="14.2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ht="14.2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ht="14.2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ht="14.2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ht="14.2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ht="14.2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ht="14.2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ht="14.2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ht="14.2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ht="14.2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ht="14.2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ht="14.2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ht="14.2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ht="14.2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ht="14.2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ht="14.2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ht="14.2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ht="14.2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ht="14.2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ht="14.2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ht="14.2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ht="14.2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ht="14.2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ht="14.2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ht="14.2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ht="14.2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ht="14.2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ht="14.2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ht="14.2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ht="14.2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ht="14.2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ht="14.2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ht="14.2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ht="14.2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ht="14.2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ht="14.2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ht="14.2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ht="14.2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ht="14.2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ht="14.2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ht="14.2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ht="14.2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ht="14.2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ht="14.2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ht="14.2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ht="14.2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ht="14.2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ht="14.2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ht="14.2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ht="14.2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ht="14.2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ht="14.2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ht="14.2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ht="14.2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ht="14.2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ht="14.2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ht="14.2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ht="14.2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ht="14.2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ht="14.2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ht="14.2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ht="14.2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ht="14.2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ht="14.2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ht="14.2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ht="14.2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ht="14.2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ht="14.2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ht="14.2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ht="14.2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ht="14.2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ht="14.2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ht="14.2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ht="14.2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ht="14.2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ht="14.2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ht="14.2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ht="14.2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ht="14.2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ht="14.2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ht="14.2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ht="14.2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ht="14.2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ht="14.2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ht="14.2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ht="14.2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ht="14.2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ht="14.2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ht="14.2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ht="14.2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ht="14.2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ht="14.2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ht="14.2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ht="14.2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ht="14.2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ht="14.2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ht="14.2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ht="14.2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ht="14.2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ht="14.2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ht="14.2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ht="14.2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ht="14.2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ht="14.2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ht="14.2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ht="14.2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ht="14.2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ht="14.2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ht="14.2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ht="14.2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ht="14.2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ht="14.2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ht="14.2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ht="14.2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ht="14.2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ht="14.2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ht="14.2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ht="14.2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ht="14.2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ht="14.2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ht="14.2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ht="14.2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ht="14.2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ht="14.2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ht="14.2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ht="14.2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ht="14.2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ht="14.2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ht="14.2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ht="14.2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ht="14.2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ht="14.2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ht="14.2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ht="14.2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ht="14.2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ht="14.2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ht="14.2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ht="14.2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ht="14.2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ht="14.2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ht="14.2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ht="14.2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ht="14.2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ht="14.2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ht="14.2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ht="14.2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ht="14.2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ht="14.2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ht="14.2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ht="14.2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ht="14.2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ht="14.2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ht="14.2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ht="14.2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ht="14.2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ht="14.2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ht="14.2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ht="14.2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ht="14.2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ht="14.2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ht="14.2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ht="14.2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ht="14.2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ht="14.2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ht="14.2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ht="14.2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ht="14.2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ht="14.2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ht="14.2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ht="14.2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ht="14.2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ht="14.2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ht="14.2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ht="14.2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ht="14.2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ht="14.2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ht="14.2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ht="14.2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ht="14.2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ht="14.2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ht="14.2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ht="14.2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ht="14.2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ht="14.2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ht="14.2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ht="14.2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ht="14.2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ht="14.2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ht="14.2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ht="14.2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ht="14.2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ht="14.2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ht="14.2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ht="14.2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ht="14.2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ht="14.2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ht="14.2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ht="14.2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ht="14.2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ht="14.2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ht="14.2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ht="14.2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ht="14.2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ht="14.2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ht="14.2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ht="14.2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ht="14.2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ht="14.2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ht="14.2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ht="14.2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ht="14.2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ht="14.2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ht="14.2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ht="14.2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ht="14.2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ht="14.2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ht="14.2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ht="14.2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ht="14.2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ht="14.2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ht="14.2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ht="14.2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ht="14.2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ht="14.2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ht="14.2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ht="14.2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ht="14.2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ht="14.2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ht="14.2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ht="14.2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ht="14.2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ht="14.2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ht="14.2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ht="14.2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ht="14.2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ht="14.2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ht="14.2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ht="14.2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ht="14.2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ht="14.2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ht="14.2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ht="14.2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ht="14.2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ht="14.2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ht="14.2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ht="14.2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ht="14.2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ht="14.2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ht="14.2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ht="14.2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ht="14.2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ht="14.2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ht="14.2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ht="14.2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ht="14.2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ht="14.2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ht="14.2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ht="14.2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ht="14.2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ht="14.2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ht="14.2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ht="14.2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ht="14.2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ht="14.2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ht="14.2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ht="14.2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ht="14.2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ht="14.2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ht="14.2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ht="14.2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ht="14.2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ht="14.2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ht="14.2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ht="14.2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ht="14.2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ht="14.2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ht="14.2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ht="14.2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ht="14.2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ht="14.2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ht="14.2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ht="14.2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ht="14.2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ht="14.2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ht="14.2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ht="14.2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ht="14.2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ht="14.2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ht="14.2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ht="14.2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ht="14.2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ht="14.2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ht="14.2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ht="14.2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ht="14.2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ht="14.2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ht="14.2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ht="14.2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ht="14.2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ht="14.2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ht="14.2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ht="14.2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ht="14.2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ht="14.2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ht="14.2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ht="14.2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ht="14.2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ht="14.2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ht="14.2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ht="14.2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ht="14.2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ht="14.2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ht="14.2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ht="14.2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ht="14.2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ht="14.2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ht="14.2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ht="14.2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ht="14.2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ht="14.2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ht="14.2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ht="14.2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ht="14.2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ht="14.2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ht="14.2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ht="14.2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ht="14.2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ht="14.2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ht="14.2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ht="14.2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ht="14.2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ht="14.2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ht="14.2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ht="14.2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ht="14.2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ht="14.2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ht="14.2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ht="14.2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ht="14.2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ht="14.2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ht="14.2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ht="14.2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ht="14.2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ht="14.2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ht="14.2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ht="14.2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ht="14.2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ht="14.2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ht="14.2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ht="14.2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ht="14.2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ht="14.2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ht="14.2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ht="14.2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ht="14.2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ht="14.2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ht="14.2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ht="14.2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ht="14.2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ht="14.2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ht="14.2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ht="14.2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ht="14.2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ht="14.2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ht="14.2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ht="14.2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ht="14.2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ht="14.2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ht="14.2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ht="14.2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ht="14.2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ht="14.2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ht="14.2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ht="14.2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ht="14.2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ht="14.2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ht="14.2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ht="14.2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ht="14.2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ht="14.2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ht="14.2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ht="14.2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ht="14.2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ht="14.2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ht="14.2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ht="14.2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ht="14.2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ht="14.2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ht="14.2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ht="14.2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ht="14.2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ht="14.2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ht="14.2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ht="14.2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ht="14.2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ht="14.2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ht="14.2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ht="14.2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ht="14.2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ht="14.2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ht="14.2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ht="14.2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ht="14.2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ht="14.2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ht="14.2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ht="14.2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ht="14.2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ht="14.2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ht="14.2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ht="14.2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ht="14.2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ht="14.2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ht="14.2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ht="14.2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ht="14.2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ht="14.2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ht="14.2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ht="14.2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ht="14.2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ht="14.2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ht="14.2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ht="14.2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ht="14.2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ht="14.2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ht="14.2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ht="14.2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ht="14.2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ht="14.2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ht="14.2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ht="14.2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ht="14.2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ht="14.2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ht="14.2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ht="14.2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ht="14.2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ht="14.2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ht="14.2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ht="14.2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ht="14.2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ht="14.2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ht="14.2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ht="14.2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ht="14.2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ht="14.2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ht="14.2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ht="14.2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ht="14.2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ht="14.2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ht="14.2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ht="14.2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ht="14.2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ht="14.2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ht="14.2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ht="14.2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ht="14.2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ht="14.2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ht="14.2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ht="14.2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ht="14.2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ht="14.2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ht="14.2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ht="14.2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ht="14.2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ht="14.2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ht="14.2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ht="14.2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ht="14.2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ht="14.2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ht="14.2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ht="14.2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ht="14.2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ht="14.2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ht="14.2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ht="14.2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ht="14.2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ht="14.2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ht="14.2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ht="14.2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ht="14.2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ht="14.2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ht="14.2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ht="14.2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ht="14.2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ht="14.2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ht="14.2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ht="14.2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ht="14.2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ht="14.2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ht="14.2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ht="14.2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ht="14.2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ht="14.2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ht="14.2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ht="14.2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ht="14.2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ht="14.2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ht="14.2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ht="14.2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ht="14.2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ht="14.2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ht="14.2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ht="14.2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ht="14.2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ht="14.2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ht="14.2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ht="14.2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ht="14.2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ht="14.2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ht="14.2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ht="14.2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ht="14.2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ht="14.2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ht="14.2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ht="14.2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ht="14.2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ht="14.2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ht="14.2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ht="14.2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ht="14.2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ht="14.2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ht="14.2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ht="14.2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ht="14.2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ht="14.2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ht="14.2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ht="14.2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ht="14.2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ht="14.2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ht="14.2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ht="14.2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ht="14.2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ht="14.2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ht="14.2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ht="14.2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ht="14.2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ht="14.2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ht="14.2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ht="14.2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ht="14.2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ht="14.2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ht="14.2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ht="14.2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ht="14.2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ht="14.2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ht="14.2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ht="14.2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ht="14.2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ht="14.2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ht="14.2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ht="14.2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ht="14.2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ht="14.2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ht="14.2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ht="14.2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ht="14.2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ht="14.2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ht="14.2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ht="14.2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ht="14.2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ht="14.2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ht="14.2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ht="14.2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ht="14.2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ht="14.2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ht="14.2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ht="14.2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ht="14.2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ht="14.2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ht="14.2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ht="14.2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ht="14.2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ht="14.2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ht="14.2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ht="14.2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ht="14.2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ht="14.2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ht="14.2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ht="14.2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ht="14.2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ht="14.2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ht="14.2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ht="14.2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ht="14.2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ht="14.2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ht="14.2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ht="14.2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ht="14.2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ht="14.2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ht="14.2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ht="14.2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ht="14.2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ht="14.2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ht="14.2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ht="14.2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ht="14.2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</sheetData>
  <mergeCells count="18"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A1:F1"/>
    <mergeCell ref="I1:O1"/>
    <mergeCell ref="P1:V1"/>
    <mergeCell ref="A2:D2"/>
    <mergeCell ref="I2:I3"/>
    <mergeCell ref="J2:J3"/>
    <mergeCell ref="K2:K3"/>
    <mergeCell ref="V2:V3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54.71"/>
    <col customWidth="1" min="3" max="4" width="10.86"/>
    <col customWidth="1" min="5" max="5" width="18.43"/>
    <col customWidth="1" min="6" max="9" width="15.43"/>
    <col customWidth="1" min="10" max="10" width="11.57"/>
    <col customWidth="1" min="11" max="13" width="10.86"/>
    <col customWidth="1" min="14" max="14" width="19.57"/>
    <col customWidth="1" min="15" max="15" width="16.29"/>
    <col customWidth="1" min="16" max="16" width="23.86"/>
    <col customWidth="1" min="17" max="21" width="10.86"/>
    <col customWidth="1" min="22" max="22" width="18.14"/>
    <col customWidth="1" min="23" max="23" width="23.86"/>
    <col customWidth="1" min="24" max="24" width="18.71"/>
    <col customWidth="1" min="25" max="28" width="10.86"/>
    <col customWidth="1" min="29" max="29" width="16.71"/>
  </cols>
  <sheetData>
    <row r="1" ht="42.0" customHeight="1">
      <c r="A1" s="2" t="s">
        <v>0</v>
      </c>
      <c r="G1" s="4"/>
      <c r="H1" s="4"/>
      <c r="I1" s="1" t="s">
        <v>1</v>
      </c>
      <c r="J1" s="3"/>
      <c r="K1" s="3"/>
      <c r="L1" s="3"/>
      <c r="M1" s="3"/>
      <c r="N1" s="3"/>
      <c r="O1" s="5"/>
      <c r="P1" s="1" t="s">
        <v>5</v>
      </c>
      <c r="Q1" s="3"/>
      <c r="R1" s="3"/>
      <c r="S1" s="3"/>
      <c r="T1" s="3"/>
      <c r="U1" s="3"/>
      <c r="V1" s="5"/>
      <c r="W1" s="1" t="s">
        <v>10</v>
      </c>
      <c r="X1" s="3"/>
      <c r="Y1" s="3"/>
      <c r="Z1" s="3"/>
      <c r="AA1" s="3"/>
      <c r="AB1" s="3"/>
      <c r="AC1" s="5"/>
    </row>
    <row r="2" ht="14.25" customHeight="1">
      <c r="A2" s="10" t="s">
        <v>3</v>
      </c>
      <c r="B2" s="3"/>
      <c r="C2" s="3"/>
      <c r="D2" s="5"/>
      <c r="E2" s="12" t="s">
        <v>17</v>
      </c>
      <c r="F2" s="12" t="s">
        <v>19</v>
      </c>
      <c r="G2" s="12" t="s">
        <v>20</v>
      </c>
      <c r="H2" s="12" t="s">
        <v>22</v>
      </c>
      <c r="I2" s="14" t="s">
        <v>23</v>
      </c>
      <c r="J2" s="14" t="s">
        <v>26</v>
      </c>
      <c r="K2" s="14" t="s">
        <v>27</v>
      </c>
      <c r="L2" s="14" t="s">
        <v>29</v>
      </c>
      <c r="M2" s="14" t="s">
        <v>31</v>
      </c>
      <c r="N2" s="14" t="s">
        <v>32</v>
      </c>
      <c r="O2" s="14" t="s">
        <v>33</v>
      </c>
      <c r="P2" s="14" t="s">
        <v>23</v>
      </c>
      <c r="Q2" s="14" t="s">
        <v>26</v>
      </c>
      <c r="R2" s="14" t="s">
        <v>27</v>
      </c>
      <c r="S2" s="14" t="s">
        <v>29</v>
      </c>
      <c r="T2" s="14" t="s">
        <v>31</v>
      </c>
      <c r="U2" s="14" t="s">
        <v>32</v>
      </c>
      <c r="V2" s="14" t="s">
        <v>33</v>
      </c>
      <c r="W2" s="14" t="s">
        <v>23</v>
      </c>
      <c r="X2" s="14" t="s">
        <v>26</v>
      </c>
      <c r="Y2" s="14" t="s">
        <v>27</v>
      </c>
      <c r="Z2" s="14" t="s">
        <v>29</v>
      </c>
      <c r="AA2" s="14" t="s">
        <v>31</v>
      </c>
      <c r="AB2" s="14" t="s">
        <v>32</v>
      </c>
      <c r="AC2" s="14" t="s">
        <v>33</v>
      </c>
    </row>
    <row r="3" ht="30.0" customHeight="1">
      <c r="A3" s="9" t="s">
        <v>14</v>
      </c>
      <c r="B3" s="9" t="s">
        <v>15</v>
      </c>
      <c r="C3" s="21" t="s">
        <v>35</v>
      </c>
      <c r="D3" s="9" t="s">
        <v>18</v>
      </c>
      <c r="E3" s="13" t="s">
        <v>21</v>
      </c>
      <c r="F3" s="13" t="s">
        <v>21</v>
      </c>
      <c r="G3" s="13" t="s">
        <v>21</v>
      </c>
      <c r="H3" s="13" t="s">
        <v>21</v>
      </c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ht="14.25" customHeight="1">
      <c r="A4" s="15">
        <v>1.0</v>
      </c>
      <c r="B4" s="16" t="str">
        <f>COTIZACIONES!B4</f>
        <v>ESTACIÓN DE TRABAJO</v>
      </c>
      <c r="C4" s="15" t="s">
        <v>30</v>
      </c>
      <c r="D4" s="15">
        <v>1.0</v>
      </c>
      <c r="E4" s="19">
        <f>COTIZACIONES!E4</f>
        <v>1170000</v>
      </c>
      <c r="F4" s="19">
        <f>COTIZACIONES!F4</f>
        <v>367500</v>
      </c>
      <c r="G4" s="19">
        <f>COTIZACIONES!G4</f>
        <v>33667155</v>
      </c>
      <c r="H4" s="19">
        <f>COTIZACIONES!H4</f>
        <v>661500</v>
      </c>
      <c r="I4" s="27">
        <f t="shared" ref="I4:I78" si="1">ROUND(GEOMEAN(E4:H4),0)</f>
        <v>1759118</v>
      </c>
      <c r="J4" s="27">
        <f t="shared" ref="J4:J79" si="2">STDEVP(E4:H4)</f>
        <v>14263796.79</v>
      </c>
      <c r="K4" s="28">
        <f t="shared" ref="K4:K79" si="3">MIN(E4:H4)</f>
        <v>367500</v>
      </c>
      <c r="L4" s="28">
        <f t="shared" ref="L4:L79" si="4">MAX(E4:H4)</f>
        <v>33667155</v>
      </c>
      <c r="M4" s="29">
        <f t="shared" ref="M4:M79" si="5">(J4/I4)*100</f>
        <v>810.8493456</v>
      </c>
      <c r="N4" s="29">
        <f t="shared" ref="N4:N79" si="6">100-M4</f>
        <v>-710.8493456</v>
      </c>
      <c r="O4" s="27" t="str">
        <f t="shared" ref="O4:O79" si="7">IF(N4&gt;75,"ALTO","BAJO")</f>
        <v>BAJO</v>
      </c>
      <c r="P4" s="27">
        <f t="shared" ref="P4:P78" si="8">ROUND(GEOMEAN(E4,F4,H4),0)</f>
        <v>657644</v>
      </c>
      <c r="Q4" s="27">
        <f t="shared" ref="Q4:Q79" si="9">STDEVP(E4,F4,H4)</f>
        <v>331497.3605</v>
      </c>
      <c r="R4" s="28">
        <f t="shared" ref="R4:R78" si="10">MIN(E4,F4,H4)</f>
        <v>367500</v>
      </c>
      <c r="S4" s="28">
        <f t="shared" ref="S4:S78" si="11">MAX(E4,F4,H4)</f>
        <v>1170000</v>
      </c>
      <c r="T4" s="29">
        <f t="shared" ref="T4:T79" si="12">(Q4/P4)*100</f>
        <v>50.40680984</v>
      </c>
      <c r="U4" s="29">
        <f t="shared" ref="U4:U79" si="13">100-T4</f>
        <v>49.59319016</v>
      </c>
      <c r="V4" s="27" t="str">
        <f t="shared" ref="V4:V79" si="14">IF(U4&gt;75,"ALTO","BAJO")</f>
        <v>BAJO</v>
      </c>
      <c r="W4" s="27">
        <f t="shared" ref="W4:W78" si="15">ROUND(GEOMEAN(E4,H4),0)</f>
        <v>879747</v>
      </c>
      <c r="X4" s="27">
        <f t="shared" ref="X4:X79" si="16">STDEVP(E4,H4)</f>
        <v>254250</v>
      </c>
      <c r="Y4" s="28">
        <f t="shared" ref="Y4:Y79" si="17">MIN(E4,H4)</f>
        <v>661500</v>
      </c>
      <c r="Z4" s="28">
        <f t="shared" ref="Z4:Z79" si="18">MAX(E4,H4)</f>
        <v>1170000</v>
      </c>
      <c r="AA4" s="29">
        <f t="shared" ref="AA4:AA79" si="19">(X4/W4)*100</f>
        <v>28.90035431</v>
      </c>
      <c r="AB4" s="29">
        <f t="shared" ref="AB4:AB79" si="20">100-AA4</f>
        <v>71.09964569</v>
      </c>
      <c r="AC4" s="27" t="str">
        <f t="shared" ref="AC4:AC79" si="21">IF(AB4&gt;75,"ALTO","BAJO")</f>
        <v>BAJO</v>
      </c>
    </row>
    <row r="5" ht="14.25" customHeight="1">
      <c r="A5" s="15">
        <f t="shared" ref="A5:A78" si="22">A4+1</f>
        <v>2</v>
      </c>
      <c r="B5" s="16" t="str">
        <f>COTIZACIONES!B5</f>
        <v>SOPORTE DE PARED/BANCO DE TRABAJO</v>
      </c>
      <c r="C5" s="15" t="s">
        <v>30</v>
      </c>
      <c r="D5" s="15">
        <v>1.0</v>
      </c>
      <c r="E5" s="19">
        <f>COTIZACIONES!E5</f>
        <v>405000</v>
      </c>
      <c r="F5" s="19">
        <f>COTIZACIONES!F5</f>
        <v>220500</v>
      </c>
      <c r="G5" s="19">
        <f>COTIZACIONES!G5</f>
        <v>1304878</v>
      </c>
      <c r="H5" s="19">
        <f>COTIZACIONES!H5</f>
        <v>396900</v>
      </c>
      <c r="I5" s="27">
        <f t="shared" si="1"/>
        <v>463744</v>
      </c>
      <c r="J5" s="27">
        <f t="shared" si="2"/>
        <v>423917.9557</v>
      </c>
      <c r="K5" s="28">
        <f t="shared" si="3"/>
        <v>220500</v>
      </c>
      <c r="L5" s="28">
        <f t="shared" si="4"/>
        <v>1304878</v>
      </c>
      <c r="M5" s="29">
        <f t="shared" si="5"/>
        <v>91.41206262</v>
      </c>
      <c r="N5" s="29">
        <f t="shared" si="6"/>
        <v>8.587937381</v>
      </c>
      <c r="O5" s="27" t="str">
        <f t="shared" si="7"/>
        <v>BAJO</v>
      </c>
      <c r="P5" s="27">
        <f t="shared" si="8"/>
        <v>328485</v>
      </c>
      <c r="Q5" s="27">
        <f t="shared" si="9"/>
        <v>85129.19593</v>
      </c>
      <c r="R5" s="28">
        <f t="shared" si="10"/>
        <v>220500</v>
      </c>
      <c r="S5" s="28">
        <f t="shared" si="11"/>
        <v>405000</v>
      </c>
      <c r="T5" s="29">
        <f t="shared" si="12"/>
        <v>25.91570267</v>
      </c>
      <c r="U5" s="29">
        <f t="shared" si="13"/>
        <v>74.08429733</v>
      </c>
      <c r="V5" s="27" t="str">
        <f t="shared" si="14"/>
        <v>BAJO</v>
      </c>
      <c r="W5" s="27">
        <f t="shared" si="15"/>
        <v>400930</v>
      </c>
      <c r="X5" s="27">
        <f t="shared" si="16"/>
        <v>4050</v>
      </c>
      <c r="Y5" s="28">
        <f t="shared" si="17"/>
        <v>396900</v>
      </c>
      <c r="Z5" s="28">
        <f t="shared" si="18"/>
        <v>405000</v>
      </c>
      <c r="AA5" s="29">
        <f t="shared" si="19"/>
        <v>1.010151398</v>
      </c>
      <c r="AB5" s="29">
        <f t="shared" si="20"/>
        <v>98.9898486</v>
      </c>
      <c r="AC5" s="27" t="str">
        <f t="shared" si="21"/>
        <v>ALTO</v>
      </c>
    </row>
    <row r="6" ht="14.25" customHeight="1">
      <c r="A6" s="15">
        <f t="shared" si="22"/>
        <v>3</v>
      </c>
      <c r="B6" s="16" t="str">
        <f>COTIZACIONES!B6</f>
        <v>ALICATES DE CADENA (PINZA PARA ESLABONES DE CADENA)</v>
      </c>
      <c r="C6" s="15" t="s">
        <v>30</v>
      </c>
      <c r="D6" s="23">
        <v>1.0</v>
      </c>
      <c r="E6" s="19">
        <f>COTIZACIONES!E6</f>
        <v>112500</v>
      </c>
      <c r="F6" s="19">
        <f>COTIZACIONES!F6</f>
        <v>51450</v>
      </c>
      <c r="G6" s="19">
        <f>COTIZACIONES!G6</f>
        <v>80000</v>
      </c>
      <c r="H6" s="19">
        <f>COTIZACIONES!H6</f>
        <v>92610</v>
      </c>
      <c r="I6" s="27">
        <f t="shared" si="1"/>
        <v>80923</v>
      </c>
      <c r="J6" s="27">
        <f t="shared" si="2"/>
        <v>22146.14075</v>
      </c>
      <c r="K6" s="28">
        <f t="shared" si="3"/>
        <v>51450</v>
      </c>
      <c r="L6" s="28">
        <f t="shared" si="4"/>
        <v>112500</v>
      </c>
      <c r="M6" s="29">
        <f t="shared" si="5"/>
        <v>27.36692998</v>
      </c>
      <c r="N6" s="29">
        <f t="shared" si="6"/>
        <v>72.63307002</v>
      </c>
      <c r="O6" s="27" t="str">
        <f t="shared" si="7"/>
        <v>BAJO</v>
      </c>
      <c r="P6" s="27">
        <f t="shared" si="8"/>
        <v>81233</v>
      </c>
      <c r="Q6" s="27">
        <f t="shared" si="9"/>
        <v>25422.78112</v>
      </c>
      <c r="R6" s="28">
        <f t="shared" si="10"/>
        <v>51450</v>
      </c>
      <c r="S6" s="28">
        <f t="shared" si="11"/>
        <v>112500</v>
      </c>
      <c r="T6" s="29">
        <f t="shared" si="12"/>
        <v>31.29612488</v>
      </c>
      <c r="U6" s="29">
        <f t="shared" si="13"/>
        <v>68.70387512</v>
      </c>
      <c r="V6" s="27" t="str">
        <f t="shared" si="14"/>
        <v>BAJO</v>
      </c>
      <c r="W6" s="27">
        <f t="shared" si="15"/>
        <v>102072</v>
      </c>
      <c r="X6" s="27">
        <f t="shared" si="16"/>
        <v>9945</v>
      </c>
      <c r="Y6" s="28">
        <f t="shared" si="17"/>
        <v>92610</v>
      </c>
      <c r="Z6" s="28">
        <f t="shared" si="18"/>
        <v>112500</v>
      </c>
      <c r="AA6" s="29">
        <f t="shared" si="19"/>
        <v>9.743122502</v>
      </c>
      <c r="AB6" s="29">
        <f t="shared" si="20"/>
        <v>90.2568775</v>
      </c>
      <c r="AC6" s="27" t="str">
        <f t="shared" si="21"/>
        <v>ALTO</v>
      </c>
    </row>
    <row r="7" ht="14.25" customHeight="1">
      <c r="A7" s="15">
        <f t="shared" si="22"/>
        <v>4</v>
      </c>
      <c r="B7" s="16" t="str">
        <f>COTIZACIONES!B7</f>
        <v>BOMBA / INFLADOR DE PISO CON MANOMETRO</v>
      </c>
      <c r="C7" s="15" t="s">
        <v>30</v>
      </c>
      <c r="D7" s="23">
        <v>1.0</v>
      </c>
      <c r="E7" s="19">
        <f>COTIZACIONES!E7</f>
        <v>285000</v>
      </c>
      <c r="F7" s="19">
        <f>COTIZACIONES!F7</f>
        <v>110250</v>
      </c>
      <c r="G7" s="19">
        <f>COTIZACIONES!G7</f>
        <v>193800</v>
      </c>
      <c r="H7" s="19">
        <f>COTIZACIONES!H7</f>
        <v>198450</v>
      </c>
      <c r="I7" s="27">
        <f t="shared" si="1"/>
        <v>186448</v>
      </c>
      <c r="J7" s="27">
        <f t="shared" si="2"/>
        <v>61809.87482</v>
      </c>
      <c r="K7" s="28">
        <f t="shared" si="3"/>
        <v>110250</v>
      </c>
      <c r="L7" s="28">
        <f t="shared" si="4"/>
        <v>285000</v>
      </c>
      <c r="M7" s="29">
        <f t="shared" si="5"/>
        <v>33.15126728</v>
      </c>
      <c r="N7" s="29">
        <f t="shared" si="6"/>
        <v>66.84873272</v>
      </c>
      <c r="O7" s="27" t="str">
        <f t="shared" si="7"/>
        <v>BAJO</v>
      </c>
      <c r="P7" s="27">
        <f t="shared" si="8"/>
        <v>184059</v>
      </c>
      <c r="Q7" s="27">
        <f t="shared" si="9"/>
        <v>71342.44879</v>
      </c>
      <c r="R7" s="28">
        <f t="shared" si="10"/>
        <v>110250</v>
      </c>
      <c r="S7" s="28">
        <f t="shared" si="11"/>
        <v>285000</v>
      </c>
      <c r="T7" s="29">
        <f t="shared" si="12"/>
        <v>38.76064131</v>
      </c>
      <c r="U7" s="29">
        <f t="shared" si="13"/>
        <v>61.23935869</v>
      </c>
      <c r="V7" s="27" t="str">
        <f t="shared" si="14"/>
        <v>BAJO</v>
      </c>
      <c r="W7" s="27">
        <f t="shared" si="15"/>
        <v>237820</v>
      </c>
      <c r="X7" s="27">
        <f t="shared" si="16"/>
        <v>43275</v>
      </c>
      <c r="Y7" s="28">
        <f t="shared" si="17"/>
        <v>198450</v>
      </c>
      <c r="Z7" s="28">
        <f t="shared" si="18"/>
        <v>285000</v>
      </c>
      <c r="AA7" s="29">
        <f t="shared" si="19"/>
        <v>18.19653519</v>
      </c>
      <c r="AB7" s="29">
        <f t="shared" si="20"/>
        <v>81.80346481</v>
      </c>
      <c r="AC7" s="27" t="str">
        <f t="shared" si="21"/>
        <v>ALTO</v>
      </c>
    </row>
    <row r="8" ht="14.25" customHeight="1">
      <c r="A8" s="15">
        <f t="shared" si="22"/>
        <v>5</v>
      </c>
      <c r="B8" s="16" t="str">
        <f>COTIZACIONES!B8</f>
        <v>CALIBRADOR DE ALINEACIÓN DE LA SUSPENSIÓN DEL DESVIADOR (COMPAS PARA ALINEAR LAS UÑAS DE LOS MARCOS)</v>
      </c>
      <c r="C8" s="15" t="s">
        <v>30</v>
      </c>
      <c r="D8" s="15">
        <v>1.0</v>
      </c>
      <c r="E8" s="19">
        <f>COTIZACIONES!E8</f>
        <v>525000</v>
      </c>
      <c r="F8" s="19">
        <f>COTIZACIONES!F8</f>
        <v>235200</v>
      </c>
      <c r="G8" s="19">
        <f>COTIZACIONES!G8</f>
        <v>371785</v>
      </c>
      <c r="H8" s="19">
        <f>COTIZACIONES!H8</f>
        <v>423360</v>
      </c>
      <c r="I8" s="27">
        <f t="shared" si="1"/>
        <v>373379</v>
      </c>
      <c r="J8" s="27">
        <f t="shared" si="2"/>
        <v>104435.7441</v>
      </c>
      <c r="K8" s="28">
        <f t="shared" si="3"/>
        <v>235200</v>
      </c>
      <c r="L8" s="28">
        <f t="shared" si="4"/>
        <v>525000</v>
      </c>
      <c r="M8" s="29">
        <f t="shared" si="5"/>
        <v>27.97043864</v>
      </c>
      <c r="N8" s="29">
        <f t="shared" si="6"/>
        <v>72.02956136</v>
      </c>
      <c r="O8" s="27" t="str">
        <f t="shared" si="7"/>
        <v>BAJO</v>
      </c>
      <c r="P8" s="27">
        <f t="shared" si="8"/>
        <v>373911</v>
      </c>
      <c r="Q8" s="27">
        <f t="shared" si="9"/>
        <v>120055.0407</v>
      </c>
      <c r="R8" s="28">
        <f t="shared" si="10"/>
        <v>235200</v>
      </c>
      <c r="S8" s="28">
        <f t="shared" si="11"/>
        <v>525000</v>
      </c>
      <c r="T8" s="29">
        <f t="shared" si="12"/>
        <v>32.10791892</v>
      </c>
      <c r="U8" s="29">
        <f t="shared" si="13"/>
        <v>67.89208108</v>
      </c>
      <c r="V8" s="27" t="str">
        <f t="shared" si="14"/>
        <v>BAJO</v>
      </c>
      <c r="W8" s="27">
        <f t="shared" si="15"/>
        <v>471449</v>
      </c>
      <c r="X8" s="27">
        <f t="shared" si="16"/>
        <v>50820</v>
      </c>
      <c r="Y8" s="28">
        <f t="shared" si="17"/>
        <v>423360</v>
      </c>
      <c r="Z8" s="28">
        <f t="shared" si="18"/>
        <v>525000</v>
      </c>
      <c r="AA8" s="29">
        <f t="shared" si="19"/>
        <v>10.77953289</v>
      </c>
      <c r="AB8" s="29">
        <f t="shared" si="20"/>
        <v>89.22046711</v>
      </c>
      <c r="AC8" s="27" t="str">
        <f t="shared" si="21"/>
        <v>ALTO</v>
      </c>
    </row>
    <row r="9" ht="14.25" customHeight="1">
      <c r="A9" s="15">
        <f t="shared" si="22"/>
        <v>6</v>
      </c>
      <c r="B9" s="16" t="str">
        <f>COTIZACIONES!B9</f>
        <v>COMPRESOR 24 LITROS</v>
      </c>
      <c r="C9" s="15" t="s">
        <v>30</v>
      </c>
      <c r="D9" s="23">
        <v>1.0</v>
      </c>
      <c r="E9" s="19">
        <f>COTIZACIONES!E9</f>
        <v>1170000</v>
      </c>
      <c r="F9" s="19">
        <f>COTIZACIONES!F9</f>
        <v>705600</v>
      </c>
      <c r="G9" s="19">
        <f>COTIZACIONES!G9</f>
        <v>1750000</v>
      </c>
      <c r="H9" s="19">
        <f>COTIZACIONES!H9</f>
        <v>1270080</v>
      </c>
      <c r="I9" s="27">
        <f t="shared" si="1"/>
        <v>1163867</v>
      </c>
      <c r="J9" s="27">
        <f t="shared" si="2"/>
        <v>370962.9027</v>
      </c>
      <c r="K9" s="28">
        <f t="shared" si="3"/>
        <v>705600</v>
      </c>
      <c r="L9" s="28">
        <f t="shared" si="4"/>
        <v>1750000</v>
      </c>
      <c r="M9" s="29">
        <f t="shared" si="5"/>
        <v>31.87330706</v>
      </c>
      <c r="N9" s="29">
        <f t="shared" si="6"/>
        <v>68.12669294</v>
      </c>
      <c r="O9" s="27" t="str">
        <f t="shared" si="7"/>
        <v>BAJO</v>
      </c>
      <c r="P9" s="27">
        <f t="shared" si="8"/>
        <v>1015918</v>
      </c>
      <c r="Q9" s="27">
        <f t="shared" si="9"/>
        <v>245927.0526</v>
      </c>
      <c r="R9" s="28">
        <f t="shared" si="10"/>
        <v>705600</v>
      </c>
      <c r="S9" s="28">
        <f t="shared" si="11"/>
        <v>1270080</v>
      </c>
      <c r="T9" s="29">
        <f t="shared" si="12"/>
        <v>24.20737231</v>
      </c>
      <c r="U9" s="29">
        <f t="shared" si="13"/>
        <v>75.79262769</v>
      </c>
      <c r="V9" s="27" t="str">
        <f t="shared" si="14"/>
        <v>ALTO</v>
      </c>
      <c r="W9" s="27">
        <f t="shared" si="15"/>
        <v>1219013</v>
      </c>
      <c r="X9" s="27">
        <f t="shared" si="16"/>
        <v>50040</v>
      </c>
      <c r="Y9" s="28">
        <f t="shared" si="17"/>
        <v>1170000</v>
      </c>
      <c r="Z9" s="28">
        <f t="shared" si="18"/>
        <v>1270080</v>
      </c>
      <c r="AA9" s="29">
        <f t="shared" si="19"/>
        <v>4.104960324</v>
      </c>
      <c r="AB9" s="29">
        <f t="shared" si="20"/>
        <v>95.89503968</v>
      </c>
      <c r="AC9" s="27" t="str">
        <f t="shared" si="21"/>
        <v>ALTO</v>
      </c>
    </row>
    <row r="10" ht="14.25" customHeight="1">
      <c r="A10" s="15">
        <f t="shared" si="22"/>
        <v>7</v>
      </c>
      <c r="B10" s="16" t="str">
        <f>COTIZACIONES!B10</f>
        <v>HOMBRESOLO MEDIANO (10")</v>
      </c>
      <c r="C10" s="15" t="s">
        <v>30</v>
      </c>
      <c r="D10" s="15">
        <v>1.0</v>
      </c>
      <c r="E10" s="19">
        <f>COTIZACIONES!E10</f>
        <v>97500</v>
      </c>
      <c r="F10" s="19">
        <f>COTIZACIONES!F10</f>
        <v>36750</v>
      </c>
      <c r="G10" s="19">
        <f>COTIZACIONES!G10</f>
        <v>105000</v>
      </c>
      <c r="H10" s="19">
        <f>COTIZACIONES!H10</f>
        <v>66150</v>
      </c>
      <c r="I10" s="27">
        <f t="shared" si="1"/>
        <v>70631</v>
      </c>
      <c r="J10" s="27">
        <f t="shared" si="2"/>
        <v>27112.47407</v>
      </c>
      <c r="K10" s="28">
        <f t="shared" si="3"/>
        <v>36750</v>
      </c>
      <c r="L10" s="28">
        <f t="shared" si="4"/>
        <v>105000</v>
      </c>
      <c r="M10" s="29">
        <f t="shared" si="5"/>
        <v>38.38608269</v>
      </c>
      <c r="N10" s="29">
        <f t="shared" si="6"/>
        <v>61.61391731</v>
      </c>
      <c r="O10" s="27" t="str">
        <f t="shared" si="7"/>
        <v>BAJO</v>
      </c>
      <c r="P10" s="27">
        <f t="shared" si="8"/>
        <v>61887</v>
      </c>
      <c r="Q10" s="27">
        <f t="shared" si="9"/>
        <v>24805.34217</v>
      </c>
      <c r="R10" s="28">
        <f t="shared" si="10"/>
        <v>36750</v>
      </c>
      <c r="S10" s="28">
        <f t="shared" si="11"/>
        <v>97500</v>
      </c>
      <c r="T10" s="29">
        <f t="shared" si="12"/>
        <v>40.08166847</v>
      </c>
      <c r="U10" s="29">
        <f t="shared" si="13"/>
        <v>59.91833153</v>
      </c>
      <c r="V10" s="27" t="str">
        <f t="shared" si="14"/>
        <v>BAJO</v>
      </c>
      <c r="W10" s="27">
        <f t="shared" si="15"/>
        <v>80310</v>
      </c>
      <c r="X10" s="27">
        <f t="shared" si="16"/>
        <v>15675</v>
      </c>
      <c r="Y10" s="28">
        <f t="shared" si="17"/>
        <v>66150</v>
      </c>
      <c r="Z10" s="28">
        <f t="shared" si="18"/>
        <v>97500</v>
      </c>
      <c r="AA10" s="29">
        <f t="shared" si="19"/>
        <v>19.5181173</v>
      </c>
      <c r="AB10" s="29">
        <f t="shared" si="20"/>
        <v>80.4818827</v>
      </c>
      <c r="AC10" s="27" t="str">
        <f t="shared" si="21"/>
        <v>ALTO</v>
      </c>
    </row>
    <row r="11" ht="14.25" customHeight="1">
      <c r="A11" s="15">
        <f t="shared" si="22"/>
        <v>8</v>
      </c>
      <c r="B11" s="16" t="str">
        <f>COTIZACIONES!B11</f>
        <v>INSTALADOR DE ARAÑAS DE DIRECCIÓN</v>
      </c>
      <c r="C11" s="15" t="s">
        <v>30</v>
      </c>
      <c r="D11" s="15">
        <v>1.0</v>
      </c>
      <c r="E11" s="19">
        <f>COTIZACIONES!E11</f>
        <v>180000</v>
      </c>
      <c r="F11" s="19">
        <f>COTIZACIONES!F11</f>
        <v>80850</v>
      </c>
      <c r="G11" s="19">
        <f>COTIZACIONES!G11</f>
        <v>163000</v>
      </c>
      <c r="H11" s="19">
        <f>COTIZACIONES!H11</f>
        <v>145530</v>
      </c>
      <c r="I11" s="27">
        <f t="shared" si="1"/>
        <v>136309</v>
      </c>
      <c r="J11" s="27">
        <f t="shared" si="2"/>
        <v>37537.67208</v>
      </c>
      <c r="K11" s="28">
        <f t="shared" si="3"/>
        <v>80850</v>
      </c>
      <c r="L11" s="28">
        <f t="shared" si="4"/>
        <v>180000</v>
      </c>
      <c r="M11" s="29">
        <f t="shared" si="5"/>
        <v>27.53866001</v>
      </c>
      <c r="N11" s="29">
        <f t="shared" si="6"/>
        <v>72.46133999</v>
      </c>
      <c r="O11" s="27" t="str">
        <f t="shared" si="7"/>
        <v>BAJO</v>
      </c>
      <c r="P11" s="27">
        <f t="shared" si="8"/>
        <v>128421</v>
      </c>
      <c r="Q11" s="27">
        <f t="shared" si="9"/>
        <v>41099.34549</v>
      </c>
      <c r="R11" s="28">
        <f t="shared" si="10"/>
        <v>80850</v>
      </c>
      <c r="S11" s="28">
        <f t="shared" si="11"/>
        <v>180000</v>
      </c>
      <c r="T11" s="29">
        <f t="shared" si="12"/>
        <v>32.00360182</v>
      </c>
      <c r="U11" s="29">
        <f t="shared" si="13"/>
        <v>67.99639818</v>
      </c>
      <c r="V11" s="27" t="str">
        <f t="shared" si="14"/>
        <v>BAJO</v>
      </c>
      <c r="W11" s="27">
        <f t="shared" si="15"/>
        <v>161850</v>
      </c>
      <c r="X11" s="27">
        <f t="shared" si="16"/>
        <v>17235</v>
      </c>
      <c r="Y11" s="28">
        <f t="shared" si="17"/>
        <v>145530</v>
      </c>
      <c r="Z11" s="28">
        <f t="shared" si="18"/>
        <v>180000</v>
      </c>
      <c r="AA11" s="29">
        <f t="shared" si="19"/>
        <v>10.64874884</v>
      </c>
      <c r="AB11" s="29">
        <f t="shared" si="20"/>
        <v>89.35125116</v>
      </c>
      <c r="AC11" s="27" t="str">
        <f t="shared" si="21"/>
        <v>ALTO</v>
      </c>
    </row>
    <row r="12" ht="14.25" customHeight="1">
      <c r="A12" s="15">
        <f t="shared" si="22"/>
        <v>9</v>
      </c>
      <c r="B12" s="16" t="str">
        <f>COTIZACIONES!B12</f>
        <v>JUEGO DE COPAS PARA TALLER EN ACERO DE 3/8, HEXAGONALES Y TIPO TORX</v>
      </c>
      <c r="C12" s="15" t="s">
        <v>30</v>
      </c>
      <c r="D12" s="15">
        <v>1.0</v>
      </c>
      <c r="E12" s="19">
        <f>COTIZACIONES!E12</f>
        <v>345000</v>
      </c>
      <c r="F12" s="19">
        <f>COTIZACIONES!F12</f>
        <v>205800</v>
      </c>
      <c r="G12" s="19">
        <f>COTIZACIONES!G12</f>
        <v>1082500</v>
      </c>
      <c r="H12" s="19">
        <f>COTIZACIONES!H12</f>
        <v>370440</v>
      </c>
      <c r="I12" s="27">
        <f t="shared" si="1"/>
        <v>410774</v>
      </c>
      <c r="J12" s="27">
        <f t="shared" si="2"/>
        <v>341565.2158</v>
      </c>
      <c r="K12" s="28">
        <f t="shared" si="3"/>
        <v>205800</v>
      </c>
      <c r="L12" s="28">
        <f t="shared" si="4"/>
        <v>1082500</v>
      </c>
      <c r="M12" s="29">
        <f t="shared" si="5"/>
        <v>83.15161521</v>
      </c>
      <c r="N12" s="29">
        <f t="shared" si="6"/>
        <v>16.84838479</v>
      </c>
      <c r="O12" s="27" t="str">
        <f t="shared" si="7"/>
        <v>BAJO</v>
      </c>
      <c r="P12" s="27">
        <f t="shared" si="8"/>
        <v>297391</v>
      </c>
      <c r="Q12" s="27">
        <f t="shared" si="9"/>
        <v>72364.94179</v>
      </c>
      <c r="R12" s="28">
        <f t="shared" si="10"/>
        <v>205800</v>
      </c>
      <c r="S12" s="28">
        <f t="shared" si="11"/>
        <v>370440</v>
      </c>
      <c r="T12" s="29">
        <f t="shared" si="12"/>
        <v>24.33326556</v>
      </c>
      <c r="U12" s="29">
        <f t="shared" si="13"/>
        <v>75.66673444</v>
      </c>
      <c r="V12" s="27" t="str">
        <f t="shared" si="14"/>
        <v>ALTO</v>
      </c>
      <c r="W12" s="27">
        <f t="shared" si="15"/>
        <v>357494</v>
      </c>
      <c r="X12" s="27">
        <f t="shared" si="16"/>
        <v>12720</v>
      </c>
      <c r="Y12" s="28">
        <f t="shared" si="17"/>
        <v>345000</v>
      </c>
      <c r="Z12" s="28">
        <f t="shared" si="18"/>
        <v>370440</v>
      </c>
      <c r="AA12" s="29">
        <f t="shared" si="19"/>
        <v>3.558101674</v>
      </c>
      <c r="AB12" s="29">
        <f t="shared" si="20"/>
        <v>96.44189833</v>
      </c>
      <c r="AC12" s="27" t="str">
        <f t="shared" si="21"/>
        <v>ALTO</v>
      </c>
    </row>
    <row r="13" ht="14.25" customHeight="1">
      <c r="A13" s="15">
        <f t="shared" si="22"/>
        <v>10</v>
      </c>
      <c r="B13" s="16" t="str">
        <f>COTIZACIONES!B13</f>
        <v>JUEGO DE LLAVES ALLEN EN FORMA DE L Y EXTREMO DE BOLA.</v>
      </c>
      <c r="C13" s="15" t="s">
        <v>30</v>
      </c>
      <c r="D13" s="15">
        <v>1.0</v>
      </c>
      <c r="E13" s="19">
        <f>COTIZACIONES!E13</f>
        <v>102000</v>
      </c>
      <c r="F13" s="19">
        <f>COTIZACIONES!F13</f>
        <v>66150</v>
      </c>
      <c r="G13" s="19">
        <f>COTIZACIONES!G13</f>
        <v>105000</v>
      </c>
      <c r="H13" s="19">
        <f>COTIZACIONES!H13</f>
        <v>119070</v>
      </c>
      <c r="I13" s="27">
        <f t="shared" si="1"/>
        <v>95836</v>
      </c>
      <c r="J13" s="27">
        <f t="shared" si="2"/>
        <v>19515.09224</v>
      </c>
      <c r="K13" s="28">
        <f t="shared" si="3"/>
        <v>66150</v>
      </c>
      <c r="L13" s="28">
        <f t="shared" si="4"/>
        <v>119070</v>
      </c>
      <c r="M13" s="29">
        <f t="shared" si="5"/>
        <v>20.36300788</v>
      </c>
      <c r="N13" s="29">
        <f t="shared" si="6"/>
        <v>79.63699212</v>
      </c>
      <c r="O13" s="27" t="str">
        <f t="shared" si="7"/>
        <v>ALTO</v>
      </c>
      <c r="P13" s="27">
        <f t="shared" si="8"/>
        <v>92963</v>
      </c>
      <c r="Q13" s="27">
        <f t="shared" si="9"/>
        <v>22053.30361</v>
      </c>
      <c r="R13" s="28">
        <f t="shared" si="10"/>
        <v>66150</v>
      </c>
      <c r="S13" s="28">
        <f t="shared" si="11"/>
        <v>119070</v>
      </c>
      <c r="T13" s="29">
        <f t="shared" si="12"/>
        <v>23.72266774</v>
      </c>
      <c r="U13" s="29">
        <f t="shared" si="13"/>
        <v>76.27733226</v>
      </c>
      <c r="V13" s="27" t="str">
        <f t="shared" si="14"/>
        <v>ALTO</v>
      </c>
      <c r="W13" s="27">
        <f t="shared" si="15"/>
        <v>110205</v>
      </c>
      <c r="X13" s="27">
        <f t="shared" si="16"/>
        <v>8535</v>
      </c>
      <c r="Y13" s="28">
        <f t="shared" si="17"/>
        <v>102000</v>
      </c>
      <c r="Z13" s="28">
        <f t="shared" si="18"/>
        <v>119070</v>
      </c>
      <c r="AA13" s="29">
        <f t="shared" si="19"/>
        <v>7.744657683</v>
      </c>
      <c r="AB13" s="29">
        <f t="shared" si="20"/>
        <v>92.25534232</v>
      </c>
      <c r="AC13" s="27" t="str">
        <f t="shared" si="21"/>
        <v>ALTO</v>
      </c>
    </row>
    <row r="14" ht="14.25" customHeight="1">
      <c r="A14" s="15">
        <f t="shared" si="22"/>
        <v>11</v>
      </c>
      <c r="B14" s="16" t="str">
        <f>COTIZACIONES!B14</f>
        <v>JUEGO DE LLAVES TORX</v>
      </c>
      <c r="C14" s="15" t="s">
        <v>30</v>
      </c>
      <c r="D14" s="15">
        <v>1.0</v>
      </c>
      <c r="E14" s="19">
        <f>COTIZACIONES!E14</f>
        <v>112500</v>
      </c>
      <c r="F14" s="19">
        <f>COTIZACIONES!F14</f>
        <v>66150</v>
      </c>
      <c r="G14" s="19">
        <f>COTIZACIONES!G14</f>
        <v>150000</v>
      </c>
      <c r="H14" s="19">
        <f>COTIZACIONES!H14</f>
        <v>119070</v>
      </c>
      <c r="I14" s="27">
        <f t="shared" si="1"/>
        <v>107373</v>
      </c>
      <c r="J14" s="27">
        <f t="shared" si="2"/>
        <v>29985.15383</v>
      </c>
      <c r="K14" s="28">
        <f t="shared" si="3"/>
        <v>66150</v>
      </c>
      <c r="L14" s="28">
        <f t="shared" si="4"/>
        <v>150000</v>
      </c>
      <c r="M14" s="29">
        <f t="shared" si="5"/>
        <v>27.92615818</v>
      </c>
      <c r="N14" s="29">
        <f t="shared" si="6"/>
        <v>72.07384182</v>
      </c>
      <c r="O14" s="27" t="str">
        <f t="shared" si="7"/>
        <v>BAJO</v>
      </c>
      <c r="P14" s="27">
        <f t="shared" si="8"/>
        <v>96049</v>
      </c>
      <c r="Q14" s="27">
        <f t="shared" si="9"/>
        <v>23551.39486</v>
      </c>
      <c r="R14" s="28">
        <f t="shared" si="10"/>
        <v>66150</v>
      </c>
      <c r="S14" s="28">
        <f t="shared" si="11"/>
        <v>119070</v>
      </c>
      <c r="T14" s="29">
        <f t="shared" si="12"/>
        <v>24.52018747</v>
      </c>
      <c r="U14" s="29">
        <f t="shared" si="13"/>
        <v>75.47981253</v>
      </c>
      <c r="V14" s="27" t="str">
        <f t="shared" si="14"/>
        <v>ALTO</v>
      </c>
      <c r="W14" s="27">
        <f t="shared" si="15"/>
        <v>115738</v>
      </c>
      <c r="X14" s="27">
        <f t="shared" si="16"/>
        <v>3285</v>
      </c>
      <c r="Y14" s="28">
        <f t="shared" si="17"/>
        <v>112500</v>
      </c>
      <c r="Z14" s="28">
        <f t="shared" si="18"/>
        <v>119070</v>
      </c>
      <c r="AA14" s="29">
        <f t="shared" si="19"/>
        <v>2.838307211</v>
      </c>
      <c r="AB14" s="29">
        <f t="shared" si="20"/>
        <v>97.16169279</v>
      </c>
      <c r="AC14" s="27" t="str">
        <f t="shared" si="21"/>
        <v>ALTO</v>
      </c>
    </row>
    <row r="15" ht="14.25" customHeight="1">
      <c r="A15" s="15">
        <f t="shared" si="22"/>
        <v>12</v>
      </c>
      <c r="B15" s="16" t="str">
        <f>COTIZACIONES!B15</f>
        <v>MARTILLO DE UÑA CARPINTERO EN ACERO MANGO ERGONÓMICO</v>
      </c>
      <c r="C15" s="15" t="s">
        <v>30</v>
      </c>
      <c r="D15" s="23">
        <v>1.0</v>
      </c>
      <c r="E15" s="19">
        <f>COTIZACIONES!E15</f>
        <v>210000</v>
      </c>
      <c r="F15" s="19">
        <f>COTIZACIONES!F15</f>
        <v>36750</v>
      </c>
      <c r="G15" s="19">
        <f>COTIZACIONES!G15</f>
        <v>85000</v>
      </c>
      <c r="H15" s="19">
        <f>COTIZACIONES!H15</f>
        <v>66150</v>
      </c>
      <c r="I15" s="27">
        <f t="shared" si="1"/>
        <v>81163</v>
      </c>
      <c r="J15" s="27">
        <f t="shared" si="2"/>
        <v>66087.59812</v>
      </c>
      <c r="K15" s="28">
        <f t="shared" si="3"/>
        <v>36750</v>
      </c>
      <c r="L15" s="28">
        <f t="shared" si="4"/>
        <v>210000</v>
      </c>
      <c r="M15" s="29">
        <f t="shared" si="5"/>
        <v>81.42577051</v>
      </c>
      <c r="N15" s="29">
        <f t="shared" si="6"/>
        <v>18.57422949</v>
      </c>
      <c r="O15" s="27" t="str">
        <f t="shared" si="7"/>
        <v>BAJO</v>
      </c>
      <c r="P15" s="27">
        <f t="shared" si="8"/>
        <v>79922</v>
      </c>
      <c r="Q15" s="27">
        <f t="shared" si="9"/>
        <v>75698.77806</v>
      </c>
      <c r="R15" s="28">
        <f t="shared" si="10"/>
        <v>36750</v>
      </c>
      <c r="S15" s="28">
        <f t="shared" si="11"/>
        <v>210000</v>
      </c>
      <c r="T15" s="29">
        <f t="shared" si="12"/>
        <v>94.7158205</v>
      </c>
      <c r="U15" s="29">
        <f t="shared" si="13"/>
        <v>5.284179498</v>
      </c>
      <c r="V15" s="27" t="str">
        <f t="shared" si="14"/>
        <v>BAJO</v>
      </c>
      <c r="W15" s="27">
        <f t="shared" si="15"/>
        <v>117862</v>
      </c>
      <c r="X15" s="27">
        <f t="shared" si="16"/>
        <v>71925</v>
      </c>
      <c r="Y15" s="28">
        <f t="shared" si="17"/>
        <v>66150</v>
      </c>
      <c r="Z15" s="28">
        <f t="shared" si="18"/>
        <v>210000</v>
      </c>
      <c r="AA15" s="29">
        <f t="shared" si="19"/>
        <v>61.02475777</v>
      </c>
      <c r="AB15" s="29">
        <f t="shared" si="20"/>
        <v>38.97524223</v>
      </c>
      <c r="AC15" s="27" t="str">
        <f t="shared" si="21"/>
        <v>BAJO</v>
      </c>
    </row>
    <row r="16" ht="14.25" customHeight="1">
      <c r="A16" s="15">
        <f t="shared" si="22"/>
        <v>13</v>
      </c>
      <c r="B16" s="16" t="str">
        <f>COTIZACIONES!B16</f>
        <v>NIVELADOR DE RINES (CENTRADOR)</v>
      </c>
      <c r="C16" s="15" t="s">
        <v>30</v>
      </c>
      <c r="D16" s="15">
        <v>1.0</v>
      </c>
      <c r="E16" s="19">
        <f>COTIZACIONES!E16</f>
        <v>1020000</v>
      </c>
      <c r="F16" s="19">
        <f>COTIZACIONES!F16</f>
        <v>323400</v>
      </c>
      <c r="G16" s="19">
        <f>COTIZACIONES!G16</f>
        <v>575000</v>
      </c>
      <c r="H16" s="19">
        <f>COTIZACIONES!H16</f>
        <v>582120</v>
      </c>
      <c r="I16" s="27">
        <f t="shared" si="1"/>
        <v>576441</v>
      </c>
      <c r="J16" s="27">
        <f t="shared" si="2"/>
        <v>250662.2163</v>
      </c>
      <c r="K16" s="28">
        <f t="shared" si="3"/>
        <v>323400</v>
      </c>
      <c r="L16" s="28">
        <f t="shared" si="4"/>
        <v>1020000</v>
      </c>
      <c r="M16" s="29">
        <f t="shared" si="5"/>
        <v>43.48445311</v>
      </c>
      <c r="N16" s="29">
        <f t="shared" si="6"/>
        <v>56.51554689</v>
      </c>
      <c r="O16" s="27" t="str">
        <f t="shared" si="7"/>
        <v>BAJO</v>
      </c>
      <c r="P16" s="27">
        <f t="shared" si="8"/>
        <v>576923</v>
      </c>
      <c r="Q16" s="27">
        <f t="shared" si="9"/>
        <v>287503.9116</v>
      </c>
      <c r="R16" s="28">
        <f t="shared" si="10"/>
        <v>323400</v>
      </c>
      <c r="S16" s="28">
        <f t="shared" si="11"/>
        <v>1020000</v>
      </c>
      <c r="T16" s="29">
        <f t="shared" si="12"/>
        <v>49.83401799</v>
      </c>
      <c r="U16" s="29">
        <f t="shared" si="13"/>
        <v>50.16598201</v>
      </c>
      <c r="V16" s="27" t="str">
        <f t="shared" si="14"/>
        <v>BAJO</v>
      </c>
      <c r="W16" s="27">
        <f t="shared" si="15"/>
        <v>770560</v>
      </c>
      <c r="X16" s="27">
        <f t="shared" si="16"/>
        <v>218940</v>
      </c>
      <c r="Y16" s="28">
        <f t="shared" si="17"/>
        <v>582120</v>
      </c>
      <c r="Z16" s="28">
        <f t="shared" si="18"/>
        <v>1020000</v>
      </c>
      <c r="AA16" s="29">
        <f t="shared" si="19"/>
        <v>28.41310216</v>
      </c>
      <c r="AB16" s="29">
        <f t="shared" si="20"/>
        <v>71.58689784</v>
      </c>
      <c r="AC16" s="27" t="str">
        <f t="shared" si="21"/>
        <v>BAJO</v>
      </c>
    </row>
    <row r="17" ht="14.25" customHeight="1">
      <c r="A17" s="15">
        <f t="shared" si="22"/>
        <v>14</v>
      </c>
      <c r="B17" s="16" t="str">
        <f>COTIZACIONES!B17</f>
        <v>PRENSA DE BANCO No. 4</v>
      </c>
      <c r="C17" s="15" t="s">
        <v>30</v>
      </c>
      <c r="D17" s="15">
        <v>1.0</v>
      </c>
      <c r="E17" s="19">
        <f>COTIZACIONES!E17</f>
        <v>525000</v>
      </c>
      <c r="F17" s="19">
        <f>COTIZACIONES!F17</f>
        <v>176400</v>
      </c>
      <c r="G17" s="19">
        <f>COTIZACIONES!G17</f>
        <v>522000</v>
      </c>
      <c r="H17" s="19">
        <f>COTIZACIONES!H17</f>
        <v>317520</v>
      </c>
      <c r="I17" s="27">
        <f t="shared" si="1"/>
        <v>351986</v>
      </c>
      <c r="J17" s="27">
        <f t="shared" si="2"/>
        <v>147000.2541</v>
      </c>
      <c r="K17" s="28">
        <f t="shared" si="3"/>
        <v>176400</v>
      </c>
      <c r="L17" s="28">
        <f t="shared" si="4"/>
        <v>525000</v>
      </c>
      <c r="M17" s="29">
        <f t="shared" si="5"/>
        <v>41.76309685</v>
      </c>
      <c r="N17" s="29">
        <f t="shared" si="6"/>
        <v>58.23690315</v>
      </c>
      <c r="O17" s="27" t="str">
        <f t="shared" si="7"/>
        <v>BAJO</v>
      </c>
      <c r="P17" s="27">
        <f t="shared" si="8"/>
        <v>308657</v>
      </c>
      <c r="Q17" s="27">
        <f t="shared" si="9"/>
        <v>143172.299</v>
      </c>
      <c r="R17" s="28">
        <f t="shared" si="10"/>
        <v>176400</v>
      </c>
      <c r="S17" s="28">
        <f t="shared" si="11"/>
        <v>525000</v>
      </c>
      <c r="T17" s="29">
        <f t="shared" si="12"/>
        <v>46.38556683</v>
      </c>
      <c r="U17" s="29">
        <f t="shared" si="13"/>
        <v>53.61443317</v>
      </c>
      <c r="V17" s="27" t="str">
        <f t="shared" si="14"/>
        <v>BAJO</v>
      </c>
      <c r="W17" s="27">
        <f t="shared" si="15"/>
        <v>408287</v>
      </c>
      <c r="X17" s="27">
        <f t="shared" si="16"/>
        <v>103740</v>
      </c>
      <c r="Y17" s="28">
        <f t="shared" si="17"/>
        <v>317520</v>
      </c>
      <c r="Z17" s="28">
        <f t="shared" si="18"/>
        <v>525000</v>
      </c>
      <c r="AA17" s="29">
        <f t="shared" si="19"/>
        <v>25.40859738</v>
      </c>
      <c r="AB17" s="29">
        <f t="shared" si="20"/>
        <v>74.59140262</v>
      </c>
      <c r="AC17" s="27" t="str">
        <f t="shared" si="21"/>
        <v>BAJO</v>
      </c>
    </row>
    <row r="18" ht="14.25" customHeight="1">
      <c r="A18" s="15">
        <f t="shared" si="22"/>
        <v>15</v>
      </c>
      <c r="B18" s="16" t="str">
        <f>COTIZACIONES!B18</f>
        <v>SOPORTES PARA MANTENIMIENTO DE BICICLETAS TIPO TRIPODE</v>
      </c>
      <c r="C18" s="15" t="s">
        <v>30</v>
      </c>
      <c r="D18" s="23">
        <v>1.0</v>
      </c>
      <c r="E18" s="19">
        <f>COTIZACIONES!E18</f>
        <v>720000</v>
      </c>
      <c r="F18" s="19">
        <f>COTIZACIONES!F18</f>
        <v>279300</v>
      </c>
      <c r="G18" s="19">
        <f>COTIZACIONES!G18</f>
        <v>500000</v>
      </c>
      <c r="H18" s="19">
        <f>COTIZACIONES!H18</f>
        <v>502740</v>
      </c>
      <c r="I18" s="27">
        <f t="shared" si="1"/>
        <v>474165</v>
      </c>
      <c r="J18" s="27">
        <f t="shared" si="2"/>
        <v>155816.364</v>
      </c>
      <c r="K18" s="28">
        <f t="shared" si="3"/>
        <v>279300</v>
      </c>
      <c r="L18" s="28">
        <f t="shared" si="4"/>
        <v>720000</v>
      </c>
      <c r="M18" s="29">
        <f t="shared" si="5"/>
        <v>32.86121161</v>
      </c>
      <c r="N18" s="29">
        <f t="shared" si="6"/>
        <v>67.13878839</v>
      </c>
      <c r="O18" s="27" t="str">
        <f t="shared" si="7"/>
        <v>BAJO</v>
      </c>
      <c r="P18" s="27">
        <f t="shared" si="8"/>
        <v>465853</v>
      </c>
      <c r="Q18" s="27">
        <f t="shared" si="9"/>
        <v>179920.9182</v>
      </c>
      <c r="R18" s="28">
        <f t="shared" si="10"/>
        <v>279300</v>
      </c>
      <c r="S18" s="28">
        <f t="shared" si="11"/>
        <v>720000</v>
      </c>
      <c r="T18" s="29">
        <f t="shared" si="12"/>
        <v>38.62182237</v>
      </c>
      <c r="U18" s="29">
        <f t="shared" si="13"/>
        <v>61.37817763</v>
      </c>
      <c r="V18" s="27" t="str">
        <f t="shared" si="14"/>
        <v>BAJO</v>
      </c>
      <c r="W18" s="27">
        <f t="shared" si="15"/>
        <v>601642</v>
      </c>
      <c r="X18" s="27">
        <f t="shared" si="16"/>
        <v>108630</v>
      </c>
      <c r="Y18" s="28">
        <f t="shared" si="17"/>
        <v>502740</v>
      </c>
      <c r="Z18" s="28">
        <f t="shared" si="18"/>
        <v>720000</v>
      </c>
      <c r="AA18" s="29">
        <f t="shared" si="19"/>
        <v>18.05558787</v>
      </c>
      <c r="AB18" s="29">
        <f t="shared" si="20"/>
        <v>81.94441213</v>
      </c>
      <c r="AC18" s="27" t="str">
        <f t="shared" si="21"/>
        <v>ALTO</v>
      </c>
    </row>
    <row r="19" ht="14.25" customHeight="1">
      <c r="A19" s="15">
        <f t="shared" si="22"/>
        <v>16</v>
      </c>
      <c r="B19" s="16" t="str">
        <f>COTIZACIONES!B19</f>
        <v>TIJERAS</v>
      </c>
      <c r="C19" s="15" t="s">
        <v>30</v>
      </c>
      <c r="D19" s="15">
        <v>1.0</v>
      </c>
      <c r="E19" s="19">
        <f>COTIZACIONES!E19</f>
        <v>55500</v>
      </c>
      <c r="F19" s="19">
        <f>COTIZACIONES!F19</f>
        <v>14700</v>
      </c>
      <c r="G19" s="19">
        <f>COTIZACIONES!G19</f>
        <v>187500</v>
      </c>
      <c r="H19" s="19">
        <f>COTIZACIONES!H19</f>
        <v>26460</v>
      </c>
      <c r="I19" s="27">
        <f t="shared" si="1"/>
        <v>44854</v>
      </c>
      <c r="J19" s="27">
        <f t="shared" si="2"/>
        <v>68858.54195</v>
      </c>
      <c r="K19" s="28">
        <f t="shared" si="3"/>
        <v>14700</v>
      </c>
      <c r="L19" s="28">
        <f t="shared" si="4"/>
        <v>187500</v>
      </c>
      <c r="M19" s="29">
        <f t="shared" si="5"/>
        <v>153.5170597</v>
      </c>
      <c r="N19" s="29">
        <f t="shared" si="6"/>
        <v>-53.51705969</v>
      </c>
      <c r="O19" s="27" t="str">
        <f t="shared" si="7"/>
        <v>BAJO</v>
      </c>
      <c r="P19" s="27">
        <f t="shared" si="8"/>
        <v>27844</v>
      </c>
      <c r="Q19" s="27">
        <f t="shared" si="9"/>
        <v>17147.268</v>
      </c>
      <c r="R19" s="28">
        <f t="shared" si="10"/>
        <v>14700</v>
      </c>
      <c r="S19" s="28">
        <f t="shared" si="11"/>
        <v>55500</v>
      </c>
      <c r="T19" s="29">
        <f t="shared" si="12"/>
        <v>61.58335011</v>
      </c>
      <c r="U19" s="29">
        <f t="shared" si="13"/>
        <v>38.41664989</v>
      </c>
      <c r="V19" s="27" t="str">
        <f t="shared" si="14"/>
        <v>BAJO</v>
      </c>
      <c r="W19" s="27">
        <f t="shared" si="15"/>
        <v>38321</v>
      </c>
      <c r="X19" s="27">
        <f t="shared" si="16"/>
        <v>14520</v>
      </c>
      <c r="Y19" s="28">
        <f t="shared" si="17"/>
        <v>26460</v>
      </c>
      <c r="Z19" s="28">
        <f t="shared" si="18"/>
        <v>55500</v>
      </c>
      <c r="AA19" s="29">
        <f t="shared" si="19"/>
        <v>37.89045171</v>
      </c>
      <c r="AB19" s="29">
        <f t="shared" si="20"/>
        <v>62.10954829</v>
      </c>
      <c r="AC19" s="27" t="str">
        <f t="shared" si="21"/>
        <v>BAJO</v>
      </c>
    </row>
    <row r="20" ht="14.25" customHeight="1">
      <c r="A20" s="15">
        <f t="shared" si="22"/>
        <v>17</v>
      </c>
      <c r="B20" s="16" t="str">
        <f>COTIZACIONES!B20</f>
        <v>ACEITE EN SPRAY ("AFLOJA TODO") TAMAÑO ESTANDAR GRANDE</v>
      </c>
      <c r="C20" s="15" t="s">
        <v>30</v>
      </c>
      <c r="D20" s="15">
        <v>1.0</v>
      </c>
      <c r="E20" s="19">
        <f>COTIZACIONES!E20</f>
        <v>82500</v>
      </c>
      <c r="F20" s="19">
        <f>COTIZACIONES!F20</f>
        <v>41160</v>
      </c>
      <c r="G20" s="19">
        <f>COTIZACIONES!G20</f>
        <v>133250</v>
      </c>
      <c r="H20" s="19">
        <f>COTIZACIONES!H20</f>
        <v>74088</v>
      </c>
      <c r="I20" s="27">
        <f t="shared" si="1"/>
        <v>76091</v>
      </c>
      <c r="J20" s="27">
        <f t="shared" si="2"/>
        <v>32996.48028</v>
      </c>
      <c r="K20" s="28">
        <f t="shared" si="3"/>
        <v>41160</v>
      </c>
      <c r="L20" s="28">
        <f t="shared" si="4"/>
        <v>133250</v>
      </c>
      <c r="M20" s="29">
        <f t="shared" si="5"/>
        <v>43.36449814</v>
      </c>
      <c r="N20" s="29">
        <f t="shared" si="6"/>
        <v>56.63550186</v>
      </c>
      <c r="O20" s="27" t="str">
        <f t="shared" si="7"/>
        <v>BAJO</v>
      </c>
      <c r="P20" s="27">
        <f t="shared" si="8"/>
        <v>63129</v>
      </c>
      <c r="Q20" s="27">
        <f t="shared" si="9"/>
        <v>17838.817</v>
      </c>
      <c r="R20" s="28">
        <f t="shared" si="10"/>
        <v>41160</v>
      </c>
      <c r="S20" s="28">
        <f t="shared" si="11"/>
        <v>82500</v>
      </c>
      <c r="T20" s="29">
        <f t="shared" si="12"/>
        <v>28.25772149</v>
      </c>
      <c r="U20" s="29">
        <f t="shared" si="13"/>
        <v>71.74227851</v>
      </c>
      <c r="V20" s="27" t="str">
        <f t="shared" si="14"/>
        <v>BAJO</v>
      </c>
      <c r="W20" s="27">
        <f t="shared" si="15"/>
        <v>78181</v>
      </c>
      <c r="X20" s="27">
        <f t="shared" si="16"/>
        <v>4206</v>
      </c>
      <c r="Y20" s="28">
        <f t="shared" si="17"/>
        <v>74088</v>
      </c>
      <c r="Z20" s="28">
        <f t="shared" si="18"/>
        <v>82500</v>
      </c>
      <c r="AA20" s="29">
        <f t="shared" si="19"/>
        <v>5.379823742</v>
      </c>
      <c r="AB20" s="29">
        <f t="shared" si="20"/>
        <v>94.62017626</v>
      </c>
      <c r="AC20" s="27" t="str">
        <f t="shared" si="21"/>
        <v>ALTO</v>
      </c>
    </row>
    <row r="21" ht="14.25" customHeight="1">
      <c r="A21" s="15">
        <f t="shared" si="22"/>
        <v>18</v>
      </c>
      <c r="B21" s="16" t="str">
        <f>COTIZACIONES!B21</f>
        <v>ADAPTADOR DE MIPLE</v>
      </c>
      <c r="C21" s="15" t="s">
        <v>30</v>
      </c>
      <c r="D21" s="15">
        <v>1.0</v>
      </c>
      <c r="E21" s="19">
        <f>COTIZACIONES!E21</f>
        <v>6000</v>
      </c>
      <c r="F21" s="19">
        <f>COTIZACIONES!F21</f>
        <v>11760</v>
      </c>
      <c r="G21" s="19">
        <f>COTIZACIONES!G21</f>
        <v>2700</v>
      </c>
      <c r="H21" s="19">
        <f>COTIZACIONES!H21</f>
        <v>21168</v>
      </c>
      <c r="I21" s="27">
        <f t="shared" si="1"/>
        <v>7969</v>
      </c>
      <c r="J21" s="27">
        <f t="shared" si="2"/>
        <v>7008.017337</v>
      </c>
      <c r="K21" s="28">
        <f t="shared" si="3"/>
        <v>2700</v>
      </c>
      <c r="L21" s="28">
        <f t="shared" si="4"/>
        <v>21168</v>
      </c>
      <c r="M21" s="29">
        <f t="shared" si="5"/>
        <v>87.94098805</v>
      </c>
      <c r="N21" s="29">
        <f t="shared" si="6"/>
        <v>12.05901195</v>
      </c>
      <c r="O21" s="27" t="str">
        <f t="shared" si="7"/>
        <v>BAJO</v>
      </c>
      <c r="P21" s="27">
        <f t="shared" si="8"/>
        <v>11431</v>
      </c>
      <c r="Q21" s="27">
        <f t="shared" si="9"/>
        <v>6251.722323</v>
      </c>
      <c r="R21" s="28">
        <f t="shared" si="10"/>
        <v>6000</v>
      </c>
      <c r="S21" s="28">
        <f t="shared" si="11"/>
        <v>21168</v>
      </c>
      <c r="T21" s="29">
        <f t="shared" si="12"/>
        <v>54.6909485</v>
      </c>
      <c r="U21" s="29">
        <f t="shared" si="13"/>
        <v>45.3090515</v>
      </c>
      <c r="V21" s="27" t="str">
        <f t="shared" si="14"/>
        <v>BAJO</v>
      </c>
      <c r="W21" s="27">
        <f t="shared" si="15"/>
        <v>11270</v>
      </c>
      <c r="X21" s="27">
        <f t="shared" si="16"/>
        <v>7584</v>
      </c>
      <c r="Y21" s="28">
        <f t="shared" si="17"/>
        <v>6000</v>
      </c>
      <c r="Z21" s="28">
        <f t="shared" si="18"/>
        <v>21168</v>
      </c>
      <c r="AA21" s="29">
        <f t="shared" si="19"/>
        <v>67.29370009</v>
      </c>
      <c r="AB21" s="29">
        <f t="shared" si="20"/>
        <v>32.70629991</v>
      </c>
      <c r="AC21" s="27" t="str">
        <f t="shared" si="21"/>
        <v>BAJO</v>
      </c>
    </row>
    <row r="22" ht="14.25" customHeight="1">
      <c r="A22" s="15">
        <f t="shared" si="22"/>
        <v>19</v>
      </c>
      <c r="B22" s="16" t="str">
        <f>COTIZACIONES!B22</f>
        <v>ALCOHOL ISOPROPILICO</v>
      </c>
      <c r="C22" s="30" t="s">
        <v>53</v>
      </c>
      <c r="D22" s="15">
        <v>1.0</v>
      </c>
      <c r="E22" s="19">
        <f>COTIZACIONES!E22</f>
        <v>270000</v>
      </c>
      <c r="F22" s="19">
        <f>COTIZACIONES!F22</f>
        <v>26460</v>
      </c>
      <c r="G22" s="19">
        <f>COTIZACIONES!G22</f>
        <v>257500</v>
      </c>
      <c r="H22" s="19">
        <f>COTIZACIONES!H22</f>
        <v>47628</v>
      </c>
      <c r="I22" s="27">
        <f t="shared" si="1"/>
        <v>96749</v>
      </c>
      <c r="J22" s="27">
        <f t="shared" si="2"/>
        <v>113685.7264</v>
      </c>
      <c r="K22" s="28">
        <f t="shared" si="3"/>
        <v>26460</v>
      </c>
      <c r="L22" s="28">
        <f t="shared" si="4"/>
        <v>270000</v>
      </c>
      <c r="M22" s="29">
        <f t="shared" si="5"/>
        <v>117.5058413</v>
      </c>
      <c r="N22" s="29">
        <f t="shared" si="6"/>
        <v>-17.5058413</v>
      </c>
      <c r="O22" s="27" t="str">
        <f t="shared" si="7"/>
        <v>BAJO</v>
      </c>
      <c r="P22" s="27">
        <f t="shared" si="8"/>
        <v>69813</v>
      </c>
      <c r="Q22" s="27">
        <f t="shared" si="9"/>
        <v>110156.0117</v>
      </c>
      <c r="R22" s="28">
        <f t="shared" si="10"/>
        <v>26460</v>
      </c>
      <c r="S22" s="28">
        <f t="shared" si="11"/>
        <v>270000</v>
      </c>
      <c r="T22" s="29">
        <f t="shared" si="12"/>
        <v>157.7872484</v>
      </c>
      <c r="U22" s="29">
        <f t="shared" si="13"/>
        <v>-57.78724835</v>
      </c>
      <c r="V22" s="27" t="str">
        <f t="shared" si="14"/>
        <v>BAJO</v>
      </c>
      <c r="W22" s="27">
        <f t="shared" si="15"/>
        <v>113400</v>
      </c>
      <c r="X22" s="27">
        <f t="shared" si="16"/>
        <v>111186</v>
      </c>
      <c r="Y22" s="28">
        <f t="shared" si="17"/>
        <v>47628</v>
      </c>
      <c r="Z22" s="28">
        <f t="shared" si="18"/>
        <v>270000</v>
      </c>
      <c r="AA22" s="29">
        <f t="shared" si="19"/>
        <v>98.04761905</v>
      </c>
      <c r="AB22" s="29">
        <f t="shared" si="20"/>
        <v>1.952380952</v>
      </c>
      <c r="AC22" s="27" t="str">
        <f t="shared" si="21"/>
        <v>BAJO</v>
      </c>
    </row>
    <row r="23" ht="14.25" customHeight="1">
      <c r="A23" s="15">
        <f t="shared" si="22"/>
        <v>20</v>
      </c>
      <c r="B23" s="16" t="str">
        <f>COTIZACIONES!B23</f>
        <v>BANDEJAS PLASTICAS PARA EL LAVADO DE LOS REPUESTOS</v>
      </c>
      <c r="C23" s="15" t="s">
        <v>30</v>
      </c>
      <c r="D23" s="15">
        <v>1.0</v>
      </c>
      <c r="E23" s="19">
        <f>COTIZACIONES!E23</f>
        <v>210000</v>
      </c>
      <c r="F23" s="19">
        <f>COTIZACIONES!F23</f>
        <v>17640</v>
      </c>
      <c r="G23" s="19">
        <f>COTIZACIONES!G23</f>
        <v>62500</v>
      </c>
      <c r="H23" s="19">
        <f>COTIZACIONES!H23</f>
        <v>31752</v>
      </c>
      <c r="I23" s="27">
        <f t="shared" si="1"/>
        <v>52071</v>
      </c>
      <c r="J23" s="27">
        <f t="shared" si="2"/>
        <v>76521.22939</v>
      </c>
      <c r="K23" s="28">
        <f t="shared" si="3"/>
        <v>17640</v>
      </c>
      <c r="L23" s="28">
        <f t="shared" si="4"/>
        <v>210000</v>
      </c>
      <c r="M23" s="29">
        <f t="shared" si="5"/>
        <v>146.9555595</v>
      </c>
      <c r="N23" s="29">
        <f t="shared" si="6"/>
        <v>-46.9555595</v>
      </c>
      <c r="O23" s="27" t="str">
        <f t="shared" si="7"/>
        <v>BAJO</v>
      </c>
      <c r="P23" s="27">
        <f t="shared" si="8"/>
        <v>48996</v>
      </c>
      <c r="Q23" s="27">
        <f t="shared" si="9"/>
        <v>87542.92131</v>
      </c>
      <c r="R23" s="28">
        <f t="shared" si="10"/>
        <v>17640</v>
      </c>
      <c r="S23" s="28">
        <f t="shared" si="11"/>
        <v>210000</v>
      </c>
      <c r="T23" s="29">
        <f t="shared" si="12"/>
        <v>178.6736087</v>
      </c>
      <c r="U23" s="29">
        <f t="shared" si="13"/>
        <v>-78.67360869</v>
      </c>
      <c r="V23" s="27" t="str">
        <f t="shared" si="14"/>
        <v>BAJO</v>
      </c>
      <c r="W23" s="27">
        <f t="shared" si="15"/>
        <v>81657</v>
      </c>
      <c r="X23" s="27">
        <f t="shared" si="16"/>
        <v>89124</v>
      </c>
      <c r="Y23" s="28">
        <f t="shared" si="17"/>
        <v>31752</v>
      </c>
      <c r="Z23" s="28">
        <f t="shared" si="18"/>
        <v>210000</v>
      </c>
      <c r="AA23" s="29">
        <f t="shared" si="19"/>
        <v>109.1443477</v>
      </c>
      <c r="AB23" s="29">
        <f t="shared" si="20"/>
        <v>-9.144347698</v>
      </c>
      <c r="AC23" s="27" t="str">
        <f t="shared" si="21"/>
        <v>BAJO</v>
      </c>
    </row>
    <row r="24" ht="14.25" customHeight="1">
      <c r="A24" s="15">
        <f t="shared" si="22"/>
        <v>21</v>
      </c>
      <c r="B24" s="16" t="str">
        <f>COTIZACIONES!B24</f>
        <v>PALAS O PALANCAS DE DESPINCHE</v>
      </c>
      <c r="C24" s="15" t="s">
        <v>30</v>
      </c>
      <c r="D24" s="15">
        <v>1.0</v>
      </c>
      <c r="E24" s="19">
        <f>COTIZACIONES!E24</f>
        <v>6000</v>
      </c>
      <c r="F24" s="19">
        <f>COTIZACIONES!F24</f>
        <v>17640</v>
      </c>
      <c r="G24" s="19">
        <f>COTIZACIONES!G24</f>
        <v>10800</v>
      </c>
      <c r="H24" s="19">
        <f>COTIZACIONES!H24</f>
        <v>31752</v>
      </c>
      <c r="I24" s="27">
        <f t="shared" si="1"/>
        <v>13803</v>
      </c>
      <c r="J24" s="27">
        <f t="shared" si="2"/>
        <v>9703.786477</v>
      </c>
      <c r="K24" s="28">
        <f t="shared" si="3"/>
        <v>6000</v>
      </c>
      <c r="L24" s="28">
        <f t="shared" si="4"/>
        <v>31752</v>
      </c>
      <c r="M24" s="29">
        <f t="shared" si="5"/>
        <v>70.30201027</v>
      </c>
      <c r="N24" s="29">
        <f t="shared" si="6"/>
        <v>29.69798973</v>
      </c>
      <c r="O24" s="27" t="str">
        <f t="shared" si="7"/>
        <v>BAJO</v>
      </c>
      <c r="P24" s="27">
        <f t="shared" si="8"/>
        <v>14979</v>
      </c>
      <c r="Q24" s="27">
        <f t="shared" si="9"/>
        <v>10529.34338</v>
      </c>
      <c r="R24" s="28">
        <f t="shared" si="10"/>
        <v>6000</v>
      </c>
      <c r="S24" s="28">
        <f t="shared" si="11"/>
        <v>31752</v>
      </c>
      <c r="T24" s="29">
        <f t="shared" si="12"/>
        <v>70.29403418</v>
      </c>
      <c r="U24" s="29">
        <f t="shared" si="13"/>
        <v>29.70596582</v>
      </c>
      <c r="V24" s="27" t="str">
        <f t="shared" si="14"/>
        <v>BAJO</v>
      </c>
      <c r="W24" s="27">
        <f t="shared" si="15"/>
        <v>13803</v>
      </c>
      <c r="X24" s="27">
        <f t="shared" si="16"/>
        <v>12876</v>
      </c>
      <c r="Y24" s="28">
        <f t="shared" si="17"/>
        <v>6000</v>
      </c>
      <c r="Z24" s="28">
        <f t="shared" si="18"/>
        <v>31752</v>
      </c>
      <c r="AA24" s="29">
        <f t="shared" si="19"/>
        <v>93.28406868</v>
      </c>
      <c r="AB24" s="29">
        <f t="shared" si="20"/>
        <v>6.715931319</v>
      </c>
      <c r="AC24" s="27" t="str">
        <f t="shared" si="21"/>
        <v>BAJO</v>
      </c>
    </row>
    <row r="25" ht="14.25" customHeight="1">
      <c r="A25" s="15">
        <f t="shared" si="22"/>
        <v>22</v>
      </c>
      <c r="B25" s="16" t="str">
        <f>COTIZACIONES!B25</f>
        <v>CAJA DE PARCHES CON SOLUCIÓN</v>
      </c>
      <c r="C25" s="15" t="s">
        <v>57</v>
      </c>
      <c r="D25" s="15">
        <v>1.0</v>
      </c>
      <c r="E25" s="19">
        <f>COTIZACIONES!E25</f>
        <v>18000</v>
      </c>
      <c r="F25" s="19">
        <f>COTIZACIONES!F25</f>
        <v>36750</v>
      </c>
      <c r="G25" s="19">
        <f>COTIZACIONES!G25</f>
        <v>13200</v>
      </c>
      <c r="H25" s="19">
        <f>COTIZACIONES!H25</f>
        <v>66150</v>
      </c>
      <c r="I25" s="27">
        <f t="shared" si="1"/>
        <v>27568</v>
      </c>
      <c r="J25" s="27">
        <f t="shared" si="2"/>
        <v>20790.15693</v>
      </c>
      <c r="K25" s="28">
        <f t="shared" si="3"/>
        <v>13200</v>
      </c>
      <c r="L25" s="28">
        <f t="shared" si="4"/>
        <v>66150</v>
      </c>
      <c r="M25" s="29">
        <f t="shared" si="5"/>
        <v>75.41409216</v>
      </c>
      <c r="N25" s="29">
        <f t="shared" si="6"/>
        <v>24.58590784</v>
      </c>
      <c r="O25" s="27" t="str">
        <f t="shared" si="7"/>
        <v>BAJO</v>
      </c>
      <c r="P25" s="27">
        <f t="shared" si="8"/>
        <v>35239</v>
      </c>
      <c r="Q25" s="27">
        <f t="shared" si="9"/>
        <v>19816.78581</v>
      </c>
      <c r="R25" s="28">
        <f t="shared" si="10"/>
        <v>18000</v>
      </c>
      <c r="S25" s="28">
        <f t="shared" si="11"/>
        <v>66150</v>
      </c>
      <c r="T25" s="29">
        <f t="shared" si="12"/>
        <v>56.23538073</v>
      </c>
      <c r="U25" s="29">
        <f t="shared" si="13"/>
        <v>43.76461927</v>
      </c>
      <c r="V25" s="27" t="str">
        <f t="shared" si="14"/>
        <v>BAJO</v>
      </c>
      <c r="W25" s="27">
        <f t="shared" si="15"/>
        <v>34507</v>
      </c>
      <c r="X25" s="27">
        <f t="shared" si="16"/>
        <v>24075</v>
      </c>
      <c r="Y25" s="28">
        <f t="shared" si="17"/>
        <v>18000</v>
      </c>
      <c r="Z25" s="28">
        <f t="shared" si="18"/>
        <v>66150</v>
      </c>
      <c r="AA25" s="29">
        <f t="shared" si="19"/>
        <v>69.76845278</v>
      </c>
      <c r="AB25" s="29">
        <f t="shared" si="20"/>
        <v>30.23154722</v>
      </c>
      <c r="AC25" s="27" t="str">
        <f t="shared" si="21"/>
        <v>BAJO</v>
      </c>
    </row>
    <row r="26" ht="14.25" customHeight="1">
      <c r="A26" s="15">
        <f t="shared" si="22"/>
        <v>23</v>
      </c>
      <c r="B26" s="16" t="str">
        <f>COTIZACIONES!B26</f>
        <v>DESENGRASANTE BIO DEGRADABLE</v>
      </c>
      <c r="C26" s="23" t="s">
        <v>59</v>
      </c>
      <c r="D26" s="15">
        <v>1.0</v>
      </c>
      <c r="E26" s="19">
        <f>COTIZACIONES!E26</f>
        <v>72000</v>
      </c>
      <c r="F26" s="19">
        <f>COTIZACIONES!F26</f>
        <v>51450</v>
      </c>
      <c r="G26" s="19">
        <f>COTIZACIONES!G26</f>
        <v>625000</v>
      </c>
      <c r="H26" s="19">
        <f>COTIZACIONES!H26</f>
        <v>92610</v>
      </c>
      <c r="I26" s="27">
        <f t="shared" si="1"/>
        <v>121008</v>
      </c>
      <c r="J26" s="27">
        <f t="shared" si="2"/>
        <v>239889.1586</v>
      </c>
      <c r="K26" s="28">
        <f t="shared" si="3"/>
        <v>51450</v>
      </c>
      <c r="L26" s="28">
        <f t="shared" si="4"/>
        <v>625000</v>
      </c>
      <c r="M26" s="29">
        <f t="shared" si="5"/>
        <v>198.2423961</v>
      </c>
      <c r="N26" s="29">
        <f t="shared" si="6"/>
        <v>-98.24239606</v>
      </c>
      <c r="O26" s="27" t="str">
        <f t="shared" si="7"/>
        <v>BAJO</v>
      </c>
      <c r="P26" s="27">
        <f t="shared" si="8"/>
        <v>70004</v>
      </c>
      <c r="Q26" s="27">
        <f t="shared" si="9"/>
        <v>16803.50559</v>
      </c>
      <c r="R26" s="28">
        <f t="shared" si="10"/>
        <v>51450</v>
      </c>
      <c r="S26" s="28">
        <f t="shared" si="11"/>
        <v>92610</v>
      </c>
      <c r="T26" s="29">
        <f t="shared" si="12"/>
        <v>24.00363634</v>
      </c>
      <c r="U26" s="29">
        <f t="shared" si="13"/>
        <v>75.99636366</v>
      </c>
      <c r="V26" s="27" t="str">
        <f t="shared" si="14"/>
        <v>ALTO</v>
      </c>
      <c r="W26" s="27">
        <f t="shared" si="15"/>
        <v>81657</v>
      </c>
      <c r="X26" s="27">
        <f t="shared" si="16"/>
        <v>10305</v>
      </c>
      <c r="Y26" s="28">
        <f t="shared" si="17"/>
        <v>72000</v>
      </c>
      <c r="Z26" s="28">
        <f t="shared" si="18"/>
        <v>92610</v>
      </c>
      <c r="AA26" s="29">
        <f t="shared" si="19"/>
        <v>12.61986113</v>
      </c>
      <c r="AB26" s="29">
        <f t="shared" si="20"/>
        <v>87.38013887</v>
      </c>
      <c r="AC26" s="27" t="str">
        <f t="shared" si="21"/>
        <v>ALTO</v>
      </c>
    </row>
    <row r="27" ht="14.25" customHeight="1">
      <c r="A27" s="15">
        <f t="shared" si="22"/>
        <v>24</v>
      </c>
      <c r="B27" s="16" t="str">
        <f>COTIZACIONES!B27</f>
        <v>ESCOBA CERDA DURA</v>
      </c>
      <c r="C27" s="15" t="s">
        <v>30</v>
      </c>
      <c r="D27" s="23">
        <v>1.0</v>
      </c>
      <c r="E27" s="19">
        <f>COTIZACIONES!E27</f>
        <v>48000</v>
      </c>
      <c r="F27" s="19">
        <f>COTIZACIONES!F27</f>
        <v>14700</v>
      </c>
      <c r="G27" s="19">
        <f>COTIZACIONES!G27</f>
        <v>30000</v>
      </c>
      <c r="H27" s="19">
        <f>COTIZACIONES!H27</f>
        <v>26460</v>
      </c>
      <c r="I27" s="27">
        <f t="shared" si="1"/>
        <v>27357</v>
      </c>
      <c r="J27" s="27">
        <f t="shared" si="2"/>
        <v>11941.99732</v>
      </c>
      <c r="K27" s="28">
        <f t="shared" si="3"/>
        <v>14700</v>
      </c>
      <c r="L27" s="28">
        <f t="shared" si="4"/>
        <v>48000</v>
      </c>
      <c r="M27" s="29">
        <f t="shared" si="5"/>
        <v>43.65243748</v>
      </c>
      <c r="N27" s="29">
        <f t="shared" si="6"/>
        <v>56.34756252</v>
      </c>
      <c r="O27" s="27" t="str">
        <f t="shared" si="7"/>
        <v>BAJO</v>
      </c>
      <c r="P27" s="27">
        <f t="shared" si="8"/>
        <v>26529</v>
      </c>
      <c r="Q27" s="27">
        <f t="shared" si="9"/>
        <v>13788.72003</v>
      </c>
      <c r="R27" s="28">
        <f t="shared" si="10"/>
        <v>14700</v>
      </c>
      <c r="S27" s="28">
        <f t="shared" si="11"/>
        <v>48000</v>
      </c>
      <c r="T27" s="29">
        <f t="shared" si="12"/>
        <v>51.97602634</v>
      </c>
      <c r="U27" s="29">
        <f t="shared" si="13"/>
        <v>48.02397366</v>
      </c>
      <c r="V27" s="27" t="str">
        <f t="shared" si="14"/>
        <v>BAJO</v>
      </c>
      <c r="W27" s="27">
        <f t="shared" si="15"/>
        <v>35638</v>
      </c>
      <c r="X27" s="27">
        <f t="shared" si="16"/>
        <v>10770</v>
      </c>
      <c r="Y27" s="28">
        <f t="shared" si="17"/>
        <v>26460</v>
      </c>
      <c r="Z27" s="28">
        <f t="shared" si="18"/>
        <v>48000</v>
      </c>
      <c r="AA27" s="29">
        <f t="shared" si="19"/>
        <v>30.2205511</v>
      </c>
      <c r="AB27" s="29">
        <f t="shared" si="20"/>
        <v>69.7794489</v>
      </c>
      <c r="AC27" s="27" t="str">
        <f t="shared" si="21"/>
        <v>BAJO</v>
      </c>
    </row>
    <row r="28" ht="14.25" customHeight="1">
      <c r="A28" s="15">
        <f t="shared" si="22"/>
        <v>25</v>
      </c>
      <c r="B28" s="16" t="str">
        <f>COTIZACIONES!B28</f>
        <v>GRASA</v>
      </c>
      <c r="C28" s="23" t="s">
        <v>62</v>
      </c>
      <c r="D28" s="15">
        <v>1.0</v>
      </c>
      <c r="E28" s="19">
        <f>COTIZACIONES!E28</f>
        <v>45000</v>
      </c>
      <c r="F28" s="19">
        <f>COTIZACIONES!F28</f>
        <v>36750</v>
      </c>
      <c r="G28" s="19">
        <f>COTIZACIONES!G28</f>
        <v>420000</v>
      </c>
      <c r="H28" s="19">
        <f>COTIZACIONES!H28</f>
        <v>66150</v>
      </c>
      <c r="I28" s="27">
        <f t="shared" si="1"/>
        <v>82331</v>
      </c>
      <c r="J28" s="27">
        <f t="shared" si="2"/>
        <v>160875.5594</v>
      </c>
      <c r="K28" s="28">
        <f t="shared" si="3"/>
        <v>36750</v>
      </c>
      <c r="L28" s="28">
        <f t="shared" si="4"/>
        <v>420000</v>
      </c>
      <c r="M28" s="29">
        <f t="shared" si="5"/>
        <v>195.400954</v>
      </c>
      <c r="N28" s="29">
        <f t="shared" si="6"/>
        <v>-95.400954</v>
      </c>
      <c r="O28" s="27" t="str">
        <f t="shared" si="7"/>
        <v>BAJO</v>
      </c>
      <c r="P28" s="27">
        <f t="shared" si="8"/>
        <v>47826</v>
      </c>
      <c r="Q28" s="27">
        <f t="shared" si="9"/>
        <v>12381.63963</v>
      </c>
      <c r="R28" s="28">
        <f t="shared" si="10"/>
        <v>36750</v>
      </c>
      <c r="S28" s="28">
        <f t="shared" si="11"/>
        <v>66150</v>
      </c>
      <c r="T28" s="29">
        <f t="shared" si="12"/>
        <v>25.88892994</v>
      </c>
      <c r="U28" s="29">
        <f t="shared" si="13"/>
        <v>74.11107006</v>
      </c>
      <c r="V28" s="27" t="str">
        <f t="shared" si="14"/>
        <v>BAJO</v>
      </c>
      <c r="W28" s="27">
        <f t="shared" si="15"/>
        <v>54560</v>
      </c>
      <c r="X28" s="27">
        <f t="shared" si="16"/>
        <v>10575</v>
      </c>
      <c r="Y28" s="28">
        <f t="shared" si="17"/>
        <v>45000</v>
      </c>
      <c r="Z28" s="28">
        <f t="shared" si="18"/>
        <v>66150</v>
      </c>
      <c r="AA28" s="29">
        <f t="shared" si="19"/>
        <v>19.38233138</v>
      </c>
      <c r="AB28" s="29">
        <f t="shared" si="20"/>
        <v>80.61766862</v>
      </c>
      <c r="AC28" s="27" t="str">
        <f t="shared" si="21"/>
        <v>ALTO</v>
      </c>
    </row>
    <row r="29" ht="14.25" customHeight="1">
      <c r="A29" s="15">
        <f t="shared" si="22"/>
        <v>26</v>
      </c>
      <c r="B29" s="16" t="str">
        <f>COTIZACIONES!B29</f>
        <v>LUBRICANTE PARA CADENAS Y CADENILLAS</v>
      </c>
      <c r="C29" s="23" t="s">
        <v>64</v>
      </c>
      <c r="D29" s="15">
        <v>1.0</v>
      </c>
      <c r="E29" s="19">
        <f>COTIZACIONES!E29</f>
        <v>225000</v>
      </c>
      <c r="F29" s="19">
        <f>COTIZACIONES!F29</f>
        <v>36750</v>
      </c>
      <c r="G29" s="19">
        <f>COTIZACIONES!G29</f>
        <v>2244000</v>
      </c>
      <c r="H29" s="19">
        <f>COTIZACIONES!H29</f>
        <v>66150</v>
      </c>
      <c r="I29" s="27">
        <f t="shared" si="1"/>
        <v>187175</v>
      </c>
      <c r="J29" s="27">
        <f t="shared" si="2"/>
        <v>927121.8882</v>
      </c>
      <c r="K29" s="28">
        <f t="shared" si="3"/>
        <v>36750</v>
      </c>
      <c r="L29" s="28">
        <f t="shared" si="4"/>
        <v>2244000</v>
      </c>
      <c r="M29" s="29">
        <f t="shared" si="5"/>
        <v>495.3235679</v>
      </c>
      <c r="N29" s="29">
        <f t="shared" si="6"/>
        <v>-395.3235679</v>
      </c>
      <c r="O29" s="27" t="str">
        <f t="shared" si="7"/>
        <v>BAJO</v>
      </c>
      <c r="P29" s="27">
        <f t="shared" si="8"/>
        <v>81782</v>
      </c>
      <c r="Q29" s="27">
        <f t="shared" si="9"/>
        <v>82687.99792</v>
      </c>
      <c r="R29" s="28">
        <f t="shared" si="10"/>
        <v>36750</v>
      </c>
      <c r="S29" s="28">
        <f t="shared" si="11"/>
        <v>225000</v>
      </c>
      <c r="T29" s="29">
        <f t="shared" si="12"/>
        <v>101.1078207</v>
      </c>
      <c r="U29" s="29">
        <f t="shared" si="13"/>
        <v>-1.107820694</v>
      </c>
      <c r="V29" s="27" t="str">
        <f t="shared" si="14"/>
        <v>BAJO</v>
      </c>
      <c r="W29" s="27">
        <f t="shared" si="15"/>
        <v>121999</v>
      </c>
      <c r="X29" s="27">
        <f t="shared" si="16"/>
        <v>79425</v>
      </c>
      <c r="Y29" s="28">
        <f t="shared" si="17"/>
        <v>66150</v>
      </c>
      <c r="Z29" s="28">
        <f t="shared" si="18"/>
        <v>225000</v>
      </c>
      <c r="AA29" s="29">
        <f t="shared" si="19"/>
        <v>65.10299265</v>
      </c>
      <c r="AB29" s="29">
        <f t="shared" si="20"/>
        <v>34.89700735</v>
      </c>
      <c r="AC29" s="27" t="str">
        <f t="shared" si="21"/>
        <v>BAJO</v>
      </c>
    </row>
    <row r="30" ht="14.25" customHeight="1">
      <c r="A30" s="15">
        <f t="shared" si="22"/>
        <v>27</v>
      </c>
      <c r="B30" s="16" t="str">
        <f>COTIZACIONES!B30</f>
        <v>PAÑOS REUTILIZABLES PARA LIMPIEZA DE PESADA DE GRASA Y ACEITES</v>
      </c>
      <c r="C30" s="15" t="s">
        <v>66</v>
      </c>
      <c r="D30" s="15">
        <v>1.0</v>
      </c>
      <c r="E30" s="19">
        <f>COTIZACIONES!E30</f>
        <v>90000</v>
      </c>
      <c r="F30" s="19">
        <f>COTIZACIONES!F30</f>
        <v>95550</v>
      </c>
      <c r="G30" s="19">
        <f>COTIZACIONES!G30</f>
        <v>125000</v>
      </c>
      <c r="H30" s="19">
        <f>COTIZACIONES!H30</f>
        <v>171990</v>
      </c>
      <c r="I30" s="27">
        <f t="shared" si="1"/>
        <v>116606</v>
      </c>
      <c r="J30" s="27">
        <f t="shared" si="2"/>
        <v>32496.72945</v>
      </c>
      <c r="K30" s="28">
        <f t="shared" si="3"/>
        <v>90000</v>
      </c>
      <c r="L30" s="28">
        <f t="shared" si="4"/>
        <v>171990</v>
      </c>
      <c r="M30" s="29">
        <f t="shared" si="5"/>
        <v>27.86883132</v>
      </c>
      <c r="N30" s="29">
        <f t="shared" si="6"/>
        <v>72.13116868</v>
      </c>
      <c r="O30" s="27" t="str">
        <f t="shared" si="7"/>
        <v>BAJO</v>
      </c>
      <c r="P30" s="27">
        <f t="shared" si="8"/>
        <v>113935</v>
      </c>
      <c r="Q30" s="27">
        <f t="shared" si="9"/>
        <v>37410.98502</v>
      </c>
      <c r="R30" s="28">
        <f t="shared" si="10"/>
        <v>90000</v>
      </c>
      <c r="S30" s="28">
        <f t="shared" si="11"/>
        <v>171990</v>
      </c>
      <c r="T30" s="29">
        <f t="shared" si="12"/>
        <v>32.83537545</v>
      </c>
      <c r="U30" s="29">
        <f t="shared" si="13"/>
        <v>67.16462455</v>
      </c>
      <c r="V30" s="27" t="str">
        <f t="shared" si="14"/>
        <v>BAJO</v>
      </c>
      <c r="W30" s="27">
        <f t="shared" si="15"/>
        <v>124415</v>
      </c>
      <c r="X30" s="27">
        <f t="shared" si="16"/>
        <v>40995</v>
      </c>
      <c r="Y30" s="28">
        <f t="shared" si="17"/>
        <v>90000</v>
      </c>
      <c r="Z30" s="28">
        <f t="shared" si="18"/>
        <v>171990</v>
      </c>
      <c r="AA30" s="29">
        <f t="shared" si="19"/>
        <v>32.95020697</v>
      </c>
      <c r="AB30" s="29">
        <f t="shared" si="20"/>
        <v>67.04979303</v>
      </c>
      <c r="AC30" s="27" t="str">
        <f t="shared" si="21"/>
        <v>BAJO</v>
      </c>
    </row>
    <row r="31" ht="14.25" customHeight="1">
      <c r="A31" s="15">
        <f t="shared" si="22"/>
        <v>28</v>
      </c>
      <c r="B31" s="16" t="str">
        <f>COTIZACIONES!B31</f>
        <v>SOLUCIÓN PEGANTE</v>
      </c>
      <c r="C31" s="15" t="s">
        <v>68</v>
      </c>
      <c r="D31" s="15">
        <v>1.0</v>
      </c>
      <c r="E31" s="19">
        <f>COTIZACIONES!E31</f>
        <v>27000</v>
      </c>
      <c r="F31" s="19">
        <f>COTIZACIONES!F31</f>
        <v>11760</v>
      </c>
      <c r="G31" s="19">
        <f>COTIZACIONES!G31</f>
        <v>36000</v>
      </c>
      <c r="H31" s="19">
        <f>COTIZACIONES!H31</f>
        <v>21168</v>
      </c>
      <c r="I31" s="27">
        <f t="shared" si="1"/>
        <v>22179</v>
      </c>
      <c r="J31" s="27">
        <f t="shared" si="2"/>
        <v>8815.278328</v>
      </c>
      <c r="K31" s="28">
        <f t="shared" si="3"/>
        <v>11760</v>
      </c>
      <c r="L31" s="28">
        <f t="shared" si="4"/>
        <v>36000</v>
      </c>
      <c r="M31" s="29">
        <f t="shared" si="5"/>
        <v>39.74605856</v>
      </c>
      <c r="N31" s="29">
        <f t="shared" si="6"/>
        <v>60.25394144</v>
      </c>
      <c r="O31" s="27" t="str">
        <f t="shared" si="7"/>
        <v>BAJO</v>
      </c>
      <c r="P31" s="27">
        <f t="shared" si="8"/>
        <v>18872</v>
      </c>
      <c r="Q31" s="27">
        <f t="shared" si="9"/>
        <v>6278.537409</v>
      </c>
      <c r="R31" s="28">
        <f t="shared" si="10"/>
        <v>11760</v>
      </c>
      <c r="S31" s="28">
        <f t="shared" si="11"/>
        <v>27000</v>
      </c>
      <c r="T31" s="29">
        <f t="shared" si="12"/>
        <v>33.26906215</v>
      </c>
      <c r="U31" s="29">
        <f t="shared" si="13"/>
        <v>66.73093785</v>
      </c>
      <c r="V31" s="27" t="str">
        <f t="shared" si="14"/>
        <v>BAJO</v>
      </c>
      <c r="W31" s="27">
        <f t="shared" si="15"/>
        <v>23907</v>
      </c>
      <c r="X31" s="27">
        <f t="shared" si="16"/>
        <v>2916</v>
      </c>
      <c r="Y31" s="28">
        <f t="shared" si="17"/>
        <v>21168</v>
      </c>
      <c r="Z31" s="28">
        <f t="shared" si="18"/>
        <v>27000</v>
      </c>
      <c r="AA31" s="29">
        <f t="shared" si="19"/>
        <v>12.1972644</v>
      </c>
      <c r="AB31" s="29">
        <f t="shared" si="20"/>
        <v>87.8027356</v>
      </c>
      <c r="AC31" s="27" t="str">
        <f t="shared" si="21"/>
        <v>ALTO</v>
      </c>
    </row>
    <row r="32" ht="14.25" customHeight="1">
      <c r="A32" s="15">
        <f t="shared" si="22"/>
        <v>29</v>
      </c>
      <c r="B32" s="16" t="str">
        <f>COTIZACIONES!B32</f>
        <v>ABRAZADERA</v>
      </c>
      <c r="C32" s="15" t="s">
        <v>30</v>
      </c>
      <c r="D32" s="23">
        <v>1.0</v>
      </c>
      <c r="E32" s="19">
        <f>COTIZACIONES!E32</f>
        <v>22500</v>
      </c>
      <c r="F32" s="19">
        <f>COTIZACIONES!F32</f>
        <v>22050</v>
      </c>
      <c r="G32" s="19">
        <f>COTIZACIONES!G32</f>
        <v>15000</v>
      </c>
      <c r="H32" s="19">
        <f>COTIZACIONES!H32</f>
        <v>39690</v>
      </c>
      <c r="I32" s="27">
        <f t="shared" si="1"/>
        <v>23313</v>
      </c>
      <c r="J32" s="27">
        <f t="shared" si="2"/>
        <v>9091.262289</v>
      </c>
      <c r="K32" s="28">
        <f t="shared" si="3"/>
        <v>15000</v>
      </c>
      <c r="L32" s="28">
        <f t="shared" si="4"/>
        <v>39690</v>
      </c>
      <c r="M32" s="29">
        <f t="shared" si="5"/>
        <v>38.99653536</v>
      </c>
      <c r="N32" s="29">
        <f t="shared" si="6"/>
        <v>61.00346464</v>
      </c>
      <c r="O32" s="27" t="str">
        <f t="shared" si="7"/>
        <v>BAJO</v>
      </c>
      <c r="P32" s="27">
        <f t="shared" si="8"/>
        <v>27004</v>
      </c>
      <c r="Q32" s="27">
        <f t="shared" si="9"/>
        <v>8211.565015</v>
      </c>
      <c r="R32" s="28">
        <f t="shared" si="10"/>
        <v>22050</v>
      </c>
      <c r="S32" s="28">
        <f t="shared" si="11"/>
        <v>39690</v>
      </c>
      <c r="T32" s="29">
        <f t="shared" si="12"/>
        <v>30.40869877</v>
      </c>
      <c r="U32" s="29">
        <f t="shared" si="13"/>
        <v>69.59130123</v>
      </c>
      <c r="V32" s="27" t="str">
        <f t="shared" si="14"/>
        <v>BAJO</v>
      </c>
      <c r="W32" s="27">
        <f t="shared" si="15"/>
        <v>29884</v>
      </c>
      <c r="X32" s="27">
        <f t="shared" si="16"/>
        <v>8595</v>
      </c>
      <c r="Y32" s="28">
        <f t="shared" si="17"/>
        <v>22500</v>
      </c>
      <c r="Z32" s="28">
        <f t="shared" si="18"/>
        <v>39690</v>
      </c>
      <c r="AA32" s="29">
        <f t="shared" si="19"/>
        <v>28.76121001</v>
      </c>
      <c r="AB32" s="29">
        <f t="shared" si="20"/>
        <v>71.23878999</v>
      </c>
      <c r="AC32" s="27" t="str">
        <f t="shared" si="21"/>
        <v>BAJO</v>
      </c>
    </row>
    <row r="33" ht="14.25" customHeight="1">
      <c r="A33" s="15">
        <f t="shared" si="22"/>
        <v>30</v>
      </c>
      <c r="B33" s="16" t="str">
        <f>COTIZACIONES!B33</f>
        <v>BIELA IZQUIERDA EN ACERO COLADO CON RECUBRIMIENTO EN RESINA</v>
      </c>
      <c r="C33" s="15" t="s">
        <v>30</v>
      </c>
      <c r="D33" s="23">
        <v>1.0</v>
      </c>
      <c r="E33" s="19">
        <f>COTIZACIONES!E33</f>
        <v>7500</v>
      </c>
      <c r="F33" s="19">
        <f>COTIZACIONES!F33</f>
        <v>29400</v>
      </c>
      <c r="G33" s="19">
        <f>COTIZACIONES!G33</f>
        <v>15000</v>
      </c>
      <c r="H33" s="19">
        <f>COTIZACIONES!H33</f>
        <v>52920</v>
      </c>
      <c r="I33" s="27">
        <f t="shared" si="1"/>
        <v>20454</v>
      </c>
      <c r="J33" s="27">
        <f t="shared" si="2"/>
        <v>17315.65982</v>
      </c>
      <c r="K33" s="28">
        <f t="shared" si="3"/>
        <v>7500</v>
      </c>
      <c r="L33" s="28">
        <f t="shared" si="4"/>
        <v>52920</v>
      </c>
      <c r="M33" s="29">
        <f t="shared" si="5"/>
        <v>84.65659441</v>
      </c>
      <c r="N33" s="29">
        <f t="shared" si="6"/>
        <v>15.34340559</v>
      </c>
      <c r="O33" s="27" t="str">
        <f t="shared" si="7"/>
        <v>BAJO</v>
      </c>
      <c r="P33" s="27">
        <f t="shared" si="8"/>
        <v>22682</v>
      </c>
      <c r="Q33" s="27">
        <f t="shared" si="9"/>
        <v>18546.56842</v>
      </c>
      <c r="R33" s="28">
        <f t="shared" si="10"/>
        <v>7500</v>
      </c>
      <c r="S33" s="28">
        <f t="shared" si="11"/>
        <v>52920</v>
      </c>
      <c r="T33" s="29">
        <f t="shared" si="12"/>
        <v>81.76778245</v>
      </c>
      <c r="U33" s="29">
        <f t="shared" si="13"/>
        <v>18.23221755</v>
      </c>
      <c r="V33" s="27" t="str">
        <f t="shared" si="14"/>
        <v>BAJO</v>
      </c>
      <c r="W33" s="27">
        <f t="shared" si="15"/>
        <v>19922</v>
      </c>
      <c r="X33" s="27">
        <f t="shared" si="16"/>
        <v>22710</v>
      </c>
      <c r="Y33" s="28">
        <f t="shared" si="17"/>
        <v>7500</v>
      </c>
      <c r="Z33" s="28">
        <f t="shared" si="18"/>
        <v>52920</v>
      </c>
      <c r="AA33" s="29">
        <f t="shared" si="19"/>
        <v>113.9945789</v>
      </c>
      <c r="AB33" s="29">
        <f t="shared" si="20"/>
        <v>-13.99457886</v>
      </c>
      <c r="AC33" s="27" t="str">
        <f t="shared" si="21"/>
        <v>BAJO</v>
      </c>
    </row>
    <row r="34" ht="14.25" customHeight="1">
      <c r="A34" s="15">
        <f t="shared" si="22"/>
        <v>31</v>
      </c>
      <c r="B34" s="16" t="str">
        <f>COTIZACIONES!B34</f>
        <v>BIELA IZQUIERDA EN ALUMINIO</v>
      </c>
      <c r="C34" s="15" t="s">
        <v>30</v>
      </c>
      <c r="D34" s="23">
        <v>1.0</v>
      </c>
      <c r="E34" s="19">
        <f>COTIZACIONES!E34</f>
        <v>21000</v>
      </c>
      <c r="F34" s="19">
        <f>COTIZACIONES!F34</f>
        <v>36750</v>
      </c>
      <c r="G34" s="19">
        <f>COTIZACIONES!G34</f>
        <v>42300</v>
      </c>
      <c r="H34" s="19">
        <f>COTIZACIONES!H34</f>
        <v>66150</v>
      </c>
      <c r="I34" s="27">
        <f t="shared" si="1"/>
        <v>38334</v>
      </c>
      <c r="J34" s="27">
        <f t="shared" si="2"/>
        <v>16210.06632</v>
      </c>
      <c r="K34" s="28">
        <f t="shared" si="3"/>
        <v>21000</v>
      </c>
      <c r="L34" s="28">
        <f t="shared" si="4"/>
        <v>66150</v>
      </c>
      <c r="M34" s="29">
        <f t="shared" si="5"/>
        <v>42.28639411</v>
      </c>
      <c r="N34" s="29">
        <f t="shared" si="6"/>
        <v>57.71360589</v>
      </c>
      <c r="O34" s="27" t="str">
        <f t="shared" si="7"/>
        <v>BAJO</v>
      </c>
      <c r="P34" s="27">
        <f t="shared" si="8"/>
        <v>37097</v>
      </c>
      <c r="Q34" s="27">
        <f t="shared" si="9"/>
        <v>18711.09297</v>
      </c>
      <c r="R34" s="28">
        <f t="shared" si="10"/>
        <v>21000</v>
      </c>
      <c r="S34" s="28">
        <f t="shared" si="11"/>
        <v>66150</v>
      </c>
      <c r="T34" s="29">
        <f t="shared" si="12"/>
        <v>50.43829142</v>
      </c>
      <c r="U34" s="29">
        <f t="shared" si="13"/>
        <v>49.56170858</v>
      </c>
      <c r="V34" s="27" t="str">
        <f t="shared" si="14"/>
        <v>BAJO</v>
      </c>
      <c r="W34" s="27">
        <f t="shared" si="15"/>
        <v>37271</v>
      </c>
      <c r="X34" s="27">
        <f t="shared" si="16"/>
        <v>22575</v>
      </c>
      <c r="Y34" s="28">
        <f t="shared" si="17"/>
        <v>21000</v>
      </c>
      <c r="Z34" s="28">
        <f t="shared" si="18"/>
        <v>66150</v>
      </c>
      <c r="AA34" s="29">
        <f t="shared" si="19"/>
        <v>60.56988007</v>
      </c>
      <c r="AB34" s="29">
        <f t="shared" si="20"/>
        <v>39.43011993</v>
      </c>
      <c r="AC34" s="27" t="str">
        <f t="shared" si="21"/>
        <v>BAJO</v>
      </c>
    </row>
    <row r="35" ht="14.25" customHeight="1">
      <c r="A35" s="15">
        <f t="shared" si="22"/>
        <v>32</v>
      </c>
      <c r="B35" s="16" t="str">
        <f>COTIZACIONES!B35</f>
        <v>CADENILLA 7 V CS – HG50 – 81</v>
      </c>
      <c r="C35" s="15" t="s">
        <v>30</v>
      </c>
      <c r="D35" s="15">
        <v>1.0</v>
      </c>
      <c r="E35" s="19">
        <f>COTIZACIONES!E35</f>
        <v>85500</v>
      </c>
      <c r="F35" s="19">
        <f>COTIZACIONES!F35</f>
        <v>44100</v>
      </c>
      <c r="G35" s="19">
        <f>COTIZACIONES!G35</f>
        <v>114300</v>
      </c>
      <c r="H35" s="19">
        <f>COTIZACIONES!H35</f>
        <v>79380</v>
      </c>
      <c r="I35" s="27">
        <f t="shared" si="1"/>
        <v>76479</v>
      </c>
      <c r="J35" s="27">
        <f t="shared" si="2"/>
        <v>24966.20115</v>
      </c>
      <c r="K35" s="28">
        <f t="shared" si="3"/>
        <v>44100</v>
      </c>
      <c r="L35" s="28">
        <f t="shared" si="4"/>
        <v>114300</v>
      </c>
      <c r="M35" s="29">
        <f t="shared" si="5"/>
        <v>32.6445183</v>
      </c>
      <c r="N35" s="29">
        <f t="shared" si="6"/>
        <v>67.3554817</v>
      </c>
      <c r="O35" s="27" t="str">
        <f t="shared" si="7"/>
        <v>BAJO</v>
      </c>
      <c r="P35" s="27">
        <f t="shared" si="8"/>
        <v>66892</v>
      </c>
      <c r="Q35" s="27">
        <f t="shared" si="9"/>
        <v>18245.52548</v>
      </c>
      <c r="R35" s="28">
        <f t="shared" si="10"/>
        <v>44100</v>
      </c>
      <c r="S35" s="28">
        <f t="shared" si="11"/>
        <v>85500</v>
      </c>
      <c r="T35" s="29">
        <f t="shared" si="12"/>
        <v>27.27609502</v>
      </c>
      <c r="U35" s="29">
        <f t="shared" si="13"/>
        <v>72.72390498</v>
      </c>
      <c r="V35" s="27" t="str">
        <f t="shared" si="14"/>
        <v>BAJO</v>
      </c>
      <c r="W35" s="27">
        <f t="shared" si="15"/>
        <v>82383</v>
      </c>
      <c r="X35" s="27">
        <f t="shared" si="16"/>
        <v>3060</v>
      </c>
      <c r="Y35" s="28">
        <f t="shared" si="17"/>
        <v>79380</v>
      </c>
      <c r="Z35" s="28">
        <f t="shared" si="18"/>
        <v>85500</v>
      </c>
      <c r="AA35" s="29">
        <f t="shared" si="19"/>
        <v>3.714358545</v>
      </c>
      <c r="AB35" s="29">
        <f t="shared" si="20"/>
        <v>96.28564146</v>
      </c>
      <c r="AC35" s="27" t="str">
        <f t="shared" si="21"/>
        <v>ALTO</v>
      </c>
    </row>
    <row r="36" ht="14.25" customHeight="1">
      <c r="A36" s="15">
        <f t="shared" si="22"/>
        <v>33</v>
      </c>
      <c r="B36" s="16" t="str">
        <f>COTIZACIONES!B36</f>
        <v>CANASTILLAS PARA DIRECCIÓN DE 1/8"</v>
      </c>
      <c r="C36" s="15" t="s">
        <v>74</v>
      </c>
      <c r="D36" s="23">
        <v>1.0</v>
      </c>
      <c r="E36" s="19">
        <f>COTIZACIONES!E36</f>
        <v>120000</v>
      </c>
      <c r="F36" s="19">
        <f>COTIZACIONES!F36</f>
        <v>4410</v>
      </c>
      <c r="G36" s="19">
        <f>COTIZACIONES!G36</f>
        <v>75000</v>
      </c>
      <c r="H36" s="19">
        <f>COTIZACIONES!H36</f>
        <v>7938</v>
      </c>
      <c r="I36" s="27">
        <f t="shared" si="1"/>
        <v>23692</v>
      </c>
      <c r="J36" s="27">
        <f t="shared" si="2"/>
        <v>48371.38014</v>
      </c>
      <c r="K36" s="28">
        <f t="shared" si="3"/>
        <v>4410</v>
      </c>
      <c r="L36" s="28">
        <f t="shared" si="4"/>
        <v>120000</v>
      </c>
      <c r="M36" s="29">
        <f t="shared" si="5"/>
        <v>204.1675677</v>
      </c>
      <c r="N36" s="29">
        <f t="shared" si="6"/>
        <v>-104.1675677</v>
      </c>
      <c r="O36" s="27" t="str">
        <f t="shared" si="7"/>
        <v>BAJO</v>
      </c>
      <c r="P36" s="27">
        <f t="shared" si="8"/>
        <v>16135</v>
      </c>
      <c r="Q36" s="27">
        <f t="shared" si="9"/>
        <v>53677.4179</v>
      </c>
      <c r="R36" s="28">
        <f t="shared" si="10"/>
        <v>4410</v>
      </c>
      <c r="S36" s="28">
        <f t="shared" si="11"/>
        <v>120000</v>
      </c>
      <c r="T36" s="29">
        <f t="shared" si="12"/>
        <v>332.6769005</v>
      </c>
      <c r="U36" s="29">
        <f t="shared" si="13"/>
        <v>-232.6769005</v>
      </c>
      <c r="V36" s="27" t="str">
        <f t="shared" si="14"/>
        <v>BAJO</v>
      </c>
      <c r="W36" s="27">
        <f t="shared" si="15"/>
        <v>30864</v>
      </c>
      <c r="X36" s="27">
        <f t="shared" si="16"/>
        <v>56031</v>
      </c>
      <c r="Y36" s="28">
        <f t="shared" si="17"/>
        <v>7938</v>
      </c>
      <c r="Z36" s="28">
        <f t="shared" si="18"/>
        <v>120000</v>
      </c>
      <c r="AA36" s="29">
        <f t="shared" si="19"/>
        <v>181.5416019</v>
      </c>
      <c r="AB36" s="29">
        <f t="shared" si="20"/>
        <v>-81.54160187</v>
      </c>
      <c r="AC36" s="27" t="str">
        <f t="shared" si="21"/>
        <v>BAJO</v>
      </c>
    </row>
    <row r="37" ht="14.25" customHeight="1">
      <c r="A37" s="15">
        <f t="shared" si="22"/>
        <v>34</v>
      </c>
      <c r="B37" s="16" t="str">
        <f>COTIZACIONES!B37</f>
        <v>CENTRO MARCO CARTUCHO CERRADO</v>
      </c>
      <c r="C37" s="15" t="s">
        <v>30</v>
      </c>
      <c r="D37" s="15">
        <v>1.0</v>
      </c>
      <c r="E37" s="19">
        <f>COTIZACIONES!E37</f>
        <v>37500</v>
      </c>
      <c r="F37" s="19">
        <f>COTIZACIONES!F37</f>
        <v>41160</v>
      </c>
      <c r="G37" s="19">
        <f>COTIZACIONES!G37</f>
        <v>34500</v>
      </c>
      <c r="H37" s="19">
        <f>COTIZACIONES!H37</f>
        <v>74088</v>
      </c>
      <c r="I37" s="27">
        <f t="shared" si="1"/>
        <v>44568</v>
      </c>
      <c r="J37" s="27">
        <f t="shared" si="2"/>
        <v>15923.44159</v>
      </c>
      <c r="K37" s="28">
        <f t="shared" si="3"/>
        <v>34500</v>
      </c>
      <c r="L37" s="28">
        <f t="shared" si="4"/>
        <v>74088</v>
      </c>
      <c r="M37" s="29">
        <f t="shared" si="5"/>
        <v>35.72841857</v>
      </c>
      <c r="N37" s="29">
        <f t="shared" si="6"/>
        <v>64.27158143</v>
      </c>
      <c r="O37" s="27" t="str">
        <f t="shared" si="7"/>
        <v>BAJO</v>
      </c>
      <c r="P37" s="27">
        <f t="shared" si="8"/>
        <v>48538</v>
      </c>
      <c r="Q37" s="27">
        <f t="shared" si="9"/>
        <v>16453.06634</v>
      </c>
      <c r="R37" s="28">
        <f t="shared" si="10"/>
        <v>37500</v>
      </c>
      <c r="S37" s="28">
        <f t="shared" si="11"/>
        <v>74088</v>
      </c>
      <c r="T37" s="29">
        <f t="shared" si="12"/>
        <v>33.89728942</v>
      </c>
      <c r="U37" s="29">
        <f t="shared" si="13"/>
        <v>66.10271058</v>
      </c>
      <c r="V37" s="27" t="str">
        <f t="shared" si="14"/>
        <v>BAJO</v>
      </c>
      <c r="W37" s="27">
        <f t="shared" si="15"/>
        <v>52710</v>
      </c>
      <c r="X37" s="27">
        <f t="shared" si="16"/>
        <v>18294</v>
      </c>
      <c r="Y37" s="28">
        <f t="shared" si="17"/>
        <v>37500</v>
      </c>
      <c r="Z37" s="28">
        <f t="shared" si="18"/>
        <v>74088</v>
      </c>
      <c r="AA37" s="29">
        <f t="shared" si="19"/>
        <v>34.70688674</v>
      </c>
      <c r="AB37" s="29">
        <f t="shared" si="20"/>
        <v>65.29311326</v>
      </c>
      <c r="AC37" s="27" t="str">
        <f t="shared" si="21"/>
        <v>BAJO</v>
      </c>
    </row>
    <row r="38" ht="14.25" customHeight="1">
      <c r="A38" s="15">
        <f t="shared" si="22"/>
        <v>35</v>
      </c>
      <c r="B38" s="16" t="str">
        <f>COTIZACIONES!B38</f>
        <v>CORAZA MTB 29"</v>
      </c>
      <c r="C38" s="15" t="s">
        <v>30</v>
      </c>
      <c r="D38" s="15">
        <v>1.0</v>
      </c>
      <c r="E38" s="19">
        <f>COTIZACIONES!E38</f>
        <v>70500</v>
      </c>
      <c r="F38" s="19">
        <f>COTIZACIONES!F38</f>
        <v>80850</v>
      </c>
      <c r="G38" s="19">
        <f>COTIZACIONES!G38</f>
        <v>70800</v>
      </c>
      <c r="H38" s="19">
        <f>COTIZACIONES!H38</f>
        <v>145530</v>
      </c>
      <c r="I38" s="27">
        <f t="shared" si="1"/>
        <v>87541</v>
      </c>
      <c r="J38" s="27">
        <f t="shared" si="2"/>
        <v>31230.78529</v>
      </c>
      <c r="K38" s="28">
        <f t="shared" si="3"/>
        <v>70500</v>
      </c>
      <c r="L38" s="28">
        <f t="shared" si="4"/>
        <v>145530</v>
      </c>
      <c r="M38" s="29">
        <f t="shared" si="5"/>
        <v>35.67560948</v>
      </c>
      <c r="N38" s="29">
        <f t="shared" si="6"/>
        <v>64.32439052</v>
      </c>
      <c r="O38" s="27" t="str">
        <f t="shared" si="7"/>
        <v>BAJO</v>
      </c>
      <c r="P38" s="27">
        <f t="shared" si="8"/>
        <v>93959</v>
      </c>
      <c r="Q38" s="27">
        <f t="shared" si="9"/>
        <v>33199.94277</v>
      </c>
      <c r="R38" s="28">
        <f t="shared" si="10"/>
        <v>70500</v>
      </c>
      <c r="S38" s="28">
        <f t="shared" si="11"/>
        <v>145530</v>
      </c>
      <c r="T38" s="29">
        <f t="shared" si="12"/>
        <v>35.33449991</v>
      </c>
      <c r="U38" s="29">
        <f t="shared" si="13"/>
        <v>64.66550009</v>
      </c>
      <c r="V38" s="27" t="str">
        <f t="shared" si="14"/>
        <v>BAJO</v>
      </c>
      <c r="W38" s="27">
        <f t="shared" si="15"/>
        <v>101291</v>
      </c>
      <c r="X38" s="27">
        <f t="shared" si="16"/>
        <v>37515</v>
      </c>
      <c r="Y38" s="28">
        <f t="shared" si="17"/>
        <v>70500</v>
      </c>
      <c r="Z38" s="28">
        <f t="shared" si="18"/>
        <v>145530</v>
      </c>
      <c r="AA38" s="29">
        <f t="shared" si="19"/>
        <v>37.03685421</v>
      </c>
      <c r="AB38" s="29">
        <f t="shared" si="20"/>
        <v>62.96314579</v>
      </c>
      <c r="AC38" s="27" t="str">
        <f t="shared" si="21"/>
        <v>BAJO</v>
      </c>
    </row>
    <row r="39" ht="14.25" customHeight="1">
      <c r="A39" s="15">
        <f t="shared" si="22"/>
        <v>36</v>
      </c>
      <c r="B39" s="16" t="str">
        <f>COTIZACIONES!B39</f>
        <v>DESCARRILADOR</v>
      </c>
      <c r="C39" s="15" t="s">
        <v>30</v>
      </c>
      <c r="D39" s="15">
        <v>1.0</v>
      </c>
      <c r="E39" s="19">
        <f>COTIZACIONES!E39</f>
        <v>57000</v>
      </c>
      <c r="F39" s="19">
        <f>COTIZACIONES!F39</f>
        <v>36750</v>
      </c>
      <c r="G39" s="19">
        <f>COTIZACIONES!G39</f>
        <v>44400</v>
      </c>
      <c r="H39" s="19">
        <f>COTIZACIONES!H39</f>
        <v>66150</v>
      </c>
      <c r="I39" s="27">
        <f t="shared" si="1"/>
        <v>49804</v>
      </c>
      <c r="J39" s="27">
        <f t="shared" si="2"/>
        <v>11315.06186</v>
      </c>
      <c r="K39" s="28">
        <f t="shared" si="3"/>
        <v>36750</v>
      </c>
      <c r="L39" s="28">
        <f t="shared" si="4"/>
        <v>66150</v>
      </c>
      <c r="M39" s="29">
        <f t="shared" si="5"/>
        <v>22.71918293</v>
      </c>
      <c r="N39" s="29">
        <f t="shared" si="6"/>
        <v>77.28081707</v>
      </c>
      <c r="O39" s="27" t="str">
        <f t="shared" si="7"/>
        <v>ALTO</v>
      </c>
      <c r="P39" s="27">
        <f t="shared" si="8"/>
        <v>51747</v>
      </c>
      <c r="Q39" s="27">
        <f t="shared" si="9"/>
        <v>12284.33962</v>
      </c>
      <c r="R39" s="28">
        <f t="shared" si="10"/>
        <v>36750</v>
      </c>
      <c r="S39" s="28">
        <f t="shared" si="11"/>
        <v>66150</v>
      </c>
      <c r="T39" s="29">
        <f t="shared" si="12"/>
        <v>23.73923053</v>
      </c>
      <c r="U39" s="29">
        <f t="shared" si="13"/>
        <v>76.26076947</v>
      </c>
      <c r="V39" s="27" t="str">
        <f t="shared" si="14"/>
        <v>ALTO</v>
      </c>
      <c r="W39" s="27">
        <f t="shared" si="15"/>
        <v>61405</v>
      </c>
      <c r="X39" s="27">
        <f t="shared" si="16"/>
        <v>4575</v>
      </c>
      <c r="Y39" s="28">
        <f t="shared" si="17"/>
        <v>57000</v>
      </c>
      <c r="Z39" s="28">
        <f t="shared" si="18"/>
        <v>66150</v>
      </c>
      <c r="AA39" s="29">
        <f t="shared" si="19"/>
        <v>7.450533344</v>
      </c>
      <c r="AB39" s="29">
        <f t="shared" si="20"/>
        <v>92.54946666</v>
      </c>
      <c r="AC39" s="27" t="str">
        <f t="shared" si="21"/>
        <v>ALTO</v>
      </c>
    </row>
    <row r="40" ht="14.25" customHeight="1">
      <c r="A40" s="15">
        <f t="shared" si="22"/>
        <v>37</v>
      </c>
      <c r="B40" s="16" t="str">
        <f>COTIZACIONES!B40</f>
        <v>DISCOS PARA FRENOS 160 MM DE PERNOS</v>
      </c>
      <c r="C40" s="15" t="s">
        <v>30</v>
      </c>
      <c r="D40" s="23">
        <v>1.0</v>
      </c>
      <c r="E40" s="19">
        <f>COTIZACIONES!E40</f>
        <v>40500</v>
      </c>
      <c r="F40" s="19">
        <f>COTIZACIONES!F40</f>
        <v>29400</v>
      </c>
      <c r="G40" s="19">
        <f>COTIZACIONES!G40</f>
        <v>18000</v>
      </c>
      <c r="H40" s="19">
        <f>COTIZACIONES!H40</f>
        <v>52920</v>
      </c>
      <c r="I40" s="27">
        <f t="shared" si="1"/>
        <v>32634</v>
      </c>
      <c r="J40" s="27">
        <f t="shared" si="2"/>
        <v>12957.31743</v>
      </c>
      <c r="K40" s="28">
        <f t="shared" si="3"/>
        <v>18000</v>
      </c>
      <c r="L40" s="28">
        <f t="shared" si="4"/>
        <v>52920</v>
      </c>
      <c r="M40" s="29">
        <f t="shared" si="5"/>
        <v>39.7049624</v>
      </c>
      <c r="N40" s="29">
        <f t="shared" si="6"/>
        <v>60.2950376</v>
      </c>
      <c r="O40" s="27" t="str">
        <f t="shared" si="7"/>
        <v>BAJO</v>
      </c>
      <c r="P40" s="27">
        <f t="shared" si="8"/>
        <v>39793</v>
      </c>
      <c r="Q40" s="27">
        <f t="shared" si="9"/>
        <v>9607.039086</v>
      </c>
      <c r="R40" s="28">
        <f t="shared" si="10"/>
        <v>29400</v>
      </c>
      <c r="S40" s="28">
        <f t="shared" si="11"/>
        <v>52920</v>
      </c>
      <c r="T40" s="29">
        <f t="shared" si="12"/>
        <v>24.14253534</v>
      </c>
      <c r="U40" s="29">
        <f t="shared" si="13"/>
        <v>75.85746466</v>
      </c>
      <c r="V40" s="27" t="str">
        <f t="shared" si="14"/>
        <v>ALTO</v>
      </c>
      <c r="W40" s="27">
        <f t="shared" si="15"/>
        <v>46295</v>
      </c>
      <c r="X40" s="27">
        <f t="shared" si="16"/>
        <v>6210</v>
      </c>
      <c r="Y40" s="28">
        <f t="shared" si="17"/>
        <v>40500</v>
      </c>
      <c r="Z40" s="28">
        <f t="shared" si="18"/>
        <v>52920</v>
      </c>
      <c r="AA40" s="29">
        <f t="shared" si="19"/>
        <v>13.41397559</v>
      </c>
      <c r="AB40" s="29">
        <f t="shared" si="20"/>
        <v>86.58602441</v>
      </c>
      <c r="AC40" s="27" t="str">
        <f t="shared" si="21"/>
        <v>ALTO</v>
      </c>
    </row>
    <row r="41" ht="14.25" customHeight="1">
      <c r="A41" s="15">
        <f t="shared" si="22"/>
        <v>38</v>
      </c>
      <c r="B41" s="16" t="str">
        <f>COTIZACIONES!B41</f>
        <v>EJES PARA RUEDA DELANTERO DE RODAMIENTO CERRADO SEGÚN LA REFERENCIA SOLICITADA</v>
      </c>
      <c r="C41" s="15" t="s">
        <v>30</v>
      </c>
      <c r="D41" s="23">
        <v>1.0</v>
      </c>
      <c r="E41" s="19">
        <f>COTIZACIONES!E41</f>
        <v>21000</v>
      </c>
      <c r="F41" s="19">
        <f>COTIZACIONES!F41</f>
        <v>22050</v>
      </c>
      <c r="G41" s="19">
        <f>COTIZACIONES!G41</f>
        <v>30300</v>
      </c>
      <c r="H41" s="19">
        <f>COTIZACIONES!H41</f>
        <v>39690</v>
      </c>
      <c r="I41" s="27">
        <f t="shared" si="1"/>
        <v>27317</v>
      </c>
      <c r="J41" s="27">
        <f t="shared" si="2"/>
        <v>7517.948523</v>
      </c>
      <c r="K41" s="28">
        <f t="shared" si="3"/>
        <v>21000</v>
      </c>
      <c r="L41" s="28">
        <f t="shared" si="4"/>
        <v>39690</v>
      </c>
      <c r="M41" s="29">
        <f t="shared" si="5"/>
        <v>27.52113528</v>
      </c>
      <c r="N41" s="29">
        <f t="shared" si="6"/>
        <v>72.47886472</v>
      </c>
      <c r="O41" s="27" t="str">
        <f t="shared" si="7"/>
        <v>BAJO</v>
      </c>
      <c r="P41" s="27">
        <f t="shared" si="8"/>
        <v>26390</v>
      </c>
      <c r="Q41" s="27">
        <f t="shared" si="9"/>
        <v>8573.785628</v>
      </c>
      <c r="R41" s="28">
        <f t="shared" si="10"/>
        <v>21000</v>
      </c>
      <c r="S41" s="28">
        <f t="shared" si="11"/>
        <v>39690</v>
      </c>
      <c r="T41" s="29">
        <f t="shared" si="12"/>
        <v>32.48876706</v>
      </c>
      <c r="U41" s="29">
        <f t="shared" si="13"/>
        <v>67.51123294</v>
      </c>
      <c r="V41" s="27" t="str">
        <f t="shared" si="14"/>
        <v>BAJO</v>
      </c>
      <c r="W41" s="27">
        <f t="shared" si="15"/>
        <v>28870</v>
      </c>
      <c r="X41" s="27">
        <f t="shared" si="16"/>
        <v>9345</v>
      </c>
      <c r="Y41" s="28">
        <f t="shared" si="17"/>
        <v>21000</v>
      </c>
      <c r="Z41" s="28">
        <f t="shared" si="18"/>
        <v>39690</v>
      </c>
      <c r="AA41" s="29">
        <f t="shared" si="19"/>
        <v>32.36924143</v>
      </c>
      <c r="AB41" s="29">
        <f t="shared" si="20"/>
        <v>67.63075857</v>
      </c>
      <c r="AC41" s="27" t="str">
        <f t="shared" si="21"/>
        <v>BAJO</v>
      </c>
    </row>
    <row r="42" ht="14.25" customHeight="1">
      <c r="A42" s="15">
        <f t="shared" si="22"/>
        <v>39</v>
      </c>
      <c r="B42" s="16" t="str">
        <f>COTIZACIONES!B42</f>
        <v>EJES PARA RUEDA TRASERA DE RODAMIENTO CERRADO SEGÚN LA REFERENCIA SOLICITADA</v>
      </c>
      <c r="C42" s="15" t="s">
        <v>30</v>
      </c>
      <c r="D42" s="15">
        <v>1.0</v>
      </c>
      <c r="E42" s="19">
        <f>COTIZACIONES!E42</f>
        <v>25500</v>
      </c>
      <c r="F42" s="19">
        <f>COTIZACIONES!F42</f>
        <v>26460</v>
      </c>
      <c r="G42" s="19">
        <f>COTIZACIONES!G42</f>
        <v>36600</v>
      </c>
      <c r="H42" s="19">
        <f>COTIZACIONES!H42</f>
        <v>47628</v>
      </c>
      <c r="I42" s="27">
        <f t="shared" si="1"/>
        <v>32932</v>
      </c>
      <c r="J42" s="27">
        <f t="shared" si="2"/>
        <v>8966.25825</v>
      </c>
      <c r="K42" s="28">
        <f t="shared" si="3"/>
        <v>25500</v>
      </c>
      <c r="L42" s="28">
        <f t="shared" si="4"/>
        <v>47628</v>
      </c>
      <c r="M42" s="29">
        <f t="shared" si="5"/>
        <v>27.22658281</v>
      </c>
      <c r="N42" s="29">
        <f t="shared" si="6"/>
        <v>72.77341719</v>
      </c>
      <c r="O42" s="27" t="str">
        <f t="shared" si="7"/>
        <v>BAJO</v>
      </c>
      <c r="P42" s="27">
        <f t="shared" si="8"/>
        <v>31793</v>
      </c>
      <c r="Q42" s="27">
        <f t="shared" si="9"/>
        <v>10212.48804</v>
      </c>
      <c r="R42" s="28">
        <f t="shared" si="10"/>
        <v>25500</v>
      </c>
      <c r="S42" s="28">
        <f t="shared" si="11"/>
        <v>47628</v>
      </c>
      <c r="T42" s="29">
        <f t="shared" si="12"/>
        <v>32.12181311</v>
      </c>
      <c r="U42" s="29">
        <f t="shared" si="13"/>
        <v>67.87818689</v>
      </c>
      <c r="V42" s="27" t="str">
        <f t="shared" si="14"/>
        <v>BAJO</v>
      </c>
      <c r="W42" s="27">
        <f t="shared" si="15"/>
        <v>34850</v>
      </c>
      <c r="X42" s="27">
        <f t="shared" si="16"/>
        <v>11064</v>
      </c>
      <c r="Y42" s="28">
        <f t="shared" si="17"/>
        <v>25500</v>
      </c>
      <c r="Z42" s="28">
        <f t="shared" si="18"/>
        <v>47628</v>
      </c>
      <c r="AA42" s="29">
        <f t="shared" si="19"/>
        <v>31.74748924</v>
      </c>
      <c r="AB42" s="29">
        <f t="shared" si="20"/>
        <v>68.25251076</v>
      </c>
      <c r="AC42" s="27" t="str">
        <f t="shared" si="21"/>
        <v>BAJO</v>
      </c>
    </row>
    <row r="43" ht="14.25" customHeight="1">
      <c r="A43" s="15">
        <f t="shared" si="22"/>
        <v>40</v>
      </c>
      <c r="B43" s="16" t="str">
        <f>COTIZACIONES!B43</f>
        <v>ESLABON DE SEGURIDAD 7 V</v>
      </c>
      <c r="C43" s="15" t="s">
        <v>30</v>
      </c>
      <c r="D43" s="23">
        <v>1.0</v>
      </c>
      <c r="E43" s="19">
        <f>COTIZACIONES!E43</f>
        <v>21000</v>
      </c>
      <c r="F43" s="19">
        <f>COTIZACIONES!F43</f>
        <v>11760</v>
      </c>
      <c r="G43" s="19">
        <f>COTIZACIONES!G43</f>
        <v>24300</v>
      </c>
      <c r="H43" s="19">
        <f>COTIZACIONES!H43</f>
        <v>21168</v>
      </c>
      <c r="I43" s="27">
        <f t="shared" si="1"/>
        <v>18879</v>
      </c>
      <c r="J43" s="27">
        <f t="shared" si="2"/>
        <v>4689.53164</v>
      </c>
      <c r="K43" s="28">
        <f t="shared" si="3"/>
        <v>11760</v>
      </c>
      <c r="L43" s="28">
        <f t="shared" si="4"/>
        <v>24300</v>
      </c>
      <c r="M43" s="29">
        <f t="shared" si="5"/>
        <v>24.83993665</v>
      </c>
      <c r="N43" s="29">
        <f t="shared" si="6"/>
        <v>75.16006335</v>
      </c>
      <c r="O43" s="27" t="str">
        <f t="shared" si="7"/>
        <v>ALTO</v>
      </c>
      <c r="P43" s="27">
        <f t="shared" si="8"/>
        <v>17355</v>
      </c>
      <c r="Q43" s="27">
        <f t="shared" si="9"/>
        <v>4395.910827</v>
      </c>
      <c r="R43" s="28">
        <f t="shared" si="10"/>
        <v>11760</v>
      </c>
      <c r="S43" s="28">
        <f t="shared" si="11"/>
        <v>21168</v>
      </c>
      <c r="T43" s="29">
        <f t="shared" si="12"/>
        <v>25.3293623</v>
      </c>
      <c r="U43" s="29">
        <f t="shared" si="13"/>
        <v>74.6706377</v>
      </c>
      <c r="V43" s="27" t="str">
        <f t="shared" si="14"/>
        <v>BAJO</v>
      </c>
      <c r="W43" s="27">
        <f t="shared" si="15"/>
        <v>21084</v>
      </c>
      <c r="X43" s="27">
        <f t="shared" si="16"/>
        <v>84</v>
      </c>
      <c r="Y43" s="28">
        <f t="shared" si="17"/>
        <v>21000</v>
      </c>
      <c r="Z43" s="28">
        <f t="shared" si="18"/>
        <v>21168</v>
      </c>
      <c r="AA43" s="29">
        <f t="shared" si="19"/>
        <v>0.3984063745</v>
      </c>
      <c r="AB43" s="29">
        <f t="shared" si="20"/>
        <v>99.60159363</v>
      </c>
      <c r="AC43" s="27" t="str">
        <f t="shared" si="21"/>
        <v>ALTO</v>
      </c>
    </row>
    <row r="44" ht="14.25" customHeight="1">
      <c r="A44" s="15">
        <f t="shared" si="22"/>
        <v>41</v>
      </c>
      <c r="B44" s="16" t="str">
        <f>COTIZACIONES!B44</f>
        <v>GRUESA DE RADIOS MTB</v>
      </c>
      <c r="C44" s="15" t="s">
        <v>83</v>
      </c>
      <c r="D44" s="15">
        <v>1.0</v>
      </c>
      <c r="E44" s="19">
        <f>COTIZACIONES!E44</f>
        <v>27000</v>
      </c>
      <c r="F44" s="19">
        <f>COTIZACIONES!F44</f>
        <v>58800</v>
      </c>
      <c r="G44" s="19">
        <f>COTIZACIONES!G44</f>
        <v>41100</v>
      </c>
      <c r="H44" s="19">
        <f>COTIZACIONES!H44</f>
        <v>105840</v>
      </c>
      <c r="I44" s="27">
        <f t="shared" si="1"/>
        <v>51263</v>
      </c>
      <c r="J44" s="27">
        <f t="shared" si="2"/>
        <v>29731.20709</v>
      </c>
      <c r="K44" s="28">
        <f t="shared" si="3"/>
        <v>27000</v>
      </c>
      <c r="L44" s="28">
        <f t="shared" si="4"/>
        <v>105840</v>
      </c>
      <c r="M44" s="29">
        <f t="shared" si="5"/>
        <v>57.99739986</v>
      </c>
      <c r="N44" s="29">
        <f t="shared" si="6"/>
        <v>42.00260014</v>
      </c>
      <c r="O44" s="27" t="str">
        <f t="shared" si="7"/>
        <v>BAJO</v>
      </c>
      <c r="P44" s="27">
        <f t="shared" si="8"/>
        <v>55182</v>
      </c>
      <c r="Q44" s="27">
        <f t="shared" si="9"/>
        <v>32386.12048</v>
      </c>
      <c r="R44" s="28">
        <f t="shared" si="10"/>
        <v>27000</v>
      </c>
      <c r="S44" s="28">
        <f t="shared" si="11"/>
        <v>105840</v>
      </c>
      <c r="T44" s="29">
        <f t="shared" si="12"/>
        <v>58.68964605</v>
      </c>
      <c r="U44" s="29">
        <f t="shared" si="13"/>
        <v>41.31035395</v>
      </c>
      <c r="V44" s="27" t="str">
        <f t="shared" si="14"/>
        <v>BAJO</v>
      </c>
      <c r="W44" s="27">
        <f t="shared" si="15"/>
        <v>53457</v>
      </c>
      <c r="X44" s="27">
        <f t="shared" si="16"/>
        <v>39420</v>
      </c>
      <c r="Y44" s="28">
        <f t="shared" si="17"/>
        <v>27000</v>
      </c>
      <c r="Z44" s="28">
        <f t="shared" si="18"/>
        <v>105840</v>
      </c>
      <c r="AA44" s="29">
        <f t="shared" si="19"/>
        <v>73.74151187</v>
      </c>
      <c r="AB44" s="29">
        <f t="shared" si="20"/>
        <v>26.25848813</v>
      </c>
      <c r="AC44" s="27" t="str">
        <f t="shared" si="21"/>
        <v>BAJO</v>
      </c>
    </row>
    <row r="45" ht="14.25" customHeight="1">
      <c r="A45" s="15">
        <f t="shared" si="22"/>
        <v>42</v>
      </c>
      <c r="B45" s="16" t="str">
        <f>COTIZACIONES!B45</f>
        <v>GUAYA PARA FRENOS</v>
      </c>
      <c r="C45" s="15" t="s">
        <v>74</v>
      </c>
      <c r="D45" s="15">
        <v>1.0</v>
      </c>
      <c r="E45" s="19">
        <f>COTIZACIONES!E45</f>
        <v>4500</v>
      </c>
      <c r="F45" s="19">
        <f>COTIZACIONES!F45</f>
        <v>4410</v>
      </c>
      <c r="G45" s="19">
        <f>COTIZACIONES!G45</f>
        <v>120000</v>
      </c>
      <c r="H45" s="19">
        <f>COTIZACIONES!H45</f>
        <v>7938</v>
      </c>
      <c r="I45" s="27">
        <f t="shared" si="1"/>
        <v>11726</v>
      </c>
      <c r="J45" s="27">
        <f t="shared" si="2"/>
        <v>49550.1417</v>
      </c>
      <c r="K45" s="28">
        <f t="shared" si="3"/>
        <v>4410</v>
      </c>
      <c r="L45" s="28">
        <f t="shared" si="4"/>
        <v>120000</v>
      </c>
      <c r="M45" s="29">
        <f t="shared" si="5"/>
        <v>422.566448</v>
      </c>
      <c r="N45" s="29">
        <f t="shared" si="6"/>
        <v>-322.566448</v>
      </c>
      <c r="O45" s="27" t="str">
        <f t="shared" si="7"/>
        <v>BAJO</v>
      </c>
      <c r="P45" s="27">
        <f t="shared" si="8"/>
        <v>5401</v>
      </c>
      <c r="Q45" s="27">
        <f t="shared" si="9"/>
        <v>1642.313003</v>
      </c>
      <c r="R45" s="28">
        <f t="shared" si="10"/>
        <v>4410</v>
      </c>
      <c r="S45" s="28">
        <f t="shared" si="11"/>
        <v>7938</v>
      </c>
      <c r="T45" s="29">
        <f t="shared" si="12"/>
        <v>30.40757273</v>
      </c>
      <c r="U45" s="29">
        <f t="shared" si="13"/>
        <v>69.59242727</v>
      </c>
      <c r="V45" s="27" t="str">
        <f t="shared" si="14"/>
        <v>BAJO</v>
      </c>
      <c r="W45" s="27">
        <f t="shared" si="15"/>
        <v>5977</v>
      </c>
      <c r="X45" s="27">
        <f t="shared" si="16"/>
        <v>1719</v>
      </c>
      <c r="Y45" s="28">
        <f t="shared" si="17"/>
        <v>4500</v>
      </c>
      <c r="Z45" s="28">
        <f t="shared" si="18"/>
        <v>7938</v>
      </c>
      <c r="AA45" s="29">
        <f t="shared" si="19"/>
        <v>28.76024762</v>
      </c>
      <c r="AB45" s="29">
        <f t="shared" si="20"/>
        <v>71.23975238</v>
      </c>
      <c r="AC45" s="27" t="str">
        <f t="shared" si="21"/>
        <v>BAJO</v>
      </c>
    </row>
    <row r="46" ht="14.25" customHeight="1">
      <c r="A46" s="15">
        <f t="shared" si="22"/>
        <v>43</v>
      </c>
      <c r="B46" s="16" t="str">
        <f>COTIZACIONES!B46</f>
        <v>GUAYAS PARA CAMBIOS INTEGRADOS MTB</v>
      </c>
      <c r="C46" s="23" t="s">
        <v>74</v>
      </c>
      <c r="D46" s="23">
        <v>1.0</v>
      </c>
      <c r="E46" s="19">
        <f>COTIZACIONES!E46</f>
        <v>4500</v>
      </c>
      <c r="F46" s="19">
        <f>COTIZACIONES!F46</f>
        <v>5880</v>
      </c>
      <c r="G46" s="19">
        <f>COTIZACIONES!G46</f>
        <v>120000</v>
      </c>
      <c r="H46" s="19">
        <f>COTIZACIONES!H46</f>
        <v>10584</v>
      </c>
      <c r="I46" s="27">
        <f t="shared" si="1"/>
        <v>13540</v>
      </c>
      <c r="J46" s="27">
        <f t="shared" si="2"/>
        <v>48987.58295</v>
      </c>
      <c r="K46" s="28">
        <f t="shared" si="3"/>
        <v>4500</v>
      </c>
      <c r="L46" s="28">
        <f t="shared" si="4"/>
        <v>120000</v>
      </c>
      <c r="M46" s="29">
        <f t="shared" si="5"/>
        <v>361.7989878</v>
      </c>
      <c r="N46" s="29">
        <f t="shared" si="6"/>
        <v>-261.7989878</v>
      </c>
      <c r="O46" s="27" t="str">
        <f t="shared" si="7"/>
        <v>BAJO</v>
      </c>
      <c r="P46" s="27">
        <f t="shared" si="8"/>
        <v>6543</v>
      </c>
      <c r="Q46" s="27">
        <f t="shared" si="9"/>
        <v>2604.420857</v>
      </c>
      <c r="R46" s="28">
        <f t="shared" si="10"/>
        <v>4500</v>
      </c>
      <c r="S46" s="28">
        <f t="shared" si="11"/>
        <v>10584</v>
      </c>
      <c r="T46" s="29">
        <f t="shared" si="12"/>
        <v>39.80468985</v>
      </c>
      <c r="U46" s="29">
        <f t="shared" si="13"/>
        <v>60.19531015</v>
      </c>
      <c r="V46" s="27" t="str">
        <f t="shared" si="14"/>
        <v>BAJO</v>
      </c>
      <c r="W46" s="27">
        <f t="shared" si="15"/>
        <v>6901</v>
      </c>
      <c r="X46" s="27">
        <f t="shared" si="16"/>
        <v>3042</v>
      </c>
      <c r="Y46" s="28">
        <f t="shared" si="17"/>
        <v>4500</v>
      </c>
      <c r="Z46" s="28">
        <f t="shared" si="18"/>
        <v>10584</v>
      </c>
      <c r="AA46" s="29">
        <f t="shared" si="19"/>
        <v>44.08056803</v>
      </c>
      <c r="AB46" s="29">
        <f t="shared" si="20"/>
        <v>55.91943197</v>
      </c>
      <c r="AC46" s="27" t="str">
        <f t="shared" si="21"/>
        <v>BAJO</v>
      </c>
    </row>
    <row r="47" ht="14.25" customHeight="1">
      <c r="A47" s="15">
        <f t="shared" si="22"/>
        <v>44</v>
      </c>
      <c r="B47" s="16" t="str">
        <f>COTIZACIONES!B47</f>
        <v>JUEGO DE MANGOS</v>
      </c>
      <c r="C47" s="34" t="s">
        <v>30</v>
      </c>
      <c r="D47" s="15">
        <v>1.0</v>
      </c>
      <c r="E47" s="19">
        <f>COTIZACIONES!E47</f>
        <v>18000</v>
      </c>
      <c r="F47" s="19">
        <f>COTIZACIONES!F47</f>
        <v>22050</v>
      </c>
      <c r="G47" s="19">
        <f>COTIZACIONES!G47</f>
        <v>14400</v>
      </c>
      <c r="H47" s="19">
        <f>COTIZACIONES!H47</f>
        <v>39690</v>
      </c>
      <c r="I47" s="27">
        <f t="shared" si="1"/>
        <v>21824</v>
      </c>
      <c r="J47" s="27">
        <f t="shared" si="2"/>
        <v>9711.767347</v>
      </c>
      <c r="K47" s="28">
        <f t="shared" si="3"/>
        <v>14400</v>
      </c>
      <c r="L47" s="28">
        <f t="shared" si="4"/>
        <v>39690</v>
      </c>
      <c r="M47" s="29">
        <f t="shared" si="5"/>
        <v>44.50040023</v>
      </c>
      <c r="N47" s="29">
        <f t="shared" si="6"/>
        <v>55.49959977</v>
      </c>
      <c r="O47" s="27" t="str">
        <f t="shared" si="7"/>
        <v>BAJO</v>
      </c>
      <c r="P47" s="27">
        <f t="shared" si="8"/>
        <v>25068</v>
      </c>
      <c r="Q47" s="27">
        <f t="shared" si="9"/>
        <v>9416.464305</v>
      </c>
      <c r="R47" s="28">
        <f t="shared" si="10"/>
        <v>18000</v>
      </c>
      <c r="S47" s="28">
        <f t="shared" si="11"/>
        <v>39690</v>
      </c>
      <c r="T47" s="29">
        <f t="shared" si="12"/>
        <v>37.563684</v>
      </c>
      <c r="U47" s="29">
        <f t="shared" si="13"/>
        <v>62.436316</v>
      </c>
      <c r="V47" s="27" t="str">
        <f t="shared" si="14"/>
        <v>BAJO</v>
      </c>
      <c r="W47" s="27">
        <f t="shared" si="15"/>
        <v>26729</v>
      </c>
      <c r="X47" s="27">
        <f t="shared" si="16"/>
        <v>10845</v>
      </c>
      <c r="Y47" s="28">
        <f t="shared" si="17"/>
        <v>18000</v>
      </c>
      <c r="Z47" s="28">
        <f t="shared" si="18"/>
        <v>39690</v>
      </c>
      <c r="AA47" s="29">
        <f t="shared" si="19"/>
        <v>40.57390849</v>
      </c>
      <c r="AB47" s="29">
        <f t="shared" si="20"/>
        <v>59.42609151</v>
      </c>
      <c r="AC47" s="27" t="str">
        <f t="shared" si="21"/>
        <v>BAJO</v>
      </c>
    </row>
    <row r="48" ht="14.25" customHeight="1">
      <c r="A48" s="15">
        <f t="shared" si="22"/>
        <v>45</v>
      </c>
      <c r="B48" s="16" t="str">
        <f>COTIZACIONES!B48</f>
        <v>JUEGO DE MANILARES PARA MTB</v>
      </c>
      <c r="C48" s="34" t="s">
        <v>30</v>
      </c>
      <c r="D48" s="15">
        <v>1.0</v>
      </c>
      <c r="E48" s="19">
        <f>COTIZACIONES!E48</f>
        <v>84000</v>
      </c>
      <c r="F48" s="19">
        <f>COTIZACIONES!F48</f>
        <v>51450</v>
      </c>
      <c r="G48" s="19">
        <f>COTIZACIONES!G48</f>
        <v>31500</v>
      </c>
      <c r="H48" s="19">
        <f>COTIZACIONES!H48</f>
        <v>92610</v>
      </c>
      <c r="I48" s="27">
        <f t="shared" si="1"/>
        <v>59588</v>
      </c>
      <c r="J48" s="27">
        <f t="shared" si="2"/>
        <v>24643.03248</v>
      </c>
      <c r="K48" s="28">
        <f t="shared" si="3"/>
        <v>31500</v>
      </c>
      <c r="L48" s="28">
        <f t="shared" si="4"/>
        <v>92610</v>
      </c>
      <c r="M48" s="29">
        <f t="shared" si="5"/>
        <v>41.35569659</v>
      </c>
      <c r="N48" s="29">
        <f t="shared" si="6"/>
        <v>58.64430341</v>
      </c>
      <c r="O48" s="27" t="str">
        <f t="shared" si="7"/>
        <v>BAJO</v>
      </c>
      <c r="P48" s="27">
        <f t="shared" si="8"/>
        <v>73695</v>
      </c>
      <c r="Q48" s="27">
        <f t="shared" si="9"/>
        <v>17725.62552</v>
      </c>
      <c r="R48" s="28">
        <f t="shared" si="10"/>
        <v>51450</v>
      </c>
      <c r="S48" s="28">
        <f t="shared" si="11"/>
        <v>92610</v>
      </c>
      <c r="T48" s="29">
        <f t="shared" si="12"/>
        <v>24.05268406</v>
      </c>
      <c r="U48" s="29">
        <f t="shared" si="13"/>
        <v>75.94731594</v>
      </c>
      <c r="V48" s="27" t="str">
        <f t="shared" si="14"/>
        <v>ALTO</v>
      </c>
      <c r="W48" s="27">
        <f t="shared" si="15"/>
        <v>88200</v>
      </c>
      <c r="X48" s="27">
        <f t="shared" si="16"/>
        <v>4305</v>
      </c>
      <c r="Y48" s="28">
        <f t="shared" si="17"/>
        <v>84000</v>
      </c>
      <c r="Z48" s="28">
        <f t="shared" si="18"/>
        <v>92610</v>
      </c>
      <c r="AA48" s="29">
        <f t="shared" si="19"/>
        <v>4.880952381</v>
      </c>
      <c r="AB48" s="29">
        <f t="shared" si="20"/>
        <v>95.11904762</v>
      </c>
      <c r="AC48" s="27" t="str">
        <f t="shared" si="21"/>
        <v>ALTO</v>
      </c>
    </row>
    <row r="49" ht="14.25" customHeight="1">
      <c r="A49" s="15">
        <f t="shared" si="22"/>
        <v>46</v>
      </c>
      <c r="B49" s="16" t="str">
        <f>COTIZACIONES!B49</f>
        <v>JUEGO DE MANZANAS PARA BICICLETA MTB 29"</v>
      </c>
      <c r="C49" s="15" t="s">
        <v>30</v>
      </c>
      <c r="D49" s="15">
        <v>1.0</v>
      </c>
      <c r="E49" s="19">
        <f>COTIZACIONES!E49</f>
        <v>225000</v>
      </c>
      <c r="F49" s="19">
        <f>COTIZACIONES!F49</f>
        <v>36750</v>
      </c>
      <c r="G49" s="19">
        <f>COTIZACIONES!G49</f>
        <v>255000</v>
      </c>
      <c r="H49" s="19">
        <f>COTIZACIONES!H49</f>
        <v>66150</v>
      </c>
      <c r="I49" s="27">
        <f t="shared" si="1"/>
        <v>108674</v>
      </c>
      <c r="J49" s="27">
        <f t="shared" si="2"/>
        <v>95437.5221</v>
      </c>
      <c r="K49" s="28">
        <f t="shared" si="3"/>
        <v>36750</v>
      </c>
      <c r="L49" s="28">
        <f t="shared" si="4"/>
        <v>255000</v>
      </c>
      <c r="M49" s="29">
        <f t="shared" si="5"/>
        <v>87.82001408</v>
      </c>
      <c r="N49" s="29">
        <f t="shared" si="6"/>
        <v>12.17998592</v>
      </c>
      <c r="O49" s="27" t="str">
        <f t="shared" si="7"/>
        <v>BAJO</v>
      </c>
      <c r="P49" s="27">
        <f t="shared" si="8"/>
        <v>81782</v>
      </c>
      <c r="Q49" s="27">
        <f t="shared" si="9"/>
        <v>82687.99792</v>
      </c>
      <c r="R49" s="28">
        <f t="shared" si="10"/>
        <v>36750</v>
      </c>
      <c r="S49" s="28">
        <f t="shared" si="11"/>
        <v>225000</v>
      </c>
      <c r="T49" s="29">
        <f t="shared" si="12"/>
        <v>101.1078207</v>
      </c>
      <c r="U49" s="29">
        <f t="shared" si="13"/>
        <v>-1.107820694</v>
      </c>
      <c r="V49" s="27" t="str">
        <f t="shared" si="14"/>
        <v>BAJO</v>
      </c>
      <c r="W49" s="27">
        <f t="shared" si="15"/>
        <v>121999</v>
      </c>
      <c r="X49" s="27">
        <f t="shared" si="16"/>
        <v>79425</v>
      </c>
      <c r="Y49" s="28">
        <f t="shared" si="17"/>
        <v>66150</v>
      </c>
      <c r="Z49" s="28">
        <f t="shared" si="18"/>
        <v>225000</v>
      </c>
      <c r="AA49" s="29">
        <f t="shared" si="19"/>
        <v>65.10299265</v>
      </c>
      <c r="AB49" s="29">
        <f t="shared" si="20"/>
        <v>34.89700735</v>
      </c>
      <c r="AC49" s="27" t="str">
        <f t="shared" si="21"/>
        <v>BAJO</v>
      </c>
    </row>
    <row r="50" ht="14.25" customHeight="1">
      <c r="A50" s="15">
        <f t="shared" si="22"/>
        <v>47</v>
      </c>
      <c r="B50" s="16" t="str">
        <f>COTIZACIONES!B50</f>
        <v>JUEGO DE MORDAZAS</v>
      </c>
      <c r="C50" s="15" t="s">
        <v>30</v>
      </c>
      <c r="D50" s="15">
        <v>1.0</v>
      </c>
      <c r="E50" s="19">
        <f>COTIZACIONES!E50</f>
        <v>87000</v>
      </c>
      <c r="F50" s="19">
        <f>COTIZACIONES!F50</f>
        <v>88200</v>
      </c>
      <c r="G50" s="19">
        <f>COTIZACIONES!G50</f>
        <v>81600</v>
      </c>
      <c r="H50" s="19">
        <f>COTIZACIONES!H50</f>
        <v>158760</v>
      </c>
      <c r="I50" s="27">
        <f t="shared" si="1"/>
        <v>99852</v>
      </c>
      <c r="J50" s="27">
        <f t="shared" si="2"/>
        <v>31776.59988</v>
      </c>
      <c r="K50" s="28">
        <f t="shared" si="3"/>
        <v>81600</v>
      </c>
      <c r="L50" s="28">
        <f t="shared" si="4"/>
        <v>158760</v>
      </c>
      <c r="M50" s="29">
        <f t="shared" si="5"/>
        <v>31.82369896</v>
      </c>
      <c r="N50" s="29">
        <f t="shared" si="6"/>
        <v>68.17630104</v>
      </c>
      <c r="O50" s="27" t="str">
        <f t="shared" si="7"/>
        <v>BAJO</v>
      </c>
      <c r="P50" s="27">
        <f t="shared" si="8"/>
        <v>106801</v>
      </c>
      <c r="Q50" s="27">
        <f t="shared" si="9"/>
        <v>33548.72278</v>
      </c>
      <c r="R50" s="28">
        <f t="shared" si="10"/>
        <v>87000</v>
      </c>
      <c r="S50" s="28">
        <f t="shared" si="11"/>
        <v>158760</v>
      </c>
      <c r="T50" s="29">
        <f t="shared" si="12"/>
        <v>31.41236765</v>
      </c>
      <c r="U50" s="29">
        <f t="shared" si="13"/>
        <v>68.58763235</v>
      </c>
      <c r="V50" s="27" t="str">
        <f t="shared" si="14"/>
        <v>BAJO</v>
      </c>
      <c r="W50" s="27">
        <f t="shared" si="15"/>
        <v>117525</v>
      </c>
      <c r="X50" s="27">
        <f t="shared" si="16"/>
        <v>35880</v>
      </c>
      <c r="Y50" s="28">
        <f t="shared" si="17"/>
        <v>87000</v>
      </c>
      <c r="Z50" s="28">
        <f t="shared" si="18"/>
        <v>158760</v>
      </c>
      <c r="AA50" s="29">
        <f t="shared" si="19"/>
        <v>30.52967454</v>
      </c>
      <c r="AB50" s="29">
        <f t="shared" si="20"/>
        <v>69.47032546</v>
      </c>
      <c r="AC50" s="27" t="str">
        <f t="shared" si="21"/>
        <v>BAJO</v>
      </c>
    </row>
    <row r="51" ht="14.25" customHeight="1">
      <c r="A51" s="15">
        <f t="shared" si="22"/>
        <v>48</v>
      </c>
      <c r="B51" s="16" t="str">
        <f>COTIZACIONES!B51</f>
        <v>JUEGO DE PUNTILLAS / CIERRE RÁPIDO DELANTEROS Y TRASEROS</v>
      </c>
      <c r="C51" s="34" t="s">
        <v>30</v>
      </c>
      <c r="D51" s="23">
        <v>1.0</v>
      </c>
      <c r="E51" s="19">
        <f>COTIZACIONES!E51</f>
        <v>25500</v>
      </c>
      <c r="F51" s="19">
        <f>COTIZACIONES!F51</f>
        <v>36750</v>
      </c>
      <c r="G51" s="19">
        <f>COTIZACIONES!G51</f>
        <v>17100</v>
      </c>
      <c r="H51" s="19">
        <f>COTIZACIONES!H51</f>
        <v>66150</v>
      </c>
      <c r="I51" s="27">
        <f t="shared" si="1"/>
        <v>32087</v>
      </c>
      <c r="J51" s="27">
        <f t="shared" si="2"/>
        <v>18550.48854</v>
      </c>
      <c r="K51" s="28">
        <f t="shared" si="3"/>
        <v>17100</v>
      </c>
      <c r="L51" s="28">
        <f t="shared" si="4"/>
        <v>66150</v>
      </c>
      <c r="M51" s="29">
        <f t="shared" si="5"/>
        <v>57.81309732</v>
      </c>
      <c r="N51" s="29">
        <f t="shared" si="6"/>
        <v>42.18690268</v>
      </c>
      <c r="O51" s="27" t="str">
        <f t="shared" si="7"/>
        <v>BAJO</v>
      </c>
      <c r="P51" s="27">
        <f t="shared" si="8"/>
        <v>39577</v>
      </c>
      <c r="Q51" s="27">
        <f t="shared" si="9"/>
        <v>17137.82367</v>
      </c>
      <c r="R51" s="28">
        <f t="shared" si="10"/>
        <v>25500</v>
      </c>
      <c r="S51" s="28">
        <f t="shared" si="11"/>
        <v>66150</v>
      </c>
      <c r="T51" s="29">
        <f t="shared" si="12"/>
        <v>43.30248292</v>
      </c>
      <c r="U51" s="29">
        <f t="shared" si="13"/>
        <v>56.69751708</v>
      </c>
      <c r="V51" s="27" t="str">
        <f t="shared" si="14"/>
        <v>BAJO</v>
      </c>
      <c r="W51" s="27">
        <f t="shared" si="15"/>
        <v>41071</v>
      </c>
      <c r="X51" s="27">
        <f t="shared" si="16"/>
        <v>20325</v>
      </c>
      <c r="Y51" s="28">
        <f t="shared" si="17"/>
        <v>25500</v>
      </c>
      <c r="Z51" s="28">
        <f t="shared" si="18"/>
        <v>66150</v>
      </c>
      <c r="AA51" s="29">
        <f t="shared" si="19"/>
        <v>49.48747291</v>
      </c>
      <c r="AB51" s="29">
        <f t="shared" si="20"/>
        <v>50.51252709</v>
      </c>
      <c r="AC51" s="27" t="str">
        <f t="shared" si="21"/>
        <v>BAJO</v>
      </c>
    </row>
    <row r="52" ht="14.25" customHeight="1">
      <c r="A52" s="15">
        <f t="shared" si="22"/>
        <v>49</v>
      </c>
      <c r="B52" s="16" t="str">
        <f>COTIZACIONES!B52</f>
        <v>JUEGO DE SHIFTERS 3X7</v>
      </c>
      <c r="C52" s="15" t="s">
        <v>30</v>
      </c>
      <c r="D52" s="15">
        <v>1.0</v>
      </c>
      <c r="E52" s="19">
        <f>COTIZACIONES!E52</f>
        <v>240000</v>
      </c>
      <c r="F52" s="19">
        <f>COTIZACIONES!F52</f>
        <v>95550</v>
      </c>
      <c r="G52" s="19">
        <f>COTIZACIONES!G52</f>
        <v>294000</v>
      </c>
      <c r="H52" s="19">
        <f>COTIZACIONES!H52</f>
        <v>171990</v>
      </c>
      <c r="I52" s="27">
        <f t="shared" si="1"/>
        <v>184533</v>
      </c>
      <c r="J52" s="27">
        <f t="shared" si="2"/>
        <v>74380.39006</v>
      </c>
      <c r="K52" s="28">
        <f t="shared" si="3"/>
        <v>95550</v>
      </c>
      <c r="L52" s="28">
        <f t="shared" si="4"/>
        <v>294000</v>
      </c>
      <c r="M52" s="29">
        <f t="shared" si="5"/>
        <v>40.30736511</v>
      </c>
      <c r="N52" s="29">
        <f t="shared" si="6"/>
        <v>59.69263489</v>
      </c>
      <c r="O52" s="27" t="str">
        <f t="shared" si="7"/>
        <v>BAJO</v>
      </c>
      <c r="P52" s="27">
        <f t="shared" si="8"/>
        <v>157997</v>
      </c>
      <c r="Q52" s="27">
        <f t="shared" si="9"/>
        <v>59004.9303</v>
      </c>
      <c r="R52" s="28">
        <f t="shared" si="10"/>
        <v>95550</v>
      </c>
      <c r="S52" s="28">
        <f t="shared" si="11"/>
        <v>240000</v>
      </c>
      <c r="T52" s="29">
        <f t="shared" si="12"/>
        <v>37.34560169</v>
      </c>
      <c r="U52" s="29">
        <f t="shared" si="13"/>
        <v>62.65439831</v>
      </c>
      <c r="V52" s="27" t="str">
        <f t="shared" si="14"/>
        <v>BAJO</v>
      </c>
      <c r="W52" s="27">
        <f t="shared" si="15"/>
        <v>203169</v>
      </c>
      <c r="X52" s="27">
        <f t="shared" si="16"/>
        <v>34005</v>
      </c>
      <c r="Y52" s="28">
        <f t="shared" si="17"/>
        <v>171990</v>
      </c>
      <c r="Z52" s="28">
        <f t="shared" si="18"/>
        <v>240000</v>
      </c>
      <c r="AA52" s="29">
        <f t="shared" si="19"/>
        <v>16.73729752</v>
      </c>
      <c r="AB52" s="29">
        <f t="shared" si="20"/>
        <v>83.26270248</v>
      </c>
      <c r="AC52" s="27" t="str">
        <f t="shared" si="21"/>
        <v>ALTO</v>
      </c>
    </row>
    <row r="53" ht="14.25" customHeight="1">
      <c r="A53" s="15">
        <f t="shared" si="22"/>
        <v>50</v>
      </c>
      <c r="B53" s="16" t="str">
        <f>COTIZACIONES!B53</f>
        <v>NEUMÁTICOS MTB 29"</v>
      </c>
      <c r="C53" s="23" t="s">
        <v>30</v>
      </c>
      <c r="D53" s="23">
        <v>1.0</v>
      </c>
      <c r="E53" s="19">
        <f>COTIZACIONES!E53</f>
        <v>18000</v>
      </c>
      <c r="F53" s="19">
        <f>COTIZACIONES!F53</f>
        <v>26460</v>
      </c>
      <c r="G53" s="19">
        <f>COTIZACIONES!G53</f>
        <v>31500</v>
      </c>
      <c r="H53" s="19">
        <f>COTIZACIONES!H53</f>
        <v>47628</v>
      </c>
      <c r="I53" s="27">
        <f t="shared" si="1"/>
        <v>29074</v>
      </c>
      <c r="J53" s="27">
        <f t="shared" si="2"/>
        <v>10797.10086</v>
      </c>
      <c r="K53" s="28">
        <f t="shared" si="3"/>
        <v>18000</v>
      </c>
      <c r="L53" s="28">
        <f t="shared" si="4"/>
        <v>47628</v>
      </c>
      <c r="M53" s="29">
        <f t="shared" si="5"/>
        <v>37.13661987</v>
      </c>
      <c r="N53" s="29">
        <f t="shared" si="6"/>
        <v>62.86338013</v>
      </c>
      <c r="O53" s="27" t="str">
        <f t="shared" si="7"/>
        <v>BAJO</v>
      </c>
      <c r="P53" s="27">
        <f t="shared" si="8"/>
        <v>28308</v>
      </c>
      <c r="Q53" s="27">
        <f t="shared" si="9"/>
        <v>12460.93544</v>
      </c>
      <c r="R53" s="28">
        <f t="shared" si="10"/>
        <v>18000</v>
      </c>
      <c r="S53" s="28">
        <f t="shared" si="11"/>
        <v>47628</v>
      </c>
      <c r="T53" s="29">
        <f t="shared" si="12"/>
        <v>44.01913042</v>
      </c>
      <c r="U53" s="29">
        <f t="shared" si="13"/>
        <v>55.98086958</v>
      </c>
      <c r="V53" s="27" t="str">
        <f t="shared" si="14"/>
        <v>BAJO</v>
      </c>
      <c r="W53" s="27">
        <f t="shared" si="15"/>
        <v>29280</v>
      </c>
      <c r="X53" s="27">
        <f t="shared" si="16"/>
        <v>14814</v>
      </c>
      <c r="Y53" s="28">
        <f t="shared" si="17"/>
        <v>18000</v>
      </c>
      <c r="Z53" s="28">
        <f t="shared" si="18"/>
        <v>47628</v>
      </c>
      <c r="AA53" s="29">
        <f t="shared" si="19"/>
        <v>50.5942623</v>
      </c>
      <c r="AB53" s="29">
        <f t="shared" si="20"/>
        <v>49.4057377</v>
      </c>
      <c r="AC53" s="27" t="str">
        <f t="shared" si="21"/>
        <v>BAJO</v>
      </c>
    </row>
    <row r="54" ht="14.25" customHeight="1">
      <c r="A54" s="15">
        <f t="shared" si="22"/>
        <v>51</v>
      </c>
      <c r="B54" s="16" t="str">
        <f>COTIZACIONES!B54</f>
        <v>PACHA 7 VELOCIDADES TIPO ROSCA</v>
      </c>
      <c r="C54" s="23" t="s">
        <v>30</v>
      </c>
      <c r="D54" s="23">
        <v>1.0</v>
      </c>
      <c r="E54" s="19">
        <f>COTIZACIONES!E54</f>
        <v>67500</v>
      </c>
      <c r="F54" s="19">
        <f>COTIZACIONES!F54</f>
        <v>55860</v>
      </c>
      <c r="G54" s="19">
        <f>COTIZACIONES!G54</f>
        <v>117000</v>
      </c>
      <c r="H54" s="19">
        <f>COTIZACIONES!H54</f>
        <v>100548</v>
      </c>
      <c r="I54" s="27">
        <f t="shared" si="1"/>
        <v>81610</v>
      </c>
      <c r="J54" s="27">
        <f t="shared" si="2"/>
        <v>24601.44197</v>
      </c>
      <c r="K54" s="28">
        <f t="shared" si="3"/>
        <v>55860</v>
      </c>
      <c r="L54" s="28">
        <f t="shared" si="4"/>
        <v>117000</v>
      </c>
      <c r="M54" s="29">
        <f t="shared" si="5"/>
        <v>30.14513169</v>
      </c>
      <c r="N54" s="29">
        <f t="shared" si="6"/>
        <v>69.85486831</v>
      </c>
      <c r="O54" s="27" t="str">
        <f t="shared" si="7"/>
        <v>BAJO</v>
      </c>
      <c r="P54" s="27">
        <f t="shared" si="8"/>
        <v>72376</v>
      </c>
      <c r="Q54" s="27">
        <f t="shared" si="9"/>
        <v>18928.74724</v>
      </c>
      <c r="R54" s="28">
        <f t="shared" si="10"/>
        <v>55860</v>
      </c>
      <c r="S54" s="28">
        <f t="shared" si="11"/>
        <v>100548</v>
      </c>
      <c r="T54" s="29">
        <f t="shared" si="12"/>
        <v>26.15334812</v>
      </c>
      <c r="U54" s="29">
        <f t="shared" si="13"/>
        <v>73.84665188</v>
      </c>
      <c r="V54" s="27" t="str">
        <f t="shared" si="14"/>
        <v>BAJO</v>
      </c>
      <c r="W54" s="27">
        <f t="shared" si="15"/>
        <v>82383</v>
      </c>
      <c r="X54" s="27">
        <f t="shared" si="16"/>
        <v>16524</v>
      </c>
      <c r="Y54" s="28">
        <f t="shared" si="17"/>
        <v>67500</v>
      </c>
      <c r="Z54" s="28">
        <f t="shared" si="18"/>
        <v>100548</v>
      </c>
      <c r="AA54" s="29">
        <f t="shared" si="19"/>
        <v>20.05753614</v>
      </c>
      <c r="AB54" s="29">
        <f t="shared" si="20"/>
        <v>79.94246386</v>
      </c>
      <c r="AC54" s="27" t="str">
        <f t="shared" si="21"/>
        <v>ALTO</v>
      </c>
    </row>
    <row r="55" ht="14.25" customHeight="1">
      <c r="A55" s="15">
        <f t="shared" si="22"/>
        <v>52</v>
      </c>
      <c r="B55" s="16" t="str">
        <f>COTIZACIONES!B55</f>
        <v>PASTILLAS PARA FRENO DISCO</v>
      </c>
      <c r="C55" s="23" t="s">
        <v>95</v>
      </c>
      <c r="D55" s="23">
        <v>1.0</v>
      </c>
      <c r="E55" s="19">
        <f>COTIZACIONES!E55</f>
        <v>42000</v>
      </c>
      <c r="F55" s="19">
        <f>COTIZACIONES!F55</f>
        <v>22050</v>
      </c>
      <c r="G55" s="19">
        <f>COTIZACIONES!G55</f>
        <v>12600</v>
      </c>
      <c r="H55" s="19">
        <f>COTIZACIONES!H55</f>
        <v>39690</v>
      </c>
      <c r="I55" s="27">
        <f t="shared" si="1"/>
        <v>26087</v>
      </c>
      <c r="J55" s="27">
        <f t="shared" si="2"/>
        <v>12252.64971</v>
      </c>
      <c r="K55" s="28">
        <f t="shared" si="3"/>
        <v>12600</v>
      </c>
      <c r="L55" s="28">
        <f t="shared" si="4"/>
        <v>42000</v>
      </c>
      <c r="M55" s="29">
        <f t="shared" si="5"/>
        <v>46.96841229</v>
      </c>
      <c r="N55" s="29">
        <f t="shared" si="6"/>
        <v>53.03158771</v>
      </c>
      <c r="O55" s="27" t="str">
        <f t="shared" si="7"/>
        <v>BAJO</v>
      </c>
      <c r="P55" s="27">
        <f t="shared" si="8"/>
        <v>33249</v>
      </c>
      <c r="Q55" s="27">
        <f t="shared" si="9"/>
        <v>8910.095398</v>
      </c>
      <c r="R55" s="28">
        <f t="shared" si="10"/>
        <v>22050</v>
      </c>
      <c r="S55" s="28">
        <f t="shared" si="11"/>
        <v>42000</v>
      </c>
      <c r="T55" s="29">
        <f t="shared" si="12"/>
        <v>26.79808535</v>
      </c>
      <c r="U55" s="29">
        <f t="shared" si="13"/>
        <v>73.20191465</v>
      </c>
      <c r="V55" s="27" t="str">
        <f t="shared" si="14"/>
        <v>BAJO</v>
      </c>
      <c r="W55" s="27">
        <f t="shared" si="15"/>
        <v>40829</v>
      </c>
      <c r="X55" s="27">
        <f t="shared" si="16"/>
        <v>1155</v>
      </c>
      <c r="Y55" s="28">
        <f t="shared" si="17"/>
        <v>39690</v>
      </c>
      <c r="Z55" s="28">
        <f t="shared" si="18"/>
        <v>42000</v>
      </c>
      <c r="AA55" s="29">
        <f t="shared" si="19"/>
        <v>2.828871635</v>
      </c>
      <c r="AB55" s="29">
        <f t="shared" si="20"/>
        <v>97.17112836</v>
      </c>
      <c r="AC55" s="27" t="str">
        <f t="shared" si="21"/>
        <v>ALTO</v>
      </c>
    </row>
    <row r="56" ht="14.25" customHeight="1">
      <c r="A56" s="15">
        <f t="shared" si="22"/>
        <v>53</v>
      </c>
      <c r="B56" s="16" t="str">
        <f>COTIZACIONES!B56</f>
        <v>PEDALES MTB EN ALUMINIO</v>
      </c>
      <c r="C56" s="15" t="s">
        <v>95</v>
      </c>
      <c r="D56" s="15">
        <v>1.0</v>
      </c>
      <c r="E56" s="19">
        <f>COTIZACIONES!E56</f>
        <v>52500</v>
      </c>
      <c r="F56" s="19">
        <f>COTIZACIONES!F56</f>
        <v>44100</v>
      </c>
      <c r="G56" s="19">
        <f>COTIZACIONES!G56</f>
        <v>51600</v>
      </c>
      <c r="H56" s="19">
        <f>COTIZACIONES!H56</f>
        <v>79380</v>
      </c>
      <c r="I56" s="27">
        <f t="shared" si="1"/>
        <v>55493</v>
      </c>
      <c r="J56" s="27">
        <f t="shared" si="2"/>
        <v>13385.06911</v>
      </c>
      <c r="K56" s="28">
        <f t="shared" si="3"/>
        <v>44100</v>
      </c>
      <c r="L56" s="28">
        <f t="shared" si="4"/>
        <v>79380</v>
      </c>
      <c r="M56" s="29">
        <f t="shared" si="5"/>
        <v>24.12028383</v>
      </c>
      <c r="N56" s="29">
        <f t="shared" si="6"/>
        <v>75.87971617</v>
      </c>
      <c r="O56" s="27" t="str">
        <f t="shared" si="7"/>
        <v>ALTO</v>
      </c>
      <c r="P56" s="27">
        <f t="shared" si="8"/>
        <v>56855</v>
      </c>
      <c r="Q56" s="27">
        <f t="shared" si="9"/>
        <v>15047.2323</v>
      </c>
      <c r="R56" s="28">
        <f t="shared" si="10"/>
        <v>44100</v>
      </c>
      <c r="S56" s="28">
        <f t="shared" si="11"/>
        <v>79380</v>
      </c>
      <c r="T56" s="29">
        <f t="shared" si="12"/>
        <v>26.4659789</v>
      </c>
      <c r="U56" s="29">
        <f t="shared" si="13"/>
        <v>73.5340211</v>
      </c>
      <c r="V56" s="27" t="str">
        <f t="shared" si="14"/>
        <v>BAJO</v>
      </c>
      <c r="W56" s="27">
        <f t="shared" si="15"/>
        <v>64556</v>
      </c>
      <c r="X56" s="27">
        <f t="shared" si="16"/>
        <v>13440</v>
      </c>
      <c r="Y56" s="28">
        <f t="shared" si="17"/>
        <v>52500</v>
      </c>
      <c r="Z56" s="28">
        <f t="shared" si="18"/>
        <v>79380</v>
      </c>
      <c r="AA56" s="29">
        <f t="shared" si="19"/>
        <v>20.81913378</v>
      </c>
      <c r="AB56" s="29">
        <f t="shared" si="20"/>
        <v>79.18086622</v>
      </c>
      <c r="AC56" s="27" t="str">
        <f t="shared" si="21"/>
        <v>ALTO</v>
      </c>
    </row>
    <row r="57" ht="14.25" customHeight="1">
      <c r="A57" s="15">
        <f t="shared" si="22"/>
        <v>54</v>
      </c>
      <c r="B57" s="16" t="str">
        <f>COTIZACIONES!B57</f>
        <v>PISTA O CAJA DE DIRECCIÓN OVERSIZE INTERNA</v>
      </c>
      <c r="C57" s="23" t="s">
        <v>30</v>
      </c>
      <c r="D57" s="23">
        <v>1.0</v>
      </c>
      <c r="E57" s="19">
        <f>COTIZACIONES!E57</f>
        <v>33000</v>
      </c>
      <c r="F57" s="19">
        <f>COTIZACIONES!F57</f>
        <v>36750</v>
      </c>
      <c r="G57" s="19">
        <f>COTIZACIONES!G57</f>
        <v>11400</v>
      </c>
      <c r="H57" s="19">
        <f>COTIZACIONES!H57</f>
        <v>66150</v>
      </c>
      <c r="I57" s="27">
        <f t="shared" si="1"/>
        <v>30924</v>
      </c>
      <c r="J57" s="27">
        <f t="shared" si="2"/>
        <v>19500.14423</v>
      </c>
      <c r="K57" s="28">
        <f t="shared" si="3"/>
        <v>11400</v>
      </c>
      <c r="L57" s="28">
        <f t="shared" si="4"/>
        <v>66150</v>
      </c>
      <c r="M57" s="29">
        <f t="shared" si="5"/>
        <v>63.05828557</v>
      </c>
      <c r="N57" s="29">
        <f t="shared" si="6"/>
        <v>36.94171443</v>
      </c>
      <c r="O57" s="27" t="str">
        <f t="shared" si="7"/>
        <v>BAJO</v>
      </c>
      <c r="P57" s="27">
        <f t="shared" si="8"/>
        <v>43129</v>
      </c>
      <c r="Q57" s="27">
        <f t="shared" si="9"/>
        <v>14822.44919</v>
      </c>
      <c r="R57" s="28">
        <f t="shared" si="10"/>
        <v>33000</v>
      </c>
      <c r="S57" s="28">
        <f t="shared" si="11"/>
        <v>66150</v>
      </c>
      <c r="T57" s="29">
        <f t="shared" si="12"/>
        <v>34.36770894</v>
      </c>
      <c r="U57" s="29">
        <f t="shared" si="13"/>
        <v>65.63229106</v>
      </c>
      <c r="V57" s="27" t="str">
        <f t="shared" si="14"/>
        <v>BAJO</v>
      </c>
      <c r="W57" s="27">
        <f t="shared" si="15"/>
        <v>46722</v>
      </c>
      <c r="X57" s="27">
        <f t="shared" si="16"/>
        <v>16575</v>
      </c>
      <c r="Y57" s="28">
        <f t="shared" si="17"/>
        <v>33000</v>
      </c>
      <c r="Z57" s="28">
        <f t="shared" si="18"/>
        <v>66150</v>
      </c>
      <c r="AA57" s="29">
        <f t="shared" si="19"/>
        <v>35.47579299</v>
      </c>
      <c r="AB57" s="29">
        <f t="shared" si="20"/>
        <v>64.52420701</v>
      </c>
      <c r="AC57" s="27" t="str">
        <f t="shared" si="21"/>
        <v>BAJO</v>
      </c>
    </row>
    <row r="58" ht="14.25" customHeight="1">
      <c r="A58" s="15">
        <f t="shared" si="22"/>
        <v>55</v>
      </c>
      <c r="B58" s="16" t="str">
        <f>COTIZACIONES!B58</f>
        <v>POTENCIA 70 O 90 MM PARA MANUBRIO 31,8</v>
      </c>
      <c r="C58" s="23" t="s">
        <v>30</v>
      </c>
      <c r="D58" s="23">
        <v>1.0</v>
      </c>
      <c r="E58" s="19">
        <f>COTIZACIONES!E58</f>
        <v>39000</v>
      </c>
      <c r="F58" s="19">
        <f>COTIZACIONES!F58</f>
        <v>58800</v>
      </c>
      <c r="G58" s="19">
        <f>COTIZACIONES!G58</f>
        <v>31800</v>
      </c>
      <c r="H58" s="19">
        <f>COTIZACIONES!H58</f>
        <v>105840</v>
      </c>
      <c r="I58" s="27">
        <f t="shared" si="1"/>
        <v>52708</v>
      </c>
      <c r="J58" s="27">
        <f t="shared" si="2"/>
        <v>28869.47869</v>
      </c>
      <c r="K58" s="28">
        <f t="shared" si="3"/>
        <v>31800</v>
      </c>
      <c r="L58" s="28">
        <f t="shared" si="4"/>
        <v>105840</v>
      </c>
      <c r="M58" s="29">
        <f t="shared" si="5"/>
        <v>54.77247988</v>
      </c>
      <c r="N58" s="29">
        <f t="shared" si="6"/>
        <v>45.22752012</v>
      </c>
      <c r="O58" s="27" t="str">
        <f t="shared" si="7"/>
        <v>BAJO</v>
      </c>
      <c r="P58" s="27">
        <f t="shared" si="8"/>
        <v>62378</v>
      </c>
      <c r="Q58" s="27">
        <f t="shared" si="9"/>
        <v>28032.49543</v>
      </c>
      <c r="R58" s="28">
        <f t="shared" si="10"/>
        <v>39000</v>
      </c>
      <c r="S58" s="28">
        <f t="shared" si="11"/>
        <v>105840</v>
      </c>
      <c r="T58" s="29">
        <f t="shared" si="12"/>
        <v>44.93971501</v>
      </c>
      <c r="U58" s="29">
        <f t="shared" si="13"/>
        <v>55.06028499</v>
      </c>
      <c r="V58" s="27" t="str">
        <f t="shared" si="14"/>
        <v>BAJO</v>
      </c>
      <c r="W58" s="27">
        <f t="shared" si="15"/>
        <v>64248</v>
      </c>
      <c r="X58" s="27">
        <f t="shared" si="16"/>
        <v>33420</v>
      </c>
      <c r="Y58" s="28">
        <f t="shared" si="17"/>
        <v>39000</v>
      </c>
      <c r="Z58" s="28">
        <f t="shared" si="18"/>
        <v>105840</v>
      </c>
      <c r="AA58" s="29">
        <f t="shared" si="19"/>
        <v>52.01718341</v>
      </c>
      <c r="AB58" s="29">
        <f t="shared" si="20"/>
        <v>47.98281659</v>
      </c>
      <c r="AC58" s="27" t="str">
        <f t="shared" si="21"/>
        <v>BAJO</v>
      </c>
    </row>
    <row r="59" ht="14.25" customHeight="1">
      <c r="A59" s="15">
        <f t="shared" si="22"/>
        <v>56</v>
      </c>
      <c r="B59" s="16" t="str">
        <f>COTIZACIONES!B59</f>
        <v>PROTECTOR DE RIN 29"</v>
      </c>
      <c r="C59" s="23" t="s">
        <v>30</v>
      </c>
      <c r="D59" s="23">
        <v>1.0</v>
      </c>
      <c r="E59" s="19">
        <f>COTIZACIONES!E59</f>
        <v>6000</v>
      </c>
      <c r="F59" s="19">
        <f>COTIZACIONES!F59</f>
        <v>14700</v>
      </c>
      <c r="G59" s="19">
        <f>COTIZACIONES!G59</f>
        <v>1800</v>
      </c>
      <c r="H59" s="19">
        <f>COTIZACIONES!H59</f>
        <v>26460</v>
      </c>
      <c r="I59" s="27">
        <f t="shared" si="1"/>
        <v>8051</v>
      </c>
      <c r="J59" s="27">
        <f t="shared" si="2"/>
        <v>9436.514187</v>
      </c>
      <c r="K59" s="28">
        <f t="shared" si="3"/>
        <v>1800</v>
      </c>
      <c r="L59" s="28">
        <f t="shared" si="4"/>
        <v>26460</v>
      </c>
      <c r="M59" s="29">
        <f t="shared" si="5"/>
        <v>117.2092186</v>
      </c>
      <c r="N59" s="29">
        <f t="shared" si="6"/>
        <v>-17.20921857</v>
      </c>
      <c r="O59" s="27" t="str">
        <f t="shared" si="7"/>
        <v>BAJO</v>
      </c>
      <c r="P59" s="27">
        <f t="shared" si="8"/>
        <v>13264</v>
      </c>
      <c r="Q59" s="27">
        <f t="shared" si="9"/>
        <v>8383.841602</v>
      </c>
      <c r="R59" s="28">
        <f t="shared" si="10"/>
        <v>6000</v>
      </c>
      <c r="S59" s="28">
        <f t="shared" si="11"/>
        <v>26460</v>
      </c>
      <c r="T59" s="29">
        <f t="shared" si="12"/>
        <v>63.20749096</v>
      </c>
      <c r="U59" s="29">
        <f t="shared" si="13"/>
        <v>36.79250904</v>
      </c>
      <c r="V59" s="27" t="str">
        <f t="shared" si="14"/>
        <v>BAJO</v>
      </c>
      <c r="W59" s="27">
        <f t="shared" si="15"/>
        <v>12600</v>
      </c>
      <c r="X59" s="27">
        <f t="shared" si="16"/>
        <v>10230</v>
      </c>
      <c r="Y59" s="28">
        <f t="shared" si="17"/>
        <v>6000</v>
      </c>
      <c r="Z59" s="28">
        <f t="shared" si="18"/>
        <v>26460</v>
      </c>
      <c r="AA59" s="29">
        <f t="shared" si="19"/>
        <v>81.19047619</v>
      </c>
      <c r="AB59" s="29">
        <f t="shared" si="20"/>
        <v>18.80952381</v>
      </c>
      <c r="AC59" s="27" t="str">
        <f t="shared" si="21"/>
        <v>BAJO</v>
      </c>
    </row>
    <row r="60" ht="14.25" customHeight="1">
      <c r="A60" s="15">
        <f t="shared" si="22"/>
        <v>57</v>
      </c>
      <c r="B60" s="16" t="str">
        <f>COTIZACIONES!B60</f>
        <v>RODAMIENTOS PARA LAS RUEDAS SEGÚN LA REFERENCIA SOLICITADA</v>
      </c>
      <c r="C60" s="23" t="s">
        <v>30</v>
      </c>
      <c r="D60" s="23">
        <v>1.0</v>
      </c>
      <c r="E60" s="19">
        <f>COTIZACIONES!E60</f>
        <v>18000</v>
      </c>
      <c r="F60" s="19">
        <f>COTIZACIONES!F60</f>
        <v>11760</v>
      </c>
      <c r="G60" s="19">
        <f>COTIZACIONES!G60</f>
        <v>18000</v>
      </c>
      <c r="H60" s="19">
        <f>COTIZACIONES!H60</f>
        <v>21168</v>
      </c>
      <c r="I60" s="27">
        <f t="shared" si="1"/>
        <v>16852</v>
      </c>
      <c r="J60" s="27">
        <f t="shared" si="2"/>
        <v>3413.741642</v>
      </c>
      <c r="K60" s="28">
        <f t="shared" si="3"/>
        <v>11760</v>
      </c>
      <c r="L60" s="28">
        <f t="shared" si="4"/>
        <v>21168</v>
      </c>
      <c r="M60" s="29">
        <f t="shared" si="5"/>
        <v>20.2571899</v>
      </c>
      <c r="N60" s="29">
        <f t="shared" si="6"/>
        <v>79.7428101</v>
      </c>
      <c r="O60" s="27" t="str">
        <f t="shared" si="7"/>
        <v>ALTO</v>
      </c>
      <c r="P60" s="27">
        <f t="shared" si="8"/>
        <v>16486</v>
      </c>
      <c r="Q60" s="27">
        <f t="shared" si="9"/>
        <v>3908.456473</v>
      </c>
      <c r="R60" s="28">
        <f t="shared" si="10"/>
        <v>11760</v>
      </c>
      <c r="S60" s="28">
        <f t="shared" si="11"/>
        <v>21168</v>
      </c>
      <c r="T60" s="29">
        <f t="shared" si="12"/>
        <v>23.70773064</v>
      </c>
      <c r="U60" s="29">
        <f t="shared" si="13"/>
        <v>76.29226936</v>
      </c>
      <c r="V60" s="27" t="str">
        <f t="shared" si="14"/>
        <v>ALTO</v>
      </c>
      <c r="W60" s="27">
        <f t="shared" si="15"/>
        <v>19520</v>
      </c>
      <c r="X60" s="27">
        <f t="shared" si="16"/>
        <v>1584</v>
      </c>
      <c r="Y60" s="28">
        <f t="shared" si="17"/>
        <v>18000</v>
      </c>
      <c r="Z60" s="28">
        <f t="shared" si="18"/>
        <v>21168</v>
      </c>
      <c r="AA60" s="29">
        <f t="shared" si="19"/>
        <v>8.114754098</v>
      </c>
      <c r="AB60" s="29">
        <f t="shared" si="20"/>
        <v>91.8852459</v>
      </c>
      <c r="AC60" s="27" t="str">
        <f t="shared" si="21"/>
        <v>ALTO</v>
      </c>
    </row>
    <row r="61" ht="14.25" customHeight="1">
      <c r="A61" s="15">
        <f t="shared" si="22"/>
        <v>58</v>
      </c>
      <c r="B61" s="16" t="str">
        <f>COTIZACIONES!B61</f>
        <v>ROLLO DE FUNDA DE GUAYAS DE CAMBIO</v>
      </c>
      <c r="C61" s="15" t="s">
        <v>102</v>
      </c>
      <c r="D61" s="15">
        <v>1.0</v>
      </c>
      <c r="E61" s="19">
        <f>COTIZACIONES!E61</f>
        <v>405000</v>
      </c>
      <c r="F61" s="19">
        <f>COTIZACIONES!F61</f>
        <v>66150</v>
      </c>
      <c r="G61" s="19">
        <f>COTIZACIONES!G61</f>
        <v>585000</v>
      </c>
      <c r="H61" s="19">
        <f>COTIZACIONES!H61</f>
        <v>119070</v>
      </c>
      <c r="I61" s="27">
        <f t="shared" si="1"/>
        <v>207843</v>
      </c>
      <c r="J61" s="27">
        <f t="shared" si="2"/>
        <v>211847.8082</v>
      </c>
      <c r="K61" s="28">
        <f t="shared" si="3"/>
        <v>66150</v>
      </c>
      <c r="L61" s="28">
        <f t="shared" si="4"/>
        <v>585000</v>
      </c>
      <c r="M61" s="29">
        <f t="shared" si="5"/>
        <v>101.9268429</v>
      </c>
      <c r="N61" s="29">
        <f t="shared" si="6"/>
        <v>-1.926842938</v>
      </c>
      <c r="O61" s="27" t="str">
        <f t="shared" si="7"/>
        <v>BAJO</v>
      </c>
      <c r="P61" s="27">
        <f t="shared" si="8"/>
        <v>147207</v>
      </c>
      <c r="Q61" s="27">
        <f t="shared" si="9"/>
        <v>148838.3963</v>
      </c>
      <c r="R61" s="28">
        <f t="shared" si="10"/>
        <v>66150</v>
      </c>
      <c r="S61" s="28">
        <f t="shared" si="11"/>
        <v>405000</v>
      </c>
      <c r="T61" s="29">
        <f t="shared" si="12"/>
        <v>101.1082328</v>
      </c>
      <c r="U61" s="29">
        <f t="shared" si="13"/>
        <v>-1.108232799</v>
      </c>
      <c r="V61" s="27" t="str">
        <f t="shared" si="14"/>
        <v>BAJO</v>
      </c>
      <c r="W61" s="27">
        <f t="shared" si="15"/>
        <v>219598</v>
      </c>
      <c r="X61" s="27">
        <f t="shared" si="16"/>
        <v>142965</v>
      </c>
      <c r="Y61" s="28">
        <f t="shared" si="17"/>
        <v>119070</v>
      </c>
      <c r="Z61" s="28">
        <f t="shared" si="18"/>
        <v>405000</v>
      </c>
      <c r="AA61" s="29">
        <f t="shared" si="19"/>
        <v>65.10305194</v>
      </c>
      <c r="AB61" s="29">
        <f t="shared" si="20"/>
        <v>34.89694806</v>
      </c>
      <c r="AC61" s="27" t="str">
        <f t="shared" si="21"/>
        <v>BAJO</v>
      </c>
    </row>
    <row r="62" ht="14.25" customHeight="1">
      <c r="A62" s="15">
        <f t="shared" si="22"/>
        <v>59</v>
      </c>
      <c r="B62" s="16" t="str">
        <f>COTIZACIONES!B62</f>
        <v>ROLLO DE FUNDA DE GUAYAS DE FRENO</v>
      </c>
      <c r="C62" s="23" t="s">
        <v>102</v>
      </c>
      <c r="D62" s="23">
        <v>1.0</v>
      </c>
      <c r="E62" s="19">
        <f>COTIZACIONES!E62</f>
        <v>420000</v>
      </c>
      <c r="F62" s="19">
        <f>COTIZACIONES!F62</f>
        <v>66150</v>
      </c>
      <c r="G62" s="19">
        <f>COTIZACIONES!G62</f>
        <v>135000</v>
      </c>
      <c r="H62" s="19">
        <f>COTIZACIONES!H62</f>
        <v>119070</v>
      </c>
      <c r="I62" s="27">
        <f t="shared" si="1"/>
        <v>145371</v>
      </c>
      <c r="J62" s="27">
        <f t="shared" si="2"/>
        <v>138019.0886</v>
      </c>
      <c r="K62" s="28">
        <f t="shared" si="3"/>
        <v>66150</v>
      </c>
      <c r="L62" s="28">
        <f t="shared" si="4"/>
        <v>420000</v>
      </c>
      <c r="M62" s="29">
        <f t="shared" si="5"/>
        <v>94.94265612</v>
      </c>
      <c r="N62" s="29">
        <f t="shared" si="6"/>
        <v>5.057343882</v>
      </c>
      <c r="O62" s="27" t="str">
        <f t="shared" si="7"/>
        <v>BAJO</v>
      </c>
      <c r="P62" s="27">
        <f t="shared" si="8"/>
        <v>149003</v>
      </c>
      <c r="Q62" s="27">
        <f t="shared" si="9"/>
        <v>155837.9549</v>
      </c>
      <c r="R62" s="28">
        <f t="shared" si="10"/>
        <v>66150</v>
      </c>
      <c r="S62" s="28">
        <f t="shared" si="11"/>
        <v>420000</v>
      </c>
      <c r="T62" s="29">
        <f t="shared" si="12"/>
        <v>104.5871257</v>
      </c>
      <c r="U62" s="29">
        <f t="shared" si="13"/>
        <v>-4.587125723</v>
      </c>
      <c r="V62" s="27" t="str">
        <f t="shared" si="14"/>
        <v>BAJO</v>
      </c>
      <c r="W62" s="27">
        <f t="shared" si="15"/>
        <v>223628</v>
      </c>
      <c r="X62" s="27">
        <f t="shared" si="16"/>
        <v>150465</v>
      </c>
      <c r="Y62" s="28">
        <f t="shared" si="17"/>
        <v>119070</v>
      </c>
      <c r="Z62" s="28">
        <f t="shared" si="18"/>
        <v>420000</v>
      </c>
      <c r="AA62" s="29">
        <f t="shared" si="19"/>
        <v>67.28361386</v>
      </c>
      <c r="AB62" s="29">
        <f t="shared" si="20"/>
        <v>32.71638614</v>
      </c>
      <c r="AC62" s="27" t="str">
        <f t="shared" si="21"/>
        <v>BAJO</v>
      </c>
    </row>
    <row r="63" ht="14.25" customHeight="1">
      <c r="A63" s="15">
        <f t="shared" si="22"/>
        <v>60</v>
      </c>
      <c r="B63" s="16" t="str">
        <f>COTIZACIONES!B63</f>
        <v>SILLÍN</v>
      </c>
      <c r="C63" s="23" t="s">
        <v>30</v>
      </c>
      <c r="D63" s="23">
        <v>1.0</v>
      </c>
      <c r="E63" s="19">
        <f>COTIZACIONES!E63</f>
        <v>39000</v>
      </c>
      <c r="F63" s="19">
        <f>COTIZACIONES!F63</f>
        <v>58800</v>
      </c>
      <c r="G63" s="19">
        <f>COTIZACIONES!G63</f>
        <v>34800</v>
      </c>
      <c r="H63" s="19">
        <f>COTIZACIONES!H63</f>
        <v>105840</v>
      </c>
      <c r="I63" s="27">
        <f t="shared" si="1"/>
        <v>53910</v>
      </c>
      <c r="J63" s="27">
        <f t="shared" si="2"/>
        <v>28187.66219</v>
      </c>
      <c r="K63" s="28">
        <f t="shared" si="3"/>
        <v>34800</v>
      </c>
      <c r="L63" s="28">
        <f t="shared" si="4"/>
        <v>105840</v>
      </c>
      <c r="M63" s="29">
        <f t="shared" si="5"/>
        <v>52.28651863</v>
      </c>
      <c r="N63" s="29">
        <f t="shared" si="6"/>
        <v>47.71348137</v>
      </c>
      <c r="O63" s="27" t="str">
        <f t="shared" si="7"/>
        <v>BAJO</v>
      </c>
      <c r="P63" s="27">
        <f t="shared" si="8"/>
        <v>62378</v>
      </c>
      <c r="Q63" s="27">
        <f t="shared" si="9"/>
        <v>28032.49543</v>
      </c>
      <c r="R63" s="28">
        <f t="shared" si="10"/>
        <v>39000</v>
      </c>
      <c r="S63" s="28">
        <f t="shared" si="11"/>
        <v>105840</v>
      </c>
      <c r="T63" s="29">
        <f t="shared" si="12"/>
        <v>44.93971501</v>
      </c>
      <c r="U63" s="29">
        <f t="shared" si="13"/>
        <v>55.06028499</v>
      </c>
      <c r="V63" s="27" t="str">
        <f t="shared" si="14"/>
        <v>BAJO</v>
      </c>
      <c r="W63" s="27">
        <f t="shared" si="15"/>
        <v>64248</v>
      </c>
      <c r="X63" s="27">
        <f t="shared" si="16"/>
        <v>33420</v>
      </c>
      <c r="Y63" s="28">
        <f t="shared" si="17"/>
        <v>39000</v>
      </c>
      <c r="Z63" s="28">
        <f t="shared" si="18"/>
        <v>105840</v>
      </c>
      <c r="AA63" s="29">
        <f t="shared" si="19"/>
        <v>52.01718341</v>
      </c>
      <c r="AB63" s="29">
        <f t="shared" si="20"/>
        <v>47.98281659</v>
      </c>
      <c r="AC63" s="27" t="str">
        <f t="shared" si="21"/>
        <v>BAJO</v>
      </c>
    </row>
    <row r="64" ht="14.25" customHeight="1">
      <c r="A64" s="15">
        <f t="shared" si="22"/>
        <v>61</v>
      </c>
      <c r="B64" s="16" t="str">
        <f>COTIZACIONES!B64</f>
        <v>TENEDOR MTB PARA RIN 29" CON BLOQUEO AL HOMBRO</v>
      </c>
      <c r="C64" s="23" t="s">
        <v>30</v>
      </c>
      <c r="D64" s="23">
        <v>1.0</v>
      </c>
      <c r="E64" s="19">
        <f>COTIZACIONES!E64</f>
        <v>285000</v>
      </c>
      <c r="F64" s="19">
        <f>COTIZACIONES!F64</f>
        <v>264600</v>
      </c>
      <c r="G64" s="19">
        <f>COTIZACIONES!G64</f>
        <v>295800</v>
      </c>
      <c r="H64" s="19">
        <f>COTIZACIONES!H64</f>
        <v>476280</v>
      </c>
      <c r="I64" s="27">
        <f t="shared" si="1"/>
        <v>321051</v>
      </c>
      <c r="J64" s="27">
        <f t="shared" si="2"/>
        <v>84954.30066</v>
      </c>
      <c r="K64" s="28">
        <f t="shared" si="3"/>
        <v>264600</v>
      </c>
      <c r="L64" s="28">
        <f t="shared" si="4"/>
        <v>476280</v>
      </c>
      <c r="M64" s="29">
        <f t="shared" si="5"/>
        <v>26.46131009</v>
      </c>
      <c r="N64" s="29">
        <f t="shared" si="6"/>
        <v>73.53868991</v>
      </c>
      <c r="O64" s="27" t="str">
        <f t="shared" si="7"/>
        <v>BAJO</v>
      </c>
      <c r="P64" s="27">
        <f t="shared" si="8"/>
        <v>329938</v>
      </c>
      <c r="Q64" s="27">
        <f t="shared" si="9"/>
        <v>95343.01862</v>
      </c>
      <c r="R64" s="28">
        <f t="shared" si="10"/>
        <v>264600</v>
      </c>
      <c r="S64" s="28">
        <f t="shared" si="11"/>
        <v>476280</v>
      </c>
      <c r="T64" s="29">
        <f t="shared" si="12"/>
        <v>28.89725301</v>
      </c>
      <c r="U64" s="29">
        <f t="shared" si="13"/>
        <v>71.10274699</v>
      </c>
      <c r="V64" s="27" t="str">
        <f t="shared" si="14"/>
        <v>BAJO</v>
      </c>
      <c r="W64" s="27">
        <f t="shared" si="15"/>
        <v>368429</v>
      </c>
      <c r="X64" s="27">
        <f t="shared" si="16"/>
        <v>95640</v>
      </c>
      <c r="Y64" s="28">
        <f t="shared" si="17"/>
        <v>285000</v>
      </c>
      <c r="Z64" s="28">
        <f t="shared" si="18"/>
        <v>476280</v>
      </c>
      <c r="AA64" s="29">
        <f t="shared" si="19"/>
        <v>25.9588686</v>
      </c>
      <c r="AB64" s="29">
        <f t="shared" si="20"/>
        <v>74.0411314</v>
      </c>
      <c r="AC64" s="27" t="str">
        <f t="shared" si="21"/>
        <v>BAJO</v>
      </c>
    </row>
    <row r="65" ht="14.25" customHeight="1">
      <c r="A65" s="15">
        <f t="shared" si="22"/>
        <v>62</v>
      </c>
      <c r="B65" s="16" t="str">
        <f>COTIZACIONES!B65</f>
        <v>TENSOR MEGARANGE, SE PUEDE USAR EN PACHAS HASTA CON PIÑON DE 36 DIENTES RD TY500 6 / 7 VEL MODELO FC-TY501</v>
      </c>
      <c r="C65" s="23" t="s">
        <v>30</v>
      </c>
      <c r="D65" s="23">
        <v>1.0</v>
      </c>
      <c r="E65" s="19">
        <f>COTIZACIONES!E65</f>
        <v>120000</v>
      </c>
      <c r="F65" s="19">
        <f>COTIZACIONES!F65</f>
        <v>66150</v>
      </c>
      <c r="G65" s="19">
        <f>COTIZACIONES!G65</f>
        <v>76200</v>
      </c>
      <c r="H65" s="19">
        <f>COTIZACIONES!H65</f>
        <v>119070</v>
      </c>
      <c r="I65" s="27">
        <f t="shared" si="1"/>
        <v>92123</v>
      </c>
      <c r="J65" s="27">
        <f t="shared" si="2"/>
        <v>24441.88669</v>
      </c>
      <c r="K65" s="28">
        <f t="shared" si="3"/>
        <v>66150</v>
      </c>
      <c r="L65" s="28">
        <f t="shared" si="4"/>
        <v>120000</v>
      </c>
      <c r="M65" s="29">
        <f t="shared" si="5"/>
        <v>26.53179628</v>
      </c>
      <c r="N65" s="29">
        <f t="shared" si="6"/>
        <v>73.46820372</v>
      </c>
      <c r="O65" s="27" t="str">
        <f t="shared" si="7"/>
        <v>BAJO</v>
      </c>
      <c r="P65" s="27">
        <f t="shared" si="8"/>
        <v>98138</v>
      </c>
      <c r="Q65" s="27">
        <f t="shared" si="9"/>
        <v>25168.79417</v>
      </c>
      <c r="R65" s="28">
        <f t="shared" si="10"/>
        <v>66150</v>
      </c>
      <c r="S65" s="28">
        <f t="shared" si="11"/>
        <v>120000</v>
      </c>
      <c r="T65" s="29">
        <f t="shared" si="12"/>
        <v>25.64632881</v>
      </c>
      <c r="U65" s="29">
        <f t="shared" si="13"/>
        <v>74.35367119</v>
      </c>
      <c r="V65" s="27" t="str">
        <f t="shared" si="14"/>
        <v>BAJO</v>
      </c>
      <c r="W65" s="27">
        <f t="shared" si="15"/>
        <v>119534</v>
      </c>
      <c r="X65" s="27">
        <f t="shared" si="16"/>
        <v>465</v>
      </c>
      <c r="Y65" s="28">
        <f t="shared" si="17"/>
        <v>119070</v>
      </c>
      <c r="Z65" s="28">
        <f t="shared" si="18"/>
        <v>120000</v>
      </c>
      <c r="AA65" s="29">
        <f t="shared" si="19"/>
        <v>0.3890106581</v>
      </c>
      <c r="AB65" s="29">
        <f t="shared" si="20"/>
        <v>99.61098934</v>
      </c>
      <c r="AC65" s="27" t="str">
        <f t="shared" si="21"/>
        <v>ALTO</v>
      </c>
    </row>
    <row r="66" ht="14.25" customHeight="1">
      <c r="A66" s="15">
        <f t="shared" si="22"/>
        <v>63</v>
      </c>
      <c r="B66" s="16" t="str">
        <f>COTIZACIONES!B66</f>
        <v>TERMINALES PARA FUNDA DE CAMBIOS DE MATERIAL PLÁSTICO</v>
      </c>
      <c r="C66" s="23" t="s">
        <v>108</v>
      </c>
      <c r="D66" s="23">
        <v>1.0</v>
      </c>
      <c r="E66" s="19">
        <f>COTIZACIONES!E66</f>
        <v>7500</v>
      </c>
      <c r="F66" s="19">
        <f>COTIZACIONES!F66</f>
        <v>29400</v>
      </c>
      <c r="G66" s="19">
        <f>COTIZACIONES!G66</f>
        <v>9600</v>
      </c>
      <c r="H66" s="19">
        <f>COTIZACIONES!H66</f>
        <v>52920</v>
      </c>
      <c r="I66" s="27">
        <f t="shared" si="1"/>
        <v>18295</v>
      </c>
      <c r="J66" s="27">
        <f t="shared" si="2"/>
        <v>18318.10784</v>
      </c>
      <c r="K66" s="28">
        <f t="shared" si="3"/>
        <v>7500</v>
      </c>
      <c r="L66" s="28">
        <f t="shared" si="4"/>
        <v>52920</v>
      </c>
      <c r="M66" s="29">
        <f t="shared" si="5"/>
        <v>100.1263069</v>
      </c>
      <c r="N66" s="29">
        <f t="shared" si="6"/>
        <v>-0.126306884</v>
      </c>
      <c r="O66" s="27" t="str">
        <f t="shared" si="7"/>
        <v>BAJO</v>
      </c>
      <c r="P66" s="27">
        <f t="shared" si="8"/>
        <v>22682</v>
      </c>
      <c r="Q66" s="27">
        <f t="shared" si="9"/>
        <v>18546.56842</v>
      </c>
      <c r="R66" s="28">
        <f t="shared" si="10"/>
        <v>7500</v>
      </c>
      <c r="S66" s="28">
        <f t="shared" si="11"/>
        <v>52920</v>
      </c>
      <c r="T66" s="29">
        <f t="shared" si="12"/>
        <v>81.76778245</v>
      </c>
      <c r="U66" s="29">
        <f t="shared" si="13"/>
        <v>18.23221755</v>
      </c>
      <c r="V66" s="27" t="str">
        <f t="shared" si="14"/>
        <v>BAJO</v>
      </c>
      <c r="W66" s="27">
        <f t="shared" si="15"/>
        <v>19922</v>
      </c>
      <c r="X66" s="27">
        <f t="shared" si="16"/>
        <v>22710</v>
      </c>
      <c r="Y66" s="28">
        <f t="shared" si="17"/>
        <v>7500</v>
      </c>
      <c r="Z66" s="28">
        <f t="shared" si="18"/>
        <v>52920</v>
      </c>
      <c r="AA66" s="29">
        <f t="shared" si="19"/>
        <v>113.9945789</v>
      </c>
      <c r="AB66" s="29">
        <f t="shared" si="20"/>
        <v>-13.99457886</v>
      </c>
      <c r="AC66" s="27" t="str">
        <f t="shared" si="21"/>
        <v>BAJO</v>
      </c>
    </row>
    <row r="67" ht="14.25" customHeight="1">
      <c r="A67" s="15">
        <f t="shared" si="22"/>
        <v>64</v>
      </c>
      <c r="B67" s="16" t="str">
        <f>COTIZACIONES!B67</f>
        <v>TERMINALES PARA FUNDA DE FRENO DE MATERIAL PLÁSTICO O METÁLICO</v>
      </c>
      <c r="C67" s="23" t="s">
        <v>108</v>
      </c>
      <c r="D67" s="23">
        <v>1.0</v>
      </c>
      <c r="E67" s="19">
        <f>COTIZACIONES!E67</f>
        <v>7500</v>
      </c>
      <c r="F67" s="19">
        <f>COTIZACIONES!F67</f>
        <v>29400</v>
      </c>
      <c r="G67" s="19">
        <f>COTIZACIONES!G67</f>
        <v>12900</v>
      </c>
      <c r="H67" s="19">
        <f>COTIZACIONES!H67</f>
        <v>52920</v>
      </c>
      <c r="I67" s="27">
        <f t="shared" si="1"/>
        <v>19697</v>
      </c>
      <c r="J67" s="27">
        <f t="shared" si="2"/>
        <v>17675.52545</v>
      </c>
      <c r="K67" s="28">
        <f t="shared" si="3"/>
        <v>7500</v>
      </c>
      <c r="L67" s="28">
        <f t="shared" si="4"/>
        <v>52920</v>
      </c>
      <c r="M67" s="29">
        <f t="shared" si="5"/>
        <v>89.73714501</v>
      </c>
      <c r="N67" s="29">
        <f t="shared" si="6"/>
        <v>10.26285499</v>
      </c>
      <c r="O67" s="27" t="str">
        <f t="shared" si="7"/>
        <v>BAJO</v>
      </c>
      <c r="P67" s="27">
        <f t="shared" si="8"/>
        <v>22682</v>
      </c>
      <c r="Q67" s="27">
        <f t="shared" si="9"/>
        <v>18546.56842</v>
      </c>
      <c r="R67" s="28">
        <f t="shared" si="10"/>
        <v>7500</v>
      </c>
      <c r="S67" s="28">
        <f t="shared" si="11"/>
        <v>52920</v>
      </c>
      <c r="T67" s="29">
        <f t="shared" si="12"/>
        <v>81.76778245</v>
      </c>
      <c r="U67" s="29">
        <f t="shared" si="13"/>
        <v>18.23221755</v>
      </c>
      <c r="V67" s="27" t="str">
        <f t="shared" si="14"/>
        <v>BAJO</v>
      </c>
      <c r="W67" s="27">
        <f t="shared" si="15"/>
        <v>19922</v>
      </c>
      <c r="X67" s="27">
        <f t="shared" si="16"/>
        <v>22710</v>
      </c>
      <c r="Y67" s="28">
        <f t="shared" si="17"/>
        <v>7500</v>
      </c>
      <c r="Z67" s="28">
        <f t="shared" si="18"/>
        <v>52920</v>
      </c>
      <c r="AA67" s="29">
        <f t="shared" si="19"/>
        <v>113.9945789</v>
      </c>
      <c r="AB67" s="29">
        <f t="shared" si="20"/>
        <v>-13.99457886</v>
      </c>
      <c r="AC67" s="27" t="str">
        <f t="shared" si="21"/>
        <v>BAJO</v>
      </c>
    </row>
    <row r="68" ht="14.25" customHeight="1">
      <c r="A68" s="15">
        <f t="shared" si="22"/>
        <v>65</v>
      </c>
      <c r="B68" s="16" t="str">
        <f>COTIZACIONES!B68</f>
        <v>TERMINALES PARA GUAYAS METÁLICAS</v>
      </c>
      <c r="C68" s="15" t="s">
        <v>108</v>
      </c>
      <c r="D68" s="15">
        <v>1.0</v>
      </c>
      <c r="E68" s="19">
        <f>COTIZACIONES!E68</f>
        <v>7500</v>
      </c>
      <c r="F68" s="19">
        <f>COTIZACIONES!F68</f>
        <v>17640</v>
      </c>
      <c r="G68" s="19">
        <f>COTIZACIONES!G68</f>
        <v>4500</v>
      </c>
      <c r="H68" s="19">
        <f>COTIZACIONES!H68</f>
        <v>31752</v>
      </c>
      <c r="I68" s="27">
        <f t="shared" si="1"/>
        <v>11726</v>
      </c>
      <c r="J68" s="27">
        <f t="shared" si="2"/>
        <v>10649.11602</v>
      </c>
      <c r="K68" s="28">
        <f t="shared" si="3"/>
        <v>4500</v>
      </c>
      <c r="L68" s="28">
        <f t="shared" si="4"/>
        <v>31752</v>
      </c>
      <c r="M68" s="29">
        <f t="shared" si="5"/>
        <v>90.8162717</v>
      </c>
      <c r="N68" s="29">
        <f t="shared" si="6"/>
        <v>9.183728299</v>
      </c>
      <c r="O68" s="27" t="str">
        <f t="shared" si="7"/>
        <v>BAJO</v>
      </c>
      <c r="P68" s="27">
        <f t="shared" si="8"/>
        <v>16135</v>
      </c>
      <c r="Q68" s="27">
        <f t="shared" si="9"/>
        <v>9945.002363</v>
      </c>
      <c r="R68" s="28">
        <f t="shared" si="10"/>
        <v>7500</v>
      </c>
      <c r="S68" s="28">
        <f t="shared" si="11"/>
        <v>31752</v>
      </c>
      <c r="T68" s="29">
        <f t="shared" si="12"/>
        <v>61.63620925</v>
      </c>
      <c r="U68" s="29">
        <f t="shared" si="13"/>
        <v>38.36379075</v>
      </c>
      <c r="V68" s="27" t="str">
        <f t="shared" si="14"/>
        <v>BAJO</v>
      </c>
      <c r="W68" s="27">
        <f t="shared" si="15"/>
        <v>15432</v>
      </c>
      <c r="X68" s="27">
        <f t="shared" si="16"/>
        <v>12126</v>
      </c>
      <c r="Y68" s="28">
        <f t="shared" si="17"/>
        <v>7500</v>
      </c>
      <c r="Z68" s="28">
        <f t="shared" si="18"/>
        <v>31752</v>
      </c>
      <c r="AA68" s="29">
        <f t="shared" si="19"/>
        <v>78.57698289</v>
      </c>
      <c r="AB68" s="29">
        <f t="shared" si="20"/>
        <v>21.42301711</v>
      </c>
      <c r="AC68" s="27" t="str">
        <f t="shared" si="21"/>
        <v>BAJO</v>
      </c>
    </row>
    <row r="69" ht="14.25" customHeight="1">
      <c r="A69" s="15">
        <f t="shared" si="22"/>
        <v>66</v>
      </c>
      <c r="B69" s="16" t="str">
        <f>COTIZACIONES!B69</f>
        <v>TRIPLATO CON BIELAS EN ALUMINIO 42, 34 Y 24 DIENTES o 42, 32 Y 22 DIENTES</v>
      </c>
      <c r="C69" s="23" t="s">
        <v>30</v>
      </c>
      <c r="D69" s="23">
        <v>1.0</v>
      </c>
      <c r="E69" s="19">
        <f>COTIZACIONES!E69</f>
        <v>270000</v>
      </c>
      <c r="F69" s="19">
        <f>COTIZACIONES!F69</f>
        <v>110250</v>
      </c>
      <c r="G69" s="19">
        <f>COTIZACIONES!G69</f>
        <v>106800</v>
      </c>
      <c r="H69" s="19">
        <f>COTIZACIONES!H69</f>
        <v>198450</v>
      </c>
      <c r="I69" s="27">
        <f t="shared" si="1"/>
        <v>158486</v>
      </c>
      <c r="J69" s="27">
        <f t="shared" si="2"/>
        <v>67760.8709</v>
      </c>
      <c r="K69" s="28">
        <f t="shared" si="3"/>
        <v>106800</v>
      </c>
      <c r="L69" s="28">
        <f t="shared" si="4"/>
        <v>270000</v>
      </c>
      <c r="M69" s="29">
        <f t="shared" si="5"/>
        <v>42.75511458</v>
      </c>
      <c r="N69" s="29">
        <f t="shared" si="6"/>
        <v>57.24488542</v>
      </c>
      <c r="O69" s="27" t="str">
        <f t="shared" si="7"/>
        <v>BAJO</v>
      </c>
      <c r="P69" s="27">
        <f t="shared" si="8"/>
        <v>180772</v>
      </c>
      <c r="Q69" s="27">
        <f t="shared" si="9"/>
        <v>65335.63346</v>
      </c>
      <c r="R69" s="28">
        <f t="shared" si="10"/>
        <v>110250</v>
      </c>
      <c r="S69" s="28">
        <f t="shared" si="11"/>
        <v>270000</v>
      </c>
      <c r="T69" s="29">
        <f t="shared" si="12"/>
        <v>36.14256271</v>
      </c>
      <c r="U69" s="29">
        <f t="shared" si="13"/>
        <v>63.85743729</v>
      </c>
      <c r="V69" s="27" t="str">
        <f t="shared" si="14"/>
        <v>BAJO</v>
      </c>
      <c r="W69" s="27">
        <f t="shared" si="15"/>
        <v>231477</v>
      </c>
      <c r="X69" s="27">
        <f t="shared" si="16"/>
        <v>35775</v>
      </c>
      <c r="Y69" s="28">
        <f t="shared" si="17"/>
        <v>198450</v>
      </c>
      <c r="Z69" s="28">
        <f t="shared" si="18"/>
        <v>270000</v>
      </c>
      <c r="AA69" s="29">
        <f t="shared" si="19"/>
        <v>15.45509921</v>
      </c>
      <c r="AB69" s="29">
        <f t="shared" si="20"/>
        <v>84.54490079</v>
      </c>
      <c r="AC69" s="27" t="str">
        <f t="shared" si="21"/>
        <v>ALTO</v>
      </c>
    </row>
    <row r="70" ht="14.25" customHeight="1">
      <c r="A70" s="15">
        <f t="shared" si="22"/>
        <v>67</v>
      </c>
      <c r="B70" s="16" t="str">
        <f>COTIZACIONES!B70</f>
        <v>UÑA PARA MARCO EN ALUMINIO COMPATIBLE CON BICICLETA</v>
      </c>
      <c r="C70" s="23" t="s">
        <v>30</v>
      </c>
      <c r="D70" s="23">
        <v>1.0</v>
      </c>
      <c r="E70" s="19">
        <f>COTIZACIONES!E70</f>
        <v>40500</v>
      </c>
      <c r="F70" s="19">
        <f>COTIZACIONES!F70</f>
        <v>22050</v>
      </c>
      <c r="G70" s="19">
        <f>COTIZACIONES!G70</f>
        <v>27600</v>
      </c>
      <c r="H70" s="19">
        <f>COTIZACIONES!H70</f>
        <v>39690</v>
      </c>
      <c r="I70" s="27">
        <f t="shared" si="1"/>
        <v>31449</v>
      </c>
      <c r="J70" s="27">
        <f t="shared" si="2"/>
        <v>7888.317311</v>
      </c>
      <c r="K70" s="28">
        <f t="shared" si="3"/>
        <v>22050</v>
      </c>
      <c r="L70" s="28">
        <f t="shared" si="4"/>
        <v>40500</v>
      </c>
      <c r="M70" s="29">
        <f t="shared" si="5"/>
        <v>25.08288757</v>
      </c>
      <c r="N70" s="29">
        <f t="shared" si="6"/>
        <v>74.91711243</v>
      </c>
      <c r="O70" s="27" t="str">
        <f t="shared" si="7"/>
        <v>BAJO</v>
      </c>
      <c r="P70" s="27">
        <f t="shared" si="8"/>
        <v>32848</v>
      </c>
      <c r="Q70" s="27">
        <f t="shared" si="9"/>
        <v>8512.919593</v>
      </c>
      <c r="R70" s="28">
        <f t="shared" si="10"/>
        <v>22050</v>
      </c>
      <c r="S70" s="28">
        <f t="shared" si="11"/>
        <v>40500</v>
      </c>
      <c r="T70" s="29">
        <f t="shared" si="12"/>
        <v>25.91609715</v>
      </c>
      <c r="U70" s="29">
        <f t="shared" si="13"/>
        <v>74.08390285</v>
      </c>
      <c r="V70" s="27" t="str">
        <f t="shared" si="14"/>
        <v>BAJO</v>
      </c>
      <c r="W70" s="27">
        <f t="shared" si="15"/>
        <v>40093</v>
      </c>
      <c r="X70" s="27">
        <f t="shared" si="16"/>
        <v>405</v>
      </c>
      <c r="Y70" s="28">
        <f t="shared" si="17"/>
        <v>39690</v>
      </c>
      <c r="Z70" s="28">
        <f t="shared" si="18"/>
        <v>40500</v>
      </c>
      <c r="AA70" s="29">
        <f t="shared" si="19"/>
        <v>1.010151398</v>
      </c>
      <c r="AB70" s="29">
        <f t="shared" si="20"/>
        <v>98.9898486</v>
      </c>
      <c r="AC70" s="27" t="str">
        <f t="shared" si="21"/>
        <v>ALTO</v>
      </c>
    </row>
    <row r="71" ht="14.25" customHeight="1">
      <c r="A71" s="15">
        <f t="shared" si="22"/>
        <v>68</v>
      </c>
      <c r="B71" s="16" t="str">
        <f>COTIZACIONES!B71</f>
        <v>RIN EN ALUMINIO 29*2” DOBLE PARED , 36 AGUJEROS</v>
      </c>
      <c r="C71" s="23" t="s">
        <v>30</v>
      </c>
      <c r="D71" s="23">
        <v>1.0</v>
      </c>
      <c r="E71" s="19">
        <f>COTIZACIONES!E71</f>
        <v>51000</v>
      </c>
      <c r="F71" s="19">
        <f>COTIZACIONES!F71</f>
        <v>66150</v>
      </c>
      <c r="G71" s="19">
        <f>COTIZACIONES!G71</f>
        <v>61800</v>
      </c>
      <c r="H71" s="19">
        <f>COTIZACIONES!H71</f>
        <v>119070</v>
      </c>
      <c r="I71" s="27">
        <f t="shared" si="1"/>
        <v>70587</v>
      </c>
      <c r="J71" s="27">
        <f t="shared" si="2"/>
        <v>26314.19436</v>
      </c>
      <c r="K71" s="28">
        <f t="shared" si="3"/>
        <v>51000</v>
      </c>
      <c r="L71" s="28">
        <f t="shared" si="4"/>
        <v>119070</v>
      </c>
      <c r="M71" s="29">
        <f t="shared" si="5"/>
        <v>37.2790944</v>
      </c>
      <c r="N71" s="29">
        <f t="shared" si="6"/>
        <v>62.7209056</v>
      </c>
      <c r="O71" s="27" t="str">
        <f t="shared" si="7"/>
        <v>BAJO</v>
      </c>
      <c r="P71" s="27">
        <f t="shared" si="8"/>
        <v>73785</v>
      </c>
      <c r="Q71" s="27">
        <f t="shared" si="9"/>
        <v>29180.61343</v>
      </c>
      <c r="R71" s="28">
        <f t="shared" si="10"/>
        <v>51000</v>
      </c>
      <c r="S71" s="28">
        <f t="shared" si="11"/>
        <v>119070</v>
      </c>
      <c r="T71" s="29">
        <f t="shared" si="12"/>
        <v>39.54816484</v>
      </c>
      <c r="U71" s="29">
        <f t="shared" si="13"/>
        <v>60.45183516</v>
      </c>
      <c r="V71" s="27" t="str">
        <f t="shared" si="14"/>
        <v>BAJO</v>
      </c>
      <c r="W71" s="27">
        <f t="shared" si="15"/>
        <v>77927</v>
      </c>
      <c r="X71" s="27">
        <f t="shared" si="16"/>
        <v>34035</v>
      </c>
      <c r="Y71" s="28">
        <f t="shared" si="17"/>
        <v>51000</v>
      </c>
      <c r="Z71" s="28">
        <f t="shared" si="18"/>
        <v>119070</v>
      </c>
      <c r="AA71" s="29">
        <f t="shared" si="19"/>
        <v>43.67549116</v>
      </c>
      <c r="AB71" s="29">
        <f t="shared" si="20"/>
        <v>56.32450884</v>
      </c>
      <c r="AC71" s="27" t="str">
        <f t="shared" si="21"/>
        <v>BAJO</v>
      </c>
    </row>
    <row r="72" ht="14.25" customHeight="1">
      <c r="A72" s="15">
        <f t="shared" si="22"/>
        <v>69</v>
      </c>
      <c r="B72" s="16" t="str">
        <f>COTIZACIONES!B72</f>
        <v>POSTE DE SILLIN EL ALUMINIO 27.2*300MM PARA MTB</v>
      </c>
      <c r="C72" s="23" t="s">
        <v>30</v>
      </c>
      <c r="D72" s="23">
        <v>1.0</v>
      </c>
      <c r="E72" s="19">
        <f>COTIZACIONES!E72</f>
        <v>48000</v>
      </c>
      <c r="F72" s="19">
        <f>COTIZACIONES!F72</f>
        <v>51450</v>
      </c>
      <c r="G72" s="19">
        <f>COTIZACIONES!G72</f>
        <v>16500</v>
      </c>
      <c r="H72" s="19">
        <f>COTIZACIONES!H72</f>
        <v>92610</v>
      </c>
      <c r="I72" s="27">
        <f t="shared" si="1"/>
        <v>44075</v>
      </c>
      <c r="J72" s="27">
        <f t="shared" si="2"/>
        <v>27044.62146</v>
      </c>
      <c r="K72" s="28">
        <f t="shared" si="3"/>
        <v>16500</v>
      </c>
      <c r="L72" s="28">
        <f t="shared" si="4"/>
        <v>92610</v>
      </c>
      <c r="M72" s="29">
        <f t="shared" si="5"/>
        <v>61.36045709</v>
      </c>
      <c r="N72" s="29">
        <f t="shared" si="6"/>
        <v>38.63954291</v>
      </c>
      <c r="O72" s="27" t="str">
        <f t="shared" si="7"/>
        <v>BAJO</v>
      </c>
      <c r="P72" s="27">
        <f t="shared" si="8"/>
        <v>61154</v>
      </c>
      <c r="Q72" s="27">
        <f t="shared" si="9"/>
        <v>20265.1869</v>
      </c>
      <c r="R72" s="28">
        <f t="shared" si="10"/>
        <v>48000</v>
      </c>
      <c r="S72" s="28">
        <f t="shared" si="11"/>
        <v>92610</v>
      </c>
      <c r="T72" s="29">
        <f t="shared" si="12"/>
        <v>33.1379581</v>
      </c>
      <c r="U72" s="29">
        <f t="shared" si="13"/>
        <v>66.8620419</v>
      </c>
      <c r="V72" s="27" t="str">
        <f t="shared" si="14"/>
        <v>BAJO</v>
      </c>
      <c r="W72" s="27">
        <f t="shared" si="15"/>
        <v>66673</v>
      </c>
      <c r="X72" s="27">
        <f t="shared" si="16"/>
        <v>22305</v>
      </c>
      <c r="Y72" s="28">
        <f t="shared" si="17"/>
        <v>48000</v>
      </c>
      <c r="Z72" s="28">
        <f t="shared" si="18"/>
        <v>92610</v>
      </c>
      <c r="AA72" s="29">
        <f t="shared" si="19"/>
        <v>33.45432184</v>
      </c>
      <c r="AB72" s="29">
        <f t="shared" si="20"/>
        <v>66.54567816</v>
      </c>
      <c r="AC72" s="27" t="str">
        <f t="shared" si="21"/>
        <v>BAJO</v>
      </c>
    </row>
    <row r="73" ht="14.25" customHeight="1">
      <c r="A73" s="15">
        <f t="shared" si="22"/>
        <v>70</v>
      </c>
      <c r="B73" s="16" t="str">
        <f>COTIZACIONES!B73</f>
        <v>MANUBRIO DOBLE ALTURA EN ALUMINIO MTB</v>
      </c>
      <c r="C73" s="23" t="s">
        <v>30</v>
      </c>
      <c r="D73" s="23">
        <v>1.0</v>
      </c>
      <c r="E73" s="19">
        <f>COTIZACIONES!E73</f>
        <v>27000</v>
      </c>
      <c r="F73" s="19">
        <f>COTIZACIONES!F73</f>
        <v>66150</v>
      </c>
      <c r="G73" s="19">
        <f>COTIZACIONES!G73</f>
        <v>42000</v>
      </c>
      <c r="H73" s="19">
        <f>COTIZACIONES!H73</f>
        <v>119070</v>
      </c>
      <c r="I73" s="27">
        <f t="shared" si="1"/>
        <v>54668</v>
      </c>
      <c r="J73" s="27">
        <f t="shared" si="2"/>
        <v>34962.6061</v>
      </c>
      <c r="K73" s="28">
        <f t="shared" si="3"/>
        <v>27000</v>
      </c>
      <c r="L73" s="28">
        <f t="shared" si="4"/>
        <v>119070</v>
      </c>
      <c r="M73" s="29">
        <f t="shared" si="5"/>
        <v>63.9544269</v>
      </c>
      <c r="N73" s="29">
        <f t="shared" si="6"/>
        <v>36.0455731</v>
      </c>
      <c r="O73" s="27" t="str">
        <f t="shared" si="7"/>
        <v>BAJO</v>
      </c>
      <c r="P73" s="27">
        <f t="shared" si="8"/>
        <v>59690</v>
      </c>
      <c r="Q73" s="27">
        <f t="shared" si="9"/>
        <v>37727.28721</v>
      </c>
      <c r="R73" s="28">
        <f t="shared" si="10"/>
        <v>27000</v>
      </c>
      <c r="S73" s="28">
        <f t="shared" si="11"/>
        <v>119070</v>
      </c>
      <c r="T73" s="29">
        <f t="shared" si="12"/>
        <v>63.20537311</v>
      </c>
      <c r="U73" s="29">
        <f t="shared" si="13"/>
        <v>36.79462689</v>
      </c>
      <c r="V73" s="27" t="str">
        <f t="shared" si="14"/>
        <v>BAJO</v>
      </c>
      <c r="W73" s="27">
        <f t="shared" si="15"/>
        <v>56700</v>
      </c>
      <c r="X73" s="27">
        <f t="shared" si="16"/>
        <v>46035</v>
      </c>
      <c r="Y73" s="28">
        <f t="shared" si="17"/>
        <v>27000</v>
      </c>
      <c r="Z73" s="28">
        <f t="shared" si="18"/>
        <v>119070</v>
      </c>
      <c r="AA73" s="29">
        <f t="shared" si="19"/>
        <v>81.19047619</v>
      </c>
      <c r="AB73" s="29">
        <f t="shared" si="20"/>
        <v>18.80952381</v>
      </c>
      <c r="AC73" s="27" t="str">
        <f t="shared" si="21"/>
        <v>BAJO</v>
      </c>
    </row>
    <row r="74" ht="14.25" customHeight="1">
      <c r="A74" s="15">
        <f t="shared" si="22"/>
        <v>71</v>
      </c>
      <c r="B74" s="16" t="str">
        <f>COTIZACIONES!B74</f>
        <v>MOTOTOOL (herramienta rotativa o multi herramienta)</v>
      </c>
      <c r="C74" s="23" t="s">
        <v>30</v>
      </c>
      <c r="D74" s="23">
        <v>1.0</v>
      </c>
      <c r="E74" s="19">
        <f>COTIZACIONES!E74</f>
        <v>525000</v>
      </c>
      <c r="F74" s="19">
        <f>COTIZACIONES!F74</f>
        <v>235200</v>
      </c>
      <c r="G74" s="19">
        <f>COTIZACIONES!G74</f>
        <v>1132500</v>
      </c>
      <c r="H74" s="19">
        <f>COTIZACIONES!H74</f>
        <v>423360</v>
      </c>
      <c r="I74" s="27">
        <f t="shared" si="1"/>
        <v>493272</v>
      </c>
      <c r="J74" s="27">
        <f t="shared" si="2"/>
        <v>336043.3375</v>
      </c>
      <c r="K74" s="28">
        <f t="shared" si="3"/>
        <v>235200</v>
      </c>
      <c r="L74" s="28">
        <f t="shared" si="4"/>
        <v>1132500</v>
      </c>
      <c r="M74" s="29">
        <f t="shared" si="5"/>
        <v>68.12536238</v>
      </c>
      <c r="N74" s="29">
        <f t="shared" si="6"/>
        <v>31.87463762</v>
      </c>
      <c r="O74" s="27" t="str">
        <f t="shared" si="7"/>
        <v>BAJO</v>
      </c>
      <c r="P74" s="27">
        <f t="shared" si="8"/>
        <v>373911</v>
      </c>
      <c r="Q74" s="27">
        <f t="shared" si="9"/>
        <v>120055.0407</v>
      </c>
      <c r="R74" s="28">
        <f t="shared" si="10"/>
        <v>235200</v>
      </c>
      <c r="S74" s="28">
        <f t="shared" si="11"/>
        <v>525000</v>
      </c>
      <c r="T74" s="29">
        <f t="shared" si="12"/>
        <v>32.10791892</v>
      </c>
      <c r="U74" s="29">
        <f t="shared" si="13"/>
        <v>67.89208108</v>
      </c>
      <c r="V74" s="27" t="str">
        <f t="shared" si="14"/>
        <v>BAJO</v>
      </c>
      <c r="W74" s="27">
        <f t="shared" si="15"/>
        <v>471449</v>
      </c>
      <c r="X74" s="27">
        <f t="shared" si="16"/>
        <v>50820</v>
      </c>
      <c r="Y74" s="28">
        <f t="shared" si="17"/>
        <v>423360</v>
      </c>
      <c r="Z74" s="28">
        <f t="shared" si="18"/>
        <v>525000</v>
      </c>
      <c r="AA74" s="29">
        <f t="shared" si="19"/>
        <v>10.77953289</v>
      </c>
      <c r="AB74" s="29">
        <f t="shared" si="20"/>
        <v>89.22046711</v>
      </c>
      <c r="AC74" s="27" t="str">
        <f t="shared" si="21"/>
        <v>ALTO</v>
      </c>
    </row>
    <row r="75" ht="14.25" customHeight="1">
      <c r="A75" s="15">
        <f t="shared" si="22"/>
        <v>72</v>
      </c>
      <c r="B75" s="16" t="str">
        <f>COTIZACIONES!B75</f>
        <v>KIT BÁSICO DE PURGA DE FRENOS HIDRAHULICOS</v>
      </c>
      <c r="C75" s="23" t="s">
        <v>30</v>
      </c>
      <c r="D75" s="23">
        <v>1.0</v>
      </c>
      <c r="E75" s="19">
        <f>COTIZACIONES!E75</f>
        <v>285000</v>
      </c>
      <c r="F75" s="19">
        <f>COTIZACIONES!F75</f>
        <v>110250</v>
      </c>
      <c r="G75" s="19">
        <f>COTIZACIONES!G75</f>
        <v>336000</v>
      </c>
      <c r="H75" s="19">
        <f>COTIZACIONES!H75</f>
        <v>198450</v>
      </c>
      <c r="I75" s="27">
        <f t="shared" si="1"/>
        <v>213946</v>
      </c>
      <c r="J75" s="27">
        <f t="shared" si="2"/>
        <v>85983.92655</v>
      </c>
      <c r="K75" s="28">
        <f t="shared" si="3"/>
        <v>110250</v>
      </c>
      <c r="L75" s="28">
        <f t="shared" si="4"/>
        <v>336000</v>
      </c>
      <c r="M75" s="29">
        <f t="shared" si="5"/>
        <v>40.18954622</v>
      </c>
      <c r="N75" s="29">
        <f t="shared" si="6"/>
        <v>59.81045378</v>
      </c>
      <c r="O75" s="27" t="str">
        <f t="shared" si="7"/>
        <v>BAJO</v>
      </c>
      <c r="P75" s="27">
        <f t="shared" si="8"/>
        <v>184059</v>
      </c>
      <c r="Q75" s="27">
        <f t="shared" si="9"/>
        <v>71342.44879</v>
      </c>
      <c r="R75" s="28">
        <f t="shared" si="10"/>
        <v>110250</v>
      </c>
      <c r="S75" s="28">
        <f t="shared" si="11"/>
        <v>285000</v>
      </c>
      <c r="T75" s="29">
        <f t="shared" si="12"/>
        <v>38.76064131</v>
      </c>
      <c r="U75" s="29">
        <f t="shared" si="13"/>
        <v>61.23935869</v>
      </c>
      <c r="V75" s="27" t="str">
        <f t="shared" si="14"/>
        <v>BAJO</v>
      </c>
      <c r="W75" s="27">
        <f t="shared" si="15"/>
        <v>237820</v>
      </c>
      <c r="X75" s="27">
        <f t="shared" si="16"/>
        <v>43275</v>
      </c>
      <c r="Y75" s="28">
        <f t="shared" si="17"/>
        <v>198450</v>
      </c>
      <c r="Z75" s="28">
        <f t="shared" si="18"/>
        <v>285000</v>
      </c>
      <c r="AA75" s="29">
        <f t="shared" si="19"/>
        <v>18.19653519</v>
      </c>
      <c r="AB75" s="29">
        <f t="shared" si="20"/>
        <v>81.80346481</v>
      </c>
      <c r="AC75" s="27" t="str">
        <f t="shared" si="21"/>
        <v>ALTO</v>
      </c>
    </row>
    <row r="76" ht="14.25" customHeight="1">
      <c r="A76" s="15">
        <f t="shared" si="22"/>
        <v>73</v>
      </c>
      <c r="B76" s="16" t="str">
        <f>COTIZACIONES!B76</f>
        <v>MESA O SOPORTE PARA LA PRENSA</v>
      </c>
      <c r="C76" s="23" t="s">
        <v>30</v>
      </c>
      <c r="D76" s="23">
        <v>1.0</v>
      </c>
      <c r="E76" s="19">
        <f>COTIZACIONES!E76</f>
        <v>645000</v>
      </c>
      <c r="F76" s="19">
        <f>COTIZACIONES!F76</f>
        <v>220500</v>
      </c>
      <c r="G76" s="19">
        <f>COTIZACIONES!G76</f>
        <v>1250000</v>
      </c>
      <c r="H76" s="19">
        <f>COTIZACIONES!H76</f>
        <v>396900</v>
      </c>
      <c r="I76" s="27">
        <f t="shared" si="1"/>
        <v>515395</v>
      </c>
      <c r="J76" s="27">
        <f t="shared" si="2"/>
        <v>389434.3398</v>
      </c>
      <c r="K76" s="28">
        <f t="shared" si="3"/>
        <v>220500</v>
      </c>
      <c r="L76" s="28">
        <f t="shared" si="4"/>
        <v>1250000</v>
      </c>
      <c r="M76" s="29">
        <f t="shared" si="5"/>
        <v>75.56036434</v>
      </c>
      <c r="N76" s="29">
        <f t="shared" si="6"/>
        <v>24.43963566</v>
      </c>
      <c r="O76" s="27" t="str">
        <f t="shared" si="7"/>
        <v>BAJO</v>
      </c>
      <c r="P76" s="27">
        <f t="shared" si="8"/>
        <v>383604</v>
      </c>
      <c r="Q76" s="27">
        <f t="shared" si="9"/>
        <v>174123.4619</v>
      </c>
      <c r="R76" s="28">
        <f t="shared" si="10"/>
        <v>220500</v>
      </c>
      <c r="S76" s="28">
        <f t="shared" si="11"/>
        <v>645000</v>
      </c>
      <c r="T76" s="29">
        <f t="shared" si="12"/>
        <v>45.39146149</v>
      </c>
      <c r="U76" s="29">
        <f t="shared" si="13"/>
        <v>54.60853851</v>
      </c>
      <c r="V76" s="27" t="str">
        <f t="shared" si="14"/>
        <v>BAJO</v>
      </c>
      <c r="W76" s="27">
        <f t="shared" si="15"/>
        <v>505965</v>
      </c>
      <c r="X76" s="27">
        <f t="shared" si="16"/>
        <v>124050</v>
      </c>
      <c r="Y76" s="28">
        <f t="shared" si="17"/>
        <v>396900</v>
      </c>
      <c r="Z76" s="28">
        <f t="shared" si="18"/>
        <v>645000</v>
      </c>
      <c r="AA76" s="29">
        <f t="shared" si="19"/>
        <v>24.51750615</v>
      </c>
      <c r="AB76" s="29">
        <f t="shared" si="20"/>
        <v>75.48249385</v>
      </c>
      <c r="AC76" s="27" t="str">
        <f t="shared" si="21"/>
        <v>ALTO</v>
      </c>
    </row>
    <row r="77" ht="14.25" customHeight="1">
      <c r="A77" s="15">
        <f t="shared" si="22"/>
        <v>74</v>
      </c>
      <c r="B77" s="16" t="str">
        <f>COTIZACIONES!B77</f>
        <v>CANASTILLA BULTERA SELLADA CON TAPA</v>
      </c>
      <c r="C77" s="23" t="s">
        <v>30</v>
      </c>
      <c r="D77" s="23">
        <v>1.0</v>
      </c>
      <c r="E77" s="19">
        <f>COTIZACIONES!E77</f>
        <v>21000</v>
      </c>
      <c r="F77" s="19">
        <f>COTIZACIONES!F77</f>
        <v>124950</v>
      </c>
      <c r="G77" s="19">
        <f>COTIZACIONES!G77</f>
        <v>375000</v>
      </c>
      <c r="H77" s="19">
        <f>COTIZACIONES!H77</f>
        <v>224910</v>
      </c>
      <c r="I77" s="27">
        <f t="shared" si="1"/>
        <v>121969</v>
      </c>
      <c r="J77" s="27">
        <f t="shared" si="2"/>
        <v>130562.4618</v>
      </c>
      <c r="K77" s="28">
        <f t="shared" si="3"/>
        <v>21000</v>
      </c>
      <c r="L77" s="28">
        <f t="shared" si="4"/>
        <v>375000</v>
      </c>
      <c r="M77" s="29">
        <f t="shared" si="5"/>
        <v>107.0456114</v>
      </c>
      <c r="N77" s="29">
        <f t="shared" si="6"/>
        <v>-7.045611406</v>
      </c>
      <c r="O77" s="27" t="str">
        <f t="shared" si="7"/>
        <v>BAJO</v>
      </c>
      <c r="P77" s="27">
        <f t="shared" si="8"/>
        <v>83879</v>
      </c>
      <c r="Q77" s="27">
        <f t="shared" si="9"/>
        <v>83251.22101</v>
      </c>
      <c r="R77" s="28">
        <f t="shared" si="10"/>
        <v>21000</v>
      </c>
      <c r="S77" s="28">
        <f t="shared" si="11"/>
        <v>224910</v>
      </c>
      <c r="T77" s="29">
        <f t="shared" si="12"/>
        <v>99.25156596</v>
      </c>
      <c r="U77" s="29">
        <f t="shared" si="13"/>
        <v>0.7484340394</v>
      </c>
      <c r="V77" s="27" t="str">
        <f t="shared" si="14"/>
        <v>BAJO</v>
      </c>
      <c r="W77" s="27">
        <f t="shared" si="15"/>
        <v>68725</v>
      </c>
      <c r="X77" s="27">
        <f t="shared" si="16"/>
        <v>101955</v>
      </c>
      <c r="Y77" s="28">
        <f t="shared" si="17"/>
        <v>21000</v>
      </c>
      <c r="Z77" s="28">
        <f t="shared" si="18"/>
        <v>224910</v>
      </c>
      <c r="AA77" s="29">
        <f t="shared" si="19"/>
        <v>148.352128</v>
      </c>
      <c r="AB77" s="29">
        <f t="shared" si="20"/>
        <v>-48.35212805</v>
      </c>
      <c r="AC77" s="27" t="str">
        <f t="shared" si="21"/>
        <v>BAJO</v>
      </c>
    </row>
    <row r="78" ht="14.25" customHeight="1">
      <c r="A78" s="15">
        <f t="shared" si="22"/>
        <v>75</v>
      </c>
      <c r="B78" s="16" t="str">
        <f>COTIZACIONES!B78</f>
        <v>ESTANTERIA METALICA DESARMABLE</v>
      </c>
      <c r="C78" s="23" t="s">
        <v>30</v>
      </c>
      <c r="D78" s="23">
        <v>1.0</v>
      </c>
      <c r="E78" s="19">
        <f>COTIZACIONES!E78</f>
        <v>825000</v>
      </c>
      <c r="F78" s="19">
        <f>COTIZACIONES!F78</f>
        <v>264600</v>
      </c>
      <c r="G78" s="19">
        <f>COTIZACIONES!G78</f>
        <v>750000</v>
      </c>
      <c r="H78" s="19">
        <f>COTIZACIONES!H78</f>
        <v>476280</v>
      </c>
      <c r="I78" s="27">
        <f t="shared" si="1"/>
        <v>528435</v>
      </c>
      <c r="J78" s="27">
        <f t="shared" si="2"/>
        <v>223134.3512</v>
      </c>
      <c r="K78" s="28">
        <f t="shared" si="3"/>
        <v>264600</v>
      </c>
      <c r="L78" s="28">
        <f t="shared" si="4"/>
        <v>825000</v>
      </c>
      <c r="M78" s="29">
        <f t="shared" si="5"/>
        <v>42.22550574</v>
      </c>
      <c r="N78" s="29">
        <f t="shared" si="6"/>
        <v>57.77449426</v>
      </c>
      <c r="O78" s="27" t="str">
        <f t="shared" si="7"/>
        <v>BAJO</v>
      </c>
      <c r="P78" s="27">
        <f t="shared" si="8"/>
        <v>470221</v>
      </c>
      <c r="Q78" s="27">
        <f t="shared" si="9"/>
        <v>231051.274</v>
      </c>
      <c r="R78" s="28">
        <f t="shared" si="10"/>
        <v>264600</v>
      </c>
      <c r="S78" s="28">
        <f t="shared" si="11"/>
        <v>825000</v>
      </c>
      <c r="T78" s="29">
        <f t="shared" si="12"/>
        <v>49.1367408</v>
      </c>
      <c r="U78" s="29">
        <f t="shared" si="13"/>
        <v>50.8632592</v>
      </c>
      <c r="V78" s="27" t="str">
        <f t="shared" si="14"/>
        <v>BAJO</v>
      </c>
      <c r="W78" s="27">
        <f t="shared" si="15"/>
        <v>626842</v>
      </c>
      <c r="X78" s="27">
        <f t="shared" si="16"/>
        <v>174360</v>
      </c>
      <c r="Y78" s="28">
        <f t="shared" si="17"/>
        <v>476280</v>
      </c>
      <c r="Z78" s="28">
        <f t="shared" si="18"/>
        <v>825000</v>
      </c>
      <c r="AA78" s="29">
        <f t="shared" si="19"/>
        <v>27.8156218</v>
      </c>
      <c r="AB78" s="29">
        <f t="shared" si="20"/>
        <v>72.1843782</v>
      </c>
      <c r="AC78" s="27" t="str">
        <f t="shared" si="21"/>
        <v>BAJO</v>
      </c>
    </row>
    <row r="79" ht="14.25" customHeight="1">
      <c r="A79" s="35"/>
      <c r="B79" s="36"/>
      <c r="C79" s="35"/>
      <c r="D79" s="35"/>
      <c r="E79" s="37">
        <f t="shared" ref="E79:I79" si="23">SUM(E4:E78)</f>
        <v>13684500</v>
      </c>
      <c r="F79" s="37">
        <f t="shared" si="23"/>
        <v>6300420</v>
      </c>
      <c r="G79" s="37">
        <f t="shared" si="23"/>
        <v>51825468</v>
      </c>
      <c r="H79" s="37">
        <f t="shared" si="23"/>
        <v>11340756</v>
      </c>
      <c r="I79" s="37">
        <f t="shared" si="23"/>
        <v>11670049</v>
      </c>
      <c r="J79" s="38">
        <f t="shared" si="2"/>
        <v>18117150.2</v>
      </c>
      <c r="K79" s="39">
        <f t="shared" si="3"/>
        <v>6300420</v>
      </c>
      <c r="L79" s="39">
        <f t="shared" si="4"/>
        <v>51825468</v>
      </c>
      <c r="M79" s="40">
        <f t="shared" si="5"/>
        <v>155.2448512</v>
      </c>
      <c r="N79" s="40">
        <f t="shared" si="6"/>
        <v>-55.24485115</v>
      </c>
      <c r="O79" s="38" t="str">
        <f t="shared" si="7"/>
        <v>BAJO</v>
      </c>
      <c r="P79" s="37">
        <f>SUM(P4:P78)</f>
        <v>9489257</v>
      </c>
      <c r="Q79" s="38">
        <f t="shared" si="9"/>
        <v>3080814.473</v>
      </c>
      <c r="R79" s="39">
        <f>MIN(E79,H79)</f>
        <v>11340756</v>
      </c>
      <c r="S79" s="39">
        <f>MAX(E79,H79)</f>
        <v>13684500</v>
      </c>
      <c r="T79" s="40">
        <f t="shared" si="12"/>
        <v>32.46634034</v>
      </c>
      <c r="U79" s="40">
        <f t="shared" si="13"/>
        <v>67.53365966</v>
      </c>
      <c r="V79" s="38" t="str">
        <f t="shared" si="14"/>
        <v>BAJO</v>
      </c>
      <c r="W79" s="37">
        <f>SUM(W4:W78)</f>
        <v>11854673</v>
      </c>
      <c r="X79" s="38">
        <f t="shared" si="16"/>
        <v>1171872</v>
      </c>
      <c r="Y79" s="39">
        <f t="shared" si="17"/>
        <v>11340756</v>
      </c>
      <c r="Z79" s="39">
        <f t="shared" si="18"/>
        <v>13684500</v>
      </c>
      <c r="AA79" s="40">
        <f t="shared" si="19"/>
        <v>9.885316955</v>
      </c>
      <c r="AB79" s="40">
        <f t="shared" si="20"/>
        <v>90.11468305</v>
      </c>
      <c r="AC79" s="38" t="str">
        <f t="shared" si="21"/>
        <v>ALTO</v>
      </c>
    </row>
    <row r="80" ht="14.2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ht="14.2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ht="14.2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ht="14.2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ht="14.2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ht="14.2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ht="14.2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ht="14.2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ht="14.2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ht="14.2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ht="14.2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ht="14.2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ht="14.2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ht="14.2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ht="14.2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ht="14.2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ht="14.2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ht="14.2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ht="14.2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ht="14.2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ht="14.2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ht="14.2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ht="14.2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ht="14.2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ht="14.2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ht="14.2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ht="14.2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ht="14.2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ht="14.2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ht="14.2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ht="14.2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ht="14.2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ht="14.2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ht="14.2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ht="14.2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ht="14.2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ht="14.2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ht="14.2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ht="14.2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ht="14.2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ht="14.2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ht="14.2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ht="14.2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ht="14.2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ht="14.2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ht="14.2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ht="14.2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ht="14.2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ht="14.2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ht="14.2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ht="14.2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ht="14.2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ht="14.2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ht="14.2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ht="14.2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ht="14.2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ht="14.2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ht="14.2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ht="14.2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ht="14.2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ht="14.2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ht="14.2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ht="14.2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ht="14.2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ht="14.2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ht="14.2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ht="14.2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ht="14.2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ht="14.2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ht="14.2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ht="14.2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ht="14.2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ht="14.2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ht="14.2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ht="14.2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ht="14.2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ht="14.2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ht="14.2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ht="14.2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ht="14.2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ht="14.2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ht="14.2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ht="14.2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ht="14.2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ht="14.2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ht="14.2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ht="14.2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ht="14.2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ht="14.2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ht="14.2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ht="14.2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ht="14.2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ht="14.2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ht="14.2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ht="14.2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ht="14.2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ht="14.2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ht="14.2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ht="14.2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ht="14.2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ht="14.2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ht="14.2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ht="14.2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ht="14.2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ht="14.2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ht="14.2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ht="14.2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ht="14.2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ht="14.2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ht="14.2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ht="14.2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ht="14.2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ht="14.2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ht="14.2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ht="14.2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ht="14.2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ht="14.2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ht="14.2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ht="14.2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ht="14.2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ht="14.2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ht="14.2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ht="14.2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ht="14.2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ht="14.2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ht="14.2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ht="14.2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ht="14.2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ht="14.2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ht="14.2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ht="14.2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ht="14.2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ht="14.2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ht="14.2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ht="14.2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ht="14.2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ht="14.2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ht="14.2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ht="14.2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ht="14.2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ht="14.2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ht="14.2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ht="14.2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ht="14.2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ht="14.2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ht="14.2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ht="14.2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ht="14.2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ht="14.2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ht="14.2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ht="14.2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ht="14.2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ht="14.2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ht="14.2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ht="14.2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ht="14.2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ht="14.2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ht="14.2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ht="14.2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ht="14.2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ht="14.2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ht="14.2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ht="14.2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ht="14.2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</row>
    <row r="244" ht="14.2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ht="14.2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</row>
    <row r="246" ht="14.2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</row>
    <row r="247" ht="14.2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</row>
    <row r="248" ht="14.2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ht="14.2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</row>
    <row r="250" ht="14.2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</row>
    <row r="251" ht="14.2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</row>
    <row r="252" ht="14.2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</row>
    <row r="253" ht="14.2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</row>
    <row r="254" ht="14.2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</row>
    <row r="255" ht="14.2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</row>
    <row r="256" ht="14.2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</row>
    <row r="257" ht="14.2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</row>
    <row r="258" ht="14.2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</row>
    <row r="259" ht="14.2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</row>
    <row r="260" ht="14.2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</row>
    <row r="261" ht="14.2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</row>
    <row r="262" ht="14.2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</row>
    <row r="263" ht="14.2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</row>
    <row r="264" ht="14.2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</row>
    <row r="265" ht="14.2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</row>
    <row r="266" ht="14.2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</row>
    <row r="267" ht="14.2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</row>
    <row r="268" ht="14.2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</row>
    <row r="269" ht="14.2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</row>
    <row r="270" ht="14.2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</row>
    <row r="271" ht="14.2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</row>
    <row r="272" ht="14.2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</row>
    <row r="273" ht="14.2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</row>
    <row r="274" ht="14.2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</row>
    <row r="275" ht="14.2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</row>
    <row r="276" ht="14.2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</row>
    <row r="277" ht="14.2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</row>
    <row r="278" ht="14.2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</row>
    <row r="279" ht="14.2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</row>
    <row r="280" ht="14.2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</row>
    <row r="281" ht="14.2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</row>
    <row r="282" ht="14.2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</row>
    <row r="283" ht="14.2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</row>
    <row r="284" ht="14.2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</row>
    <row r="285" ht="14.2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</row>
    <row r="286" ht="14.2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</row>
    <row r="287" ht="14.2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</row>
    <row r="288" ht="14.2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</row>
    <row r="289" ht="14.2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</row>
    <row r="290" ht="14.2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</row>
    <row r="291" ht="14.2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</row>
    <row r="292" ht="14.2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</row>
    <row r="293" ht="14.2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</row>
    <row r="294" ht="14.2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</row>
    <row r="295" ht="14.2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</row>
    <row r="296" ht="14.2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</row>
    <row r="297" ht="14.2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</row>
    <row r="298" ht="14.2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</row>
    <row r="299" ht="14.2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</row>
    <row r="300" ht="14.2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</row>
    <row r="301" ht="14.2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</row>
    <row r="302" ht="14.2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</row>
    <row r="303" ht="14.2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</row>
    <row r="304" ht="14.2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</row>
    <row r="305" ht="14.2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</row>
    <row r="306" ht="14.2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</row>
    <row r="307" ht="14.2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</row>
    <row r="308" ht="14.2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</row>
    <row r="309" ht="14.2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</row>
    <row r="310" ht="14.2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</row>
    <row r="311" ht="14.2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</row>
    <row r="312" ht="14.2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</row>
    <row r="313" ht="14.2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</row>
    <row r="314" ht="14.2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</row>
    <row r="315" ht="14.2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</row>
    <row r="316" ht="14.2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</row>
    <row r="317" ht="14.2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</row>
    <row r="318" ht="14.2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</row>
    <row r="319" ht="14.2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</row>
    <row r="320" ht="14.2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</row>
    <row r="321" ht="14.2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</row>
    <row r="322" ht="14.2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</row>
    <row r="323" ht="14.2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</row>
    <row r="324" ht="14.2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</row>
    <row r="325" ht="14.2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</row>
    <row r="326" ht="14.2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</row>
    <row r="327" ht="14.2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</row>
    <row r="328" ht="14.2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</row>
    <row r="329" ht="14.2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</row>
    <row r="330" ht="14.2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</row>
    <row r="331" ht="14.2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</row>
    <row r="332" ht="14.2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</row>
    <row r="333" ht="14.2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</row>
    <row r="334" ht="14.2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</row>
    <row r="335" ht="14.2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</row>
    <row r="336" ht="14.2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</row>
    <row r="337" ht="14.2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</row>
    <row r="338" ht="14.2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</row>
    <row r="339" ht="14.2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</row>
    <row r="340" ht="14.2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</row>
    <row r="341" ht="14.2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</row>
    <row r="342" ht="14.2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</row>
    <row r="343" ht="14.2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</row>
    <row r="344" ht="14.2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</row>
    <row r="345" ht="14.2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</row>
    <row r="346" ht="14.2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</row>
    <row r="347" ht="14.2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</row>
    <row r="348" ht="14.2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</row>
    <row r="349" ht="14.2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</row>
    <row r="350" ht="14.2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</row>
    <row r="351" ht="14.2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</row>
    <row r="352" ht="14.2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</row>
    <row r="353" ht="14.2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</row>
    <row r="354" ht="14.2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</row>
    <row r="355" ht="14.2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</row>
    <row r="356" ht="14.2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</row>
    <row r="357" ht="14.2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</row>
    <row r="358" ht="14.2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</row>
    <row r="359" ht="14.2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</row>
    <row r="360" ht="14.2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</row>
    <row r="361" ht="14.2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</row>
    <row r="362" ht="14.2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</row>
    <row r="363" ht="14.2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</row>
    <row r="364" ht="14.2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</row>
    <row r="365" ht="14.2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</row>
    <row r="366" ht="14.2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</row>
    <row r="367" ht="14.2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</row>
    <row r="368" ht="14.2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</row>
    <row r="369" ht="14.2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</row>
    <row r="370" ht="14.2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</row>
    <row r="371" ht="14.2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</row>
    <row r="372" ht="14.2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</row>
    <row r="373" ht="14.2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</row>
    <row r="374" ht="14.2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</row>
    <row r="375" ht="14.2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</row>
    <row r="376" ht="14.2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</row>
    <row r="377" ht="14.2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</row>
    <row r="378" ht="14.2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</row>
    <row r="379" ht="14.2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</row>
    <row r="380" ht="14.2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</row>
    <row r="381" ht="14.2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</row>
    <row r="382" ht="14.2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</row>
    <row r="383" ht="14.2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</row>
    <row r="384" ht="14.2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</row>
    <row r="385" ht="14.2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</row>
    <row r="386" ht="14.2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</row>
    <row r="387" ht="14.2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</row>
    <row r="388" ht="14.2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</row>
    <row r="389" ht="14.2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</row>
    <row r="390" ht="14.2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</row>
    <row r="391" ht="14.2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</row>
    <row r="392" ht="14.2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</row>
    <row r="393" ht="14.2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</row>
    <row r="394" ht="14.2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</row>
    <row r="395" ht="14.2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</row>
    <row r="396" ht="14.2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</row>
    <row r="397" ht="14.2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</row>
    <row r="398" ht="14.2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</row>
    <row r="399" ht="14.2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</row>
    <row r="400" ht="14.2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</row>
    <row r="401" ht="14.2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</row>
    <row r="402" ht="14.2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</row>
    <row r="403" ht="14.2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</row>
    <row r="404" ht="14.2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</row>
    <row r="405" ht="14.2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</row>
    <row r="406" ht="14.2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</row>
    <row r="407" ht="14.2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</row>
    <row r="408" ht="14.2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</row>
    <row r="409" ht="14.2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</row>
    <row r="410" ht="14.2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</row>
    <row r="411" ht="14.2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</row>
    <row r="412" ht="14.2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</row>
    <row r="413" ht="14.2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</row>
    <row r="414" ht="14.2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</row>
    <row r="415" ht="14.2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</row>
    <row r="416" ht="14.2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</row>
    <row r="417" ht="14.2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</row>
    <row r="418" ht="14.2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</row>
    <row r="419" ht="14.2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</row>
    <row r="420" ht="14.2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</row>
    <row r="421" ht="14.2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</row>
    <row r="422" ht="14.2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</row>
    <row r="423" ht="14.2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</row>
    <row r="424" ht="14.2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</row>
    <row r="425" ht="14.2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</row>
    <row r="426" ht="14.2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</row>
    <row r="427" ht="14.2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</row>
    <row r="428" ht="14.2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</row>
    <row r="429" ht="14.2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</row>
    <row r="430" ht="14.2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</row>
    <row r="431" ht="14.2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</row>
    <row r="432" ht="14.2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</row>
    <row r="433" ht="14.2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</row>
    <row r="434" ht="14.2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</row>
    <row r="435" ht="14.2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</row>
    <row r="436" ht="14.2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</row>
    <row r="437" ht="14.2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</row>
    <row r="438" ht="14.2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</row>
    <row r="439" ht="14.2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</row>
    <row r="440" ht="14.2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</row>
    <row r="441" ht="14.2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</row>
    <row r="442" ht="14.2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</row>
    <row r="443" ht="14.2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</row>
    <row r="444" ht="14.2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</row>
    <row r="445" ht="14.2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</row>
    <row r="446" ht="14.2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</row>
    <row r="447" ht="14.2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</row>
    <row r="448" ht="14.2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</row>
    <row r="449" ht="14.2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</row>
    <row r="450" ht="14.2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</row>
    <row r="451" ht="14.2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</row>
    <row r="452" ht="14.2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</row>
    <row r="453" ht="14.2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</row>
    <row r="454" ht="14.2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</row>
    <row r="455" ht="14.2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</row>
    <row r="456" ht="14.2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</row>
    <row r="457" ht="14.2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</row>
    <row r="458" ht="14.2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</row>
    <row r="459" ht="14.2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</row>
    <row r="460" ht="14.2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</row>
    <row r="461" ht="14.2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</row>
    <row r="462" ht="14.2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</row>
    <row r="463" ht="14.2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</row>
    <row r="464" ht="14.2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</row>
    <row r="465" ht="14.2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</row>
    <row r="466" ht="14.2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</row>
    <row r="467" ht="14.2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</row>
    <row r="468" ht="14.2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</row>
    <row r="469" ht="14.2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</row>
    <row r="470" ht="14.2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</row>
    <row r="471" ht="14.2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</row>
    <row r="472" ht="14.2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</row>
    <row r="473" ht="14.2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</row>
    <row r="474" ht="14.2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</row>
    <row r="475" ht="14.2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</row>
    <row r="476" ht="14.2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</row>
    <row r="477" ht="14.2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</row>
    <row r="478" ht="14.2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</row>
    <row r="479" ht="14.2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</row>
    <row r="480" ht="14.2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</row>
    <row r="481" ht="14.2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</row>
    <row r="482" ht="14.2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</row>
    <row r="483" ht="14.2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</row>
    <row r="484" ht="14.2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</row>
    <row r="485" ht="14.2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</row>
    <row r="486" ht="14.2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</row>
    <row r="487" ht="14.2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</row>
    <row r="488" ht="14.2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</row>
    <row r="489" ht="14.2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</row>
    <row r="490" ht="14.2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</row>
    <row r="491" ht="14.2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</row>
    <row r="492" ht="14.2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</row>
    <row r="493" ht="14.2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</row>
    <row r="494" ht="14.2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</row>
    <row r="495" ht="14.2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</row>
    <row r="496" ht="14.2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</row>
    <row r="497" ht="14.2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</row>
    <row r="498" ht="14.2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</row>
    <row r="499" ht="14.2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</row>
    <row r="500" ht="14.2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</row>
    <row r="501" ht="14.2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</row>
    <row r="502" ht="14.2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</row>
    <row r="503" ht="14.2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</row>
    <row r="504" ht="14.2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</row>
    <row r="505" ht="14.2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</row>
    <row r="506" ht="14.2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</row>
    <row r="507" ht="14.2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</row>
    <row r="508" ht="14.2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</row>
    <row r="509" ht="14.2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</row>
    <row r="510" ht="14.2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</row>
    <row r="511" ht="14.2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</row>
    <row r="512" ht="14.2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</row>
    <row r="513" ht="14.2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</row>
    <row r="514" ht="14.2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</row>
    <row r="515" ht="14.2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</row>
    <row r="516" ht="14.2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</row>
    <row r="517" ht="14.2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</row>
    <row r="518" ht="14.2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</row>
    <row r="519" ht="14.2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</row>
    <row r="520" ht="14.2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</row>
    <row r="521" ht="14.2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</row>
    <row r="522" ht="14.2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</row>
    <row r="523" ht="14.2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</row>
    <row r="524" ht="14.2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</row>
    <row r="525" ht="14.2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</row>
    <row r="526" ht="14.2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</row>
    <row r="527" ht="14.2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</row>
    <row r="528" ht="14.2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</row>
    <row r="529" ht="14.2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</row>
    <row r="530" ht="14.2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</row>
    <row r="531" ht="14.2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</row>
    <row r="532" ht="14.2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</row>
    <row r="533" ht="14.2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</row>
    <row r="534" ht="14.2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</row>
    <row r="535" ht="14.2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</row>
    <row r="536" ht="14.2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</row>
    <row r="537" ht="14.2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</row>
    <row r="538" ht="14.2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</row>
    <row r="539" ht="14.2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</row>
    <row r="540" ht="14.2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</row>
    <row r="541" ht="14.2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</row>
    <row r="542" ht="14.2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</row>
    <row r="543" ht="14.2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</row>
    <row r="544" ht="14.2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</row>
    <row r="545" ht="14.2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</row>
    <row r="546" ht="14.2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</row>
    <row r="547" ht="14.2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</row>
    <row r="548" ht="14.2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</row>
    <row r="549" ht="14.2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</row>
    <row r="550" ht="14.2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</row>
    <row r="551" ht="14.2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</row>
    <row r="552" ht="14.2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</row>
    <row r="553" ht="14.2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</row>
    <row r="554" ht="14.2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</row>
    <row r="555" ht="14.2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</row>
    <row r="556" ht="14.2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</row>
    <row r="557" ht="14.2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</row>
    <row r="558" ht="14.2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</row>
    <row r="559" ht="14.2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</row>
    <row r="560" ht="14.2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</row>
    <row r="561" ht="14.2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</row>
    <row r="562" ht="14.2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</row>
    <row r="563" ht="14.2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</row>
    <row r="564" ht="14.2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</row>
    <row r="565" ht="14.2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</row>
    <row r="566" ht="14.2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</row>
    <row r="567" ht="14.2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</row>
    <row r="568" ht="14.2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</row>
    <row r="569" ht="14.2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</row>
    <row r="570" ht="14.2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</row>
    <row r="571" ht="14.2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</row>
    <row r="572" ht="14.2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</row>
    <row r="573" ht="14.2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</row>
    <row r="574" ht="14.2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</row>
    <row r="575" ht="14.2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</row>
    <row r="576" ht="14.2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</row>
    <row r="577" ht="14.2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</row>
    <row r="578" ht="14.2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</row>
    <row r="579" ht="14.2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</row>
    <row r="580" ht="14.2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</row>
    <row r="581" ht="14.2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</row>
    <row r="582" ht="14.2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</row>
    <row r="583" ht="14.2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</row>
    <row r="584" ht="14.2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</row>
    <row r="585" ht="14.2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</row>
    <row r="586" ht="14.2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</row>
    <row r="587" ht="14.2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</row>
    <row r="588" ht="14.2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</row>
    <row r="589" ht="14.2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</row>
    <row r="590" ht="14.2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</row>
    <row r="591" ht="14.2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</row>
    <row r="592" ht="14.2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</row>
    <row r="593" ht="14.2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</row>
    <row r="594" ht="14.2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</row>
    <row r="595" ht="14.2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</row>
    <row r="596" ht="14.2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</row>
    <row r="597" ht="14.2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</row>
    <row r="598" ht="14.2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</row>
    <row r="599" ht="14.2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</row>
    <row r="600" ht="14.2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</row>
    <row r="601" ht="14.2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</row>
    <row r="602" ht="14.2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</row>
    <row r="603" ht="14.2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</row>
    <row r="604" ht="14.2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</row>
    <row r="605" ht="14.2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</row>
    <row r="606" ht="14.2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</row>
    <row r="607" ht="14.2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</row>
    <row r="608" ht="14.2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</row>
    <row r="609" ht="14.2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</row>
    <row r="610" ht="14.2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</row>
    <row r="611" ht="14.2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</row>
    <row r="612" ht="14.2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</row>
    <row r="613" ht="14.2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</row>
    <row r="614" ht="14.2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</row>
    <row r="615" ht="14.2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</row>
    <row r="616" ht="14.2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</row>
    <row r="617" ht="14.2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</row>
    <row r="618" ht="14.2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</row>
    <row r="619" ht="14.2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</row>
    <row r="620" ht="14.2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</row>
    <row r="621" ht="14.2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</row>
    <row r="622" ht="14.2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</row>
    <row r="623" ht="14.2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</row>
    <row r="624" ht="14.2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</row>
    <row r="625" ht="14.2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</row>
    <row r="626" ht="14.2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</row>
    <row r="627" ht="14.2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</row>
    <row r="628" ht="14.2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</row>
    <row r="629" ht="14.2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</row>
    <row r="630" ht="14.2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</row>
    <row r="631" ht="14.2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</row>
    <row r="632" ht="14.2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</row>
    <row r="633" ht="14.2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</row>
    <row r="634" ht="14.2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</row>
    <row r="635" ht="14.2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</row>
    <row r="636" ht="14.2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</row>
    <row r="637" ht="14.2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</row>
    <row r="638" ht="14.2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</row>
    <row r="639" ht="14.2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</row>
    <row r="640" ht="14.2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</row>
    <row r="641" ht="14.2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</row>
    <row r="642" ht="14.2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</row>
    <row r="643" ht="14.2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</row>
    <row r="644" ht="14.2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</row>
    <row r="645" ht="14.2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</row>
    <row r="646" ht="14.2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</row>
    <row r="647" ht="14.2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</row>
    <row r="648" ht="14.2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</row>
    <row r="649" ht="14.2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</row>
    <row r="650" ht="14.2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</row>
    <row r="651" ht="14.2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</row>
    <row r="652" ht="14.2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</row>
    <row r="653" ht="14.2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</row>
    <row r="654" ht="14.2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</row>
    <row r="655" ht="14.2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</row>
    <row r="656" ht="14.2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</row>
    <row r="657" ht="14.2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</row>
    <row r="658" ht="14.2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</row>
    <row r="659" ht="14.2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</row>
    <row r="660" ht="14.2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</row>
    <row r="661" ht="14.2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</row>
    <row r="662" ht="14.2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</row>
    <row r="663" ht="14.2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</row>
    <row r="664" ht="14.2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</row>
    <row r="665" ht="14.2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</row>
    <row r="666" ht="14.2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</row>
    <row r="667" ht="14.2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</row>
    <row r="668" ht="14.2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</row>
    <row r="669" ht="14.2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</row>
    <row r="670" ht="14.2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</row>
    <row r="671" ht="14.2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</row>
    <row r="672" ht="14.2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</row>
    <row r="673" ht="14.2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</row>
    <row r="674" ht="14.2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</row>
    <row r="675" ht="14.2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</row>
    <row r="676" ht="14.2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</row>
    <row r="677" ht="14.2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</row>
    <row r="678" ht="14.2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</row>
    <row r="679" ht="14.2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</row>
    <row r="680" ht="14.2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</row>
    <row r="681" ht="14.2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</row>
    <row r="682" ht="14.2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</row>
    <row r="683" ht="14.2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</row>
    <row r="684" ht="14.2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</row>
    <row r="685" ht="14.2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</row>
    <row r="686" ht="14.2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</row>
    <row r="687" ht="14.2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</row>
    <row r="688" ht="14.2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</row>
    <row r="689" ht="14.2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</row>
    <row r="690" ht="14.2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</row>
    <row r="691" ht="14.2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</row>
    <row r="692" ht="14.2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</row>
    <row r="693" ht="14.2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</row>
    <row r="694" ht="14.2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</row>
    <row r="695" ht="14.2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</row>
    <row r="696" ht="14.2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</row>
    <row r="697" ht="14.2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</row>
    <row r="698" ht="14.2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</row>
    <row r="699" ht="14.2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</row>
    <row r="700" ht="14.2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</row>
    <row r="701" ht="14.2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</row>
    <row r="702" ht="14.2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</row>
    <row r="703" ht="14.2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</row>
    <row r="704" ht="14.2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</row>
    <row r="705" ht="14.2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</row>
    <row r="706" ht="14.2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</row>
    <row r="707" ht="14.2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</row>
    <row r="708" ht="14.2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</row>
    <row r="709" ht="14.2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</row>
    <row r="710" ht="14.2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</row>
    <row r="711" ht="14.2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</row>
    <row r="712" ht="14.2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</row>
    <row r="713" ht="14.2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</row>
    <row r="714" ht="14.2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</row>
    <row r="715" ht="14.2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</row>
    <row r="716" ht="14.2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</row>
    <row r="717" ht="14.2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</row>
    <row r="718" ht="14.2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</row>
    <row r="719" ht="14.2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</row>
    <row r="720" ht="14.2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</row>
    <row r="721" ht="14.2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</row>
    <row r="722" ht="14.2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</row>
    <row r="723" ht="14.2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</row>
    <row r="724" ht="14.2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</row>
    <row r="725" ht="14.2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</row>
    <row r="726" ht="14.2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</row>
    <row r="727" ht="14.2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</row>
    <row r="728" ht="14.2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</row>
    <row r="729" ht="14.2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</row>
    <row r="730" ht="14.2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</row>
    <row r="731" ht="14.2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</row>
    <row r="732" ht="14.2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</row>
    <row r="733" ht="14.2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</row>
    <row r="734" ht="14.2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</row>
    <row r="735" ht="14.2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</row>
    <row r="736" ht="14.2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</row>
    <row r="737" ht="14.2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</row>
    <row r="738" ht="14.2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</row>
    <row r="739" ht="14.2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</row>
    <row r="740" ht="14.2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</row>
    <row r="741" ht="14.2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</row>
    <row r="742" ht="14.2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</row>
    <row r="743" ht="14.2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</row>
    <row r="744" ht="14.2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</row>
    <row r="745" ht="14.2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</row>
    <row r="746" ht="14.2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</row>
    <row r="747" ht="14.2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</row>
    <row r="748" ht="14.2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</row>
    <row r="749" ht="14.2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</row>
    <row r="750" ht="14.2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</row>
    <row r="751" ht="14.2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</row>
    <row r="752" ht="14.2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</row>
    <row r="753" ht="14.2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</row>
    <row r="754" ht="14.2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</row>
    <row r="755" ht="14.2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</row>
    <row r="756" ht="14.2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</row>
    <row r="757" ht="14.2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</row>
    <row r="758" ht="14.2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</row>
    <row r="759" ht="14.2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</row>
    <row r="760" ht="14.2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</row>
    <row r="761" ht="14.2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</row>
    <row r="762" ht="14.2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</row>
    <row r="763" ht="14.2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</row>
    <row r="764" ht="14.2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</row>
    <row r="765" ht="14.2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</row>
    <row r="766" ht="14.2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</row>
    <row r="767" ht="14.2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</row>
    <row r="768" ht="14.2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</row>
    <row r="769" ht="14.2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</row>
    <row r="770" ht="14.2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</row>
    <row r="771" ht="14.2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</row>
    <row r="772" ht="14.2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</row>
    <row r="773" ht="14.2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</row>
    <row r="774" ht="14.2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</row>
    <row r="775" ht="14.2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</row>
    <row r="776" ht="14.2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</row>
    <row r="777" ht="14.2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</row>
    <row r="778" ht="14.2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</row>
    <row r="779" ht="14.2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</row>
    <row r="780" ht="14.2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</row>
    <row r="781" ht="14.2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</row>
    <row r="782" ht="14.2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</row>
    <row r="783" ht="14.2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</row>
    <row r="784" ht="14.2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</row>
    <row r="785" ht="14.2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</row>
    <row r="786" ht="14.2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</row>
    <row r="787" ht="14.2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</row>
    <row r="788" ht="14.2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</row>
    <row r="789" ht="14.2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</row>
    <row r="790" ht="14.2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</row>
    <row r="791" ht="14.2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</row>
    <row r="792" ht="14.2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</row>
    <row r="793" ht="14.2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</row>
    <row r="794" ht="14.2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</row>
    <row r="795" ht="14.2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</row>
    <row r="796" ht="14.2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</row>
    <row r="797" ht="14.2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</row>
    <row r="798" ht="14.2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</row>
    <row r="799" ht="14.2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</row>
    <row r="800" ht="14.2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</row>
    <row r="801" ht="14.2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</row>
    <row r="802" ht="14.2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</row>
    <row r="803" ht="14.2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</row>
    <row r="804" ht="14.2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</row>
    <row r="805" ht="14.2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</row>
    <row r="806" ht="14.2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</row>
    <row r="807" ht="14.2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</row>
    <row r="808" ht="14.2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</row>
    <row r="809" ht="14.2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</row>
    <row r="810" ht="14.2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</row>
    <row r="811" ht="14.2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</row>
    <row r="812" ht="14.2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</row>
    <row r="813" ht="14.2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</row>
    <row r="814" ht="14.2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</row>
    <row r="815" ht="14.2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</row>
    <row r="816" ht="14.2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</row>
    <row r="817" ht="14.2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</row>
    <row r="818" ht="14.2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</row>
    <row r="819" ht="14.2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</row>
    <row r="820" ht="14.2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</row>
    <row r="821" ht="14.2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</row>
    <row r="822" ht="14.2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</row>
    <row r="823" ht="14.2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</row>
    <row r="824" ht="14.2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</row>
    <row r="825" ht="14.2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</row>
    <row r="826" ht="14.2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</row>
    <row r="827" ht="14.2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</row>
    <row r="828" ht="14.2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</row>
    <row r="829" ht="14.2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</row>
    <row r="830" ht="14.2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</row>
    <row r="831" ht="14.2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</row>
    <row r="832" ht="14.2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</row>
    <row r="833" ht="14.2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</row>
    <row r="834" ht="14.2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</row>
    <row r="835" ht="14.2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</row>
    <row r="836" ht="14.2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</row>
    <row r="837" ht="14.2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</row>
    <row r="838" ht="14.2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</row>
    <row r="839" ht="14.2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</row>
    <row r="840" ht="14.2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</row>
    <row r="841" ht="14.2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</row>
    <row r="842" ht="14.2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</row>
    <row r="843" ht="14.2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</row>
    <row r="844" ht="14.2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</row>
    <row r="845" ht="14.2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</row>
    <row r="846" ht="14.2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</row>
    <row r="847" ht="14.2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</row>
    <row r="848" ht="14.2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</row>
    <row r="849" ht="14.2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</row>
    <row r="850" ht="14.2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</row>
    <row r="851" ht="14.2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</row>
    <row r="852" ht="14.2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</row>
    <row r="853" ht="14.2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</row>
    <row r="854" ht="14.2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</row>
    <row r="855" ht="14.2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</row>
    <row r="856" ht="14.2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</row>
    <row r="857" ht="14.2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</row>
    <row r="858" ht="14.2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</row>
    <row r="859" ht="14.2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</row>
    <row r="860" ht="14.2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</row>
    <row r="861" ht="14.2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</row>
    <row r="862" ht="14.2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</row>
    <row r="863" ht="14.2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</row>
    <row r="864" ht="14.2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</row>
    <row r="865" ht="14.2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</row>
    <row r="866" ht="14.2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</row>
    <row r="867" ht="14.2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</row>
    <row r="868" ht="14.2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</row>
    <row r="869" ht="14.2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</row>
    <row r="870" ht="14.2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</row>
    <row r="871" ht="14.2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</row>
    <row r="872" ht="14.2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</row>
    <row r="873" ht="14.2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</row>
    <row r="874" ht="14.2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</row>
    <row r="875" ht="14.2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</row>
    <row r="876" ht="14.2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</row>
    <row r="877" ht="14.2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</row>
    <row r="878" ht="14.2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</row>
    <row r="879" ht="14.2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</row>
    <row r="880" ht="14.2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</row>
    <row r="881" ht="14.2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</row>
    <row r="882" ht="14.2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</row>
    <row r="883" ht="14.2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</row>
    <row r="884" ht="14.2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</row>
    <row r="885" ht="14.2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</row>
    <row r="886" ht="14.2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</row>
    <row r="887" ht="14.2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</row>
    <row r="888" ht="14.2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</row>
    <row r="889" ht="14.2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</row>
    <row r="890" ht="14.2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</row>
    <row r="891" ht="14.2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</row>
    <row r="892" ht="14.2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</row>
    <row r="893" ht="14.2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</row>
    <row r="894" ht="14.2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</row>
    <row r="895" ht="14.2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</row>
    <row r="896" ht="14.2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</row>
    <row r="897" ht="14.2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</row>
    <row r="898" ht="14.2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</row>
    <row r="899" ht="14.2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</row>
    <row r="900" ht="14.2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</row>
    <row r="901" ht="14.2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</row>
    <row r="902" ht="14.2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</row>
    <row r="903" ht="14.2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</row>
    <row r="904" ht="14.2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</row>
    <row r="905" ht="14.2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</row>
    <row r="906" ht="14.2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</row>
    <row r="907" ht="14.2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</row>
    <row r="908" ht="14.2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</row>
    <row r="909" ht="14.2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</row>
    <row r="910" ht="14.2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</row>
    <row r="911" ht="14.2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</row>
    <row r="912" ht="14.2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</row>
    <row r="913" ht="14.2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</row>
    <row r="914" ht="14.2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</row>
    <row r="915" ht="14.2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</row>
    <row r="916" ht="14.2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</row>
    <row r="917" ht="14.2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</row>
    <row r="918" ht="14.2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</row>
    <row r="919" ht="14.2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</row>
    <row r="920" ht="14.2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</row>
    <row r="921" ht="14.2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</row>
    <row r="922" ht="14.2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</row>
    <row r="923" ht="14.2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</row>
    <row r="924" ht="14.2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</row>
    <row r="925" ht="14.2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</row>
    <row r="926" ht="14.2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</row>
    <row r="927" ht="14.2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</row>
    <row r="928" ht="14.2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</row>
    <row r="929" ht="14.2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</row>
    <row r="930" ht="14.2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</row>
    <row r="931" ht="14.2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</row>
    <row r="932" ht="14.2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</row>
    <row r="933" ht="14.2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</row>
    <row r="934" ht="14.2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</row>
    <row r="935" ht="14.2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</row>
    <row r="936" ht="14.2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</row>
    <row r="937" ht="14.2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</row>
    <row r="938" ht="14.2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</row>
    <row r="939" ht="14.2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</row>
    <row r="940" ht="14.2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</row>
    <row r="941" ht="14.2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</row>
    <row r="942" ht="14.2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</row>
    <row r="943" ht="14.2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</row>
    <row r="944" ht="14.2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</row>
    <row r="945" ht="14.2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</row>
    <row r="946" ht="14.2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</row>
    <row r="947" ht="14.2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</row>
    <row r="948" ht="14.2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</row>
    <row r="949" ht="14.2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</row>
    <row r="950" ht="14.2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</row>
    <row r="951" ht="14.2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</row>
    <row r="952" ht="14.2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</row>
    <row r="953" ht="14.2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</row>
    <row r="954" ht="14.2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</row>
    <row r="955" ht="14.2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</row>
    <row r="956" ht="14.2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</row>
    <row r="957" ht="14.2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</row>
    <row r="958" ht="14.2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</row>
    <row r="959" ht="14.2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</row>
    <row r="960" ht="14.2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</row>
    <row r="961" ht="14.2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</row>
    <row r="962" ht="14.2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</row>
    <row r="963" ht="14.2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</row>
    <row r="964" ht="14.2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</row>
    <row r="965" ht="14.2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</row>
    <row r="966" ht="14.2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</row>
    <row r="967" ht="14.2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</row>
    <row r="968" ht="14.2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</row>
    <row r="969" ht="14.2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</row>
    <row r="970" ht="14.2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</row>
    <row r="971" ht="14.2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</row>
    <row r="972" ht="14.2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</row>
    <row r="973" ht="14.2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</row>
    <row r="974" ht="14.2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</row>
    <row r="975" ht="14.2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</row>
    <row r="976" ht="14.2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</row>
    <row r="977" ht="14.2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</row>
    <row r="978" ht="14.2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</row>
    <row r="979" ht="14.2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</row>
    <row r="980" ht="14.2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</row>
    <row r="981" ht="14.2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</row>
    <row r="982" ht="14.2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</row>
    <row r="983" ht="14.2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</row>
    <row r="984" ht="14.2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</row>
    <row r="985" ht="14.2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</row>
    <row r="986" ht="14.2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</row>
    <row r="987" ht="14.2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</row>
    <row r="988" ht="14.2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</row>
    <row r="989" ht="14.2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</row>
    <row r="990" ht="14.2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</row>
    <row r="991" ht="14.2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</row>
    <row r="992" ht="14.2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</row>
    <row r="993" ht="14.2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</row>
    <row r="994" ht="14.2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</row>
    <row r="995" ht="14.2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</row>
    <row r="996" ht="14.2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</row>
    <row r="997" ht="14.2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</row>
    <row r="998" ht="14.2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</row>
    <row r="999" ht="14.2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</row>
    <row r="1000" ht="14.2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</row>
  </sheetData>
  <mergeCells count="26">
    <mergeCell ref="Y2:Y3"/>
    <mergeCell ref="Z2:Z3"/>
    <mergeCell ref="AA2:AA3"/>
    <mergeCell ref="AB2:AB3"/>
    <mergeCell ref="A1:F1"/>
    <mergeCell ref="I1:O1"/>
    <mergeCell ref="P1:V1"/>
    <mergeCell ref="W1:AC1"/>
    <mergeCell ref="A2:D2"/>
    <mergeCell ref="I2:I3"/>
    <mergeCell ref="J2:J3"/>
    <mergeCell ref="AC2:AC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68.43"/>
    <col customWidth="1" min="3" max="3" width="10.71"/>
    <col customWidth="1" min="4" max="4" width="16.29"/>
    <col customWidth="1" min="5" max="5" width="14.14"/>
    <col customWidth="1" min="6" max="6" width="12.57"/>
    <col customWidth="1" min="7" max="7" width="16.57"/>
    <col customWidth="1" min="8" max="10" width="16.71"/>
    <col customWidth="1" min="11" max="11" width="16.86"/>
    <col customWidth="1" min="12" max="12" width="13.0"/>
    <col customWidth="1" min="13" max="13" width="13.14"/>
    <col customWidth="1" min="14" max="30" width="10.71"/>
  </cols>
  <sheetData>
    <row r="1" ht="66.0" customHeight="1">
      <c r="A1" s="9" t="s">
        <v>14</v>
      </c>
      <c r="B1" s="9" t="s">
        <v>15</v>
      </c>
      <c r="C1" s="21" t="s">
        <v>35</v>
      </c>
      <c r="D1" s="9" t="s">
        <v>18</v>
      </c>
      <c r="E1" s="42" t="s">
        <v>122</v>
      </c>
      <c r="F1" s="42" t="s">
        <v>123</v>
      </c>
      <c r="G1" s="9" t="s">
        <v>124</v>
      </c>
      <c r="H1" s="42" t="s">
        <v>125</v>
      </c>
      <c r="I1" s="42" t="s">
        <v>123</v>
      </c>
      <c r="J1" s="43" t="s">
        <v>126</v>
      </c>
    </row>
    <row r="2" ht="14.25" customHeight="1">
      <c r="A2" s="15">
        <v>1.0</v>
      </c>
      <c r="B2" s="16" t="s">
        <v>28</v>
      </c>
      <c r="C2" s="15" t="s">
        <v>30</v>
      </c>
      <c r="D2" s="15">
        <v>1.0</v>
      </c>
      <c r="E2" s="44">
        <f>ROUND(+PROMEDIO!W4/1.19,0)</f>
        <v>769538</v>
      </c>
      <c r="F2" s="45">
        <f t="shared" ref="F2:F76" si="1">ROUND(E2*0.19,0)</f>
        <v>146212</v>
      </c>
      <c r="G2" s="46">
        <f t="shared" ref="G2:G76" si="2">ROUND(E2+F2,0)</f>
        <v>915750</v>
      </c>
      <c r="H2" s="47">
        <f t="shared" ref="H2:H76" si="3">D2*E2</f>
        <v>769538</v>
      </c>
      <c r="I2" s="47">
        <f t="shared" ref="I2:I76" si="4">F2*D2</f>
        <v>146212</v>
      </c>
      <c r="J2" s="48">
        <f t="shared" ref="J2:J76" si="5">ROUND(SUM(H2:I2),0)</f>
        <v>915750</v>
      </c>
      <c r="L2" s="49">
        <f t="shared" ref="L2:L76" si="6">ROUND(E2+F2,0)</f>
        <v>915750</v>
      </c>
      <c r="M2" s="49">
        <f t="shared" ref="M2:M76" si="7">L2-G2</f>
        <v>0</v>
      </c>
    </row>
    <row r="3" ht="14.25" customHeight="1">
      <c r="A3" s="15">
        <v>2.0</v>
      </c>
      <c r="B3" s="16" t="s">
        <v>34</v>
      </c>
      <c r="C3" s="15" t="s">
        <v>30</v>
      </c>
      <c r="D3" s="15">
        <v>2.0</v>
      </c>
      <c r="E3" s="44">
        <f>ROUND(+PROMEDIO!W5/1.19,0)</f>
        <v>336933</v>
      </c>
      <c r="F3" s="45">
        <f t="shared" si="1"/>
        <v>64017</v>
      </c>
      <c r="G3" s="46">
        <f t="shared" si="2"/>
        <v>400950</v>
      </c>
      <c r="H3" s="47">
        <f t="shared" si="3"/>
        <v>673866</v>
      </c>
      <c r="I3" s="47">
        <f t="shared" si="4"/>
        <v>128034</v>
      </c>
      <c r="J3" s="48">
        <f t="shared" si="5"/>
        <v>801900</v>
      </c>
      <c r="L3" s="49">
        <f t="shared" si="6"/>
        <v>400950</v>
      </c>
      <c r="M3" s="49">
        <f t="shared" si="7"/>
        <v>0</v>
      </c>
    </row>
    <row r="4" ht="14.25" customHeight="1">
      <c r="A4" s="15">
        <v>3.0</v>
      </c>
      <c r="B4" s="26" t="s">
        <v>36</v>
      </c>
      <c r="C4" s="15" t="s">
        <v>30</v>
      </c>
      <c r="D4" s="23">
        <v>1.0</v>
      </c>
      <c r="E4" s="44">
        <f>ROUND(+PROMEDIO!W6/1.19,0)</f>
        <v>86181</v>
      </c>
      <c r="F4" s="45">
        <f t="shared" si="1"/>
        <v>16374</v>
      </c>
      <c r="G4" s="46">
        <f t="shared" si="2"/>
        <v>102555</v>
      </c>
      <c r="H4" s="47">
        <f t="shared" si="3"/>
        <v>86181</v>
      </c>
      <c r="I4" s="47">
        <f t="shared" si="4"/>
        <v>16374</v>
      </c>
      <c r="J4" s="48">
        <f t="shared" si="5"/>
        <v>102555</v>
      </c>
      <c r="L4" s="49">
        <f t="shared" si="6"/>
        <v>102555</v>
      </c>
      <c r="M4" s="49">
        <f t="shared" si="7"/>
        <v>0</v>
      </c>
    </row>
    <row r="5" ht="14.25" customHeight="1">
      <c r="A5" s="15">
        <v>4.0</v>
      </c>
      <c r="B5" s="26" t="s">
        <v>37</v>
      </c>
      <c r="C5" s="15" t="s">
        <v>30</v>
      </c>
      <c r="D5" s="23">
        <v>2.0</v>
      </c>
      <c r="E5" s="44">
        <f>ROUND(+PROMEDIO!W7/1.19,0)</f>
        <v>203130</v>
      </c>
      <c r="F5" s="45">
        <f t="shared" si="1"/>
        <v>38595</v>
      </c>
      <c r="G5" s="46">
        <f t="shared" si="2"/>
        <v>241725</v>
      </c>
      <c r="H5" s="47">
        <f t="shared" si="3"/>
        <v>406260</v>
      </c>
      <c r="I5" s="47">
        <f t="shared" si="4"/>
        <v>77190</v>
      </c>
      <c r="J5" s="48">
        <f t="shared" si="5"/>
        <v>483450</v>
      </c>
      <c r="L5" s="49">
        <f t="shared" si="6"/>
        <v>241725</v>
      </c>
      <c r="M5" s="49">
        <f t="shared" si="7"/>
        <v>0</v>
      </c>
    </row>
    <row r="6" ht="14.25" customHeight="1">
      <c r="A6" s="15">
        <v>5.0</v>
      </c>
      <c r="B6" s="16" t="s">
        <v>38</v>
      </c>
      <c r="C6" s="15" t="s">
        <v>30</v>
      </c>
      <c r="D6" s="15">
        <v>1.0</v>
      </c>
      <c r="E6" s="44">
        <f>ROUND(+PROMEDIO!W8/1.19,0)</f>
        <v>398471</v>
      </c>
      <c r="F6" s="45">
        <f t="shared" si="1"/>
        <v>75709</v>
      </c>
      <c r="G6" s="46">
        <f t="shared" si="2"/>
        <v>474180</v>
      </c>
      <c r="H6" s="47">
        <f t="shared" si="3"/>
        <v>398471</v>
      </c>
      <c r="I6" s="47">
        <f t="shared" si="4"/>
        <v>75709</v>
      </c>
      <c r="J6" s="48">
        <f t="shared" si="5"/>
        <v>474180</v>
      </c>
      <c r="L6" s="49">
        <f t="shared" si="6"/>
        <v>474180</v>
      </c>
      <c r="M6" s="49">
        <f t="shared" si="7"/>
        <v>0</v>
      </c>
    </row>
    <row r="7" ht="14.25" customHeight="1">
      <c r="A7" s="15">
        <v>6.0</v>
      </c>
      <c r="B7" s="26" t="s">
        <v>39</v>
      </c>
      <c r="C7" s="15" t="s">
        <v>30</v>
      </c>
      <c r="D7" s="23">
        <v>1.0</v>
      </c>
      <c r="E7" s="44">
        <f>ROUND(+PROMEDIO!W9/1.19,0)</f>
        <v>1025244</v>
      </c>
      <c r="F7" s="45">
        <f t="shared" si="1"/>
        <v>194796</v>
      </c>
      <c r="G7" s="46">
        <f t="shared" si="2"/>
        <v>1220040</v>
      </c>
      <c r="H7" s="47">
        <f t="shared" si="3"/>
        <v>1025244</v>
      </c>
      <c r="I7" s="47">
        <f t="shared" si="4"/>
        <v>194796</v>
      </c>
      <c r="J7" s="48">
        <f t="shared" si="5"/>
        <v>1220040</v>
      </c>
      <c r="L7" s="49">
        <f t="shared" si="6"/>
        <v>1220040</v>
      </c>
      <c r="M7" s="49">
        <f t="shared" si="7"/>
        <v>0</v>
      </c>
    </row>
    <row r="8" ht="14.25" customHeight="1">
      <c r="A8" s="15">
        <v>7.0</v>
      </c>
      <c r="B8" s="16" t="s">
        <v>40</v>
      </c>
      <c r="C8" s="15" t="s">
        <v>30</v>
      </c>
      <c r="D8" s="15">
        <v>1.0</v>
      </c>
      <c r="E8" s="44">
        <f>ROUND(+PROMEDIO!W10/1.19,0)</f>
        <v>68761</v>
      </c>
      <c r="F8" s="45">
        <f t="shared" si="1"/>
        <v>13065</v>
      </c>
      <c r="G8" s="46">
        <f t="shared" si="2"/>
        <v>81826</v>
      </c>
      <c r="H8" s="47">
        <f t="shared" si="3"/>
        <v>68761</v>
      </c>
      <c r="I8" s="47">
        <f t="shared" si="4"/>
        <v>13065</v>
      </c>
      <c r="J8" s="48">
        <f t="shared" si="5"/>
        <v>81826</v>
      </c>
      <c r="L8" s="49">
        <f t="shared" si="6"/>
        <v>81826</v>
      </c>
      <c r="M8" s="49">
        <f t="shared" si="7"/>
        <v>0</v>
      </c>
    </row>
    <row r="9" ht="14.25" customHeight="1">
      <c r="A9" s="15">
        <v>8.0</v>
      </c>
      <c r="B9" s="16" t="s">
        <v>41</v>
      </c>
      <c r="C9" s="15" t="s">
        <v>30</v>
      </c>
      <c r="D9" s="15">
        <v>1.0</v>
      </c>
      <c r="E9" s="44">
        <f>ROUND(+PROMEDIO!W11/1.19,0)</f>
        <v>136777</v>
      </c>
      <c r="F9" s="45">
        <f t="shared" si="1"/>
        <v>25988</v>
      </c>
      <c r="G9" s="46">
        <f t="shared" si="2"/>
        <v>162765</v>
      </c>
      <c r="H9" s="47">
        <f t="shared" si="3"/>
        <v>136777</v>
      </c>
      <c r="I9" s="47">
        <f t="shared" si="4"/>
        <v>25988</v>
      </c>
      <c r="J9" s="48">
        <f t="shared" si="5"/>
        <v>162765</v>
      </c>
      <c r="L9" s="49">
        <f t="shared" si="6"/>
        <v>162765</v>
      </c>
      <c r="M9" s="49">
        <f t="shared" si="7"/>
        <v>0</v>
      </c>
    </row>
    <row r="10" ht="14.25" customHeight="1">
      <c r="A10" s="15">
        <v>9.0</v>
      </c>
      <c r="B10" s="16" t="s">
        <v>42</v>
      </c>
      <c r="C10" s="15" t="s">
        <v>30</v>
      </c>
      <c r="D10" s="15">
        <v>1.0</v>
      </c>
      <c r="E10" s="44">
        <f>ROUND(+PROMEDIO!W12/1.19,0)</f>
        <v>300605</v>
      </c>
      <c r="F10" s="45">
        <f t="shared" si="1"/>
        <v>57115</v>
      </c>
      <c r="G10" s="46">
        <f t="shared" si="2"/>
        <v>357720</v>
      </c>
      <c r="H10" s="47">
        <f t="shared" si="3"/>
        <v>300605</v>
      </c>
      <c r="I10" s="47">
        <f t="shared" si="4"/>
        <v>57115</v>
      </c>
      <c r="J10" s="48">
        <f t="shared" si="5"/>
        <v>357720</v>
      </c>
      <c r="L10" s="49">
        <f t="shared" si="6"/>
        <v>357720</v>
      </c>
      <c r="M10" s="49">
        <f t="shared" si="7"/>
        <v>0</v>
      </c>
    </row>
    <row r="11" ht="14.25" customHeight="1">
      <c r="A11" s="15">
        <v>10.0</v>
      </c>
      <c r="B11" s="16" t="s">
        <v>43</v>
      </c>
      <c r="C11" s="15" t="s">
        <v>30</v>
      </c>
      <c r="D11" s="15">
        <v>1.0</v>
      </c>
      <c r="E11" s="44">
        <f>ROUND(+PROMEDIO!W13/1.19,0)</f>
        <v>92887</v>
      </c>
      <c r="F11" s="45">
        <f t="shared" si="1"/>
        <v>17649</v>
      </c>
      <c r="G11" s="46">
        <f t="shared" si="2"/>
        <v>110536</v>
      </c>
      <c r="H11" s="47">
        <f t="shared" si="3"/>
        <v>92887</v>
      </c>
      <c r="I11" s="47">
        <f t="shared" si="4"/>
        <v>17649</v>
      </c>
      <c r="J11" s="48">
        <f t="shared" si="5"/>
        <v>110536</v>
      </c>
      <c r="L11" s="49">
        <f t="shared" si="6"/>
        <v>110536</v>
      </c>
      <c r="M11" s="49">
        <f t="shared" si="7"/>
        <v>0</v>
      </c>
    </row>
    <row r="12" ht="14.25" customHeight="1">
      <c r="A12" s="15">
        <v>11.0</v>
      </c>
      <c r="B12" s="16" t="s">
        <v>44</v>
      </c>
      <c r="C12" s="15" t="s">
        <v>30</v>
      </c>
      <c r="D12" s="15">
        <v>1.0</v>
      </c>
      <c r="E12" s="44">
        <f>ROUND(+PROMEDIO!W14/1.19,0)</f>
        <v>97298</v>
      </c>
      <c r="F12" s="45">
        <f t="shared" si="1"/>
        <v>18487</v>
      </c>
      <c r="G12" s="46">
        <f t="shared" si="2"/>
        <v>115785</v>
      </c>
      <c r="H12" s="47">
        <f t="shared" si="3"/>
        <v>97298</v>
      </c>
      <c r="I12" s="47">
        <f t="shared" si="4"/>
        <v>18487</v>
      </c>
      <c r="J12" s="48">
        <f t="shared" si="5"/>
        <v>115785</v>
      </c>
      <c r="L12" s="49">
        <f t="shared" si="6"/>
        <v>115785</v>
      </c>
      <c r="M12" s="49">
        <f t="shared" si="7"/>
        <v>0</v>
      </c>
    </row>
    <row r="13" ht="14.25" customHeight="1">
      <c r="A13" s="15">
        <v>12.0</v>
      </c>
      <c r="B13" s="26" t="s">
        <v>45</v>
      </c>
      <c r="C13" s="15" t="s">
        <v>30</v>
      </c>
      <c r="D13" s="23">
        <v>1.0</v>
      </c>
      <c r="E13" s="44">
        <f>ROUND(+PROMEDIO!W15/1.19,0)</f>
        <v>116029</v>
      </c>
      <c r="F13" s="45">
        <f t="shared" si="1"/>
        <v>22046</v>
      </c>
      <c r="G13" s="46">
        <f t="shared" si="2"/>
        <v>138075</v>
      </c>
      <c r="H13" s="47">
        <f t="shared" si="3"/>
        <v>116029</v>
      </c>
      <c r="I13" s="47">
        <f t="shared" si="4"/>
        <v>22046</v>
      </c>
      <c r="J13" s="48">
        <f t="shared" si="5"/>
        <v>138075</v>
      </c>
      <c r="L13" s="49">
        <f t="shared" si="6"/>
        <v>138075</v>
      </c>
      <c r="M13" s="49">
        <f t="shared" si="7"/>
        <v>0</v>
      </c>
    </row>
    <row r="14" ht="14.25" customHeight="1">
      <c r="A14" s="15">
        <v>13.0</v>
      </c>
      <c r="B14" s="16" t="s">
        <v>46</v>
      </c>
      <c r="C14" s="15" t="s">
        <v>30</v>
      </c>
      <c r="D14" s="15">
        <v>1.0</v>
      </c>
      <c r="E14" s="44">
        <f>ROUND(+PROMEDIO!W16/1.19,0)</f>
        <v>673160</v>
      </c>
      <c r="F14" s="45">
        <f t="shared" si="1"/>
        <v>127900</v>
      </c>
      <c r="G14" s="46">
        <f t="shared" si="2"/>
        <v>801060</v>
      </c>
      <c r="H14" s="47">
        <f t="shared" si="3"/>
        <v>673160</v>
      </c>
      <c r="I14" s="47">
        <f t="shared" si="4"/>
        <v>127900</v>
      </c>
      <c r="J14" s="48">
        <f t="shared" si="5"/>
        <v>801060</v>
      </c>
      <c r="L14" s="49">
        <f t="shared" si="6"/>
        <v>801060</v>
      </c>
      <c r="M14" s="49">
        <f t="shared" si="7"/>
        <v>0</v>
      </c>
    </row>
    <row r="15" ht="14.25" customHeight="1">
      <c r="A15" s="15">
        <v>14.0</v>
      </c>
      <c r="B15" s="16" t="s">
        <v>47</v>
      </c>
      <c r="C15" s="15" t="s">
        <v>30</v>
      </c>
      <c r="D15" s="15">
        <v>1.0</v>
      </c>
      <c r="E15" s="44">
        <f>ROUND(+PROMEDIO!W17/1.19,0)</f>
        <v>354000</v>
      </c>
      <c r="F15" s="45">
        <f t="shared" si="1"/>
        <v>67260</v>
      </c>
      <c r="G15" s="46">
        <f t="shared" si="2"/>
        <v>421260</v>
      </c>
      <c r="H15" s="47">
        <f t="shared" si="3"/>
        <v>354000</v>
      </c>
      <c r="I15" s="47">
        <f t="shared" si="4"/>
        <v>67260</v>
      </c>
      <c r="J15" s="48">
        <f t="shared" si="5"/>
        <v>421260</v>
      </c>
      <c r="L15" s="49">
        <f t="shared" si="6"/>
        <v>421260</v>
      </c>
      <c r="M15" s="49">
        <f t="shared" si="7"/>
        <v>0</v>
      </c>
    </row>
    <row r="16" ht="14.25" customHeight="1">
      <c r="A16" s="15">
        <v>15.0</v>
      </c>
      <c r="B16" s="26" t="s">
        <v>48</v>
      </c>
      <c r="C16" s="15" t="s">
        <v>30</v>
      </c>
      <c r="D16" s="23">
        <v>2.0</v>
      </c>
      <c r="E16" s="44">
        <f>ROUND(+PROMEDIO!W18/1.19,0)</f>
        <v>513756</v>
      </c>
      <c r="F16" s="45">
        <f t="shared" si="1"/>
        <v>97614</v>
      </c>
      <c r="G16" s="46">
        <f t="shared" si="2"/>
        <v>611370</v>
      </c>
      <c r="H16" s="47">
        <f t="shared" si="3"/>
        <v>1027512</v>
      </c>
      <c r="I16" s="47">
        <f t="shared" si="4"/>
        <v>195228</v>
      </c>
      <c r="J16" s="48">
        <f t="shared" si="5"/>
        <v>1222740</v>
      </c>
      <c r="L16" s="49">
        <f t="shared" si="6"/>
        <v>611370</v>
      </c>
      <c r="M16" s="49">
        <f t="shared" si="7"/>
        <v>0</v>
      </c>
    </row>
    <row r="17" ht="14.25" customHeight="1">
      <c r="A17" s="15">
        <v>16.0</v>
      </c>
      <c r="B17" s="16" t="s">
        <v>49</v>
      </c>
      <c r="C17" s="15" t="s">
        <v>30</v>
      </c>
      <c r="D17" s="15">
        <v>5.0</v>
      </c>
      <c r="E17" s="44">
        <f>ROUND(+PROMEDIO!W19/1.19,0)</f>
        <v>34437</v>
      </c>
      <c r="F17" s="45">
        <f t="shared" si="1"/>
        <v>6543</v>
      </c>
      <c r="G17" s="46">
        <f t="shared" si="2"/>
        <v>40980</v>
      </c>
      <c r="H17" s="47">
        <f t="shared" si="3"/>
        <v>172185</v>
      </c>
      <c r="I17" s="47">
        <f t="shared" si="4"/>
        <v>32715</v>
      </c>
      <c r="J17" s="48">
        <f t="shared" si="5"/>
        <v>204900</v>
      </c>
      <c r="L17" s="49">
        <f t="shared" si="6"/>
        <v>40980</v>
      </c>
      <c r="M17" s="49">
        <f t="shared" si="7"/>
        <v>0</v>
      </c>
    </row>
    <row r="18" ht="14.25" customHeight="1">
      <c r="A18" s="15">
        <v>17.0</v>
      </c>
      <c r="B18" s="16" t="s">
        <v>50</v>
      </c>
      <c r="C18" s="15" t="s">
        <v>30</v>
      </c>
      <c r="D18" s="15">
        <v>7.0</v>
      </c>
      <c r="E18" s="44">
        <f>ROUND(+PROMEDIO!W20/1.19,0)</f>
        <v>65793</v>
      </c>
      <c r="F18" s="45">
        <f t="shared" si="1"/>
        <v>12501</v>
      </c>
      <c r="G18" s="46">
        <f t="shared" si="2"/>
        <v>78294</v>
      </c>
      <c r="H18" s="47">
        <f t="shared" si="3"/>
        <v>460551</v>
      </c>
      <c r="I18" s="47">
        <f t="shared" si="4"/>
        <v>87507</v>
      </c>
      <c r="J18" s="48">
        <f t="shared" si="5"/>
        <v>548058</v>
      </c>
      <c r="L18" s="49">
        <f t="shared" si="6"/>
        <v>78294</v>
      </c>
      <c r="M18" s="49">
        <f t="shared" si="7"/>
        <v>0</v>
      </c>
    </row>
    <row r="19" ht="14.25" customHeight="1">
      <c r="A19" s="15">
        <v>18.0</v>
      </c>
      <c r="B19" s="26" t="s">
        <v>51</v>
      </c>
      <c r="C19" s="15" t="s">
        <v>30</v>
      </c>
      <c r="D19" s="15">
        <v>15.0</v>
      </c>
      <c r="E19" s="44">
        <f>ROUND(+PROMEDIO!W21/1.19,0)</f>
        <v>11415</v>
      </c>
      <c r="F19" s="45">
        <f t="shared" si="1"/>
        <v>2169</v>
      </c>
      <c r="G19" s="46">
        <f t="shared" si="2"/>
        <v>13584</v>
      </c>
      <c r="H19" s="47">
        <f t="shared" si="3"/>
        <v>171225</v>
      </c>
      <c r="I19" s="47">
        <f t="shared" si="4"/>
        <v>32535</v>
      </c>
      <c r="J19" s="48">
        <f t="shared" si="5"/>
        <v>203760</v>
      </c>
      <c r="L19" s="49">
        <f t="shared" si="6"/>
        <v>13584</v>
      </c>
      <c r="M19" s="49">
        <f t="shared" si="7"/>
        <v>0</v>
      </c>
    </row>
    <row r="20" ht="14.25" customHeight="1">
      <c r="A20" s="15">
        <v>19.0</v>
      </c>
      <c r="B20" s="16" t="s">
        <v>52</v>
      </c>
      <c r="C20" s="30" t="s">
        <v>53</v>
      </c>
      <c r="D20" s="15">
        <v>1.0</v>
      </c>
      <c r="E20" s="44">
        <f>ROUND(+PROMEDIO!W22/1.19,0)</f>
        <v>133457</v>
      </c>
      <c r="F20" s="45">
        <f t="shared" si="1"/>
        <v>25357</v>
      </c>
      <c r="G20" s="46">
        <f t="shared" si="2"/>
        <v>158814</v>
      </c>
      <c r="H20" s="47">
        <f t="shared" si="3"/>
        <v>133457</v>
      </c>
      <c r="I20" s="47">
        <f t="shared" si="4"/>
        <v>25357</v>
      </c>
      <c r="J20" s="48">
        <f t="shared" si="5"/>
        <v>158814</v>
      </c>
      <c r="L20" s="49">
        <f t="shared" si="6"/>
        <v>158814</v>
      </c>
      <c r="M20" s="49">
        <f t="shared" si="7"/>
        <v>0</v>
      </c>
    </row>
    <row r="21" ht="14.25" customHeight="1">
      <c r="A21" s="15">
        <v>20.0</v>
      </c>
      <c r="B21" s="16" t="s">
        <v>54</v>
      </c>
      <c r="C21" s="15" t="s">
        <v>30</v>
      </c>
      <c r="D21" s="15">
        <v>4.0</v>
      </c>
      <c r="E21" s="44">
        <f>ROUND(+PROMEDIO!W23/1.19,0)</f>
        <v>101576</v>
      </c>
      <c r="F21" s="45">
        <f t="shared" si="1"/>
        <v>19299</v>
      </c>
      <c r="G21" s="46">
        <f t="shared" si="2"/>
        <v>120875</v>
      </c>
      <c r="H21" s="47">
        <f t="shared" si="3"/>
        <v>406304</v>
      </c>
      <c r="I21" s="47">
        <f t="shared" si="4"/>
        <v>77196</v>
      </c>
      <c r="J21" s="48">
        <f t="shared" si="5"/>
        <v>483500</v>
      </c>
      <c r="L21" s="49">
        <f t="shared" si="6"/>
        <v>120875</v>
      </c>
      <c r="M21" s="49">
        <f t="shared" si="7"/>
        <v>0</v>
      </c>
    </row>
    <row r="22" ht="14.25" customHeight="1">
      <c r="A22" s="15">
        <v>21.0</v>
      </c>
      <c r="B22" s="16" t="s">
        <v>55</v>
      </c>
      <c r="C22" s="15" t="s">
        <v>30</v>
      </c>
      <c r="D22" s="15">
        <v>10.0</v>
      </c>
      <c r="E22" s="44">
        <f>ROUND(+PROMEDIO!W24/1.19,0)</f>
        <v>15862</v>
      </c>
      <c r="F22" s="45">
        <f t="shared" si="1"/>
        <v>3014</v>
      </c>
      <c r="G22" s="46">
        <f t="shared" si="2"/>
        <v>18876</v>
      </c>
      <c r="H22" s="47">
        <f t="shared" si="3"/>
        <v>158620</v>
      </c>
      <c r="I22" s="47">
        <f t="shared" si="4"/>
        <v>30140</v>
      </c>
      <c r="J22" s="48">
        <f t="shared" si="5"/>
        <v>188760</v>
      </c>
      <c r="L22" s="49">
        <f t="shared" si="6"/>
        <v>18876</v>
      </c>
      <c r="M22" s="49">
        <f t="shared" si="7"/>
        <v>0</v>
      </c>
    </row>
    <row r="23" ht="14.25" customHeight="1">
      <c r="A23" s="15">
        <v>22.0</v>
      </c>
      <c r="B23" s="16" t="s">
        <v>56</v>
      </c>
      <c r="C23" s="15" t="s">
        <v>57</v>
      </c>
      <c r="D23" s="15">
        <v>30.0</v>
      </c>
      <c r="E23" s="44">
        <f>ROUND(+PROMEDIO!W25/1.19,0)</f>
        <v>35357</v>
      </c>
      <c r="F23" s="45">
        <f t="shared" si="1"/>
        <v>6718</v>
      </c>
      <c r="G23" s="46">
        <f t="shared" si="2"/>
        <v>42075</v>
      </c>
      <c r="H23" s="47">
        <f t="shared" si="3"/>
        <v>1060710</v>
      </c>
      <c r="I23" s="47">
        <f t="shared" si="4"/>
        <v>201540</v>
      </c>
      <c r="J23" s="48">
        <f t="shared" si="5"/>
        <v>1262250</v>
      </c>
      <c r="L23" s="49">
        <f t="shared" si="6"/>
        <v>42075</v>
      </c>
      <c r="M23" s="49">
        <f t="shared" si="7"/>
        <v>0</v>
      </c>
    </row>
    <row r="24" ht="14.25" customHeight="1">
      <c r="A24" s="15">
        <v>23.0</v>
      </c>
      <c r="B24" s="16" t="s">
        <v>58</v>
      </c>
      <c r="C24" s="23" t="s">
        <v>59</v>
      </c>
      <c r="D24" s="15">
        <v>2.0</v>
      </c>
      <c r="E24" s="44">
        <f>ROUND(+PROMEDIO!W26/1.19,0)</f>
        <v>69164</v>
      </c>
      <c r="F24" s="45">
        <f t="shared" si="1"/>
        <v>13141</v>
      </c>
      <c r="G24" s="46">
        <f t="shared" si="2"/>
        <v>82305</v>
      </c>
      <c r="H24" s="47">
        <f t="shared" si="3"/>
        <v>138328</v>
      </c>
      <c r="I24" s="47">
        <f t="shared" si="4"/>
        <v>26282</v>
      </c>
      <c r="J24" s="48">
        <f t="shared" si="5"/>
        <v>164610</v>
      </c>
      <c r="L24" s="49">
        <f t="shared" si="6"/>
        <v>82305</v>
      </c>
      <c r="M24" s="49">
        <f t="shared" si="7"/>
        <v>0</v>
      </c>
    </row>
    <row r="25" ht="14.25" customHeight="1">
      <c r="A25" s="15">
        <v>24.0</v>
      </c>
      <c r="B25" s="26" t="s">
        <v>60</v>
      </c>
      <c r="C25" s="15" t="s">
        <v>30</v>
      </c>
      <c r="D25" s="23">
        <v>5.0</v>
      </c>
      <c r="E25" s="44">
        <f>ROUND(+PROMEDIO!W27/1.19,0)</f>
        <v>31286</v>
      </c>
      <c r="F25" s="45">
        <f t="shared" si="1"/>
        <v>5944</v>
      </c>
      <c r="G25" s="46">
        <f t="shared" si="2"/>
        <v>37230</v>
      </c>
      <c r="H25" s="47">
        <f t="shared" si="3"/>
        <v>156430</v>
      </c>
      <c r="I25" s="47">
        <f t="shared" si="4"/>
        <v>29720</v>
      </c>
      <c r="J25" s="48">
        <f t="shared" si="5"/>
        <v>186150</v>
      </c>
      <c r="L25" s="49">
        <f t="shared" si="6"/>
        <v>37230</v>
      </c>
      <c r="M25" s="49">
        <f t="shared" si="7"/>
        <v>0</v>
      </c>
    </row>
    <row r="26" ht="14.25" customHeight="1">
      <c r="A26" s="15">
        <v>25.0</v>
      </c>
      <c r="B26" s="16" t="s">
        <v>61</v>
      </c>
      <c r="C26" s="23" t="s">
        <v>62</v>
      </c>
      <c r="D26" s="15">
        <v>15.0</v>
      </c>
      <c r="E26" s="44">
        <f>ROUND(+PROMEDIO!W28/1.19,0)</f>
        <v>46702</v>
      </c>
      <c r="F26" s="45">
        <f t="shared" si="1"/>
        <v>8873</v>
      </c>
      <c r="G26" s="46">
        <f t="shared" si="2"/>
        <v>55575</v>
      </c>
      <c r="H26" s="47">
        <f t="shared" si="3"/>
        <v>700530</v>
      </c>
      <c r="I26" s="47">
        <f t="shared" si="4"/>
        <v>133095</v>
      </c>
      <c r="J26" s="48">
        <f t="shared" si="5"/>
        <v>833625</v>
      </c>
      <c r="L26" s="49">
        <f t="shared" si="6"/>
        <v>55575</v>
      </c>
      <c r="M26" s="49">
        <f t="shared" si="7"/>
        <v>0</v>
      </c>
    </row>
    <row r="27" ht="14.25" customHeight="1">
      <c r="A27" s="15">
        <v>26.0</v>
      </c>
      <c r="B27" s="16" t="s">
        <v>63</v>
      </c>
      <c r="C27" s="23" t="s">
        <v>64</v>
      </c>
      <c r="D27" s="15">
        <v>7.0</v>
      </c>
      <c r="E27" s="44">
        <f>ROUND(+PROMEDIO!W29/1.19,0)</f>
        <v>122332</v>
      </c>
      <c r="F27" s="45">
        <f t="shared" si="1"/>
        <v>23243</v>
      </c>
      <c r="G27" s="46">
        <f t="shared" si="2"/>
        <v>145575</v>
      </c>
      <c r="H27" s="47">
        <f t="shared" si="3"/>
        <v>856324</v>
      </c>
      <c r="I27" s="47">
        <f t="shared" si="4"/>
        <v>162701</v>
      </c>
      <c r="J27" s="48">
        <f t="shared" si="5"/>
        <v>1019025</v>
      </c>
      <c r="L27" s="49">
        <f t="shared" si="6"/>
        <v>145575</v>
      </c>
      <c r="M27" s="49">
        <f t="shared" si="7"/>
        <v>0</v>
      </c>
    </row>
    <row r="28" ht="14.25" customHeight="1">
      <c r="A28" s="15">
        <v>27.0</v>
      </c>
      <c r="B28" s="16" t="s">
        <v>65</v>
      </c>
      <c r="C28" s="15" t="s">
        <v>66</v>
      </c>
      <c r="D28" s="15">
        <v>10.0</v>
      </c>
      <c r="E28" s="44">
        <f>ROUND(+PROMEDIO!W30/1.19,0)</f>
        <v>110080</v>
      </c>
      <c r="F28" s="45">
        <f t="shared" si="1"/>
        <v>20915</v>
      </c>
      <c r="G28" s="46">
        <f t="shared" si="2"/>
        <v>130995</v>
      </c>
      <c r="H28" s="47">
        <f t="shared" si="3"/>
        <v>1100800</v>
      </c>
      <c r="I28" s="47">
        <f t="shared" si="4"/>
        <v>209150</v>
      </c>
      <c r="J28" s="48">
        <f t="shared" si="5"/>
        <v>1309950</v>
      </c>
      <c r="L28" s="49">
        <f t="shared" si="6"/>
        <v>130995</v>
      </c>
      <c r="M28" s="49">
        <f t="shared" si="7"/>
        <v>0</v>
      </c>
    </row>
    <row r="29" ht="14.25" customHeight="1">
      <c r="A29" s="15">
        <v>28.0</v>
      </c>
      <c r="B29" s="16" t="s">
        <v>67</v>
      </c>
      <c r="C29" s="15" t="s">
        <v>68</v>
      </c>
      <c r="D29" s="15">
        <v>5.0</v>
      </c>
      <c r="E29" s="44">
        <f>ROUND(+PROMEDIO!W31/1.19,0)</f>
        <v>20239</v>
      </c>
      <c r="F29" s="45">
        <f t="shared" si="1"/>
        <v>3845</v>
      </c>
      <c r="G29" s="46">
        <f t="shared" si="2"/>
        <v>24084</v>
      </c>
      <c r="H29" s="47">
        <f t="shared" si="3"/>
        <v>101195</v>
      </c>
      <c r="I29" s="47">
        <f t="shared" si="4"/>
        <v>19225</v>
      </c>
      <c r="J29" s="48">
        <f t="shared" si="5"/>
        <v>120420</v>
      </c>
      <c r="L29" s="49">
        <f t="shared" si="6"/>
        <v>24084</v>
      </c>
      <c r="M29" s="49">
        <f t="shared" si="7"/>
        <v>0</v>
      </c>
    </row>
    <row r="30" ht="14.25" customHeight="1">
      <c r="A30" s="15">
        <v>29.0</v>
      </c>
      <c r="B30" s="26" t="s">
        <v>69</v>
      </c>
      <c r="C30" s="15" t="s">
        <v>30</v>
      </c>
      <c r="D30" s="23">
        <v>10.0</v>
      </c>
      <c r="E30" s="44">
        <f>ROUND(+PROMEDIO!W32/1.19,0)</f>
        <v>26130</v>
      </c>
      <c r="F30" s="45">
        <f t="shared" si="1"/>
        <v>4965</v>
      </c>
      <c r="G30" s="46">
        <f t="shared" si="2"/>
        <v>31095</v>
      </c>
      <c r="H30" s="47">
        <f t="shared" si="3"/>
        <v>261300</v>
      </c>
      <c r="I30" s="47">
        <f t="shared" si="4"/>
        <v>49650</v>
      </c>
      <c r="J30" s="48">
        <f t="shared" si="5"/>
        <v>310950</v>
      </c>
      <c r="L30" s="49">
        <f t="shared" si="6"/>
        <v>31095</v>
      </c>
      <c r="M30" s="49">
        <f t="shared" si="7"/>
        <v>0</v>
      </c>
    </row>
    <row r="31" ht="14.25" customHeight="1">
      <c r="A31" s="15">
        <v>30.0</v>
      </c>
      <c r="B31" s="26" t="s">
        <v>70</v>
      </c>
      <c r="C31" s="15" t="s">
        <v>30</v>
      </c>
      <c r="D31" s="23">
        <v>300.0</v>
      </c>
      <c r="E31" s="44">
        <f>ROUND(+PROMEDIO!W33/1.19,0)</f>
        <v>25387</v>
      </c>
      <c r="F31" s="45">
        <f t="shared" si="1"/>
        <v>4824</v>
      </c>
      <c r="G31" s="46">
        <f t="shared" si="2"/>
        <v>30211</v>
      </c>
      <c r="H31" s="47">
        <f t="shared" si="3"/>
        <v>7616100</v>
      </c>
      <c r="I31" s="47">
        <f t="shared" si="4"/>
        <v>1447200</v>
      </c>
      <c r="J31" s="48">
        <f t="shared" si="5"/>
        <v>9063300</v>
      </c>
      <c r="L31" s="49">
        <f t="shared" si="6"/>
        <v>30211</v>
      </c>
      <c r="M31" s="49">
        <f t="shared" si="7"/>
        <v>0</v>
      </c>
    </row>
    <row r="32" ht="14.25" customHeight="1">
      <c r="A32" s="15">
        <v>31.0</v>
      </c>
      <c r="B32" s="26" t="s">
        <v>71</v>
      </c>
      <c r="C32" s="15" t="s">
        <v>30</v>
      </c>
      <c r="D32" s="23">
        <v>50.0</v>
      </c>
      <c r="E32" s="44">
        <f>ROUND(+PROMEDIO!W34/1.19,0)</f>
        <v>36618</v>
      </c>
      <c r="F32" s="45">
        <f t="shared" si="1"/>
        <v>6957</v>
      </c>
      <c r="G32" s="46">
        <f t="shared" si="2"/>
        <v>43575</v>
      </c>
      <c r="H32" s="47">
        <f t="shared" si="3"/>
        <v>1830900</v>
      </c>
      <c r="I32" s="47">
        <f t="shared" si="4"/>
        <v>347850</v>
      </c>
      <c r="J32" s="48">
        <f t="shared" si="5"/>
        <v>2178750</v>
      </c>
      <c r="L32" s="49">
        <f t="shared" si="6"/>
        <v>43575</v>
      </c>
      <c r="M32" s="49">
        <f t="shared" si="7"/>
        <v>0</v>
      </c>
    </row>
    <row r="33" ht="14.25" customHeight="1">
      <c r="A33" s="15">
        <v>32.0</v>
      </c>
      <c r="B33" s="16" t="s">
        <v>72</v>
      </c>
      <c r="C33" s="15" t="s">
        <v>30</v>
      </c>
      <c r="D33" s="15">
        <v>774.0</v>
      </c>
      <c r="E33" s="44">
        <f>ROUND(+PROMEDIO!W35/1.19,0)</f>
        <v>69277</v>
      </c>
      <c r="F33" s="45">
        <f t="shared" si="1"/>
        <v>13163</v>
      </c>
      <c r="G33" s="46">
        <f t="shared" si="2"/>
        <v>82440</v>
      </c>
      <c r="H33" s="47">
        <f t="shared" si="3"/>
        <v>53620398</v>
      </c>
      <c r="I33" s="47">
        <f t="shared" si="4"/>
        <v>10188162</v>
      </c>
      <c r="J33" s="48">
        <f t="shared" si="5"/>
        <v>63808560</v>
      </c>
      <c r="L33" s="49">
        <f t="shared" si="6"/>
        <v>82440</v>
      </c>
      <c r="M33" s="49">
        <f t="shared" si="7"/>
        <v>0</v>
      </c>
    </row>
    <row r="34" ht="14.25" customHeight="1">
      <c r="A34" s="15">
        <v>33.0</v>
      </c>
      <c r="B34" s="26" t="s">
        <v>73</v>
      </c>
      <c r="C34" s="15" t="s">
        <v>74</v>
      </c>
      <c r="D34" s="23">
        <v>5.0</v>
      </c>
      <c r="E34" s="44">
        <f>ROUND(+PROMEDIO!W36/1.19,0)</f>
        <v>53755</v>
      </c>
      <c r="F34" s="45">
        <f t="shared" si="1"/>
        <v>10213</v>
      </c>
      <c r="G34" s="46">
        <f t="shared" si="2"/>
        <v>63968</v>
      </c>
      <c r="H34" s="47">
        <f t="shared" si="3"/>
        <v>268775</v>
      </c>
      <c r="I34" s="47">
        <f t="shared" si="4"/>
        <v>51065</v>
      </c>
      <c r="J34" s="48">
        <f t="shared" si="5"/>
        <v>319840</v>
      </c>
      <c r="L34" s="49">
        <f t="shared" si="6"/>
        <v>63968</v>
      </c>
      <c r="M34" s="49">
        <f t="shared" si="7"/>
        <v>0</v>
      </c>
    </row>
    <row r="35" ht="14.25" customHeight="1">
      <c r="A35" s="15">
        <v>34.0</v>
      </c>
      <c r="B35" s="16" t="s">
        <v>75</v>
      </c>
      <c r="C35" s="15" t="s">
        <v>30</v>
      </c>
      <c r="D35" s="15">
        <v>700.0</v>
      </c>
      <c r="E35" s="44">
        <f>ROUND(+PROMEDIO!W37/1.19,0)</f>
        <v>46886</v>
      </c>
      <c r="F35" s="45">
        <f t="shared" si="1"/>
        <v>8908</v>
      </c>
      <c r="G35" s="46">
        <f t="shared" si="2"/>
        <v>55794</v>
      </c>
      <c r="H35" s="47">
        <f t="shared" si="3"/>
        <v>32820200</v>
      </c>
      <c r="I35" s="47">
        <f t="shared" si="4"/>
        <v>6235600</v>
      </c>
      <c r="J35" s="48">
        <f t="shared" si="5"/>
        <v>39055800</v>
      </c>
      <c r="L35" s="49">
        <f t="shared" si="6"/>
        <v>55794</v>
      </c>
      <c r="M35" s="49">
        <f t="shared" si="7"/>
        <v>0</v>
      </c>
    </row>
    <row r="36" ht="14.25" customHeight="1">
      <c r="A36" s="15">
        <v>35.0</v>
      </c>
      <c r="B36" s="16" t="s">
        <v>76</v>
      </c>
      <c r="C36" s="15" t="s">
        <v>30</v>
      </c>
      <c r="D36" s="15">
        <v>1350.0</v>
      </c>
      <c r="E36" s="44">
        <f>ROUND(+PROMEDIO!W38/1.19,0)</f>
        <v>90769</v>
      </c>
      <c r="F36" s="45">
        <f t="shared" si="1"/>
        <v>17246</v>
      </c>
      <c r="G36" s="46">
        <f t="shared" si="2"/>
        <v>108015</v>
      </c>
      <c r="H36" s="47">
        <f t="shared" si="3"/>
        <v>122538150</v>
      </c>
      <c r="I36" s="47">
        <f t="shared" si="4"/>
        <v>23282100</v>
      </c>
      <c r="J36" s="48">
        <f t="shared" si="5"/>
        <v>145820250</v>
      </c>
      <c r="L36" s="49">
        <f t="shared" si="6"/>
        <v>108015</v>
      </c>
      <c r="M36" s="49">
        <f t="shared" si="7"/>
        <v>0</v>
      </c>
    </row>
    <row r="37" ht="14.25" customHeight="1">
      <c r="A37" s="15">
        <v>36.0</v>
      </c>
      <c r="B37" s="16" t="s">
        <v>77</v>
      </c>
      <c r="C37" s="15" t="s">
        <v>30</v>
      </c>
      <c r="D37" s="15">
        <v>60.0</v>
      </c>
      <c r="E37" s="44">
        <f>ROUND(+PROMEDIO!W39/1.19,0)</f>
        <v>51744</v>
      </c>
      <c r="F37" s="45">
        <f t="shared" si="1"/>
        <v>9831</v>
      </c>
      <c r="G37" s="46">
        <f t="shared" si="2"/>
        <v>61575</v>
      </c>
      <c r="H37" s="47">
        <f t="shared" si="3"/>
        <v>3104640</v>
      </c>
      <c r="I37" s="47">
        <f t="shared" si="4"/>
        <v>589860</v>
      </c>
      <c r="J37" s="48">
        <f t="shared" si="5"/>
        <v>3694500</v>
      </c>
      <c r="L37" s="49">
        <f t="shared" si="6"/>
        <v>61575</v>
      </c>
      <c r="M37" s="49">
        <f t="shared" si="7"/>
        <v>0</v>
      </c>
    </row>
    <row r="38" ht="14.25" customHeight="1">
      <c r="A38" s="15">
        <v>37.0</v>
      </c>
      <c r="B38" s="26" t="s">
        <v>78</v>
      </c>
      <c r="C38" s="15" t="s">
        <v>30</v>
      </c>
      <c r="D38" s="23">
        <v>30.0</v>
      </c>
      <c r="E38" s="44">
        <f>ROUND(+PROMEDIO!W40/1.19,0)</f>
        <v>39252</v>
      </c>
      <c r="F38" s="45">
        <f t="shared" si="1"/>
        <v>7458</v>
      </c>
      <c r="G38" s="46">
        <f t="shared" si="2"/>
        <v>46710</v>
      </c>
      <c r="H38" s="47">
        <f t="shared" si="3"/>
        <v>1177560</v>
      </c>
      <c r="I38" s="47">
        <f t="shared" si="4"/>
        <v>223740</v>
      </c>
      <c r="J38" s="48">
        <f t="shared" si="5"/>
        <v>1401300</v>
      </c>
      <c r="L38" s="49">
        <f t="shared" si="6"/>
        <v>46710</v>
      </c>
      <c r="M38" s="49">
        <f t="shared" si="7"/>
        <v>0</v>
      </c>
    </row>
    <row r="39" ht="14.25" customHeight="1">
      <c r="A39" s="15">
        <v>38.0</v>
      </c>
      <c r="B39" s="26" t="s">
        <v>79</v>
      </c>
      <c r="C39" s="15" t="s">
        <v>30</v>
      </c>
      <c r="D39" s="23">
        <v>50.0</v>
      </c>
      <c r="E39" s="44">
        <f>ROUND(+PROMEDIO!W41/1.19,0)</f>
        <v>25500</v>
      </c>
      <c r="F39" s="45">
        <f t="shared" si="1"/>
        <v>4845</v>
      </c>
      <c r="G39" s="46">
        <f t="shared" si="2"/>
        <v>30345</v>
      </c>
      <c r="H39" s="47">
        <f t="shared" si="3"/>
        <v>1275000</v>
      </c>
      <c r="I39" s="47">
        <f t="shared" si="4"/>
        <v>242250</v>
      </c>
      <c r="J39" s="48">
        <f t="shared" si="5"/>
        <v>1517250</v>
      </c>
      <c r="L39" s="49">
        <f t="shared" si="6"/>
        <v>30345</v>
      </c>
      <c r="M39" s="49">
        <f t="shared" si="7"/>
        <v>0</v>
      </c>
    </row>
    <row r="40" ht="14.25" customHeight="1">
      <c r="A40" s="15">
        <v>39.0</v>
      </c>
      <c r="B40" s="16" t="s">
        <v>80</v>
      </c>
      <c r="C40" s="15" t="s">
        <v>30</v>
      </c>
      <c r="D40" s="15">
        <v>100.0</v>
      </c>
      <c r="E40" s="44">
        <f>ROUND(+PROMEDIO!W42/1.19,0)</f>
        <v>30726</v>
      </c>
      <c r="F40" s="45">
        <f t="shared" si="1"/>
        <v>5838</v>
      </c>
      <c r="G40" s="46">
        <f t="shared" si="2"/>
        <v>36564</v>
      </c>
      <c r="H40" s="47">
        <f t="shared" si="3"/>
        <v>3072600</v>
      </c>
      <c r="I40" s="47">
        <f t="shared" si="4"/>
        <v>583800</v>
      </c>
      <c r="J40" s="48">
        <f t="shared" si="5"/>
        <v>3656400</v>
      </c>
      <c r="L40" s="49">
        <f t="shared" si="6"/>
        <v>36564</v>
      </c>
      <c r="M40" s="49">
        <f t="shared" si="7"/>
        <v>0</v>
      </c>
    </row>
    <row r="41" ht="14.25" customHeight="1">
      <c r="A41" s="15">
        <v>40.0</v>
      </c>
      <c r="B41" s="26" t="s">
        <v>81</v>
      </c>
      <c r="C41" s="15" t="s">
        <v>30</v>
      </c>
      <c r="D41" s="23">
        <v>300.0</v>
      </c>
      <c r="E41" s="44">
        <f>ROUND(+PROMEDIO!W43/1.19,0)</f>
        <v>17718</v>
      </c>
      <c r="F41" s="45">
        <f t="shared" si="1"/>
        <v>3366</v>
      </c>
      <c r="G41" s="46">
        <f t="shared" si="2"/>
        <v>21084</v>
      </c>
      <c r="H41" s="47">
        <f t="shared" si="3"/>
        <v>5315400</v>
      </c>
      <c r="I41" s="47">
        <f t="shared" si="4"/>
        <v>1009800</v>
      </c>
      <c r="J41" s="48">
        <f t="shared" si="5"/>
        <v>6325200</v>
      </c>
      <c r="L41" s="49">
        <f t="shared" si="6"/>
        <v>21084</v>
      </c>
      <c r="M41" s="49">
        <f t="shared" si="7"/>
        <v>0</v>
      </c>
    </row>
    <row r="42" ht="14.25" customHeight="1">
      <c r="A42" s="15">
        <v>41.0</v>
      </c>
      <c r="B42" s="16" t="s">
        <v>82</v>
      </c>
      <c r="C42" s="15" t="s">
        <v>83</v>
      </c>
      <c r="D42" s="15">
        <v>20.0</v>
      </c>
      <c r="E42" s="44">
        <f>ROUND(+PROMEDIO!W44/1.19,0)</f>
        <v>55815</v>
      </c>
      <c r="F42" s="45">
        <f t="shared" si="1"/>
        <v>10605</v>
      </c>
      <c r="G42" s="46">
        <f t="shared" si="2"/>
        <v>66420</v>
      </c>
      <c r="H42" s="47">
        <f t="shared" si="3"/>
        <v>1116300</v>
      </c>
      <c r="I42" s="47">
        <f t="shared" si="4"/>
        <v>212100</v>
      </c>
      <c r="J42" s="48">
        <f t="shared" si="5"/>
        <v>1328400</v>
      </c>
      <c r="L42" s="49">
        <f t="shared" si="6"/>
        <v>66420</v>
      </c>
      <c r="M42" s="49">
        <f t="shared" si="7"/>
        <v>0</v>
      </c>
    </row>
    <row r="43" ht="14.25" customHeight="1">
      <c r="A43" s="15">
        <v>42.0</v>
      </c>
      <c r="B43" s="16" t="s">
        <v>84</v>
      </c>
      <c r="C43" s="15" t="s">
        <v>74</v>
      </c>
      <c r="D43" s="15">
        <v>35.0</v>
      </c>
      <c r="E43" s="44">
        <f>ROUND(+PROMEDIO!W45/1.19,0)</f>
        <v>5226</v>
      </c>
      <c r="F43" s="45">
        <f t="shared" si="1"/>
        <v>993</v>
      </c>
      <c r="G43" s="46">
        <f t="shared" si="2"/>
        <v>6219</v>
      </c>
      <c r="H43" s="47">
        <f t="shared" si="3"/>
        <v>182910</v>
      </c>
      <c r="I43" s="47">
        <f t="shared" si="4"/>
        <v>34755</v>
      </c>
      <c r="J43" s="48">
        <f t="shared" si="5"/>
        <v>217665</v>
      </c>
      <c r="L43" s="49">
        <f t="shared" si="6"/>
        <v>6219</v>
      </c>
      <c r="M43" s="49">
        <f t="shared" si="7"/>
        <v>0</v>
      </c>
    </row>
    <row r="44" ht="14.25" customHeight="1">
      <c r="A44" s="15">
        <v>43.0</v>
      </c>
      <c r="B44" s="26" t="s">
        <v>85</v>
      </c>
      <c r="C44" s="23" t="s">
        <v>74</v>
      </c>
      <c r="D44" s="23">
        <v>35.0</v>
      </c>
      <c r="E44" s="44">
        <f>ROUND(+PROMEDIO!W46/1.19,0)</f>
        <v>6338</v>
      </c>
      <c r="F44" s="45">
        <f t="shared" si="1"/>
        <v>1204</v>
      </c>
      <c r="G44" s="46">
        <f t="shared" si="2"/>
        <v>7542</v>
      </c>
      <c r="H44" s="47">
        <f t="shared" si="3"/>
        <v>221830</v>
      </c>
      <c r="I44" s="47">
        <f t="shared" si="4"/>
        <v>42140</v>
      </c>
      <c r="J44" s="48">
        <f t="shared" si="5"/>
        <v>263970</v>
      </c>
      <c r="L44" s="49">
        <f t="shared" si="6"/>
        <v>7542</v>
      </c>
      <c r="M44" s="49">
        <f t="shared" si="7"/>
        <v>0</v>
      </c>
    </row>
    <row r="45" ht="14.25" customHeight="1">
      <c r="A45" s="15">
        <v>44.0</v>
      </c>
      <c r="B45" s="16" t="s">
        <v>86</v>
      </c>
      <c r="C45" s="15" t="s">
        <v>30</v>
      </c>
      <c r="D45" s="15">
        <v>120.0</v>
      </c>
      <c r="E45" s="44">
        <f>ROUND(+PROMEDIO!W47/1.19,0)</f>
        <v>24239</v>
      </c>
      <c r="F45" s="45">
        <f t="shared" si="1"/>
        <v>4605</v>
      </c>
      <c r="G45" s="46">
        <f t="shared" si="2"/>
        <v>28844</v>
      </c>
      <c r="H45" s="47">
        <f t="shared" si="3"/>
        <v>2908680</v>
      </c>
      <c r="I45" s="47">
        <f t="shared" si="4"/>
        <v>552600</v>
      </c>
      <c r="J45" s="48">
        <f t="shared" si="5"/>
        <v>3461280</v>
      </c>
      <c r="L45" s="49">
        <f t="shared" si="6"/>
        <v>28844</v>
      </c>
      <c r="M45" s="49">
        <f t="shared" si="7"/>
        <v>0</v>
      </c>
    </row>
    <row r="46" ht="14.25" customHeight="1">
      <c r="A46" s="15">
        <v>45.0</v>
      </c>
      <c r="B46" s="16" t="s">
        <v>87</v>
      </c>
      <c r="C46" s="23" t="s">
        <v>30</v>
      </c>
      <c r="D46" s="15">
        <v>300.0</v>
      </c>
      <c r="E46" s="44">
        <f>ROUND(+PROMEDIO!W48/1.19,0)</f>
        <v>74206</v>
      </c>
      <c r="F46" s="45">
        <f t="shared" si="1"/>
        <v>14099</v>
      </c>
      <c r="G46" s="46">
        <f t="shared" si="2"/>
        <v>88305</v>
      </c>
      <c r="H46" s="47">
        <f t="shared" si="3"/>
        <v>22261800</v>
      </c>
      <c r="I46" s="47">
        <f t="shared" si="4"/>
        <v>4229700</v>
      </c>
      <c r="J46" s="48">
        <f t="shared" si="5"/>
        <v>26491500</v>
      </c>
      <c r="L46" s="49">
        <f t="shared" si="6"/>
        <v>88305</v>
      </c>
      <c r="M46" s="49">
        <f t="shared" si="7"/>
        <v>0</v>
      </c>
    </row>
    <row r="47" ht="14.25" customHeight="1">
      <c r="A47" s="15">
        <v>46.0</v>
      </c>
      <c r="B47" s="16" t="s">
        <v>88</v>
      </c>
      <c r="C47" s="15" t="s">
        <v>30</v>
      </c>
      <c r="D47" s="15">
        <v>150.0</v>
      </c>
      <c r="E47" s="44">
        <f>ROUND(+PROMEDIO!W49/1.19,0)</f>
        <v>122332</v>
      </c>
      <c r="F47" s="45">
        <f t="shared" si="1"/>
        <v>23243</v>
      </c>
      <c r="G47" s="46">
        <f t="shared" si="2"/>
        <v>145575</v>
      </c>
      <c r="H47" s="47">
        <f t="shared" si="3"/>
        <v>18349800</v>
      </c>
      <c r="I47" s="47">
        <f t="shared" si="4"/>
        <v>3486450</v>
      </c>
      <c r="J47" s="48">
        <f t="shared" si="5"/>
        <v>21836250</v>
      </c>
      <c r="L47" s="49">
        <f t="shared" si="6"/>
        <v>145575</v>
      </c>
      <c r="M47" s="49">
        <f t="shared" si="7"/>
        <v>0</v>
      </c>
    </row>
    <row r="48" ht="14.25" customHeight="1">
      <c r="A48" s="15">
        <v>47.0</v>
      </c>
      <c r="B48" s="16" t="s">
        <v>89</v>
      </c>
      <c r="C48" s="15" t="s">
        <v>30</v>
      </c>
      <c r="D48" s="15">
        <v>619.0</v>
      </c>
      <c r="E48" s="44">
        <f>ROUND(+PROMEDIO!W50/1.19,0)</f>
        <v>103261</v>
      </c>
      <c r="F48" s="45">
        <f t="shared" si="1"/>
        <v>19620</v>
      </c>
      <c r="G48" s="46">
        <f t="shared" si="2"/>
        <v>122881</v>
      </c>
      <c r="H48" s="47">
        <f t="shared" si="3"/>
        <v>63918559</v>
      </c>
      <c r="I48" s="47">
        <f t="shared" si="4"/>
        <v>12144780</v>
      </c>
      <c r="J48" s="48">
        <f t="shared" si="5"/>
        <v>76063339</v>
      </c>
      <c r="L48" s="49">
        <f t="shared" si="6"/>
        <v>122881</v>
      </c>
      <c r="M48" s="49">
        <f t="shared" si="7"/>
        <v>0</v>
      </c>
    </row>
    <row r="49" ht="14.25" customHeight="1">
      <c r="A49" s="15">
        <v>48.0</v>
      </c>
      <c r="B49" s="26" t="s">
        <v>90</v>
      </c>
      <c r="C49" s="23" t="s">
        <v>30</v>
      </c>
      <c r="D49" s="23">
        <v>100.0</v>
      </c>
      <c r="E49" s="44">
        <f>ROUND(+PROMEDIO!W51/1.19,0)</f>
        <v>38508</v>
      </c>
      <c r="F49" s="45">
        <f t="shared" si="1"/>
        <v>7317</v>
      </c>
      <c r="G49" s="46">
        <f t="shared" si="2"/>
        <v>45825</v>
      </c>
      <c r="H49" s="47">
        <f t="shared" si="3"/>
        <v>3850800</v>
      </c>
      <c r="I49" s="47">
        <f t="shared" si="4"/>
        <v>731700</v>
      </c>
      <c r="J49" s="48">
        <f t="shared" si="5"/>
        <v>4582500</v>
      </c>
      <c r="L49" s="49">
        <f t="shared" si="6"/>
        <v>45825</v>
      </c>
      <c r="M49" s="49">
        <f t="shared" si="7"/>
        <v>0</v>
      </c>
    </row>
    <row r="50" ht="14.25" customHeight="1">
      <c r="A50" s="15">
        <v>49.0</v>
      </c>
      <c r="B50" s="16" t="s">
        <v>91</v>
      </c>
      <c r="C50" s="15" t="s">
        <v>30</v>
      </c>
      <c r="D50" s="15">
        <v>619.0</v>
      </c>
      <c r="E50" s="44">
        <f>ROUND(+PROMEDIO!W52/1.19,0)</f>
        <v>173105</v>
      </c>
      <c r="F50" s="45">
        <f t="shared" si="1"/>
        <v>32890</v>
      </c>
      <c r="G50" s="46">
        <f t="shared" si="2"/>
        <v>205995</v>
      </c>
      <c r="H50" s="47">
        <f t="shared" si="3"/>
        <v>107151995</v>
      </c>
      <c r="I50" s="47">
        <f t="shared" si="4"/>
        <v>20358910</v>
      </c>
      <c r="J50" s="48">
        <f t="shared" si="5"/>
        <v>127510905</v>
      </c>
      <c r="L50" s="49">
        <f t="shared" si="6"/>
        <v>205995</v>
      </c>
      <c r="M50" s="49">
        <f t="shared" si="7"/>
        <v>0</v>
      </c>
    </row>
    <row r="51" ht="14.25" customHeight="1">
      <c r="A51" s="15">
        <v>50.0</v>
      </c>
      <c r="B51" s="26" t="s">
        <v>92</v>
      </c>
      <c r="C51" s="23" t="s">
        <v>30</v>
      </c>
      <c r="D51" s="23">
        <v>1250.0</v>
      </c>
      <c r="E51" s="44">
        <f>ROUND(+PROMEDIO!W53/1.19,0)</f>
        <v>27575</v>
      </c>
      <c r="F51" s="45">
        <f t="shared" si="1"/>
        <v>5239</v>
      </c>
      <c r="G51" s="46">
        <f t="shared" si="2"/>
        <v>32814</v>
      </c>
      <c r="H51" s="47">
        <f t="shared" si="3"/>
        <v>34468750</v>
      </c>
      <c r="I51" s="47">
        <f t="shared" si="4"/>
        <v>6548750</v>
      </c>
      <c r="J51" s="48">
        <f t="shared" si="5"/>
        <v>41017500</v>
      </c>
      <c r="L51" s="49">
        <f t="shared" si="6"/>
        <v>32814</v>
      </c>
      <c r="M51" s="49">
        <f t="shared" si="7"/>
        <v>0</v>
      </c>
    </row>
    <row r="52" ht="14.25" customHeight="1">
      <c r="A52" s="15">
        <v>51.0</v>
      </c>
      <c r="B52" s="26" t="s">
        <v>93</v>
      </c>
      <c r="C52" s="23" t="s">
        <v>30</v>
      </c>
      <c r="D52" s="23">
        <v>610.0</v>
      </c>
      <c r="E52" s="44">
        <f>ROUND(+PROMEDIO!W54/1.19,0)</f>
        <v>70608</v>
      </c>
      <c r="F52" s="45">
        <f t="shared" si="1"/>
        <v>13416</v>
      </c>
      <c r="G52" s="46">
        <f t="shared" si="2"/>
        <v>84024</v>
      </c>
      <c r="H52" s="47">
        <f t="shared" si="3"/>
        <v>43070880</v>
      </c>
      <c r="I52" s="47">
        <f t="shared" si="4"/>
        <v>8183760</v>
      </c>
      <c r="J52" s="48">
        <f t="shared" si="5"/>
        <v>51254640</v>
      </c>
      <c r="L52" s="49">
        <f t="shared" si="6"/>
        <v>84024</v>
      </c>
      <c r="M52" s="49">
        <f t="shared" si="7"/>
        <v>0</v>
      </c>
    </row>
    <row r="53" ht="14.25" customHeight="1">
      <c r="A53" s="15">
        <v>52.0</v>
      </c>
      <c r="B53" s="26" t="s">
        <v>94</v>
      </c>
      <c r="C53" s="23" t="s">
        <v>95</v>
      </c>
      <c r="D53" s="23">
        <v>2100.0</v>
      </c>
      <c r="E53" s="44">
        <f>ROUND(+PROMEDIO!W55/1.19,0)</f>
        <v>34324</v>
      </c>
      <c r="F53" s="45">
        <f t="shared" si="1"/>
        <v>6522</v>
      </c>
      <c r="G53" s="46">
        <f t="shared" si="2"/>
        <v>40846</v>
      </c>
      <c r="H53" s="47">
        <f t="shared" si="3"/>
        <v>72080400</v>
      </c>
      <c r="I53" s="47">
        <f t="shared" si="4"/>
        <v>13696200</v>
      </c>
      <c r="J53" s="48">
        <f t="shared" si="5"/>
        <v>85776600</v>
      </c>
      <c r="L53" s="49">
        <f t="shared" si="6"/>
        <v>40846</v>
      </c>
      <c r="M53" s="49">
        <f t="shared" si="7"/>
        <v>0</v>
      </c>
    </row>
    <row r="54" ht="14.25" customHeight="1">
      <c r="A54" s="15">
        <v>53.0</v>
      </c>
      <c r="B54" s="16" t="s">
        <v>96</v>
      </c>
      <c r="C54" s="15" t="s">
        <v>95</v>
      </c>
      <c r="D54" s="15">
        <v>110.0</v>
      </c>
      <c r="E54" s="44">
        <f>ROUND(+PROMEDIO!W56/1.19,0)</f>
        <v>55412</v>
      </c>
      <c r="F54" s="45">
        <f t="shared" si="1"/>
        <v>10528</v>
      </c>
      <c r="G54" s="46">
        <f t="shared" si="2"/>
        <v>65940</v>
      </c>
      <c r="H54" s="47">
        <f t="shared" si="3"/>
        <v>6095320</v>
      </c>
      <c r="I54" s="47">
        <f t="shared" si="4"/>
        <v>1158080</v>
      </c>
      <c r="J54" s="48">
        <f t="shared" si="5"/>
        <v>7253400</v>
      </c>
      <c r="L54" s="49">
        <f t="shared" si="6"/>
        <v>65940</v>
      </c>
      <c r="M54" s="49">
        <f t="shared" si="7"/>
        <v>0</v>
      </c>
    </row>
    <row r="55" ht="14.25" customHeight="1">
      <c r="A55" s="15">
        <v>54.0</v>
      </c>
      <c r="B55" s="26" t="s">
        <v>97</v>
      </c>
      <c r="C55" s="23" t="s">
        <v>30</v>
      </c>
      <c r="D55" s="23">
        <v>50.0</v>
      </c>
      <c r="E55" s="44">
        <f>ROUND(+PROMEDIO!W57/1.19,0)</f>
        <v>41660</v>
      </c>
      <c r="F55" s="45">
        <f t="shared" si="1"/>
        <v>7915</v>
      </c>
      <c r="G55" s="46">
        <f t="shared" si="2"/>
        <v>49575</v>
      </c>
      <c r="H55" s="47">
        <f t="shared" si="3"/>
        <v>2083000</v>
      </c>
      <c r="I55" s="47">
        <f t="shared" si="4"/>
        <v>395750</v>
      </c>
      <c r="J55" s="48">
        <f t="shared" si="5"/>
        <v>2478750</v>
      </c>
      <c r="L55" s="49">
        <f t="shared" si="6"/>
        <v>49575</v>
      </c>
      <c r="M55" s="49">
        <f t="shared" si="7"/>
        <v>0</v>
      </c>
    </row>
    <row r="56" ht="14.25" customHeight="1">
      <c r="A56" s="15">
        <v>55.0</v>
      </c>
      <c r="B56" s="26" t="s">
        <v>98</v>
      </c>
      <c r="C56" s="23" t="s">
        <v>30</v>
      </c>
      <c r="D56" s="23">
        <v>15.0</v>
      </c>
      <c r="E56" s="44">
        <f>ROUND(+PROMEDIO!W58/1.19,0)</f>
        <v>60857</v>
      </c>
      <c r="F56" s="45">
        <f t="shared" si="1"/>
        <v>11563</v>
      </c>
      <c r="G56" s="46">
        <f t="shared" si="2"/>
        <v>72420</v>
      </c>
      <c r="H56" s="47">
        <f t="shared" si="3"/>
        <v>912855</v>
      </c>
      <c r="I56" s="47">
        <f t="shared" si="4"/>
        <v>173445</v>
      </c>
      <c r="J56" s="48">
        <f t="shared" si="5"/>
        <v>1086300</v>
      </c>
      <c r="L56" s="49">
        <f t="shared" si="6"/>
        <v>72420</v>
      </c>
      <c r="M56" s="49">
        <f t="shared" si="7"/>
        <v>0</v>
      </c>
    </row>
    <row r="57" ht="14.25" customHeight="1">
      <c r="A57" s="15">
        <v>56.0</v>
      </c>
      <c r="B57" s="26" t="s">
        <v>99</v>
      </c>
      <c r="C57" s="23" t="s">
        <v>30</v>
      </c>
      <c r="D57" s="23">
        <v>1500.0</v>
      </c>
      <c r="E57" s="44">
        <f>ROUND(+PROMEDIO!W59/1.19,0)</f>
        <v>13639</v>
      </c>
      <c r="F57" s="45">
        <f t="shared" si="1"/>
        <v>2591</v>
      </c>
      <c r="G57" s="46">
        <f t="shared" si="2"/>
        <v>16230</v>
      </c>
      <c r="H57" s="47">
        <f t="shared" si="3"/>
        <v>20458500</v>
      </c>
      <c r="I57" s="47">
        <f t="shared" si="4"/>
        <v>3886500</v>
      </c>
      <c r="J57" s="48">
        <f t="shared" si="5"/>
        <v>24345000</v>
      </c>
      <c r="L57" s="49">
        <f t="shared" si="6"/>
        <v>16230</v>
      </c>
      <c r="M57" s="49">
        <f t="shared" si="7"/>
        <v>0</v>
      </c>
    </row>
    <row r="58" ht="14.25" customHeight="1">
      <c r="A58" s="15">
        <v>57.0</v>
      </c>
      <c r="B58" s="26" t="s">
        <v>100</v>
      </c>
      <c r="C58" s="23" t="s">
        <v>30</v>
      </c>
      <c r="D58" s="23">
        <v>150.0</v>
      </c>
      <c r="E58" s="44">
        <f>ROUND(+PROMEDIO!W60/1.19,0)</f>
        <v>16457</v>
      </c>
      <c r="F58" s="45">
        <f t="shared" si="1"/>
        <v>3127</v>
      </c>
      <c r="G58" s="46">
        <f t="shared" si="2"/>
        <v>19584</v>
      </c>
      <c r="H58" s="47">
        <f t="shared" si="3"/>
        <v>2468550</v>
      </c>
      <c r="I58" s="47">
        <f t="shared" si="4"/>
        <v>469050</v>
      </c>
      <c r="J58" s="48">
        <f t="shared" si="5"/>
        <v>2937600</v>
      </c>
      <c r="L58" s="49">
        <f t="shared" si="6"/>
        <v>19584</v>
      </c>
      <c r="M58" s="49">
        <f t="shared" si="7"/>
        <v>0</v>
      </c>
    </row>
    <row r="59" ht="14.25" customHeight="1">
      <c r="A59" s="15">
        <v>58.0</v>
      </c>
      <c r="B59" s="50" t="s">
        <v>101</v>
      </c>
      <c r="C59" s="15" t="s">
        <v>102</v>
      </c>
      <c r="D59" s="15">
        <v>10.0</v>
      </c>
      <c r="E59" s="44">
        <f>ROUND(+PROMEDIO!W61/1.19,0)</f>
        <v>220197</v>
      </c>
      <c r="F59" s="45">
        <f t="shared" si="1"/>
        <v>41837</v>
      </c>
      <c r="G59" s="46">
        <f t="shared" si="2"/>
        <v>262034</v>
      </c>
      <c r="H59" s="47">
        <f t="shared" si="3"/>
        <v>2201970</v>
      </c>
      <c r="I59" s="47">
        <f t="shared" si="4"/>
        <v>418370</v>
      </c>
      <c r="J59" s="48">
        <f t="shared" si="5"/>
        <v>2620340</v>
      </c>
      <c r="L59" s="49">
        <f t="shared" si="6"/>
        <v>262034</v>
      </c>
      <c r="M59" s="49">
        <f t="shared" si="7"/>
        <v>0</v>
      </c>
    </row>
    <row r="60" ht="14.25" customHeight="1">
      <c r="A60" s="15">
        <v>59.0</v>
      </c>
      <c r="B60" s="26" t="s">
        <v>103</v>
      </c>
      <c r="C60" s="23" t="s">
        <v>102</v>
      </c>
      <c r="D60" s="23">
        <v>10.0</v>
      </c>
      <c r="E60" s="44">
        <f>ROUND(+PROMEDIO!W62/1.19,0)</f>
        <v>226500</v>
      </c>
      <c r="F60" s="45">
        <f t="shared" si="1"/>
        <v>43035</v>
      </c>
      <c r="G60" s="46">
        <f t="shared" si="2"/>
        <v>269535</v>
      </c>
      <c r="H60" s="47">
        <f t="shared" si="3"/>
        <v>2265000</v>
      </c>
      <c r="I60" s="47">
        <f t="shared" si="4"/>
        <v>430350</v>
      </c>
      <c r="J60" s="48">
        <f t="shared" si="5"/>
        <v>2695350</v>
      </c>
      <c r="L60" s="49">
        <f t="shared" si="6"/>
        <v>269535</v>
      </c>
      <c r="M60" s="49">
        <f t="shared" si="7"/>
        <v>0</v>
      </c>
    </row>
    <row r="61" ht="14.25" customHeight="1">
      <c r="A61" s="15">
        <v>60.0</v>
      </c>
      <c r="B61" s="26" t="s">
        <v>104</v>
      </c>
      <c r="C61" s="23" t="s">
        <v>30</v>
      </c>
      <c r="D61" s="23">
        <v>610.0</v>
      </c>
      <c r="E61" s="44">
        <f>ROUND(+PROMEDIO!W63/1.19,0)</f>
        <v>60857</v>
      </c>
      <c r="F61" s="45">
        <f t="shared" si="1"/>
        <v>11563</v>
      </c>
      <c r="G61" s="46">
        <f t="shared" si="2"/>
        <v>72420</v>
      </c>
      <c r="H61" s="47">
        <f t="shared" si="3"/>
        <v>37122770</v>
      </c>
      <c r="I61" s="47">
        <f t="shared" si="4"/>
        <v>7053430</v>
      </c>
      <c r="J61" s="48">
        <f t="shared" si="5"/>
        <v>44176200</v>
      </c>
      <c r="L61" s="49">
        <f t="shared" si="6"/>
        <v>72420</v>
      </c>
      <c r="M61" s="49">
        <f t="shared" si="7"/>
        <v>0</v>
      </c>
    </row>
    <row r="62" ht="14.25" customHeight="1">
      <c r="A62" s="15">
        <v>61.0</v>
      </c>
      <c r="B62" s="26" t="s">
        <v>105</v>
      </c>
      <c r="C62" s="23" t="s">
        <v>30</v>
      </c>
      <c r="D62" s="23">
        <v>50.0</v>
      </c>
      <c r="E62" s="44">
        <f>ROUND(+PROMEDIO!W64/1.19,0)</f>
        <v>319866</v>
      </c>
      <c r="F62" s="45">
        <f t="shared" si="1"/>
        <v>60775</v>
      </c>
      <c r="G62" s="46">
        <f t="shared" si="2"/>
        <v>380641</v>
      </c>
      <c r="H62" s="47">
        <f t="shared" si="3"/>
        <v>15993300</v>
      </c>
      <c r="I62" s="47">
        <f t="shared" si="4"/>
        <v>3038750</v>
      </c>
      <c r="J62" s="48">
        <f t="shared" si="5"/>
        <v>19032050</v>
      </c>
      <c r="L62" s="49">
        <f t="shared" si="6"/>
        <v>380641</v>
      </c>
      <c r="M62" s="49">
        <f t="shared" si="7"/>
        <v>0</v>
      </c>
    </row>
    <row r="63" ht="14.25" customHeight="1">
      <c r="A63" s="15">
        <v>62.0</v>
      </c>
      <c r="B63" s="26" t="s">
        <v>106</v>
      </c>
      <c r="C63" s="23" t="s">
        <v>30</v>
      </c>
      <c r="D63" s="23">
        <v>250.0</v>
      </c>
      <c r="E63" s="44">
        <f>ROUND(+PROMEDIO!W65/1.19,0)</f>
        <v>100450</v>
      </c>
      <c r="F63" s="45">
        <f t="shared" si="1"/>
        <v>19086</v>
      </c>
      <c r="G63" s="46">
        <f t="shared" si="2"/>
        <v>119536</v>
      </c>
      <c r="H63" s="47">
        <f t="shared" si="3"/>
        <v>25112500</v>
      </c>
      <c r="I63" s="47">
        <f t="shared" si="4"/>
        <v>4771500</v>
      </c>
      <c r="J63" s="48">
        <f t="shared" si="5"/>
        <v>29884000</v>
      </c>
      <c r="L63" s="49">
        <f t="shared" si="6"/>
        <v>119536</v>
      </c>
      <c r="M63" s="49">
        <f t="shared" si="7"/>
        <v>0</v>
      </c>
    </row>
    <row r="64" ht="14.25" customHeight="1">
      <c r="A64" s="15">
        <v>63.0</v>
      </c>
      <c r="B64" s="26" t="s">
        <v>107</v>
      </c>
      <c r="C64" s="23" t="s">
        <v>108</v>
      </c>
      <c r="D64" s="23">
        <v>20.0</v>
      </c>
      <c r="E64" s="44">
        <f>ROUND(+PROMEDIO!W66/1.19,0)</f>
        <v>25387</v>
      </c>
      <c r="F64" s="45">
        <f t="shared" si="1"/>
        <v>4824</v>
      </c>
      <c r="G64" s="46">
        <f t="shared" si="2"/>
        <v>30211</v>
      </c>
      <c r="H64" s="47">
        <f t="shared" si="3"/>
        <v>507740</v>
      </c>
      <c r="I64" s="47">
        <f t="shared" si="4"/>
        <v>96480</v>
      </c>
      <c r="J64" s="48">
        <f t="shared" si="5"/>
        <v>604220</v>
      </c>
      <c r="L64" s="49">
        <f t="shared" si="6"/>
        <v>30211</v>
      </c>
      <c r="M64" s="49">
        <f t="shared" si="7"/>
        <v>0</v>
      </c>
    </row>
    <row r="65" ht="14.25" customHeight="1">
      <c r="A65" s="15">
        <v>64.0</v>
      </c>
      <c r="B65" s="26" t="s">
        <v>109</v>
      </c>
      <c r="C65" s="23" t="s">
        <v>108</v>
      </c>
      <c r="D65" s="23">
        <v>20.0</v>
      </c>
      <c r="E65" s="44">
        <f>ROUND(+PROMEDIO!W67/1.19,0)</f>
        <v>25387</v>
      </c>
      <c r="F65" s="45">
        <f t="shared" si="1"/>
        <v>4824</v>
      </c>
      <c r="G65" s="46">
        <f t="shared" si="2"/>
        <v>30211</v>
      </c>
      <c r="H65" s="47">
        <f t="shared" si="3"/>
        <v>507740</v>
      </c>
      <c r="I65" s="47">
        <f t="shared" si="4"/>
        <v>96480</v>
      </c>
      <c r="J65" s="48">
        <f t="shared" si="5"/>
        <v>604220</v>
      </c>
      <c r="L65" s="49">
        <f t="shared" si="6"/>
        <v>30211</v>
      </c>
      <c r="M65" s="49">
        <f t="shared" si="7"/>
        <v>0</v>
      </c>
    </row>
    <row r="66" ht="14.25" customHeight="1">
      <c r="A66" s="15">
        <v>65.0</v>
      </c>
      <c r="B66" s="16" t="s">
        <v>110</v>
      </c>
      <c r="C66" s="15" t="s">
        <v>108</v>
      </c>
      <c r="D66" s="15">
        <v>20.0</v>
      </c>
      <c r="E66" s="44">
        <f>ROUND(+PROMEDIO!W68/1.19,0)</f>
        <v>16492</v>
      </c>
      <c r="F66" s="45">
        <f t="shared" si="1"/>
        <v>3133</v>
      </c>
      <c r="G66" s="46">
        <f t="shared" si="2"/>
        <v>19625</v>
      </c>
      <c r="H66" s="47">
        <f t="shared" si="3"/>
        <v>329840</v>
      </c>
      <c r="I66" s="47">
        <f t="shared" si="4"/>
        <v>62660</v>
      </c>
      <c r="J66" s="48">
        <f t="shared" si="5"/>
        <v>392500</v>
      </c>
      <c r="L66" s="49">
        <f t="shared" si="6"/>
        <v>19625</v>
      </c>
      <c r="M66" s="49">
        <f t="shared" si="7"/>
        <v>0</v>
      </c>
    </row>
    <row r="67" ht="14.25" customHeight="1">
      <c r="A67" s="15">
        <v>66.0</v>
      </c>
      <c r="B67" s="26" t="s">
        <v>111</v>
      </c>
      <c r="C67" s="23" t="s">
        <v>30</v>
      </c>
      <c r="D67" s="23">
        <v>150.0</v>
      </c>
      <c r="E67" s="44">
        <f>ROUND(+PROMEDIO!W69/1.19,0)</f>
        <v>196828</v>
      </c>
      <c r="F67" s="45">
        <f t="shared" si="1"/>
        <v>37397</v>
      </c>
      <c r="G67" s="46">
        <f t="shared" si="2"/>
        <v>234225</v>
      </c>
      <c r="H67" s="47">
        <f t="shared" si="3"/>
        <v>29524200</v>
      </c>
      <c r="I67" s="47">
        <f t="shared" si="4"/>
        <v>5609550</v>
      </c>
      <c r="J67" s="48">
        <f t="shared" si="5"/>
        <v>35133750</v>
      </c>
      <c r="L67" s="49">
        <f t="shared" si="6"/>
        <v>234225</v>
      </c>
      <c r="M67" s="49">
        <f t="shared" si="7"/>
        <v>0</v>
      </c>
    </row>
    <row r="68" ht="14.25" customHeight="1">
      <c r="A68" s="15">
        <v>67.0</v>
      </c>
      <c r="B68" s="26" t="s">
        <v>112</v>
      </c>
      <c r="C68" s="23" t="s">
        <v>30</v>
      </c>
      <c r="D68" s="23">
        <v>60.0</v>
      </c>
      <c r="E68" s="44">
        <f>ROUND(+PROMEDIO!W70/1.19,0)</f>
        <v>33693</v>
      </c>
      <c r="F68" s="45">
        <f t="shared" si="1"/>
        <v>6402</v>
      </c>
      <c r="G68" s="46">
        <f t="shared" si="2"/>
        <v>40095</v>
      </c>
      <c r="H68" s="47">
        <f t="shared" si="3"/>
        <v>2021580</v>
      </c>
      <c r="I68" s="47">
        <f t="shared" si="4"/>
        <v>384120</v>
      </c>
      <c r="J68" s="48">
        <f t="shared" si="5"/>
        <v>2405700</v>
      </c>
      <c r="L68" s="49">
        <f t="shared" si="6"/>
        <v>40095</v>
      </c>
      <c r="M68" s="49">
        <f t="shared" si="7"/>
        <v>0</v>
      </c>
    </row>
    <row r="69" ht="14.25" customHeight="1">
      <c r="A69" s="15">
        <v>68.0</v>
      </c>
      <c r="B69" s="26" t="s">
        <v>113</v>
      </c>
      <c r="C69" s="23" t="s">
        <v>30</v>
      </c>
      <c r="D69" s="23">
        <v>120.0</v>
      </c>
      <c r="E69" s="44">
        <f>ROUND(+PROMEDIO!W71/1.19,0)</f>
        <v>71458</v>
      </c>
      <c r="F69" s="45">
        <f t="shared" si="1"/>
        <v>13577</v>
      </c>
      <c r="G69" s="46">
        <f t="shared" si="2"/>
        <v>85035</v>
      </c>
      <c r="H69" s="47">
        <f t="shared" si="3"/>
        <v>8574960</v>
      </c>
      <c r="I69" s="47">
        <f t="shared" si="4"/>
        <v>1629240</v>
      </c>
      <c r="J69" s="48">
        <f t="shared" si="5"/>
        <v>10204200</v>
      </c>
      <c r="L69" s="49">
        <f t="shared" si="6"/>
        <v>85035</v>
      </c>
      <c r="M69" s="49">
        <f t="shared" si="7"/>
        <v>0</v>
      </c>
    </row>
    <row r="70" ht="14.25" customHeight="1">
      <c r="A70" s="15">
        <v>69.0</v>
      </c>
      <c r="B70" s="26" t="s">
        <v>114</v>
      </c>
      <c r="C70" s="23" t="s">
        <v>30</v>
      </c>
      <c r="D70" s="23">
        <v>5.0</v>
      </c>
      <c r="E70" s="44">
        <f>ROUND(+PROMEDIO!W72/1.19,0)</f>
        <v>59080</v>
      </c>
      <c r="F70" s="45">
        <f t="shared" si="1"/>
        <v>11225</v>
      </c>
      <c r="G70" s="46">
        <f t="shared" si="2"/>
        <v>70305</v>
      </c>
      <c r="H70" s="47">
        <f t="shared" si="3"/>
        <v>295400</v>
      </c>
      <c r="I70" s="47">
        <f t="shared" si="4"/>
        <v>56125</v>
      </c>
      <c r="J70" s="48">
        <f t="shared" si="5"/>
        <v>351525</v>
      </c>
      <c r="L70" s="49">
        <f t="shared" si="6"/>
        <v>70305</v>
      </c>
      <c r="M70" s="49">
        <f t="shared" si="7"/>
        <v>0</v>
      </c>
    </row>
    <row r="71" ht="14.25" customHeight="1">
      <c r="A71" s="15">
        <v>70.0</v>
      </c>
      <c r="B71" s="26" t="s">
        <v>115</v>
      </c>
      <c r="C71" s="23" t="s">
        <v>30</v>
      </c>
      <c r="D71" s="23">
        <v>10.0</v>
      </c>
      <c r="E71" s="44">
        <f>ROUND(+PROMEDIO!W73/1.19,0)</f>
        <v>61374</v>
      </c>
      <c r="F71" s="45">
        <f t="shared" si="1"/>
        <v>11661</v>
      </c>
      <c r="G71" s="46">
        <f t="shared" si="2"/>
        <v>73035</v>
      </c>
      <c r="H71" s="47">
        <f t="shared" si="3"/>
        <v>613740</v>
      </c>
      <c r="I71" s="47">
        <f t="shared" si="4"/>
        <v>116610</v>
      </c>
      <c r="J71" s="48">
        <f t="shared" si="5"/>
        <v>730350</v>
      </c>
      <c r="L71" s="49">
        <f t="shared" si="6"/>
        <v>73035</v>
      </c>
      <c r="M71" s="49">
        <f t="shared" si="7"/>
        <v>0</v>
      </c>
    </row>
    <row r="72" ht="14.25" customHeight="1">
      <c r="A72" s="15">
        <v>71.0</v>
      </c>
      <c r="B72" s="26" t="s">
        <v>116</v>
      </c>
      <c r="C72" s="23" t="s">
        <v>30</v>
      </c>
      <c r="D72" s="23">
        <v>1.0</v>
      </c>
      <c r="E72" s="44">
        <f>ROUND(+PROMEDIO!W74/1.19,0)</f>
        <v>398471</v>
      </c>
      <c r="F72" s="45">
        <f t="shared" si="1"/>
        <v>75709</v>
      </c>
      <c r="G72" s="46">
        <f t="shared" si="2"/>
        <v>474180</v>
      </c>
      <c r="H72" s="47">
        <f t="shared" si="3"/>
        <v>398471</v>
      </c>
      <c r="I72" s="47">
        <f t="shared" si="4"/>
        <v>75709</v>
      </c>
      <c r="J72" s="48">
        <f t="shared" si="5"/>
        <v>474180</v>
      </c>
      <c r="L72" s="49">
        <f t="shared" si="6"/>
        <v>474180</v>
      </c>
      <c r="M72" s="49">
        <f t="shared" si="7"/>
        <v>0</v>
      </c>
    </row>
    <row r="73" ht="14.25" customHeight="1">
      <c r="A73" s="15">
        <v>72.0</v>
      </c>
      <c r="B73" s="26" t="s">
        <v>117</v>
      </c>
      <c r="C73" s="23" t="s">
        <v>30</v>
      </c>
      <c r="D73" s="23">
        <v>1.0</v>
      </c>
      <c r="E73" s="44">
        <f>ROUND(+PROMEDIO!W75/1.19,0)</f>
        <v>203130</v>
      </c>
      <c r="F73" s="45">
        <f t="shared" si="1"/>
        <v>38595</v>
      </c>
      <c r="G73" s="46">
        <f t="shared" si="2"/>
        <v>241725</v>
      </c>
      <c r="H73" s="47">
        <f t="shared" si="3"/>
        <v>203130</v>
      </c>
      <c r="I73" s="47">
        <f t="shared" si="4"/>
        <v>38595</v>
      </c>
      <c r="J73" s="48">
        <f t="shared" si="5"/>
        <v>241725</v>
      </c>
      <c r="L73" s="49">
        <f t="shared" si="6"/>
        <v>241725</v>
      </c>
      <c r="M73" s="49">
        <f t="shared" si="7"/>
        <v>0</v>
      </c>
    </row>
    <row r="74" ht="14.25" customHeight="1">
      <c r="A74" s="15">
        <v>73.0</v>
      </c>
      <c r="B74" s="26" t="s">
        <v>118</v>
      </c>
      <c r="C74" s="23" t="s">
        <v>30</v>
      </c>
      <c r="D74" s="23">
        <v>1.0</v>
      </c>
      <c r="E74" s="44">
        <f>ROUND(+PROMEDIO!W76/1.19,0)</f>
        <v>437773</v>
      </c>
      <c r="F74" s="45">
        <f t="shared" si="1"/>
        <v>83177</v>
      </c>
      <c r="G74" s="46">
        <f t="shared" si="2"/>
        <v>520950</v>
      </c>
      <c r="H74" s="47">
        <f t="shared" si="3"/>
        <v>437773</v>
      </c>
      <c r="I74" s="47">
        <f t="shared" si="4"/>
        <v>83177</v>
      </c>
      <c r="J74" s="48">
        <f t="shared" si="5"/>
        <v>520950</v>
      </c>
      <c r="L74" s="49">
        <f t="shared" si="6"/>
        <v>520950</v>
      </c>
      <c r="M74" s="49">
        <f t="shared" si="7"/>
        <v>0</v>
      </c>
    </row>
    <row r="75" ht="14.25" customHeight="1">
      <c r="A75" s="15">
        <v>74.0</v>
      </c>
      <c r="B75" s="26" t="s">
        <v>119</v>
      </c>
      <c r="C75" s="23" t="s">
        <v>30</v>
      </c>
      <c r="D75" s="51">
        <v>1.0</v>
      </c>
      <c r="E75" s="44">
        <f>ROUND(+PROMEDIO!W77/1.19,0)</f>
        <v>103324</v>
      </c>
      <c r="F75" s="45">
        <f t="shared" si="1"/>
        <v>19632</v>
      </c>
      <c r="G75" s="46">
        <f t="shared" si="2"/>
        <v>122956</v>
      </c>
      <c r="H75" s="52">
        <f t="shared" si="3"/>
        <v>103324</v>
      </c>
      <c r="I75" s="47">
        <f t="shared" si="4"/>
        <v>19632</v>
      </c>
      <c r="J75" s="48">
        <f t="shared" si="5"/>
        <v>122956</v>
      </c>
      <c r="L75" s="49">
        <f t="shared" si="6"/>
        <v>122956</v>
      </c>
      <c r="M75" s="49">
        <f t="shared" si="7"/>
        <v>0</v>
      </c>
    </row>
    <row r="76" ht="14.25" customHeight="1">
      <c r="A76" s="53">
        <v>75.0</v>
      </c>
      <c r="B76" s="54" t="s">
        <v>120</v>
      </c>
      <c r="C76" s="23" t="s">
        <v>30</v>
      </c>
      <c r="D76" s="23">
        <v>1.0</v>
      </c>
      <c r="E76" s="44">
        <f>ROUND(+PROMEDIO!W78/1.19,0)</f>
        <v>546756</v>
      </c>
      <c r="F76" s="45">
        <f t="shared" si="1"/>
        <v>103884</v>
      </c>
      <c r="G76" s="46">
        <f t="shared" si="2"/>
        <v>650640</v>
      </c>
      <c r="H76" s="47">
        <f t="shared" si="3"/>
        <v>546756</v>
      </c>
      <c r="I76" s="47">
        <f t="shared" si="4"/>
        <v>103884</v>
      </c>
      <c r="J76" s="48">
        <f t="shared" si="5"/>
        <v>650640</v>
      </c>
      <c r="L76" s="49">
        <f t="shared" si="6"/>
        <v>650640</v>
      </c>
      <c r="M76" s="49">
        <f t="shared" si="7"/>
        <v>0</v>
      </c>
    </row>
    <row r="77" ht="14.25" customHeight="1">
      <c r="A77" s="55"/>
      <c r="B77" s="56"/>
      <c r="C77" s="56"/>
      <c r="D77" s="56"/>
      <c r="E77" s="56"/>
      <c r="F77" s="56"/>
      <c r="G77" s="56"/>
      <c r="H77" s="56"/>
      <c r="I77" s="56"/>
      <c r="J77" s="57"/>
      <c r="K77" s="58">
        <f>SUM(J2:J76)</f>
        <v>919996019</v>
      </c>
    </row>
    <row r="78" ht="14.25" customHeight="1">
      <c r="A78" s="33" t="s">
        <v>127</v>
      </c>
      <c r="B78" s="3"/>
      <c r="C78" s="3"/>
      <c r="D78" s="3"/>
      <c r="E78" s="3"/>
      <c r="F78" s="3"/>
      <c r="G78" s="3"/>
      <c r="H78" s="3"/>
      <c r="I78" s="5"/>
      <c r="J78" s="19">
        <f>SUM(H2:H76)</f>
        <v>773105394</v>
      </c>
      <c r="K78" s="59">
        <f>K77-J80</f>
        <v>0</v>
      </c>
      <c r="L78" s="59"/>
      <c r="M78" s="59"/>
      <c r="N78" s="59"/>
      <c r="O78" s="59"/>
      <c r="P78" s="59"/>
      <c r="Q78" s="59"/>
      <c r="R78" s="59"/>
    </row>
    <row r="79" ht="14.25" customHeight="1">
      <c r="A79" s="33" t="s">
        <v>123</v>
      </c>
      <c r="B79" s="3"/>
      <c r="C79" s="3"/>
      <c r="D79" s="3"/>
      <c r="E79" s="3"/>
      <c r="F79" s="3"/>
      <c r="G79" s="3"/>
      <c r="H79" s="3"/>
      <c r="I79" s="5"/>
      <c r="J79" s="19">
        <f>SUM(I2:I76)</f>
        <v>146890625</v>
      </c>
      <c r="K79" s="59"/>
      <c r="L79" s="59"/>
      <c r="M79" s="59"/>
      <c r="N79" s="59"/>
      <c r="O79" s="59"/>
      <c r="P79" s="59"/>
      <c r="Q79" s="59"/>
      <c r="R79" s="59"/>
      <c r="S79" s="60"/>
      <c r="T79" s="61"/>
      <c r="U79" s="61"/>
      <c r="V79" s="61"/>
      <c r="W79" s="61"/>
      <c r="X79" s="61"/>
      <c r="Y79" s="61"/>
      <c r="Z79" s="61"/>
      <c r="AA79" s="62"/>
      <c r="AB79" s="60"/>
      <c r="AC79" s="61"/>
      <c r="AD79" s="61"/>
    </row>
    <row r="80" ht="14.25" customHeight="1">
      <c r="A80" s="33" t="s">
        <v>128</v>
      </c>
      <c r="B80" s="3"/>
      <c r="C80" s="3"/>
      <c r="D80" s="3"/>
      <c r="E80" s="3"/>
      <c r="F80" s="3"/>
      <c r="G80" s="3"/>
      <c r="H80" s="3"/>
      <c r="I80" s="5"/>
      <c r="J80" s="19">
        <f>SUM(J78:J79)</f>
        <v>919996019</v>
      </c>
      <c r="K80" s="59"/>
      <c r="L80" s="59"/>
      <c r="M80" s="59"/>
      <c r="N80" s="59"/>
      <c r="O80" s="59"/>
      <c r="P80" s="59"/>
      <c r="Q80" s="59"/>
      <c r="R80" s="59"/>
      <c r="S80" s="60"/>
      <c r="T80" s="61"/>
      <c r="U80" s="61"/>
      <c r="V80" s="61"/>
      <c r="W80" s="61"/>
      <c r="X80" s="61"/>
      <c r="Y80" s="61"/>
      <c r="Z80" s="61"/>
      <c r="AA80" s="62"/>
      <c r="AB80" s="60"/>
      <c r="AC80" s="61"/>
      <c r="AD80" s="61"/>
    </row>
    <row r="81" ht="14.25" customHeight="1"/>
    <row r="82" ht="14.25" customHeight="1">
      <c r="J82" s="63">
        <v>1750905.0</v>
      </c>
    </row>
    <row r="83" ht="14.25" customHeight="1">
      <c r="J83" s="63">
        <f>J80/J82</f>
        <v>525.4402832</v>
      </c>
    </row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autoFilter ref="$A$1:$AD$77"/>
  <mergeCells count="8">
    <mergeCell ref="A77:J77"/>
    <mergeCell ref="A78:I78"/>
    <mergeCell ref="A79:I79"/>
    <mergeCell ref="S79:AA79"/>
    <mergeCell ref="AB79:AD79"/>
    <mergeCell ref="A80:I80"/>
    <mergeCell ref="S80:AA80"/>
    <mergeCell ref="AB80:AD80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8.43"/>
    <col customWidth="1" min="2" max="2" width="17.71"/>
    <col customWidth="1" min="3" max="3" width="19.57"/>
    <col customWidth="1" min="4" max="4" width="17.29"/>
    <col customWidth="1" min="5" max="5" width="58.14"/>
    <col customWidth="1" min="6" max="26" width="10.71"/>
  </cols>
  <sheetData>
    <row r="1" ht="14.25" customHeight="1">
      <c r="A1" s="64"/>
      <c r="B1" s="65" t="s">
        <v>129</v>
      </c>
      <c r="C1" s="65" t="s">
        <v>32</v>
      </c>
      <c r="D1" s="65" t="s">
        <v>130</v>
      </c>
      <c r="E1" s="65" t="s">
        <v>131</v>
      </c>
    </row>
    <row r="2" ht="33.75" customHeight="1">
      <c r="A2" s="64"/>
      <c r="B2" s="66"/>
      <c r="C2" s="66"/>
      <c r="D2" s="66"/>
      <c r="E2" s="66"/>
    </row>
    <row r="3" ht="14.25" customHeight="1">
      <c r="A3" s="64" t="s">
        <v>132</v>
      </c>
      <c r="B3" s="67">
        <f>PROMEDIO!I79</f>
        <v>20787787</v>
      </c>
      <c r="C3" s="68">
        <f>PROMEDIO!N79</f>
        <v>12.84714338</v>
      </c>
      <c r="D3" s="68" t="str">
        <f>PROMEDIO!O79</f>
        <v>BAJO</v>
      </c>
      <c r="E3" s="69" t="s">
        <v>133</v>
      </c>
    </row>
    <row r="4" ht="14.25" customHeight="1">
      <c r="A4" s="64" t="s">
        <v>134</v>
      </c>
      <c r="B4" s="67">
        <f>MEDIANA!I79</f>
        <v>11098504</v>
      </c>
      <c r="C4" s="68">
        <f>MEDIANA!N79</f>
        <v>-63.23956994</v>
      </c>
      <c r="D4" s="68" t="str">
        <f>MEDIANA!O79</f>
        <v>BAJO</v>
      </c>
      <c r="E4" s="69" t="s">
        <v>135</v>
      </c>
    </row>
    <row r="5" ht="14.25" customHeight="1">
      <c r="A5" s="64" t="s">
        <v>136</v>
      </c>
      <c r="B5" s="67">
        <f>'MEDIA GEOMETRICA'!I79</f>
        <v>11670049</v>
      </c>
      <c r="C5" s="68">
        <f>'MEDIA GEOMETRICA'!N79</f>
        <v>-55.24485115</v>
      </c>
      <c r="D5" s="68" t="str">
        <f>'MEDIA GEOMETRICA'!O79</f>
        <v>BAJO</v>
      </c>
      <c r="E5" s="69" t="s">
        <v>137</v>
      </c>
    </row>
    <row r="6" ht="14.25" customHeight="1">
      <c r="A6" s="64" t="s">
        <v>132</v>
      </c>
      <c r="B6" s="67">
        <f>PROMEDIO!P79</f>
        <v>10441892</v>
      </c>
      <c r="C6" s="68">
        <f>PROMEDIO!U79</f>
        <v>70.49562978</v>
      </c>
      <c r="D6" s="68" t="str">
        <f>PROMEDIO!V79</f>
        <v>BAJO</v>
      </c>
      <c r="E6" s="69" t="s">
        <v>138</v>
      </c>
    </row>
    <row r="7" ht="14.25" customHeight="1">
      <c r="A7" s="64" t="s">
        <v>134</v>
      </c>
      <c r="B7" s="67">
        <f>MEDIANA!P79</f>
        <v>9891924</v>
      </c>
      <c r="C7" s="68">
        <f>MEDIANA!U79</f>
        <v>68.85525532</v>
      </c>
      <c r="D7" s="68" t="str">
        <f>MEDIANA!V79</f>
        <v>BAJO</v>
      </c>
      <c r="E7" s="69" t="s">
        <v>139</v>
      </c>
    </row>
    <row r="8" ht="14.25" customHeight="1">
      <c r="A8" s="64" t="s">
        <v>136</v>
      </c>
      <c r="B8" s="67">
        <f>'MEDIA GEOMETRICA'!P79</f>
        <v>9489257</v>
      </c>
      <c r="C8" s="68">
        <f>'MEDIA GEOMETRICA'!U79</f>
        <v>67.53365966</v>
      </c>
      <c r="D8" s="68" t="str">
        <f>'MEDIA GEOMETRICA'!V79</f>
        <v>BAJO</v>
      </c>
      <c r="E8" s="69" t="s">
        <v>140</v>
      </c>
    </row>
    <row r="9" ht="14.25" customHeight="1">
      <c r="A9" s="70" t="s">
        <v>132</v>
      </c>
      <c r="B9" s="71">
        <f>PROMEDIO!W79</f>
        <v>12512628</v>
      </c>
      <c r="C9" s="72">
        <f>PROMEDIO!AB79</f>
        <v>90.63448542</v>
      </c>
      <c r="D9" s="72" t="str">
        <f>PROMEDIO!AC79</f>
        <v>ALTO</v>
      </c>
      <c r="E9" s="73" t="s">
        <v>141</v>
      </c>
    </row>
    <row r="10" ht="14.25" customHeight="1">
      <c r="A10" s="64" t="s">
        <v>136</v>
      </c>
      <c r="B10" s="67">
        <f>'MEDIA GEOMETRICA'!W79</f>
        <v>11854673</v>
      </c>
      <c r="C10" s="68">
        <f>'MEDIA GEOMETRICA'!AB79</f>
        <v>90.11468305</v>
      </c>
      <c r="D10" s="74" t="str">
        <f>'MEDIA GEOMETRICA'!AC79</f>
        <v>ALTO</v>
      </c>
      <c r="E10" s="69" t="s">
        <v>142</v>
      </c>
    </row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4">
    <mergeCell ref="B1:B2"/>
    <mergeCell ref="C1:C2"/>
    <mergeCell ref="D1:D2"/>
    <mergeCell ref="E1:E2"/>
  </mergeCells>
  <printOptions/>
  <pageMargins bottom="0.75" footer="0.0" header="0.0" left="0.7" right="0.7" top="0.75"/>
  <pageSetup orientation="landscape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4.86"/>
    <col customWidth="1" min="2" max="2" width="12.14"/>
    <col customWidth="1" min="3" max="3" width="30.71"/>
    <col customWidth="1" min="4" max="4" width="31.57"/>
    <col customWidth="1" min="5" max="5" width="19.29"/>
    <col customWidth="1" min="6" max="6" width="22.86"/>
    <col customWidth="1" min="7" max="7" width="16.14"/>
    <col customWidth="1" min="8" max="9" width="17.71"/>
    <col customWidth="1" min="10" max="26" width="10.71"/>
  </cols>
  <sheetData>
    <row r="1" ht="42.75" customHeight="1">
      <c r="A1" s="75" t="s">
        <v>0</v>
      </c>
      <c r="B1" s="61"/>
      <c r="C1" s="61"/>
      <c r="D1" s="61"/>
      <c r="E1" s="76"/>
      <c r="F1" s="76"/>
    </row>
    <row r="2" ht="36.0" customHeight="1">
      <c r="A2" s="77" t="s">
        <v>143</v>
      </c>
      <c r="B2" s="78"/>
      <c r="C2" s="79" t="s">
        <v>144</v>
      </c>
      <c r="D2" s="80" t="s">
        <v>145</v>
      </c>
      <c r="E2" s="81"/>
      <c r="F2" s="81"/>
      <c r="G2" s="81"/>
      <c r="H2" s="81"/>
      <c r="I2" s="81"/>
      <c r="J2" s="81"/>
    </row>
    <row r="3" ht="14.25" customHeight="1">
      <c r="A3" s="82"/>
      <c r="B3" s="78"/>
      <c r="C3" s="83">
        <f>PRESUPUESTO!J78</f>
        <v>773105394</v>
      </c>
      <c r="D3" s="84">
        <f>PRESUPUESTO!J80+E11</f>
        <v>933887949</v>
      </c>
      <c r="E3" s="81"/>
      <c r="F3" s="81"/>
      <c r="G3" s="81"/>
      <c r="H3" s="81"/>
      <c r="I3" s="81"/>
      <c r="J3" s="81"/>
    </row>
    <row r="4" ht="14.25" customHeight="1">
      <c r="A4" s="85"/>
      <c r="B4" s="86"/>
      <c r="C4" s="87"/>
      <c r="D4" s="88"/>
      <c r="E4" s="89"/>
      <c r="F4" s="81"/>
      <c r="G4" s="81"/>
      <c r="H4" s="81"/>
      <c r="I4" s="81"/>
      <c r="J4" s="81"/>
    </row>
    <row r="5" ht="14.25" customHeight="1">
      <c r="A5" s="90"/>
      <c r="B5" s="90"/>
      <c r="C5" s="92"/>
      <c r="D5" s="90"/>
      <c r="E5" s="94"/>
      <c r="F5" s="81"/>
      <c r="G5" s="81"/>
      <c r="H5" s="81"/>
      <c r="I5" s="81"/>
      <c r="J5" s="81"/>
    </row>
    <row r="6" ht="14.25" customHeight="1">
      <c r="A6" s="96" t="s">
        <v>150</v>
      </c>
      <c r="B6" s="98"/>
      <c r="C6" s="98"/>
      <c r="D6" s="98"/>
      <c r="E6" s="100"/>
      <c r="F6" s="81"/>
      <c r="G6" s="81"/>
      <c r="H6" s="81"/>
      <c r="I6" s="81"/>
      <c r="J6" s="81"/>
    </row>
    <row r="7" ht="14.25" customHeight="1">
      <c r="A7" s="102"/>
      <c r="B7" s="103" t="s">
        <v>158</v>
      </c>
      <c r="C7" s="103" t="s">
        <v>159</v>
      </c>
      <c r="D7" s="103" t="s">
        <v>161</v>
      </c>
      <c r="E7" s="103" t="s">
        <v>163</v>
      </c>
      <c r="F7" s="81"/>
      <c r="G7" s="81"/>
      <c r="H7" s="81"/>
      <c r="I7" s="81"/>
      <c r="J7" s="81"/>
    </row>
    <row r="8" ht="14.25" customHeight="1">
      <c r="A8" s="104" t="s">
        <v>166</v>
      </c>
      <c r="B8" s="105">
        <v>0.003</v>
      </c>
      <c r="C8" s="106">
        <f>ROUND(+(C3)*B8,0)</f>
        <v>2319316</v>
      </c>
      <c r="D8" s="106">
        <f t="shared" ref="D8:D10" si="1">ROUND(+C8*19%,0)</f>
        <v>440670</v>
      </c>
      <c r="E8" s="107">
        <f t="shared" ref="E8:E10" si="2">+C8+D8</f>
        <v>2759986</v>
      </c>
      <c r="F8" s="90"/>
    </row>
    <row r="9" ht="14.25" customHeight="1">
      <c r="A9" s="108" t="s">
        <v>193</v>
      </c>
      <c r="B9" s="105">
        <v>0.0021</v>
      </c>
      <c r="C9" s="109">
        <f>ROUND(+(C3)*B9,0)</f>
        <v>1623521</v>
      </c>
      <c r="D9" s="109">
        <f t="shared" si="1"/>
        <v>308469</v>
      </c>
      <c r="E9" s="110">
        <f t="shared" si="2"/>
        <v>1931990</v>
      </c>
      <c r="F9" s="111"/>
    </row>
    <row r="10" ht="14.25" customHeight="1">
      <c r="A10" s="112" t="s">
        <v>202</v>
      </c>
      <c r="B10" s="105">
        <v>0.01</v>
      </c>
      <c r="C10" s="113">
        <f>ROUND(+(C3)*B10,0)</f>
        <v>7731054</v>
      </c>
      <c r="D10" s="113">
        <f t="shared" si="1"/>
        <v>1468900</v>
      </c>
      <c r="E10" s="114">
        <f t="shared" si="2"/>
        <v>9199954</v>
      </c>
      <c r="F10" s="90"/>
    </row>
    <row r="11" ht="14.25" customHeight="1">
      <c r="A11" s="115" t="s">
        <v>214</v>
      </c>
      <c r="B11" s="116"/>
      <c r="C11" s="118">
        <f t="shared" ref="C11:E11" si="3">SUM(C8:C10)</f>
        <v>11673891</v>
      </c>
      <c r="D11" s="118">
        <f t="shared" si="3"/>
        <v>2218039</v>
      </c>
      <c r="E11" s="119">
        <f t="shared" si="3"/>
        <v>13891930</v>
      </c>
      <c r="F11" s="90"/>
    </row>
    <row r="12" ht="14.25" customHeight="1"/>
    <row r="13" ht="14.25" customHeight="1">
      <c r="C13" s="121"/>
      <c r="D13" s="81"/>
    </row>
    <row r="14" ht="14.25" customHeight="1">
      <c r="C14" s="121"/>
      <c r="D14" s="81"/>
    </row>
    <row r="15" ht="14.25" customHeight="1">
      <c r="C15" s="121"/>
    </row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">
    <mergeCell ref="A1:D1"/>
    <mergeCell ref="A2:B4"/>
    <mergeCell ref="C3:C4"/>
    <mergeCell ref="D3:D4"/>
    <mergeCell ref="A6:E6"/>
  </mergeCells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15.14"/>
    <col customWidth="1" min="2" max="2" width="66.29"/>
    <col customWidth="1" min="3" max="3" width="40.29"/>
    <col customWidth="1" min="4" max="4" width="22.0"/>
    <col customWidth="1" min="5" max="5" width="21.57"/>
    <col customWidth="1" min="6" max="6" width="40.71"/>
    <col customWidth="1" min="7" max="26" width="10.71"/>
  </cols>
  <sheetData>
    <row r="1" ht="64.5" customHeight="1">
      <c r="A1" s="91" t="s">
        <v>146</v>
      </c>
      <c r="B1" s="93" t="s">
        <v>147</v>
      </c>
      <c r="C1" s="93" t="s">
        <v>148</v>
      </c>
      <c r="D1" s="95" t="s">
        <v>149</v>
      </c>
      <c r="E1" s="93" t="s">
        <v>151</v>
      </c>
      <c r="F1" s="93" t="s">
        <v>152</v>
      </c>
    </row>
    <row r="2" ht="27.0" customHeight="1">
      <c r="A2" s="97">
        <v>40732.0</v>
      </c>
      <c r="B2" s="99" t="s">
        <v>153</v>
      </c>
      <c r="C2" s="99" t="s">
        <v>154</v>
      </c>
      <c r="D2" s="101">
        <v>8.13313323E8</v>
      </c>
      <c r="E2" s="99">
        <v>1.0</v>
      </c>
      <c r="F2" s="99" t="s">
        <v>155</v>
      </c>
    </row>
    <row r="3" ht="27.0" customHeight="1">
      <c r="A3" s="97">
        <v>40798.0</v>
      </c>
      <c r="B3" s="99" t="s">
        <v>156</v>
      </c>
      <c r="C3" s="99" t="s">
        <v>157</v>
      </c>
      <c r="D3" s="101">
        <v>7.3625E8</v>
      </c>
      <c r="E3" s="99">
        <v>1.5</v>
      </c>
      <c r="F3" s="99" t="s">
        <v>155</v>
      </c>
    </row>
    <row r="4" ht="27.0" customHeight="1">
      <c r="A4" s="97">
        <v>40830.0</v>
      </c>
      <c r="B4" s="99" t="s">
        <v>160</v>
      </c>
      <c r="C4" s="99" t="s">
        <v>162</v>
      </c>
      <c r="D4" s="101">
        <v>9.0E8</v>
      </c>
      <c r="E4" s="99">
        <v>1.0</v>
      </c>
      <c r="F4" s="99" t="s">
        <v>155</v>
      </c>
    </row>
    <row r="5" ht="27.0" customHeight="1">
      <c r="A5" s="97">
        <v>41087.0</v>
      </c>
      <c r="B5" s="99" t="s">
        <v>164</v>
      </c>
      <c r="C5" s="99" t="s">
        <v>165</v>
      </c>
      <c r="D5" s="101">
        <v>8.10755021E8</v>
      </c>
      <c r="E5" s="99">
        <v>2.0</v>
      </c>
      <c r="F5" s="99" t="s">
        <v>155</v>
      </c>
    </row>
    <row r="6" ht="27.0" customHeight="1">
      <c r="A6" s="97">
        <v>41115.0</v>
      </c>
      <c r="B6" s="99" t="s">
        <v>164</v>
      </c>
      <c r="C6" s="99" t="s">
        <v>167</v>
      </c>
      <c r="D6" s="101">
        <v>9.22378E8</v>
      </c>
      <c r="E6" s="99">
        <v>2.0</v>
      </c>
      <c r="F6" s="99" t="s">
        <v>155</v>
      </c>
    </row>
    <row r="7" ht="27.0" customHeight="1">
      <c r="A7" s="97">
        <v>41130.0</v>
      </c>
      <c r="B7" s="99" t="s">
        <v>168</v>
      </c>
      <c r="C7" s="99" t="s">
        <v>169</v>
      </c>
      <c r="D7" s="101">
        <v>8.25234056E8</v>
      </c>
      <c r="E7" s="99">
        <v>1.293</v>
      </c>
      <c r="F7" s="99" t="s">
        <v>155</v>
      </c>
    </row>
    <row r="8" ht="27.0" customHeight="1">
      <c r="A8" s="97">
        <v>41135.0</v>
      </c>
      <c r="B8" s="99" t="s">
        <v>164</v>
      </c>
      <c r="C8" s="99" t="s">
        <v>167</v>
      </c>
      <c r="D8" s="101">
        <v>9.22378E8</v>
      </c>
      <c r="E8" s="99">
        <v>2.0</v>
      </c>
      <c r="F8" s="99" t="s">
        <v>155</v>
      </c>
    </row>
    <row r="9" ht="27.0" customHeight="1">
      <c r="A9" s="97">
        <v>41156.0</v>
      </c>
      <c r="B9" s="99" t="s">
        <v>170</v>
      </c>
      <c r="C9" s="99" t="s">
        <v>171</v>
      </c>
      <c r="D9" s="101">
        <v>8.92794354E8</v>
      </c>
      <c r="E9" s="99">
        <v>1.3</v>
      </c>
      <c r="F9" s="99" t="s">
        <v>155</v>
      </c>
    </row>
    <row r="10" ht="27.0" customHeight="1">
      <c r="A10" s="97">
        <v>41229.0</v>
      </c>
      <c r="B10" s="99" t="s">
        <v>172</v>
      </c>
      <c r="C10" s="99" t="s">
        <v>173</v>
      </c>
      <c r="D10" s="101">
        <v>8.15905E8</v>
      </c>
      <c r="E10" s="99">
        <v>0.8</v>
      </c>
      <c r="F10" s="99" t="s">
        <v>155</v>
      </c>
    </row>
    <row r="11" ht="27.0" customHeight="1">
      <c r="A11" s="97">
        <v>41239.0</v>
      </c>
      <c r="B11" s="99" t="s">
        <v>174</v>
      </c>
      <c r="C11" s="99" t="s">
        <v>175</v>
      </c>
      <c r="D11" s="101">
        <v>7.75862068E8</v>
      </c>
      <c r="E11" s="99">
        <v>1.0</v>
      </c>
      <c r="F11" s="99" t="s">
        <v>155</v>
      </c>
    </row>
    <row r="12" ht="27.0" customHeight="1">
      <c r="A12" s="97">
        <v>41267.0</v>
      </c>
      <c r="B12" s="99" t="s">
        <v>176</v>
      </c>
      <c r="C12" s="99" t="s">
        <v>177</v>
      </c>
      <c r="D12" s="101">
        <v>8.80029807E8</v>
      </c>
      <c r="E12" s="99">
        <v>2.0</v>
      </c>
      <c r="F12" s="99" t="s">
        <v>155</v>
      </c>
    </row>
    <row r="13" ht="27.0" customHeight="1">
      <c r="A13" s="97">
        <v>41360.0</v>
      </c>
      <c r="B13" s="99" t="s">
        <v>178</v>
      </c>
      <c r="C13" s="99" t="s">
        <v>179</v>
      </c>
      <c r="D13" s="101">
        <v>7.34760202E8</v>
      </c>
      <c r="E13" s="99">
        <v>1.6</v>
      </c>
      <c r="F13" s="99" t="s">
        <v>155</v>
      </c>
    </row>
    <row r="14" ht="27.0" customHeight="1">
      <c r="A14" s="97">
        <v>41411.0</v>
      </c>
      <c r="B14" s="99" t="s">
        <v>180</v>
      </c>
      <c r="C14" s="99" t="s">
        <v>181</v>
      </c>
      <c r="D14" s="101">
        <v>7.55480895E8</v>
      </c>
      <c r="E14" s="99">
        <v>0.6</v>
      </c>
      <c r="F14" s="99" t="s">
        <v>155</v>
      </c>
    </row>
    <row r="15" ht="27.0" customHeight="1">
      <c r="A15" s="97">
        <v>41449.0</v>
      </c>
      <c r="B15" s="99" t="s">
        <v>182</v>
      </c>
      <c r="C15" s="99" t="s">
        <v>183</v>
      </c>
      <c r="D15" s="101">
        <v>8.49245361E8</v>
      </c>
      <c r="E15" s="99">
        <v>1.0</v>
      </c>
      <c r="F15" s="99" t="s">
        <v>155</v>
      </c>
    </row>
    <row r="16" ht="27.0" customHeight="1">
      <c r="A16" s="97">
        <v>41600.0</v>
      </c>
      <c r="B16" s="99" t="s">
        <v>184</v>
      </c>
      <c r="C16" s="99" t="s">
        <v>183</v>
      </c>
      <c r="D16" s="101">
        <v>7.17483484E8</v>
      </c>
      <c r="E16" s="99">
        <v>2.0</v>
      </c>
      <c r="F16" s="99" t="s">
        <v>155</v>
      </c>
    </row>
    <row r="17" ht="27.0" customHeight="1">
      <c r="A17" s="97">
        <v>41757.0</v>
      </c>
      <c r="B17" s="99" t="s">
        <v>185</v>
      </c>
      <c r="C17" s="99" t="s">
        <v>183</v>
      </c>
      <c r="D17" s="101">
        <v>7.615E8</v>
      </c>
      <c r="E17" s="99">
        <v>1.0</v>
      </c>
      <c r="F17" s="99" t="s">
        <v>155</v>
      </c>
    </row>
    <row r="18" ht="27.0" customHeight="1">
      <c r="A18" s="97">
        <v>41759.0</v>
      </c>
      <c r="B18" s="99" t="s">
        <v>185</v>
      </c>
      <c r="C18" s="99" t="s">
        <v>183</v>
      </c>
      <c r="D18" s="101">
        <v>7.615E8</v>
      </c>
      <c r="E18" s="99">
        <v>1.0</v>
      </c>
      <c r="F18" s="99" t="s">
        <v>155</v>
      </c>
    </row>
    <row r="19" ht="27.0" customHeight="1">
      <c r="A19" s="97">
        <v>41761.0</v>
      </c>
      <c r="B19" s="99" t="s">
        <v>160</v>
      </c>
      <c r="C19" s="99" t="s">
        <v>186</v>
      </c>
      <c r="D19" s="101">
        <v>9.21969586E8</v>
      </c>
      <c r="E19" s="99">
        <v>1.034</v>
      </c>
      <c r="F19" s="99" t="s">
        <v>155</v>
      </c>
    </row>
    <row r="20" ht="27.0" customHeight="1">
      <c r="A20" s="97">
        <v>41835.0</v>
      </c>
      <c r="B20" s="99" t="s">
        <v>187</v>
      </c>
      <c r="C20" s="99" t="s">
        <v>188</v>
      </c>
      <c r="D20" s="101">
        <v>7.7735E8</v>
      </c>
      <c r="E20" s="99">
        <v>1.724</v>
      </c>
      <c r="F20" s="99" t="s">
        <v>155</v>
      </c>
    </row>
    <row r="21" ht="27.0" customHeight="1">
      <c r="A21" s="97">
        <v>41879.0</v>
      </c>
      <c r="B21" s="99" t="s">
        <v>189</v>
      </c>
      <c r="C21" s="99" t="s">
        <v>167</v>
      </c>
      <c r="D21" s="101">
        <v>7.939994E8</v>
      </c>
      <c r="E21" s="99">
        <v>0.81</v>
      </c>
      <c r="F21" s="99" t="s">
        <v>155</v>
      </c>
    </row>
    <row r="22" ht="27.0" customHeight="1">
      <c r="A22" s="97">
        <v>41891.0</v>
      </c>
      <c r="B22" s="99" t="s">
        <v>190</v>
      </c>
      <c r="C22" s="99" t="s">
        <v>191</v>
      </c>
      <c r="D22" s="101">
        <v>7.6122E8</v>
      </c>
      <c r="E22" s="99">
        <v>0.862</v>
      </c>
      <c r="F22" s="99" t="s">
        <v>155</v>
      </c>
    </row>
    <row r="23" ht="27.0" customHeight="1">
      <c r="A23" s="97">
        <v>41968.0</v>
      </c>
      <c r="B23" s="99" t="s">
        <v>185</v>
      </c>
      <c r="C23" s="99" t="s">
        <v>192</v>
      </c>
      <c r="D23" s="101">
        <v>9.28038871E8</v>
      </c>
      <c r="E23" s="99">
        <v>1.0</v>
      </c>
      <c r="F23" s="99" t="s">
        <v>155</v>
      </c>
    </row>
    <row r="24" ht="27.0" customHeight="1">
      <c r="A24" s="97">
        <v>41977.0</v>
      </c>
      <c r="B24" s="99" t="s">
        <v>190</v>
      </c>
      <c r="C24" s="99" t="s">
        <v>183</v>
      </c>
      <c r="D24" s="101">
        <v>7.1812125E8</v>
      </c>
      <c r="E24" s="99">
        <v>0.776</v>
      </c>
      <c r="F24" s="99" t="s">
        <v>155</v>
      </c>
    </row>
    <row r="25" ht="27.0" customHeight="1">
      <c r="A25" s="97">
        <v>41977.0</v>
      </c>
      <c r="B25" s="99" t="s">
        <v>194</v>
      </c>
      <c r="C25" s="99" t="s">
        <v>183</v>
      </c>
      <c r="D25" s="101">
        <v>8.59082E8</v>
      </c>
      <c r="E25" s="99">
        <v>1.724</v>
      </c>
      <c r="F25" s="99" t="s">
        <v>155</v>
      </c>
    </row>
    <row r="26" ht="27.0" customHeight="1">
      <c r="A26" s="97">
        <v>41988.0</v>
      </c>
      <c r="B26" s="99" t="s">
        <v>187</v>
      </c>
      <c r="C26" s="99" t="s">
        <v>179</v>
      </c>
      <c r="D26" s="101">
        <v>8.6264449769E8</v>
      </c>
      <c r="E26" s="99">
        <v>1.724</v>
      </c>
      <c r="F26" s="99" t="s">
        <v>155</v>
      </c>
    </row>
    <row r="27" ht="27.0" customHeight="1">
      <c r="A27" s="97">
        <v>42065.0</v>
      </c>
      <c r="B27" s="99" t="s">
        <v>195</v>
      </c>
      <c r="C27" s="99" t="s">
        <v>196</v>
      </c>
      <c r="D27" s="101">
        <v>8.239552E8</v>
      </c>
      <c r="E27" s="99">
        <v>0.86207</v>
      </c>
      <c r="F27" s="99" t="s">
        <v>155</v>
      </c>
    </row>
    <row r="28" ht="27.0" customHeight="1">
      <c r="A28" s="97">
        <v>42065.0</v>
      </c>
      <c r="B28" s="99" t="s">
        <v>195</v>
      </c>
      <c r="C28" s="99" t="s">
        <v>196</v>
      </c>
      <c r="D28" s="101">
        <v>8.239552E8</v>
      </c>
      <c r="E28" s="99">
        <v>0.86207</v>
      </c>
      <c r="F28" s="99" t="s">
        <v>155</v>
      </c>
    </row>
    <row r="29" ht="27.0" customHeight="1">
      <c r="A29" s="97">
        <v>42075.0</v>
      </c>
      <c r="B29" s="99" t="s">
        <v>197</v>
      </c>
      <c r="C29" s="99" t="s">
        <v>198</v>
      </c>
      <c r="D29" s="101">
        <v>9.04600324E8</v>
      </c>
      <c r="E29" s="99">
        <v>1.03448</v>
      </c>
      <c r="F29" s="99" t="s">
        <v>155</v>
      </c>
    </row>
    <row r="30" ht="27.0" customHeight="1">
      <c r="A30" s="97">
        <v>42117.0</v>
      </c>
      <c r="B30" s="99" t="s">
        <v>189</v>
      </c>
      <c r="C30" s="99" t="s">
        <v>199</v>
      </c>
      <c r="D30" s="101">
        <v>8.4E8</v>
      </c>
      <c r="E30" s="99">
        <v>0.81034</v>
      </c>
      <c r="F30" s="99" t="s">
        <v>155</v>
      </c>
    </row>
    <row r="31" ht="27.0" customHeight="1">
      <c r="A31" s="97">
        <v>42251.0</v>
      </c>
      <c r="B31" s="99" t="s">
        <v>194</v>
      </c>
      <c r="C31" s="99" t="s">
        <v>183</v>
      </c>
      <c r="D31" s="101">
        <v>7.90885588E8</v>
      </c>
      <c r="E31" s="99">
        <v>1.72414</v>
      </c>
      <c r="F31" s="99" t="s">
        <v>155</v>
      </c>
    </row>
    <row r="32" ht="27.0" customHeight="1">
      <c r="A32" s="97">
        <v>42319.0</v>
      </c>
      <c r="B32" s="99" t="s">
        <v>195</v>
      </c>
      <c r="C32" s="99" t="s">
        <v>200</v>
      </c>
      <c r="D32" s="101">
        <v>9.23587036E8</v>
      </c>
      <c r="E32" s="99">
        <v>0.86207</v>
      </c>
      <c r="F32" s="99" t="s">
        <v>201</v>
      </c>
    </row>
    <row r="33" ht="27.0" customHeight="1">
      <c r="A33" s="97">
        <v>42319.0</v>
      </c>
      <c r="B33" s="99" t="s">
        <v>195</v>
      </c>
      <c r="C33" s="99" t="s">
        <v>200</v>
      </c>
      <c r="D33" s="101">
        <v>9.23587036E8</v>
      </c>
      <c r="E33" s="99">
        <v>0.86207</v>
      </c>
      <c r="F33" s="99" t="s">
        <v>201</v>
      </c>
    </row>
    <row r="34" ht="27.0" customHeight="1">
      <c r="A34" s="97">
        <v>42509.0</v>
      </c>
      <c r="B34" s="99" t="s">
        <v>195</v>
      </c>
      <c r="C34" s="99" t="s">
        <v>167</v>
      </c>
      <c r="D34" s="101">
        <v>8.09206136E8</v>
      </c>
      <c r="E34" s="99">
        <v>0.81034</v>
      </c>
      <c r="F34" s="99" t="s">
        <v>155</v>
      </c>
    </row>
    <row r="35" ht="27.0" customHeight="1">
      <c r="A35" s="97">
        <v>42676.0</v>
      </c>
      <c r="B35" s="99" t="s">
        <v>203</v>
      </c>
      <c r="C35" s="99" t="s">
        <v>204</v>
      </c>
      <c r="D35" s="101">
        <v>7.53388099E8</v>
      </c>
      <c r="E35" s="99">
        <v>0.86207</v>
      </c>
      <c r="F35" s="99" t="s">
        <v>201</v>
      </c>
    </row>
    <row r="36" ht="27.0" customHeight="1">
      <c r="A36" s="97">
        <v>42801.0</v>
      </c>
      <c r="B36" s="99" t="s">
        <v>205</v>
      </c>
      <c r="C36" s="99" t="s">
        <v>206</v>
      </c>
      <c r="D36" s="101">
        <v>8.27E8</v>
      </c>
      <c r="E36" s="99">
        <v>0.84034</v>
      </c>
      <c r="F36" s="99" t="s">
        <v>155</v>
      </c>
    </row>
    <row r="37" ht="27.0" customHeight="1">
      <c r="A37" s="97">
        <v>42824.0</v>
      </c>
      <c r="B37" s="99" t="s">
        <v>207</v>
      </c>
      <c r="C37" s="99" t="s">
        <v>206</v>
      </c>
      <c r="D37" s="101">
        <v>7.7057035235E8</v>
      </c>
      <c r="E37" s="99">
        <v>0.95</v>
      </c>
      <c r="F37" s="99" t="s">
        <v>155</v>
      </c>
    </row>
    <row r="38" ht="27.0" customHeight="1">
      <c r="A38" s="97">
        <v>42837.0</v>
      </c>
      <c r="B38" s="99" t="s">
        <v>208</v>
      </c>
      <c r="C38" s="99" t="s">
        <v>209</v>
      </c>
      <c r="D38" s="101">
        <v>7.81051618E8</v>
      </c>
      <c r="E38" s="99">
        <v>0.84034</v>
      </c>
      <c r="F38" s="99" t="s">
        <v>155</v>
      </c>
    </row>
    <row r="39" ht="27.0" customHeight="1">
      <c r="A39" s="97">
        <v>42940.0</v>
      </c>
      <c r="B39" s="99" t="s">
        <v>210</v>
      </c>
      <c r="C39" s="99" t="s">
        <v>167</v>
      </c>
      <c r="D39" s="101">
        <v>8.40690994E8</v>
      </c>
      <c r="E39" s="99">
        <v>1.0</v>
      </c>
      <c r="F39" s="99" t="s">
        <v>201</v>
      </c>
    </row>
    <row r="40" ht="27.0" customHeight="1">
      <c r="A40" s="97">
        <v>43062.0</v>
      </c>
      <c r="B40" s="99" t="s">
        <v>185</v>
      </c>
      <c r="C40" s="99" t="s">
        <v>204</v>
      </c>
      <c r="D40" s="101">
        <v>7.95928127E8</v>
      </c>
      <c r="E40" s="99">
        <v>1.17</v>
      </c>
      <c r="F40" s="99" t="s">
        <v>201</v>
      </c>
    </row>
    <row r="41" ht="27.0" customHeight="1">
      <c r="A41" s="97">
        <v>43110.46527777778</v>
      </c>
      <c r="B41" s="99" t="s">
        <v>211</v>
      </c>
      <c r="C41" s="99" t="s">
        <v>167</v>
      </c>
      <c r="D41" s="101">
        <v>8.7824622645E8</v>
      </c>
      <c r="E41" s="99">
        <v>1.2605</v>
      </c>
      <c r="F41" s="99" t="s">
        <v>155</v>
      </c>
    </row>
    <row r="42" ht="27.0" customHeight="1">
      <c r="A42" s="97">
        <v>43270.48055555556</v>
      </c>
      <c r="B42" s="99" t="s">
        <v>212</v>
      </c>
      <c r="C42" s="99" t="s">
        <v>213</v>
      </c>
      <c r="D42" s="101">
        <v>8.72430104E8</v>
      </c>
      <c r="E42" s="99">
        <v>0.96708</v>
      </c>
      <c r="F42" s="99" t="s">
        <v>155</v>
      </c>
    </row>
    <row r="43" ht="27.0" customHeight="1">
      <c r="A43" s="97">
        <v>43417.46527777778</v>
      </c>
      <c r="B43" s="99" t="s">
        <v>210</v>
      </c>
      <c r="C43" s="99" t="s">
        <v>204</v>
      </c>
      <c r="D43" s="101">
        <v>7.19506892E8</v>
      </c>
      <c r="E43" s="99">
        <v>1.0</v>
      </c>
      <c r="F43" s="99" t="s">
        <v>201</v>
      </c>
    </row>
    <row r="44" ht="27.0" customHeight="1">
      <c r="A44" s="97">
        <v>43602.0</v>
      </c>
      <c r="B44" s="99" t="s">
        <v>215</v>
      </c>
      <c r="C44" s="99" t="s">
        <v>216</v>
      </c>
      <c r="D44" s="101">
        <v>7.30920374E8</v>
      </c>
      <c r="E44" s="99">
        <v>0.84034</v>
      </c>
      <c r="F44" s="99" t="s">
        <v>201</v>
      </c>
    </row>
    <row r="45" ht="27.0" customHeight="1">
      <c r="A45" s="97">
        <v>43690.0</v>
      </c>
      <c r="B45" s="99" t="s">
        <v>212</v>
      </c>
      <c r="C45" s="99" t="s">
        <v>213</v>
      </c>
      <c r="D45" s="101">
        <v>6.99884904E8</v>
      </c>
      <c r="E45" s="117">
        <v>0.94917</v>
      </c>
      <c r="F45" s="99" t="s">
        <v>201</v>
      </c>
    </row>
    <row r="46" ht="27.0" customHeight="1">
      <c r="A46" s="97">
        <v>43774.0</v>
      </c>
      <c r="B46" s="99" t="s">
        <v>210</v>
      </c>
      <c r="C46" s="99" t="s">
        <v>204</v>
      </c>
      <c r="D46" s="101">
        <v>9.04183612E8</v>
      </c>
      <c r="E46" s="99">
        <v>1.0</v>
      </c>
      <c r="F46" s="99" t="s">
        <v>201</v>
      </c>
    </row>
    <row r="47" ht="27.0" customHeight="1">
      <c r="A47" s="97">
        <v>43808.0</v>
      </c>
      <c r="B47" s="99" t="s">
        <v>185</v>
      </c>
      <c r="C47" s="99" t="s">
        <v>217</v>
      </c>
      <c r="D47" s="101">
        <v>9.18507755E8</v>
      </c>
      <c r="E47" s="99">
        <v>1.17</v>
      </c>
      <c r="F47" s="99" t="s">
        <v>201</v>
      </c>
    </row>
    <row r="48" ht="27.0" customHeight="1">
      <c r="A48" s="97">
        <v>44063.0</v>
      </c>
      <c r="B48" s="99" t="s">
        <v>218</v>
      </c>
      <c r="C48" s="99" t="s">
        <v>219</v>
      </c>
      <c r="D48" s="101">
        <v>8.6447316E8</v>
      </c>
      <c r="E48" s="99">
        <v>0.61</v>
      </c>
      <c r="F48" s="99" t="s">
        <v>201</v>
      </c>
    </row>
    <row r="49" ht="27.0" customHeight="1">
      <c r="A49" s="97">
        <v>44172.0</v>
      </c>
      <c r="B49" s="99" t="s">
        <v>220</v>
      </c>
      <c r="C49" s="99" t="s">
        <v>221</v>
      </c>
      <c r="D49" s="101">
        <v>8.09941E8</v>
      </c>
      <c r="E49" s="99">
        <v>1.0</v>
      </c>
      <c r="F49" s="99" t="s">
        <v>201</v>
      </c>
    </row>
    <row r="50" ht="27.0" customHeight="1">
      <c r="A50" s="120">
        <v>44260.0</v>
      </c>
      <c r="B50" s="69" t="s">
        <v>222</v>
      </c>
      <c r="C50" s="69" t="s">
        <v>223</v>
      </c>
      <c r="D50" s="122">
        <v>9.229351E8</v>
      </c>
      <c r="E50" s="69">
        <v>1.5</v>
      </c>
      <c r="F50" s="69" t="s">
        <v>201</v>
      </c>
    </row>
    <row r="51" ht="27.0" customHeight="1">
      <c r="A51" s="120">
        <v>44295.0</v>
      </c>
      <c r="B51" s="69" t="s">
        <v>224</v>
      </c>
      <c r="C51" s="69" t="s">
        <v>225</v>
      </c>
      <c r="D51" s="122">
        <v>8.28960376E8</v>
      </c>
      <c r="E51" s="69">
        <v>0.69748</v>
      </c>
      <c r="F51" s="69" t="s">
        <v>201</v>
      </c>
    </row>
    <row r="52" ht="27.0" customHeight="1">
      <c r="A52" s="120">
        <v>44323.0</v>
      </c>
      <c r="B52" s="69" t="s">
        <v>226</v>
      </c>
      <c r="C52" s="69" t="s">
        <v>171</v>
      </c>
      <c r="D52" s="122">
        <v>7.30418787E8</v>
      </c>
      <c r="E52" s="69">
        <v>0.67227</v>
      </c>
      <c r="F52" s="69" t="s">
        <v>155</v>
      </c>
    </row>
    <row r="53" ht="27.0" customHeight="1">
      <c r="A53" s="120">
        <v>44340.0</v>
      </c>
      <c r="B53" s="69" t="s">
        <v>227</v>
      </c>
      <c r="C53" s="69" t="s">
        <v>228</v>
      </c>
      <c r="D53" s="122">
        <v>7.8697183E8</v>
      </c>
      <c r="E53" s="69">
        <v>0.8</v>
      </c>
      <c r="F53" s="69" t="s">
        <v>155</v>
      </c>
    </row>
    <row r="54" ht="27.0" customHeight="1">
      <c r="A54" s="120">
        <v>44372.0</v>
      </c>
      <c r="B54" s="69" t="s">
        <v>229</v>
      </c>
      <c r="C54" s="69" t="s">
        <v>230</v>
      </c>
      <c r="D54" s="122">
        <v>9.06177081E8</v>
      </c>
      <c r="E54" s="69">
        <v>0.84034</v>
      </c>
      <c r="F54" s="69" t="s">
        <v>201</v>
      </c>
    </row>
    <row r="55" ht="27.0" customHeight="1">
      <c r="A55" s="120">
        <v>44376.0</v>
      </c>
      <c r="B55" s="69" t="s">
        <v>231</v>
      </c>
      <c r="C55" s="69" t="s">
        <v>232</v>
      </c>
      <c r="D55" s="122">
        <v>7.98508114E8</v>
      </c>
      <c r="E55" s="69">
        <v>0.68</v>
      </c>
      <c r="F55" s="69" t="s">
        <v>201</v>
      </c>
    </row>
    <row r="56" ht="27.0" customHeight="1">
      <c r="A56" s="120">
        <v>44377.0</v>
      </c>
      <c r="B56" s="69" t="s">
        <v>233</v>
      </c>
      <c r="C56" s="69" t="s">
        <v>234</v>
      </c>
      <c r="D56" s="122">
        <v>7.1878759614E8</v>
      </c>
      <c r="E56" s="69">
        <v>0.7</v>
      </c>
      <c r="F56" s="69" t="s">
        <v>201</v>
      </c>
    </row>
    <row r="57" ht="27.0" customHeight="1">
      <c r="A57" s="120">
        <v>44390.0</v>
      </c>
      <c r="B57" s="69" t="s">
        <v>235</v>
      </c>
      <c r="C57" s="69" t="s">
        <v>236</v>
      </c>
      <c r="D57" s="122">
        <v>9.3024176765E8</v>
      </c>
      <c r="E57" s="69">
        <v>2.0</v>
      </c>
      <c r="F57" s="69" t="s">
        <v>201</v>
      </c>
    </row>
    <row r="58" ht="27.0" customHeight="1">
      <c r="A58" s="120">
        <v>44452.0</v>
      </c>
      <c r="B58" s="69" t="s">
        <v>237</v>
      </c>
      <c r="C58" s="69" t="s">
        <v>238</v>
      </c>
      <c r="D58" s="122">
        <v>8.09897688E8</v>
      </c>
      <c r="E58" s="69">
        <v>0.6</v>
      </c>
      <c r="F58" s="69" t="s">
        <v>201</v>
      </c>
    </row>
    <row r="59" ht="27.0" customHeight="1">
      <c r="A59" s="120">
        <v>44467.0</v>
      </c>
      <c r="B59" s="69" t="s">
        <v>239</v>
      </c>
      <c r="C59" s="69" t="s">
        <v>240</v>
      </c>
      <c r="D59" s="122">
        <v>8.01540833E8</v>
      </c>
      <c r="E59" s="69">
        <v>0.7</v>
      </c>
      <c r="F59" s="69" t="s">
        <v>201</v>
      </c>
    </row>
    <row r="60" ht="27.0" customHeight="1">
      <c r="A60" s="120">
        <v>44505.0</v>
      </c>
      <c r="B60" s="69" t="s">
        <v>241</v>
      </c>
      <c r="C60" s="69" t="s">
        <v>167</v>
      </c>
      <c r="D60" s="122">
        <v>8.527902176E8</v>
      </c>
      <c r="E60" s="69">
        <v>0.67227</v>
      </c>
      <c r="F60" s="69" t="s">
        <v>201</v>
      </c>
    </row>
    <row r="61" ht="27.0" customHeight="1">
      <c r="A61" s="120">
        <v>44517.0</v>
      </c>
      <c r="B61" s="69" t="s">
        <v>242</v>
      </c>
      <c r="C61" s="69" t="s">
        <v>243</v>
      </c>
      <c r="D61" s="122">
        <v>8.29770495E8</v>
      </c>
      <c r="E61" s="69">
        <v>0.84034</v>
      </c>
      <c r="F61" s="69" t="s">
        <v>155</v>
      </c>
    </row>
    <row r="62" ht="27.0" customHeight="1">
      <c r="A62" s="120">
        <v>44519.0</v>
      </c>
      <c r="B62" s="69" t="s">
        <v>242</v>
      </c>
      <c r="C62" s="69" t="s">
        <v>244</v>
      </c>
      <c r="D62" s="122">
        <v>8.42059422E8</v>
      </c>
      <c r="E62" s="69">
        <v>0.84034</v>
      </c>
      <c r="F62" s="69" t="s">
        <v>155</v>
      </c>
    </row>
    <row r="63" ht="27.0" customHeight="1">
      <c r="A63" s="120">
        <v>44540.0</v>
      </c>
      <c r="B63" s="69" t="s">
        <v>245</v>
      </c>
      <c r="C63" s="69" t="s">
        <v>246</v>
      </c>
      <c r="D63" s="122">
        <v>7.26499292E8</v>
      </c>
      <c r="E63" s="69">
        <v>1.0</v>
      </c>
      <c r="F63" s="69" t="s">
        <v>155</v>
      </c>
    </row>
    <row r="64" ht="27.0" customHeight="1">
      <c r="A64" s="123">
        <v>44628.0</v>
      </c>
      <c r="B64" s="99" t="s">
        <v>247</v>
      </c>
      <c r="C64" s="99" t="s">
        <v>248</v>
      </c>
      <c r="D64" s="101">
        <v>8.1649038739E8</v>
      </c>
      <c r="E64" s="99">
        <v>0.8841</v>
      </c>
      <c r="F64" s="99" t="s">
        <v>155</v>
      </c>
    </row>
    <row r="65" ht="27.0" customHeight="1">
      <c r="A65" s="123">
        <v>44635.0</v>
      </c>
      <c r="B65" s="99" t="s">
        <v>185</v>
      </c>
      <c r="C65" s="99" t="s">
        <v>206</v>
      </c>
      <c r="D65" s="101">
        <v>7.3056208E8</v>
      </c>
      <c r="E65" s="99">
        <v>1.17</v>
      </c>
      <c r="F65" s="99" t="s">
        <v>201</v>
      </c>
    </row>
    <row r="66" ht="27.0" customHeight="1">
      <c r="A66" s="123">
        <v>44673.0</v>
      </c>
      <c r="B66" s="99" t="s">
        <v>249</v>
      </c>
      <c r="C66" s="99" t="s">
        <v>250</v>
      </c>
      <c r="D66" s="101">
        <v>8.26502836E8</v>
      </c>
      <c r="E66" s="99">
        <v>0.7</v>
      </c>
      <c r="F66" s="99" t="s">
        <v>155</v>
      </c>
    </row>
    <row r="67" ht="27.0" customHeight="1">
      <c r="A67" s="123">
        <v>44673.0</v>
      </c>
      <c r="B67" s="99" t="s">
        <v>224</v>
      </c>
      <c r="C67" s="99" t="s">
        <v>251</v>
      </c>
      <c r="D67" s="101">
        <v>8.255163697E8</v>
      </c>
      <c r="E67" s="99">
        <v>0.89</v>
      </c>
      <c r="F67" s="99" t="s">
        <v>155</v>
      </c>
    </row>
    <row r="68" ht="27.0" customHeight="1">
      <c r="A68" s="123">
        <v>44680.0</v>
      </c>
      <c r="B68" s="99" t="s">
        <v>252</v>
      </c>
      <c r="C68" s="99" t="s">
        <v>230</v>
      </c>
      <c r="D68" s="101">
        <v>8.08509988E8</v>
      </c>
      <c r="E68" s="99">
        <v>0.92</v>
      </c>
      <c r="F68" s="99" t="s">
        <v>201</v>
      </c>
    </row>
    <row r="69" ht="27.0" customHeight="1">
      <c r="A69" s="123">
        <v>44687.0</v>
      </c>
      <c r="B69" s="99" t="s">
        <v>253</v>
      </c>
      <c r="C69" s="99" t="s">
        <v>230</v>
      </c>
      <c r="D69" s="101">
        <v>8.903657E8</v>
      </c>
      <c r="E69" s="99">
        <v>0.84034</v>
      </c>
      <c r="F69" s="99" t="s">
        <v>155</v>
      </c>
    </row>
    <row r="70" ht="27.0" customHeight="1">
      <c r="A70" s="123">
        <v>44771.0</v>
      </c>
      <c r="B70" s="99" t="s">
        <v>254</v>
      </c>
      <c r="C70" s="99" t="s">
        <v>255</v>
      </c>
      <c r="D70" s="101">
        <v>8.148919479E8</v>
      </c>
      <c r="E70" s="99">
        <v>0.70152</v>
      </c>
      <c r="F70" s="99" t="s">
        <v>201</v>
      </c>
    </row>
    <row r="71" ht="27.0" customHeight="1">
      <c r="A71" s="123">
        <v>44811.0</v>
      </c>
      <c r="B71" s="99" t="s">
        <v>256</v>
      </c>
      <c r="C71" s="99" t="s">
        <v>171</v>
      </c>
      <c r="D71" s="101">
        <v>8.3994191856E8</v>
      </c>
      <c r="E71" s="99">
        <v>0.754</v>
      </c>
      <c r="F71" s="99" t="s">
        <v>201</v>
      </c>
    </row>
    <row r="72" ht="27.0" customHeight="1">
      <c r="A72" s="123">
        <v>44812.0</v>
      </c>
      <c r="B72" s="99" t="s">
        <v>257</v>
      </c>
      <c r="C72" s="99" t="s">
        <v>171</v>
      </c>
      <c r="D72" s="101">
        <v>7.3580594992E8</v>
      </c>
      <c r="E72" s="99">
        <v>0.6767</v>
      </c>
      <c r="F72" s="99" t="s">
        <v>155</v>
      </c>
    </row>
    <row r="73" ht="27.0" customHeight="1">
      <c r="A73" s="123">
        <v>44813.0</v>
      </c>
      <c r="B73" s="99" t="s">
        <v>258</v>
      </c>
      <c r="C73" s="99" t="s">
        <v>259</v>
      </c>
      <c r="D73" s="101">
        <v>7.4559E8</v>
      </c>
      <c r="E73" s="99">
        <v>0.69</v>
      </c>
      <c r="F73" s="99" t="s">
        <v>155</v>
      </c>
    </row>
    <row r="74" ht="27.0" customHeight="1">
      <c r="A74" s="123">
        <v>44896.0</v>
      </c>
      <c r="B74" s="99" t="s">
        <v>237</v>
      </c>
      <c r="C74" s="99" t="s">
        <v>260</v>
      </c>
      <c r="D74" s="101">
        <v>8.10460426E8</v>
      </c>
      <c r="E74" s="99">
        <v>0.566</v>
      </c>
      <c r="F74" s="99" t="s">
        <v>201</v>
      </c>
    </row>
    <row r="75" ht="27.0" customHeight="1">
      <c r="A75" s="124">
        <v>44964.0</v>
      </c>
      <c r="B75" s="8" t="s">
        <v>203</v>
      </c>
      <c r="C75" s="8" t="s">
        <v>167</v>
      </c>
      <c r="D75" s="125">
        <v>7.38031204E8</v>
      </c>
      <c r="E75" s="8">
        <v>1.1</v>
      </c>
      <c r="F75" s="8" t="s">
        <v>261</v>
      </c>
    </row>
    <row r="76" ht="27.0" customHeight="1">
      <c r="A76" s="124">
        <v>45054.0</v>
      </c>
      <c r="B76" s="8" t="s">
        <v>262</v>
      </c>
      <c r="C76" s="8" t="s">
        <v>263</v>
      </c>
      <c r="D76" s="125">
        <v>7.71183766E8</v>
      </c>
      <c r="E76" s="8">
        <v>2.0</v>
      </c>
      <c r="F76" s="8" t="s">
        <v>201</v>
      </c>
    </row>
    <row r="77" ht="27.0" customHeight="1">
      <c r="A77" s="124">
        <v>45055.0</v>
      </c>
      <c r="B77" s="8" t="s">
        <v>257</v>
      </c>
      <c r="C77" s="8" t="s">
        <v>264</v>
      </c>
      <c r="D77" s="125">
        <v>7.0598352E8</v>
      </c>
      <c r="E77" s="8">
        <v>0.6767</v>
      </c>
      <c r="F77" s="8" t="s">
        <v>155</v>
      </c>
    </row>
    <row r="78" ht="27.0" customHeight="1">
      <c r="A78" s="124">
        <v>45061.0</v>
      </c>
      <c r="B78" s="8" t="s">
        <v>220</v>
      </c>
      <c r="C78" s="8" t="s">
        <v>265</v>
      </c>
      <c r="D78" s="125">
        <v>8.56109244E8</v>
      </c>
      <c r="E78" s="8">
        <v>1.0</v>
      </c>
      <c r="F78" s="8" t="s">
        <v>261</v>
      </c>
    </row>
    <row r="79" ht="27.0" customHeight="1">
      <c r="A79" s="124">
        <v>45062.0</v>
      </c>
      <c r="B79" s="8" t="s">
        <v>226</v>
      </c>
      <c r="C79" s="8" t="s">
        <v>266</v>
      </c>
      <c r="D79" s="125">
        <v>7.0147865547E8</v>
      </c>
      <c r="E79" s="8">
        <v>1.2</v>
      </c>
      <c r="F79" s="8" t="s">
        <v>155</v>
      </c>
    </row>
    <row r="80" ht="27.0" customHeight="1">
      <c r="A80" s="124">
        <v>45062.0</v>
      </c>
      <c r="B80" s="8" t="s">
        <v>258</v>
      </c>
      <c r="C80" s="8" t="s">
        <v>267</v>
      </c>
      <c r="D80" s="125">
        <v>8.7548462185E8</v>
      </c>
      <c r="E80" s="8">
        <v>0.73</v>
      </c>
      <c r="F80" s="8" t="s">
        <v>201</v>
      </c>
    </row>
    <row r="81" ht="27.0" customHeight="1">
      <c r="A81" s="124">
        <v>45064.0</v>
      </c>
      <c r="B81" s="8" t="s">
        <v>268</v>
      </c>
      <c r="C81" s="8" t="s">
        <v>269</v>
      </c>
      <c r="D81" s="125">
        <v>9.28693545E8</v>
      </c>
      <c r="E81" s="8">
        <v>0.73</v>
      </c>
      <c r="F81" s="8" t="s">
        <v>201</v>
      </c>
    </row>
    <row r="82" ht="27.0" customHeight="1">
      <c r="A82" s="120">
        <v>45072.0</v>
      </c>
      <c r="B82" s="8" t="s">
        <v>270</v>
      </c>
      <c r="C82" s="8" t="s">
        <v>271</v>
      </c>
      <c r="D82" s="125">
        <v>7.36695078E8</v>
      </c>
      <c r="E82" s="8">
        <v>1.0</v>
      </c>
      <c r="F82" s="8" t="s">
        <v>201</v>
      </c>
    </row>
    <row r="83" ht="27.0" customHeight="1">
      <c r="A83" s="120">
        <v>45077.0</v>
      </c>
      <c r="B83" s="8" t="s">
        <v>272</v>
      </c>
      <c r="C83" s="8" t="s">
        <v>273</v>
      </c>
      <c r="D83" s="125">
        <v>8.47967826E8</v>
      </c>
      <c r="E83" s="8">
        <v>1.5</v>
      </c>
      <c r="F83" s="8" t="s">
        <v>201</v>
      </c>
    </row>
    <row r="84" ht="27.0" customHeight="1">
      <c r="A84" s="120">
        <v>45086.0</v>
      </c>
      <c r="B84" s="8" t="s">
        <v>211</v>
      </c>
      <c r="C84" s="8" t="s">
        <v>274</v>
      </c>
      <c r="D84" s="125">
        <v>7.15823332E8</v>
      </c>
      <c r="E84" s="8">
        <v>1.42857</v>
      </c>
      <c r="F84" s="8" t="s">
        <v>201</v>
      </c>
    </row>
    <row r="85" ht="27.0" customHeight="1">
      <c r="A85" s="120">
        <v>45120.0</v>
      </c>
      <c r="B85" s="8" t="s">
        <v>211</v>
      </c>
      <c r="C85" s="8" t="s">
        <v>275</v>
      </c>
      <c r="D85" s="125">
        <v>7.14492442E8</v>
      </c>
      <c r="E85" s="99">
        <v>2.0</v>
      </c>
      <c r="F85" s="8" t="s">
        <v>201</v>
      </c>
    </row>
    <row r="86" ht="27.0" customHeight="1">
      <c r="A86" s="120">
        <v>45131.0</v>
      </c>
      <c r="B86" s="8" t="s">
        <v>276</v>
      </c>
      <c r="C86" s="8" t="s">
        <v>277</v>
      </c>
      <c r="D86" s="125">
        <v>7.84032525E8</v>
      </c>
      <c r="E86" s="99">
        <v>0.99</v>
      </c>
      <c r="F86" s="8" t="s">
        <v>155</v>
      </c>
    </row>
    <row r="87" ht="27.0" customHeight="1">
      <c r="A87" s="120">
        <v>45142.0</v>
      </c>
      <c r="B87" s="8" t="s">
        <v>278</v>
      </c>
      <c r="C87" s="8" t="s">
        <v>279</v>
      </c>
      <c r="D87" s="125">
        <v>8.69778058E8</v>
      </c>
      <c r="E87" s="8">
        <v>1.1</v>
      </c>
      <c r="F87" s="8" t="s">
        <v>155</v>
      </c>
    </row>
    <row r="88" ht="27.0" customHeight="1">
      <c r="A88" s="120">
        <v>45152.0</v>
      </c>
      <c r="B88" s="8" t="s">
        <v>280</v>
      </c>
      <c r="C88" s="8" t="s">
        <v>281</v>
      </c>
      <c r="D88" s="125">
        <v>8.27236101E8</v>
      </c>
      <c r="E88" s="8">
        <v>0.8</v>
      </c>
      <c r="F88" s="8" t="s">
        <v>201</v>
      </c>
    </row>
    <row r="89" ht="27.0" customHeight="1">
      <c r="A89" s="120">
        <v>45169.0</v>
      </c>
      <c r="B89" s="8" t="s">
        <v>282</v>
      </c>
      <c r="C89" s="8" t="s">
        <v>277</v>
      </c>
      <c r="D89" s="125">
        <v>7.161129E8</v>
      </c>
      <c r="E89" s="8">
        <v>2.0</v>
      </c>
      <c r="F89" s="8" t="s">
        <v>261</v>
      </c>
    </row>
    <row r="90" ht="27.0" customHeight="1">
      <c r="A90" s="124">
        <v>45237.0</v>
      </c>
      <c r="B90" s="8" t="s">
        <v>283</v>
      </c>
      <c r="C90" s="8" t="s">
        <v>284</v>
      </c>
      <c r="D90" s="125">
        <v>9.25789403E8</v>
      </c>
      <c r="E90" s="8">
        <v>1.5</v>
      </c>
      <c r="F90" s="8" t="s">
        <v>155</v>
      </c>
    </row>
    <row r="91" ht="27.0" customHeight="1">
      <c r="A91" s="124">
        <v>45244.0</v>
      </c>
      <c r="B91" s="8" t="s">
        <v>224</v>
      </c>
      <c r="C91" s="8" t="s">
        <v>204</v>
      </c>
      <c r="D91" s="125">
        <v>8.15275265E8</v>
      </c>
      <c r="E91" s="8">
        <v>1.3</v>
      </c>
      <c r="F91" s="8" t="s">
        <v>261</v>
      </c>
    </row>
    <row r="92" ht="27.0" customHeight="1">
      <c r="A92" s="124">
        <v>45266.0</v>
      </c>
      <c r="B92" s="8" t="s">
        <v>285</v>
      </c>
      <c r="C92" s="8" t="s">
        <v>263</v>
      </c>
      <c r="D92" s="125">
        <v>8.37907805E8</v>
      </c>
      <c r="E92" s="8">
        <v>2.5</v>
      </c>
      <c r="F92" s="8" t="s">
        <v>201</v>
      </c>
    </row>
    <row r="93" ht="27.0" customHeight="1">
      <c r="A93" s="124">
        <v>45328.0</v>
      </c>
      <c r="B93" s="8" t="s">
        <v>286</v>
      </c>
      <c r="C93" s="8" t="s">
        <v>206</v>
      </c>
      <c r="D93" s="125">
        <v>8.67171872E8</v>
      </c>
      <c r="E93" s="8">
        <v>0.91</v>
      </c>
      <c r="F93" s="8" t="s">
        <v>201</v>
      </c>
    </row>
    <row r="94" ht="27.0" customHeight="1">
      <c r="A94" s="124">
        <v>45349.0</v>
      </c>
      <c r="B94" s="8" t="s">
        <v>287</v>
      </c>
      <c r="C94" s="8" t="s">
        <v>250</v>
      </c>
      <c r="D94" s="125">
        <v>7.32527059E8</v>
      </c>
      <c r="E94" s="8">
        <v>1.0</v>
      </c>
      <c r="F94" s="8" t="s">
        <v>201</v>
      </c>
    </row>
    <row r="95" ht="27.0" customHeight="1">
      <c r="A95" s="124">
        <v>45355.0</v>
      </c>
      <c r="B95" s="8" t="s">
        <v>212</v>
      </c>
      <c r="C95" s="8" t="s">
        <v>288</v>
      </c>
      <c r="D95" s="125">
        <v>8.4124782269E8</v>
      </c>
      <c r="E95" s="8">
        <v>1.05</v>
      </c>
      <c r="F95" s="8" t="s">
        <v>201</v>
      </c>
    </row>
    <row r="96" ht="27.0" customHeight="1">
      <c r="A96" s="124">
        <v>45365.0</v>
      </c>
      <c r="B96" s="8" t="s">
        <v>289</v>
      </c>
      <c r="C96" s="8" t="s">
        <v>290</v>
      </c>
      <c r="D96" s="125">
        <v>8.41160772E8</v>
      </c>
      <c r="E96" s="8">
        <v>1.39</v>
      </c>
      <c r="F96" s="8" t="s">
        <v>201</v>
      </c>
    </row>
    <row r="97" ht="27.0" customHeight="1">
      <c r="A97" s="124">
        <v>45373.0</v>
      </c>
      <c r="B97" s="8" t="s">
        <v>291</v>
      </c>
      <c r="C97" s="8" t="s">
        <v>292</v>
      </c>
      <c r="D97" s="125">
        <v>9.26354307E8</v>
      </c>
      <c r="E97" s="8">
        <v>1.3</v>
      </c>
      <c r="F97" s="8" t="s">
        <v>201</v>
      </c>
    </row>
    <row r="98" ht="27.0" customHeight="1">
      <c r="A98" s="124">
        <v>45384.0</v>
      </c>
      <c r="B98" s="8" t="s">
        <v>293</v>
      </c>
      <c r="C98" s="8" t="s">
        <v>206</v>
      </c>
      <c r="D98" s="125">
        <v>8.96917739E8</v>
      </c>
      <c r="E98" s="8">
        <v>0.8</v>
      </c>
      <c r="F98" s="8" t="s">
        <v>201</v>
      </c>
    </row>
    <row r="99" ht="27.0" customHeight="1">
      <c r="A99" s="124">
        <v>45408.0</v>
      </c>
      <c r="B99" s="8" t="s">
        <v>294</v>
      </c>
      <c r="C99" s="8" t="s">
        <v>288</v>
      </c>
      <c r="D99" s="125">
        <v>8.32624511E8</v>
      </c>
      <c r="E99" s="8">
        <v>0.8</v>
      </c>
      <c r="F99" s="8" t="s">
        <v>201</v>
      </c>
    </row>
    <row r="100" ht="27.0" customHeight="1">
      <c r="A100" s="124">
        <v>45443.0</v>
      </c>
      <c r="B100" s="8" t="s">
        <v>278</v>
      </c>
      <c r="C100" s="8" t="s">
        <v>295</v>
      </c>
      <c r="D100" s="125">
        <v>8.234666E8</v>
      </c>
      <c r="E100" s="8">
        <v>1.0</v>
      </c>
      <c r="F100" s="8" t="s">
        <v>155</v>
      </c>
    </row>
    <row r="101" ht="27.0" customHeight="1">
      <c r="A101" s="124">
        <v>45497.0</v>
      </c>
      <c r="B101" s="8" t="s">
        <v>296</v>
      </c>
      <c r="C101" s="8" t="s">
        <v>297</v>
      </c>
      <c r="D101" s="125">
        <v>7.53607794E8</v>
      </c>
      <c r="E101" s="8">
        <v>1.8</v>
      </c>
      <c r="F101" s="8" t="s">
        <v>201</v>
      </c>
    </row>
    <row r="102" ht="27.0" customHeight="1">
      <c r="A102" s="124">
        <v>45502.0</v>
      </c>
      <c r="B102" s="8" t="s">
        <v>298</v>
      </c>
      <c r="C102" s="8" t="s">
        <v>299</v>
      </c>
      <c r="D102" s="125">
        <v>8.1312598219E8</v>
      </c>
      <c r="E102" s="8">
        <v>1.11253</v>
      </c>
      <c r="F102" s="8" t="s">
        <v>155</v>
      </c>
    </row>
    <row r="103" ht="27.0" customHeight="1">
      <c r="A103" s="124">
        <v>45513.0</v>
      </c>
      <c r="B103" s="8" t="s">
        <v>185</v>
      </c>
      <c r="C103" s="8" t="s">
        <v>300</v>
      </c>
      <c r="D103" s="125">
        <v>7.29410361E8</v>
      </c>
      <c r="E103" s="8">
        <v>1.17</v>
      </c>
      <c r="F103" s="8" t="s">
        <v>201</v>
      </c>
    </row>
    <row r="104" ht="27.0" customHeight="1">
      <c r="A104" s="124">
        <v>45516.0</v>
      </c>
      <c r="B104" s="8" t="s">
        <v>301</v>
      </c>
      <c r="C104" s="8" t="s">
        <v>302</v>
      </c>
      <c r="D104" s="125">
        <v>7.56302521E8</v>
      </c>
      <c r="E104" s="8">
        <v>1.0</v>
      </c>
      <c r="F104" s="8" t="s">
        <v>261</v>
      </c>
    </row>
    <row r="105" ht="27.0" customHeight="1">
      <c r="A105" s="124">
        <v>45548.0</v>
      </c>
      <c r="B105" s="8" t="s">
        <v>303</v>
      </c>
      <c r="C105" s="8" t="s">
        <v>263</v>
      </c>
      <c r="D105" s="125">
        <v>7.70293784E8</v>
      </c>
      <c r="E105" s="8">
        <v>1.05</v>
      </c>
      <c r="F105" s="8" t="s">
        <v>201</v>
      </c>
    </row>
    <row r="106" ht="27.0" customHeight="1">
      <c r="A106" s="124">
        <v>45551.0</v>
      </c>
      <c r="B106" s="8" t="s">
        <v>304</v>
      </c>
      <c r="C106" s="8" t="s">
        <v>263</v>
      </c>
      <c r="D106" s="125">
        <v>7.7284978948E8</v>
      </c>
      <c r="E106" s="8">
        <v>0.7</v>
      </c>
      <c r="F106" s="8" t="s">
        <v>201</v>
      </c>
    </row>
    <row r="107" ht="27.0" customHeight="1">
      <c r="A107" s="124">
        <v>45587.0</v>
      </c>
      <c r="B107" s="8" t="s">
        <v>305</v>
      </c>
      <c r="C107" s="8" t="s">
        <v>306</v>
      </c>
      <c r="D107" s="125">
        <v>8.8975409027E8</v>
      </c>
      <c r="E107" s="8">
        <v>0.61821</v>
      </c>
      <c r="F107" s="8" t="s">
        <v>201</v>
      </c>
    </row>
    <row r="108" ht="27.0" customHeight="1">
      <c r="A108" s="124">
        <v>45597.0</v>
      </c>
      <c r="B108" s="8" t="s">
        <v>307</v>
      </c>
      <c r="C108" s="8" t="s">
        <v>308</v>
      </c>
      <c r="D108" s="125">
        <v>8.93798557E8</v>
      </c>
      <c r="E108" s="8">
        <v>1.1</v>
      </c>
      <c r="F108" s="8" t="s">
        <v>201</v>
      </c>
    </row>
    <row r="109" ht="27.0" customHeight="1">
      <c r="A109" s="124">
        <v>45623.0</v>
      </c>
      <c r="B109" s="8" t="s">
        <v>253</v>
      </c>
      <c r="C109" s="8" t="s">
        <v>230</v>
      </c>
      <c r="D109" s="125">
        <v>7.02230199E8</v>
      </c>
      <c r="E109" s="8">
        <v>1.0</v>
      </c>
      <c r="F109" s="8" t="s">
        <v>201</v>
      </c>
    </row>
    <row r="110" ht="27.0" customHeight="1">
      <c r="A110" s="124">
        <v>45623.0</v>
      </c>
      <c r="B110" s="8" t="s">
        <v>309</v>
      </c>
      <c r="C110" s="8" t="s">
        <v>310</v>
      </c>
      <c r="D110" s="125">
        <v>9.23706807E8</v>
      </c>
      <c r="E110" s="8">
        <v>1.3973</v>
      </c>
      <c r="F110" s="8" t="s">
        <v>201</v>
      </c>
    </row>
    <row r="111" ht="27.0" customHeight="1">
      <c r="A111" s="124">
        <v>45624.0</v>
      </c>
      <c r="B111" s="8" t="s">
        <v>311</v>
      </c>
      <c r="C111" s="8" t="s">
        <v>312</v>
      </c>
      <c r="D111" s="125">
        <v>8.46116551E8</v>
      </c>
      <c r="E111" s="8">
        <v>0.84034</v>
      </c>
      <c r="F111" s="8" t="s">
        <v>201</v>
      </c>
    </row>
    <row r="112" ht="27.0" customHeight="1">
      <c r="A112" s="124">
        <v>45687.0</v>
      </c>
      <c r="B112" s="8" t="s">
        <v>287</v>
      </c>
      <c r="C112" s="8" t="s">
        <v>250</v>
      </c>
      <c r="D112" s="125">
        <v>9.05735615E8</v>
      </c>
      <c r="E112" s="8">
        <v>0.95</v>
      </c>
      <c r="F112" s="8" t="s">
        <v>201</v>
      </c>
    </row>
    <row r="113" ht="27.0" customHeight="1">
      <c r="A113" s="124">
        <v>45716.0</v>
      </c>
      <c r="B113" s="8" t="s">
        <v>313</v>
      </c>
      <c r="C113" s="8" t="s">
        <v>314</v>
      </c>
      <c r="D113" s="125">
        <v>7.79315876E8</v>
      </c>
      <c r="E113" s="8">
        <v>0.71</v>
      </c>
      <c r="F113" s="8" t="s">
        <v>201</v>
      </c>
    </row>
    <row r="114" ht="27.0" customHeight="1">
      <c r="A114" s="124">
        <v>45751.0</v>
      </c>
      <c r="B114" s="8" t="s">
        <v>315</v>
      </c>
      <c r="C114" s="8" t="s">
        <v>314</v>
      </c>
      <c r="D114" s="125">
        <v>8.3E8</v>
      </c>
      <c r="E114" s="8">
        <v>0.66</v>
      </c>
      <c r="F114" s="8" t="s">
        <v>201</v>
      </c>
    </row>
    <row r="115" ht="27.0" customHeight="1">
      <c r="A115" s="124">
        <v>45782.0</v>
      </c>
      <c r="B115" s="8" t="s">
        <v>316</v>
      </c>
      <c r="C115" s="8" t="s">
        <v>317</v>
      </c>
      <c r="D115" s="125">
        <v>6.98694454E8</v>
      </c>
      <c r="E115" s="8">
        <v>1.17647</v>
      </c>
      <c r="F115" s="8" t="s">
        <v>155</v>
      </c>
    </row>
    <row r="116" ht="27.0" customHeight="1">
      <c r="A116" s="124">
        <v>45791.0</v>
      </c>
      <c r="B116" s="8" t="s">
        <v>257</v>
      </c>
      <c r="C116" s="8" t="s">
        <v>290</v>
      </c>
      <c r="D116" s="125">
        <v>9.12722689E8</v>
      </c>
      <c r="E116" s="8">
        <v>0.76607</v>
      </c>
      <c r="F116" s="8" t="s">
        <v>201</v>
      </c>
    </row>
    <row r="117" ht="27.0" customHeight="1">
      <c r="A117" s="124">
        <v>45825.0</v>
      </c>
      <c r="B117" s="8" t="s">
        <v>318</v>
      </c>
      <c r="C117" s="8" t="s">
        <v>263</v>
      </c>
      <c r="D117" s="125">
        <v>9.25519875E8</v>
      </c>
      <c r="E117" s="8">
        <v>2.0</v>
      </c>
      <c r="F117" s="8" t="s">
        <v>201</v>
      </c>
    </row>
    <row r="118" ht="27.0" customHeight="1">
      <c r="A118" s="124">
        <v>45852.0</v>
      </c>
      <c r="B118" s="8" t="s">
        <v>319</v>
      </c>
      <c r="C118" s="8" t="s">
        <v>320</v>
      </c>
      <c r="D118" s="125">
        <v>7.68890756E8</v>
      </c>
      <c r="E118" s="8">
        <v>2.61345</v>
      </c>
      <c r="F118" s="8" t="s">
        <v>155</v>
      </c>
    </row>
    <row r="119" ht="27.0" customHeight="1">
      <c r="A119" s="124">
        <v>45856.0</v>
      </c>
      <c r="B119" s="8" t="s">
        <v>305</v>
      </c>
      <c r="C119" s="8" t="s">
        <v>321</v>
      </c>
      <c r="D119" s="125">
        <v>8.25225717E8</v>
      </c>
      <c r="E119" s="8">
        <v>0.62763</v>
      </c>
      <c r="F119" s="8" t="s">
        <v>155</v>
      </c>
    </row>
    <row r="120" ht="27.0" customHeight="1">
      <c r="A120" s="126">
        <v>45973.0</v>
      </c>
      <c r="B120" s="127" t="s">
        <v>322</v>
      </c>
      <c r="C120" s="127" t="s">
        <v>323</v>
      </c>
      <c r="D120" s="128">
        <v>7.55217E8</v>
      </c>
      <c r="E120" s="127">
        <v>1.0</v>
      </c>
      <c r="F120" s="127" t="s">
        <v>155</v>
      </c>
    </row>
    <row r="121" ht="27.0" customHeight="1">
      <c r="A121" s="124">
        <v>45973.0</v>
      </c>
      <c r="B121" s="8" t="s">
        <v>322</v>
      </c>
      <c r="C121" s="8" t="s">
        <v>323</v>
      </c>
      <c r="D121" s="125">
        <v>7.55217E8</v>
      </c>
      <c r="E121" s="8">
        <v>1.0</v>
      </c>
      <c r="F121" s="8" t="s">
        <v>155</v>
      </c>
    </row>
    <row r="122" ht="27.0" customHeight="1">
      <c r="A122" s="124">
        <v>45980.0</v>
      </c>
      <c r="B122" s="8" t="s">
        <v>322</v>
      </c>
      <c r="C122" s="8" t="s">
        <v>324</v>
      </c>
      <c r="D122" s="125">
        <v>7.92436006E8</v>
      </c>
      <c r="E122" s="8">
        <v>0.59</v>
      </c>
      <c r="F122" s="8" t="s">
        <v>261</v>
      </c>
    </row>
    <row r="123" ht="27.0" customHeight="1">
      <c r="A123" s="124">
        <v>45980.0</v>
      </c>
      <c r="B123" s="8" t="s">
        <v>322</v>
      </c>
      <c r="C123" s="8" t="s">
        <v>324</v>
      </c>
      <c r="D123" s="125">
        <v>7.92436006E8</v>
      </c>
      <c r="E123" s="8">
        <v>0.59</v>
      </c>
      <c r="F123" s="8" t="s">
        <v>261</v>
      </c>
    </row>
    <row r="124" ht="27.0" customHeight="1">
      <c r="A124" s="124">
        <v>46006.0</v>
      </c>
      <c r="B124" s="8" t="s">
        <v>311</v>
      </c>
      <c r="C124" s="8" t="s">
        <v>325</v>
      </c>
      <c r="D124" s="125">
        <v>9.193377286E8</v>
      </c>
      <c r="E124" s="8">
        <v>0.67227</v>
      </c>
      <c r="F124" s="8" t="s">
        <v>201</v>
      </c>
    </row>
    <row r="125" ht="27.0" customHeight="1">
      <c r="A125" s="124">
        <v>46045.0</v>
      </c>
      <c r="B125" s="8" t="s">
        <v>210</v>
      </c>
      <c r="C125" s="8" t="s">
        <v>167</v>
      </c>
      <c r="D125" s="125">
        <v>7.63655919E8</v>
      </c>
      <c r="E125" s="8">
        <v>0.9634</v>
      </c>
      <c r="F125" s="8" t="s">
        <v>201</v>
      </c>
    </row>
    <row r="126" ht="27.0" customHeight="1">
      <c r="A126" s="124">
        <v>46051.0</v>
      </c>
      <c r="B126" s="8" t="s">
        <v>287</v>
      </c>
      <c r="C126" s="8" t="s">
        <v>290</v>
      </c>
      <c r="D126" s="125">
        <v>8.135E8</v>
      </c>
      <c r="E126" s="8">
        <v>0.95</v>
      </c>
      <c r="F126" s="8" t="s">
        <v>201</v>
      </c>
    </row>
    <row r="127" ht="27.0" customHeight="1">
      <c r="A127" s="124">
        <v>46099.0</v>
      </c>
      <c r="B127" s="8" t="s">
        <v>316</v>
      </c>
      <c r="C127" s="8" t="s">
        <v>266</v>
      </c>
      <c r="D127" s="125">
        <v>8.08089055E8</v>
      </c>
      <c r="E127" s="8">
        <v>1.3</v>
      </c>
      <c r="F127" s="8" t="s">
        <v>155</v>
      </c>
    </row>
    <row r="128" ht="27.0" customHeight="1">
      <c r="A128" s="124">
        <v>46105.0</v>
      </c>
      <c r="B128" s="8" t="s">
        <v>326</v>
      </c>
      <c r="C128" s="8" t="s">
        <v>167</v>
      </c>
      <c r="D128" s="125">
        <v>6.99809E8</v>
      </c>
      <c r="E128" s="8">
        <v>1.42017</v>
      </c>
      <c r="F128" s="8" t="s">
        <v>201</v>
      </c>
    </row>
    <row r="129" ht="27.0" customHeight="1">
      <c r="A129" s="124">
        <v>46112.0</v>
      </c>
      <c r="B129" s="8" t="s">
        <v>327</v>
      </c>
      <c r="C129" s="8" t="s">
        <v>167</v>
      </c>
      <c r="D129" s="125">
        <v>8.72646594E8</v>
      </c>
      <c r="E129" s="8">
        <v>2.5</v>
      </c>
      <c r="F129" s="8" t="s">
        <v>201</v>
      </c>
    </row>
    <row r="130" ht="27.0" customHeight="1">
      <c r="A130" s="124">
        <v>46112.0</v>
      </c>
      <c r="B130" s="8" t="s">
        <v>315</v>
      </c>
      <c r="C130" s="8" t="s">
        <v>290</v>
      </c>
      <c r="D130" s="125">
        <v>8.5266084293E8</v>
      </c>
      <c r="E130" s="8">
        <v>0.66</v>
      </c>
      <c r="F130" s="8" t="s">
        <v>201</v>
      </c>
    </row>
    <row r="131" ht="27.0" customHeight="1">
      <c r="A131" s="124">
        <v>46128.0</v>
      </c>
      <c r="B131" s="8" t="s">
        <v>328</v>
      </c>
      <c r="C131" s="8" t="s">
        <v>290</v>
      </c>
      <c r="D131" s="129">
        <v>9.1668E8</v>
      </c>
      <c r="E131" s="8">
        <v>1.2</v>
      </c>
      <c r="F131" s="8" t="s">
        <v>201</v>
      </c>
    </row>
    <row r="132" ht="27.0" customHeight="1">
      <c r="A132" s="124">
        <v>46157.0</v>
      </c>
      <c r="B132" s="8" t="s">
        <v>329</v>
      </c>
      <c r="C132" s="8" t="s">
        <v>290</v>
      </c>
      <c r="D132" s="129">
        <v>9.1803012E8</v>
      </c>
      <c r="E132" s="8">
        <v>1.24</v>
      </c>
      <c r="F132" s="8" t="s">
        <v>201</v>
      </c>
    </row>
    <row r="133" ht="14.25" customHeight="1">
      <c r="A133" s="130"/>
      <c r="B133" s="130"/>
      <c r="C133" s="130"/>
      <c r="D133" s="130"/>
      <c r="E133" s="130"/>
      <c r="F133" s="130"/>
    </row>
    <row r="134" ht="14.25" customHeight="1">
      <c r="A134" s="130"/>
      <c r="B134" s="130"/>
      <c r="C134" s="130"/>
      <c r="D134" s="130"/>
      <c r="E134" s="130"/>
      <c r="F134" s="130"/>
    </row>
    <row r="135" ht="14.25" customHeight="1">
      <c r="A135" s="130"/>
      <c r="B135" s="130"/>
      <c r="C135" s="130"/>
      <c r="D135" s="69" t="s">
        <v>132</v>
      </c>
      <c r="E135" s="69">
        <f>AVERAGE($E$2:$E$132)</f>
        <v>1.095826183</v>
      </c>
      <c r="F135" s="130"/>
    </row>
    <row r="136" ht="14.25" customHeight="1">
      <c r="A136" s="130"/>
      <c r="B136" s="130"/>
      <c r="C136" s="130"/>
      <c r="D136" s="69" t="s">
        <v>134</v>
      </c>
      <c r="E136" s="69">
        <f>MEDIAN($E$2:$E$132)</f>
        <v>1</v>
      </c>
      <c r="F136" s="130"/>
    </row>
    <row r="137" ht="14.25" customHeight="1">
      <c r="A137" s="130"/>
      <c r="B137" s="130"/>
      <c r="C137" s="130"/>
      <c r="D137" s="69" t="s">
        <v>136</v>
      </c>
      <c r="E137" s="69">
        <f>GEOMEAN($E$2:$E$132)</f>
        <v>1.024130017</v>
      </c>
      <c r="F137" s="130"/>
    </row>
    <row r="138" ht="14.25" customHeight="1">
      <c r="A138" s="130"/>
      <c r="B138" s="130"/>
      <c r="C138" s="130"/>
      <c r="D138" s="69" t="s">
        <v>27</v>
      </c>
      <c r="E138" s="131">
        <f>MIN($E$2:$E$132)</f>
        <v>0.566</v>
      </c>
      <c r="F138" s="130"/>
    </row>
    <row r="139" ht="14.25" customHeight="1">
      <c r="A139" s="130"/>
      <c r="B139" s="130"/>
      <c r="C139" s="130"/>
      <c r="D139" s="69" t="s">
        <v>330</v>
      </c>
      <c r="E139" s="131">
        <f>MAX($E$2:$E$132)</f>
        <v>2.61345</v>
      </c>
      <c r="F139" s="130"/>
    </row>
    <row r="140" ht="14.25" customHeight="1">
      <c r="A140" s="130"/>
      <c r="B140" s="130"/>
      <c r="C140" s="130"/>
      <c r="D140" s="130"/>
      <c r="E140" s="130"/>
      <c r="F140" s="130"/>
    </row>
    <row r="141" ht="14.25" customHeight="1">
      <c r="A141" s="130"/>
      <c r="B141" s="130"/>
      <c r="C141" s="130"/>
      <c r="D141" s="130"/>
      <c r="E141" s="130"/>
      <c r="F141" s="130"/>
    </row>
    <row r="142" ht="14.25" customHeight="1">
      <c r="A142" s="130"/>
      <c r="B142" s="130"/>
      <c r="C142" s="130"/>
      <c r="D142" s="130"/>
      <c r="E142" s="130"/>
      <c r="F142" s="130"/>
    </row>
    <row r="143" ht="14.25" customHeight="1">
      <c r="A143" s="130"/>
      <c r="B143" s="130"/>
      <c r="C143" s="130"/>
      <c r="D143" s="130"/>
      <c r="E143" s="130"/>
      <c r="F143" s="130"/>
    </row>
    <row r="144" ht="14.25" customHeight="1">
      <c r="A144" s="130"/>
      <c r="B144" s="130"/>
      <c r="C144" s="130"/>
      <c r="D144" s="130"/>
      <c r="E144" s="130"/>
      <c r="F144" s="130"/>
    </row>
    <row r="145" ht="14.25" customHeight="1">
      <c r="A145" s="130"/>
      <c r="B145" s="130"/>
      <c r="C145" s="130"/>
      <c r="D145" s="130"/>
      <c r="E145" s="130"/>
      <c r="F145" s="130"/>
    </row>
    <row r="146" ht="14.25" customHeight="1">
      <c r="A146" s="130"/>
      <c r="B146" s="130"/>
      <c r="C146" s="130"/>
      <c r="D146" s="130"/>
      <c r="E146" s="130"/>
      <c r="F146" s="130"/>
    </row>
    <row r="147" ht="14.25" customHeight="1">
      <c r="A147" s="130"/>
      <c r="B147" s="130"/>
      <c r="C147" s="130"/>
      <c r="D147" s="130"/>
      <c r="E147" s="130"/>
      <c r="F147" s="130"/>
    </row>
    <row r="148" ht="14.25" customHeight="1">
      <c r="A148" s="130"/>
      <c r="B148" s="130"/>
      <c r="C148" s="130"/>
      <c r="D148" s="130"/>
      <c r="E148" s="130"/>
      <c r="F148" s="130"/>
    </row>
    <row r="149" ht="14.25" customHeight="1">
      <c r="A149" s="130"/>
      <c r="B149" s="130"/>
      <c r="C149" s="130"/>
      <c r="D149" s="130"/>
      <c r="E149" s="130"/>
      <c r="F149" s="130"/>
    </row>
    <row r="150" ht="14.25" customHeight="1">
      <c r="A150" s="130"/>
      <c r="B150" s="130"/>
      <c r="C150" s="130"/>
      <c r="D150" s="130"/>
      <c r="E150" s="130"/>
      <c r="F150" s="130"/>
    </row>
    <row r="151" ht="14.25" customHeight="1">
      <c r="A151" s="130"/>
      <c r="B151" s="130"/>
      <c r="C151" s="130"/>
      <c r="D151" s="130"/>
      <c r="E151" s="130"/>
      <c r="F151" s="130"/>
    </row>
    <row r="152" ht="14.25" customHeight="1">
      <c r="A152" s="130"/>
      <c r="B152" s="130"/>
      <c r="C152" s="130"/>
      <c r="D152" s="130"/>
      <c r="E152" s="130"/>
      <c r="F152" s="130"/>
    </row>
    <row r="153" ht="14.25" customHeight="1">
      <c r="A153" s="130"/>
      <c r="B153" s="130"/>
      <c r="C153" s="130"/>
      <c r="D153" s="130"/>
      <c r="E153" s="130"/>
      <c r="F153" s="130"/>
    </row>
    <row r="154" ht="14.25" customHeight="1">
      <c r="A154" s="130"/>
      <c r="B154" s="130"/>
      <c r="C154" s="130"/>
      <c r="D154" s="130"/>
      <c r="E154" s="130"/>
      <c r="F154" s="130"/>
    </row>
    <row r="155" ht="14.25" customHeight="1">
      <c r="A155" s="130"/>
      <c r="B155" s="130"/>
      <c r="C155" s="130"/>
      <c r="D155" s="130"/>
      <c r="E155" s="130"/>
      <c r="F155" s="130"/>
    </row>
    <row r="156" ht="14.25" customHeight="1">
      <c r="A156" s="130"/>
      <c r="B156" s="130"/>
      <c r="C156" s="130"/>
      <c r="D156" s="130"/>
      <c r="E156" s="130"/>
      <c r="F156" s="130"/>
    </row>
    <row r="157" ht="14.25" customHeight="1">
      <c r="A157" s="130"/>
      <c r="B157" s="130"/>
      <c r="C157" s="130"/>
      <c r="D157" s="130"/>
      <c r="E157" s="130"/>
      <c r="F157" s="130"/>
    </row>
    <row r="158" ht="14.25" customHeight="1">
      <c r="A158" s="130"/>
      <c r="B158" s="130"/>
      <c r="C158" s="130"/>
      <c r="D158" s="130"/>
      <c r="E158" s="130"/>
      <c r="F158" s="130"/>
    </row>
    <row r="159" ht="14.25" customHeight="1">
      <c r="A159" s="130"/>
      <c r="B159" s="130"/>
      <c r="C159" s="130"/>
      <c r="D159" s="130"/>
      <c r="E159" s="130"/>
      <c r="F159" s="130"/>
    </row>
    <row r="160" ht="14.25" customHeight="1">
      <c r="A160" s="130"/>
      <c r="B160" s="130"/>
      <c r="C160" s="130"/>
      <c r="D160" s="130"/>
      <c r="E160" s="130"/>
      <c r="F160" s="130"/>
    </row>
    <row r="161" ht="14.25" customHeight="1">
      <c r="A161" s="130"/>
      <c r="B161" s="130"/>
      <c r="C161" s="130"/>
      <c r="D161" s="130"/>
      <c r="E161" s="130"/>
      <c r="F161" s="130"/>
    </row>
    <row r="162" ht="14.25" customHeight="1">
      <c r="A162" s="130"/>
      <c r="B162" s="130"/>
      <c r="C162" s="130"/>
      <c r="D162" s="130"/>
      <c r="E162" s="130"/>
      <c r="F162" s="130"/>
    </row>
    <row r="163" ht="14.25" customHeight="1">
      <c r="A163" s="130"/>
      <c r="B163" s="130"/>
      <c r="C163" s="130"/>
      <c r="D163" s="130"/>
      <c r="E163" s="130"/>
      <c r="F163" s="130"/>
    </row>
    <row r="164" ht="14.25" customHeight="1">
      <c r="A164" s="130"/>
      <c r="B164" s="130"/>
      <c r="C164" s="130"/>
      <c r="D164" s="130"/>
      <c r="E164" s="130"/>
      <c r="F164" s="130"/>
    </row>
    <row r="165" ht="14.25" customHeight="1">
      <c r="A165" s="130"/>
      <c r="B165" s="130"/>
      <c r="C165" s="130"/>
      <c r="D165" s="130"/>
      <c r="E165" s="130"/>
      <c r="F165" s="130"/>
    </row>
    <row r="166" ht="14.25" customHeight="1">
      <c r="A166" s="130"/>
      <c r="B166" s="130"/>
      <c r="C166" s="130"/>
      <c r="D166" s="130"/>
      <c r="E166" s="130"/>
      <c r="F166" s="130"/>
    </row>
    <row r="167" ht="14.25" customHeight="1">
      <c r="A167" s="130"/>
      <c r="B167" s="130"/>
      <c r="C167" s="130"/>
      <c r="D167" s="130"/>
      <c r="E167" s="130"/>
      <c r="F167" s="130"/>
    </row>
    <row r="168" ht="14.25" customHeight="1">
      <c r="A168" s="130"/>
      <c r="B168" s="130"/>
      <c r="C168" s="130"/>
      <c r="D168" s="130"/>
      <c r="E168" s="130"/>
      <c r="F168" s="130"/>
    </row>
    <row r="169" ht="14.25" customHeight="1">
      <c r="A169" s="130"/>
      <c r="B169" s="130"/>
      <c r="C169" s="130"/>
      <c r="D169" s="130"/>
      <c r="E169" s="130"/>
      <c r="F169" s="130"/>
    </row>
    <row r="170" ht="14.25" customHeight="1">
      <c r="A170" s="130"/>
      <c r="B170" s="130"/>
      <c r="C170" s="130"/>
      <c r="D170" s="130"/>
      <c r="E170" s="130"/>
      <c r="F170" s="130"/>
    </row>
    <row r="171" ht="14.25" customHeight="1">
      <c r="A171" s="130"/>
      <c r="B171" s="130"/>
      <c r="C171" s="130"/>
      <c r="D171" s="130"/>
      <c r="E171" s="130"/>
      <c r="F171" s="130"/>
    </row>
    <row r="172" ht="14.25" customHeight="1">
      <c r="A172" s="130"/>
      <c r="B172" s="130"/>
      <c r="C172" s="130"/>
      <c r="D172" s="130"/>
      <c r="E172" s="130"/>
      <c r="F172" s="130"/>
    </row>
    <row r="173" ht="14.25" customHeight="1">
      <c r="A173" s="130"/>
      <c r="B173" s="130"/>
      <c r="C173" s="130"/>
      <c r="D173" s="130"/>
      <c r="E173" s="130"/>
      <c r="F173" s="130"/>
    </row>
    <row r="174" ht="14.25" customHeight="1">
      <c r="A174" s="130"/>
      <c r="B174" s="130"/>
      <c r="C174" s="130"/>
      <c r="D174" s="130"/>
      <c r="E174" s="130"/>
      <c r="F174" s="130"/>
    </row>
    <row r="175" ht="14.25" customHeight="1">
      <c r="A175" s="130"/>
      <c r="B175" s="130"/>
      <c r="C175" s="130"/>
      <c r="D175" s="130"/>
      <c r="E175" s="130"/>
      <c r="F175" s="130"/>
    </row>
    <row r="176" ht="14.25" customHeight="1">
      <c r="A176" s="130"/>
      <c r="B176" s="130"/>
      <c r="C176" s="130"/>
      <c r="D176" s="130"/>
      <c r="E176" s="130"/>
      <c r="F176" s="130"/>
    </row>
    <row r="177" ht="14.25" customHeight="1">
      <c r="A177" s="130"/>
      <c r="B177" s="130"/>
      <c r="C177" s="130"/>
      <c r="D177" s="130"/>
      <c r="E177" s="130"/>
      <c r="F177" s="130"/>
    </row>
    <row r="178" ht="14.25" customHeight="1">
      <c r="A178" s="130"/>
      <c r="B178" s="130"/>
      <c r="C178" s="130"/>
      <c r="D178" s="130"/>
      <c r="E178" s="130"/>
      <c r="F178" s="130"/>
    </row>
    <row r="179" ht="14.25" customHeight="1">
      <c r="A179" s="130"/>
      <c r="B179" s="130"/>
      <c r="C179" s="130"/>
      <c r="D179" s="130"/>
      <c r="E179" s="130"/>
      <c r="F179" s="130"/>
    </row>
    <row r="180" ht="14.25" customHeight="1">
      <c r="A180" s="130"/>
      <c r="B180" s="130"/>
      <c r="C180" s="130"/>
      <c r="D180" s="130"/>
      <c r="E180" s="130"/>
      <c r="F180" s="130"/>
    </row>
    <row r="181" ht="14.25" customHeight="1">
      <c r="A181" s="130"/>
      <c r="B181" s="130"/>
      <c r="C181" s="130"/>
      <c r="D181" s="130"/>
      <c r="E181" s="130"/>
      <c r="F181" s="130"/>
    </row>
    <row r="182" ht="14.25" customHeight="1">
      <c r="A182" s="130"/>
      <c r="B182" s="130"/>
      <c r="C182" s="130"/>
      <c r="D182" s="130"/>
      <c r="E182" s="130"/>
      <c r="F182" s="130"/>
    </row>
    <row r="183" ht="14.25" customHeight="1">
      <c r="A183" s="130"/>
      <c r="B183" s="130"/>
      <c r="C183" s="130"/>
      <c r="D183" s="130"/>
      <c r="E183" s="130"/>
      <c r="F183" s="130"/>
    </row>
    <row r="184" ht="14.25" customHeight="1">
      <c r="A184" s="130"/>
      <c r="B184" s="130"/>
      <c r="C184" s="130"/>
      <c r="D184" s="130"/>
      <c r="E184" s="130"/>
      <c r="F184" s="130"/>
    </row>
    <row r="185" ht="14.25" customHeight="1">
      <c r="A185" s="130"/>
      <c r="B185" s="130"/>
      <c r="C185" s="130"/>
      <c r="D185" s="130"/>
      <c r="E185" s="130"/>
      <c r="F185" s="130"/>
    </row>
    <row r="186" ht="14.25" customHeight="1">
      <c r="A186" s="130"/>
      <c r="B186" s="130"/>
      <c r="C186" s="130"/>
      <c r="D186" s="130"/>
      <c r="E186" s="130"/>
      <c r="F186" s="130"/>
    </row>
    <row r="187" ht="14.25" customHeight="1">
      <c r="A187" s="130"/>
      <c r="B187" s="130"/>
      <c r="C187" s="130"/>
      <c r="D187" s="130"/>
      <c r="E187" s="130"/>
      <c r="F187" s="130"/>
    </row>
    <row r="188" ht="14.25" customHeight="1">
      <c r="A188" s="130"/>
      <c r="B188" s="130"/>
      <c r="C188" s="130"/>
      <c r="D188" s="130"/>
      <c r="E188" s="130"/>
      <c r="F188" s="130"/>
    </row>
    <row r="189" ht="14.25" customHeight="1">
      <c r="A189" s="130"/>
      <c r="B189" s="130"/>
      <c r="C189" s="130"/>
      <c r="D189" s="130"/>
      <c r="E189" s="130"/>
      <c r="F189" s="130"/>
    </row>
    <row r="190" ht="14.25" customHeight="1">
      <c r="A190" s="130"/>
      <c r="B190" s="130"/>
      <c r="C190" s="130"/>
      <c r="D190" s="130"/>
      <c r="E190" s="130"/>
      <c r="F190" s="130"/>
    </row>
    <row r="191" ht="14.25" customHeight="1">
      <c r="A191" s="130"/>
      <c r="B191" s="130"/>
      <c r="C191" s="130"/>
      <c r="D191" s="130"/>
      <c r="E191" s="130"/>
      <c r="F191" s="130"/>
    </row>
    <row r="192" ht="14.25" customHeight="1">
      <c r="A192" s="130"/>
      <c r="B192" s="130"/>
      <c r="C192" s="130"/>
      <c r="D192" s="130"/>
      <c r="E192" s="130"/>
      <c r="F192" s="130"/>
    </row>
    <row r="193" ht="14.25" customHeight="1">
      <c r="A193" s="130"/>
      <c r="B193" s="130"/>
      <c r="C193" s="130"/>
      <c r="D193" s="130"/>
      <c r="E193" s="130"/>
      <c r="F193" s="130"/>
    </row>
    <row r="194" ht="14.25" customHeight="1">
      <c r="A194" s="130"/>
      <c r="B194" s="130"/>
      <c r="C194" s="130"/>
      <c r="D194" s="130"/>
      <c r="E194" s="130"/>
      <c r="F194" s="130"/>
    </row>
    <row r="195" ht="14.25" customHeight="1">
      <c r="A195" s="130"/>
      <c r="B195" s="130"/>
      <c r="C195" s="130"/>
      <c r="D195" s="130"/>
      <c r="E195" s="130"/>
      <c r="F195" s="130"/>
    </row>
    <row r="196" ht="14.25" customHeight="1">
      <c r="A196" s="130"/>
      <c r="B196" s="130"/>
      <c r="C196" s="130"/>
      <c r="D196" s="130"/>
      <c r="E196" s="130"/>
      <c r="F196" s="130"/>
    </row>
    <row r="197" ht="14.25" customHeight="1">
      <c r="A197" s="130"/>
      <c r="B197" s="130"/>
      <c r="C197" s="130"/>
      <c r="D197" s="130"/>
      <c r="E197" s="130"/>
      <c r="F197" s="130"/>
    </row>
    <row r="198" ht="14.25" customHeight="1">
      <c r="A198" s="130"/>
      <c r="B198" s="130"/>
      <c r="C198" s="130"/>
      <c r="D198" s="130"/>
      <c r="E198" s="130"/>
      <c r="F198" s="130"/>
    </row>
    <row r="199" ht="14.25" customHeight="1">
      <c r="A199" s="130"/>
      <c r="B199" s="130"/>
      <c r="C199" s="130"/>
      <c r="D199" s="130"/>
      <c r="E199" s="130"/>
      <c r="F199" s="130"/>
    </row>
    <row r="200" ht="14.25" customHeight="1">
      <c r="A200" s="130"/>
      <c r="B200" s="130"/>
      <c r="C200" s="130"/>
      <c r="D200" s="130"/>
      <c r="E200" s="130"/>
      <c r="F200" s="130"/>
    </row>
    <row r="201" ht="14.25" customHeight="1">
      <c r="A201" s="130"/>
      <c r="B201" s="130"/>
      <c r="C201" s="130"/>
      <c r="D201" s="130"/>
      <c r="E201" s="130"/>
      <c r="F201" s="130"/>
    </row>
    <row r="202" ht="14.25" customHeight="1">
      <c r="A202" s="130"/>
      <c r="B202" s="130"/>
      <c r="C202" s="130"/>
      <c r="D202" s="130"/>
      <c r="E202" s="130"/>
      <c r="F202" s="130"/>
    </row>
    <row r="203" ht="14.25" customHeight="1">
      <c r="A203" s="130"/>
      <c r="B203" s="130"/>
      <c r="C203" s="130"/>
      <c r="D203" s="130"/>
      <c r="E203" s="130"/>
      <c r="F203" s="130"/>
    </row>
    <row r="204" ht="14.25" customHeight="1">
      <c r="A204" s="130"/>
      <c r="B204" s="130"/>
      <c r="C204" s="130"/>
      <c r="D204" s="130"/>
      <c r="E204" s="130"/>
      <c r="F204" s="130"/>
    </row>
    <row r="205" ht="14.25" customHeight="1">
      <c r="A205" s="130"/>
      <c r="B205" s="130"/>
      <c r="C205" s="130"/>
      <c r="D205" s="130"/>
      <c r="E205" s="130"/>
      <c r="F205" s="130"/>
    </row>
    <row r="206" ht="14.25" customHeight="1">
      <c r="A206" s="130"/>
      <c r="B206" s="130"/>
      <c r="C206" s="130"/>
      <c r="D206" s="130"/>
      <c r="E206" s="130"/>
      <c r="F206" s="130"/>
    </row>
    <row r="207" ht="14.25" customHeight="1">
      <c r="A207" s="130"/>
      <c r="B207" s="130"/>
      <c r="C207" s="130"/>
      <c r="D207" s="130"/>
      <c r="E207" s="130"/>
      <c r="F207" s="130"/>
    </row>
    <row r="208" ht="14.25" customHeight="1">
      <c r="A208" s="130"/>
      <c r="B208" s="130"/>
      <c r="C208" s="130"/>
      <c r="D208" s="130"/>
      <c r="E208" s="130"/>
      <c r="F208" s="130"/>
    </row>
    <row r="209" ht="14.25" customHeight="1">
      <c r="A209" s="130"/>
      <c r="B209" s="130"/>
      <c r="C209" s="130"/>
      <c r="D209" s="130"/>
      <c r="E209" s="130"/>
      <c r="F209" s="130"/>
    </row>
    <row r="210" ht="14.25" customHeight="1">
      <c r="A210" s="130"/>
      <c r="B210" s="130"/>
      <c r="C210" s="130"/>
      <c r="D210" s="130"/>
      <c r="E210" s="130"/>
      <c r="F210" s="130"/>
    </row>
    <row r="211" ht="14.25" customHeight="1">
      <c r="A211" s="130"/>
      <c r="B211" s="130"/>
      <c r="C211" s="130"/>
      <c r="D211" s="130"/>
      <c r="E211" s="130"/>
      <c r="F211" s="130"/>
    </row>
    <row r="212" ht="14.25" customHeight="1">
      <c r="A212" s="130"/>
      <c r="B212" s="130"/>
      <c r="C212" s="130"/>
      <c r="D212" s="130"/>
      <c r="E212" s="130"/>
      <c r="F212" s="130"/>
    </row>
    <row r="213" ht="14.25" customHeight="1">
      <c r="A213" s="130"/>
      <c r="B213" s="130"/>
      <c r="C213" s="130"/>
      <c r="D213" s="130"/>
      <c r="E213" s="130"/>
      <c r="F213" s="130"/>
    </row>
    <row r="214" ht="14.25" customHeight="1">
      <c r="A214" s="130"/>
      <c r="B214" s="130"/>
      <c r="C214" s="130"/>
      <c r="D214" s="130"/>
      <c r="E214" s="130"/>
      <c r="F214" s="130"/>
    </row>
    <row r="215" ht="14.25" customHeight="1">
      <c r="A215" s="130"/>
      <c r="B215" s="130"/>
      <c r="C215" s="130"/>
      <c r="D215" s="130"/>
      <c r="E215" s="130"/>
      <c r="F215" s="130"/>
    </row>
    <row r="216" ht="14.25" customHeight="1">
      <c r="A216" s="130"/>
      <c r="B216" s="130"/>
      <c r="C216" s="130"/>
      <c r="D216" s="130"/>
      <c r="E216" s="130"/>
      <c r="F216" s="130"/>
    </row>
    <row r="217" ht="14.25" customHeight="1">
      <c r="A217" s="130"/>
      <c r="B217" s="130"/>
      <c r="C217" s="130"/>
      <c r="D217" s="130"/>
      <c r="E217" s="130"/>
      <c r="F217" s="130"/>
    </row>
    <row r="218" ht="14.25" customHeight="1">
      <c r="A218" s="130"/>
      <c r="B218" s="130"/>
      <c r="C218" s="130"/>
      <c r="D218" s="130"/>
      <c r="E218" s="130"/>
      <c r="F218" s="130"/>
    </row>
    <row r="219" ht="14.25" customHeight="1">
      <c r="A219" s="130"/>
      <c r="B219" s="130"/>
      <c r="C219" s="130"/>
      <c r="D219" s="130"/>
      <c r="E219" s="130"/>
      <c r="F219" s="130"/>
    </row>
    <row r="220" ht="14.25" customHeight="1">
      <c r="A220" s="130"/>
      <c r="B220" s="130"/>
      <c r="C220" s="130"/>
      <c r="D220" s="130"/>
      <c r="E220" s="130"/>
      <c r="F220" s="130"/>
    </row>
    <row r="221" ht="14.25" customHeight="1">
      <c r="A221" s="130"/>
      <c r="B221" s="130"/>
      <c r="C221" s="130"/>
      <c r="D221" s="130"/>
      <c r="E221" s="130"/>
      <c r="F221" s="130"/>
    </row>
    <row r="222" ht="14.25" customHeight="1">
      <c r="A222" s="130"/>
      <c r="B222" s="130"/>
      <c r="C222" s="130"/>
      <c r="D222" s="130"/>
      <c r="E222" s="130"/>
      <c r="F222" s="130"/>
    </row>
    <row r="223" ht="14.25" customHeight="1">
      <c r="A223" s="130"/>
      <c r="B223" s="130"/>
      <c r="C223" s="130"/>
      <c r="D223" s="130"/>
      <c r="E223" s="130"/>
      <c r="F223" s="130"/>
    </row>
    <row r="224" ht="14.25" customHeight="1">
      <c r="A224" s="130"/>
      <c r="B224" s="130"/>
      <c r="C224" s="130"/>
      <c r="D224" s="130"/>
      <c r="E224" s="130"/>
      <c r="F224" s="130"/>
    </row>
    <row r="225" ht="14.25" customHeight="1">
      <c r="A225" s="130"/>
      <c r="B225" s="130"/>
      <c r="C225" s="130"/>
      <c r="D225" s="130"/>
      <c r="E225" s="130"/>
      <c r="F225" s="130"/>
    </row>
    <row r="226" ht="14.25" customHeight="1">
      <c r="A226" s="130"/>
      <c r="B226" s="130"/>
      <c r="C226" s="130"/>
      <c r="D226" s="130"/>
      <c r="E226" s="130"/>
      <c r="F226" s="130"/>
    </row>
    <row r="227" ht="14.25" customHeight="1">
      <c r="A227" s="130"/>
      <c r="B227" s="130"/>
      <c r="C227" s="130"/>
      <c r="D227" s="130"/>
      <c r="E227" s="130"/>
      <c r="F227" s="130"/>
    </row>
    <row r="228" ht="14.25" customHeight="1">
      <c r="A228" s="130"/>
      <c r="B228" s="130"/>
      <c r="C228" s="130"/>
      <c r="D228" s="130"/>
      <c r="E228" s="130"/>
      <c r="F228" s="130"/>
    </row>
    <row r="229" ht="14.25" customHeight="1">
      <c r="A229" s="130"/>
      <c r="B229" s="130"/>
      <c r="C229" s="130"/>
      <c r="D229" s="130"/>
      <c r="E229" s="130"/>
      <c r="F229" s="130"/>
    </row>
    <row r="230" ht="14.25" customHeight="1">
      <c r="A230" s="130"/>
      <c r="B230" s="130"/>
      <c r="C230" s="130"/>
      <c r="D230" s="130"/>
      <c r="E230" s="130"/>
      <c r="F230" s="130"/>
    </row>
    <row r="231" ht="14.25" customHeight="1">
      <c r="A231" s="130"/>
      <c r="B231" s="130"/>
      <c r="C231" s="130"/>
      <c r="D231" s="130"/>
      <c r="E231" s="130"/>
      <c r="F231" s="130"/>
    </row>
    <row r="232" ht="14.25" customHeight="1">
      <c r="A232" s="130"/>
      <c r="B232" s="130"/>
      <c r="C232" s="130"/>
      <c r="D232" s="130"/>
      <c r="E232" s="130"/>
      <c r="F232" s="130"/>
    </row>
    <row r="233" ht="14.25" customHeight="1">
      <c r="A233" s="130"/>
      <c r="B233" s="130"/>
      <c r="C233" s="130"/>
      <c r="D233" s="130"/>
      <c r="E233" s="130"/>
      <c r="F233" s="130"/>
    </row>
    <row r="234" ht="14.25" customHeight="1">
      <c r="A234" s="130"/>
      <c r="B234" s="130"/>
      <c r="C234" s="130"/>
      <c r="D234" s="130"/>
      <c r="E234" s="130"/>
      <c r="F234" s="130"/>
    </row>
    <row r="235" ht="14.25" customHeight="1">
      <c r="A235" s="130"/>
      <c r="B235" s="130"/>
      <c r="C235" s="130"/>
      <c r="D235" s="130"/>
      <c r="E235" s="130"/>
      <c r="F235" s="130"/>
    </row>
    <row r="236" ht="14.25" customHeight="1">
      <c r="A236" s="130"/>
      <c r="B236" s="130"/>
      <c r="C236" s="130"/>
      <c r="D236" s="130"/>
      <c r="E236" s="130"/>
      <c r="F236" s="130"/>
    </row>
    <row r="237" ht="14.25" customHeight="1">
      <c r="A237" s="130"/>
      <c r="B237" s="130"/>
      <c r="C237" s="130"/>
      <c r="D237" s="130"/>
      <c r="E237" s="130"/>
      <c r="F237" s="130"/>
    </row>
    <row r="238" ht="14.25" customHeight="1">
      <c r="A238" s="130"/>
      <c r="B238" s="130"/>
      <c r="C238" s="130"/>
      <c r="D238" s="130"/>
      <c r="E238" s="130"/>
      <c r="F238" s="130"/>
    </row>
    <row r="239" ht="14.25" customHeight="1">
      <c r="A239" s="130"/>
      <c r="B239" s="130"/>
      <c r="C239" s="130"/>
      <c r="D239" s="130"/>
      <c r="E239" s="130"/>
      <c r="F239" s="130"/>
    </row>
    <row r="240" ht="14.25" customHeight="1">
      <c r="A240" s="130"/>
      <c r="B240" s="130"/>
      <c r="C240" s="130"/>
      <c r="D240" s="130"/>
      <c r="E240" s="130"/>
      <c r="F240" s="130"/>
    </row>
    <row r="241" ht="14.25" customHeight="1">
      <c r="A241" s="130"/>
      <c r="B241" s="130"/>
      <c r="C241" s="130"/>
      <c r="D241" s="130"/>
      <c r="E241" s="130"/>
      <c r="F241" s="130"/>
    </row>
    <row r="242" ht="14.25" customHeight="1">
      <c r="A242" s="130"/>
      <c r="B242" s="130"/>
      <c r="C242" s="130"/>
      <c r="D242" s="130"/>
      <c r="E242" s="130"/>
      <c r="F242" s="130"/>
    </row>
    <row r="243" ht="14.25" customHeight="1">
      <c r="A243" s="130"/>
      <c r="B243" s="130"/>
      <c r="C243" s="130"/>
      <c r="D243" s="130"/>
      <c r="E243" s="130"/>
      <c r="F243" s="130"/>
    </row>
    <row r="244" ht="14.25" customHeight="1">
      <c r="A244" s="130"/>
      <c r="B244" s="130"/>
      <c r="C244" s="130"/>
      <c r="D244" s="130"/>
      <c r="E244" s="130"/>
      <c r="F244" s="130"/>
    </row>
    <row r="245" ht="14.25" customHeight="1">
      <c r="A245" s="130"/>
      <c r="B245" s="130"/>
      <c r="C245" s="130"/>
      <c r="D245" s="130"/>
      <c r="E245" s="130"/>
      <c r="F245" s="130"/>
    </row>
    <row r="246" ht="14.25" customHeight="1">
      <c r="A246" s="130"/>
      <c r="B246" s="130"/>
      <c r="C246" s="130"/>
      <c r="D246" s="130"/>
      <c r="E246" s="130"/>
      <c r="F246" s="130"/>
    </row>
    <row r="247" ht="14.25" customHeight="1">
      <c r="A247" s="130"/>
      <c r="B247" s="130"/>
      <c r="C247" s="130"/>
      <c r="D247" s="130"/>
      <c r="E247" s="130"/>
      <c r="F247" s="130"/>
    </row>
    <row r="248" ht="14.25" customHeight="1">
      <c r="A248" s="130"/>
      <c r="B248" s="130"/>
      <c r="C248" s="130"/>
      <c r="D248" s="130"/>
      <c r="E248" s="130"/>
      <c r="F248" s="130"/>
    </row>
    <row r="249" ht="14.25" customHeight="1">
      <c r="A249" s="130"/>
      <c r="B249" s="130"/>
      <c r="C249" s="130"/>
      <c r="D249" s="130"/>
      <c r="E249" s="130"/>
      <c r="F249" s="130"/>
    </row>
    <row r="250" ht="14.25" customHeight="1">
      <c r="A250" s="130"/>
      <c r="B250" s="130"/>
      <c r="C250" s="130"/>
      <c r="D250" s="130"/>
      <c r="E250" s="130"/>
      <c r="F250" s="130"/>
    </row>
    <row r="251" ht="14.25" customHeight="1">
      <c r="A251" s="130"/>
      <c r="B251" s="130"/>
      <c r="C251" s="130"/>
      <c r="D251" s="130"/>
      <c r="E251" s="130"/>
      <c r="F251" s="130"/>
    </row>
    <row r="252" ht="14.25" customHeight="1">
      <c r="A252" s="130"/>
      <c r="B252" s="130"/>
      <c r="C252" s="130"/>
      <c r="D252" s="130"/>
      <c r="E252" s="130"/>
      <c r="F252" s="130"/>
    </row>
    <row r="253" ht="14.25" customHeight="1">
      <c r="A253" s="130"/>
      <c r="B253" s="130"/>
      <c r="C253" s="130"/>
      <c r="D253" s="130"/>
      <c r="E253" s="130"/>
      <c r="F253" s="130"/>
    </row>
    <row r="254" ht="14.25" customHeight="1">
      <c r="A254" s="130"/>
      <c r="B254" s="130"/>
      <c r="C254" s="130"/>
      <c r="D254" s="130"/>
      <c r="E254" s="130"/>
      <c r="F254" s="130"/>
    </row>
    <row r="255" ht="14.25" customHeight="1">
      <c r="A255" s="130"/>
      <c r="B255" s="130"/>
      <c r="C255" s="130"/>
      <c r="D255" s="130"/>
      <c r="E255" s="130"/>
      <c r="F255" s="130"/>
    </row>
    <row r="256" ht="14.25" customHeight="1">
      <c r="A256" s="130"/>
      <c r="B256" s="130"/>
      <c r="C256" s="130"/>
      <c r="D256" s="130"/>
      <c r="E256" s="130"/>
      <c r="F256" s="130"/>
    </row>
    <row r="257" ht="14.25" customHeight="1">
      <c r="A257" s="130"/>
      <c r="B257" s="130"/>
      <c r="C257" s="130"/>
      <c r="D257" s="130"/>
      <c r="E257" s="130"/>
      <c r="F257" s="130"/>
    </row>
    <row r="258" ht="14.25" customHeight="1">
      <c r="A258" s="130"/>
      <c r="B258" s="130"/>
      <c r="C258" s="130"/>
      <c r="D258" s="130"/>
      <c r="E258" s="130"/>
      <c r="F258" s="130"/>
    </row>
    <row r="259" ht="14.25" customHeight="1">
      <c r="A259" s="130"/>
      <c r="B259" s="130"/>
      <c r="C259" s="130"/>
      <c r="D259" s="130"/>
      <c r="E259" s="130"/>
      <c r="F259" s="130"/>
    </row>
    <row r="260" ht="14.25" customHeight="1">
      <c r="A260" s="130"/>
      <c r="B260" s="130"/>
      <c r="C260" s="130"/>
      <c r="D260" s="130"/>
      <c r="E260" s="130"/>
      <c r="F260" s="130"/>
    </row>
    <row r="261" ht="14.25" customHeight="1">
      <c r="A261" s="130"/>
      <c r="B261" s="130"/>
      <c r="C261" s="130"/>
      <c r="D261" s="130"/>
      <c r="E261" s="130"/>
      <c r="F261" s="130"/>
    </row>
    <row r="262" ht="14.25" customHeight="1">
      <c r="A262" s="130"/>
      <c r="B262" s="130"/>
      <c r="C262" s="130"/>
      <c r="D262" s="130"/>
      <c r="E262" s="130"/>
      <c r="F262" s="130"/>
    </row>
    <row r="263" ht="14.25" customHeight="1">
      <c r="A263" s="130"/>
      <c r="B263" s="130"/>
      <c r="C263" s="130"/>
      <c r="D263" s="130"/>
      <c r="E263" s="130"/>
      <c r="F263" s="130"/>
    </row>
    <row r="264" ht="14.25" customHeight="1">
      <c r="A264" s="130"/>
      <c r="B264" s="130"/>
      <c r="C264" s="130"/>
      <c r="D264" s="130"/>
      <c r="E264" s="130"/>
      <c r="F264" s="130"/>
    </row>
    <row r="265" ht="14.25" customHeight="1">
      <c r="A265" s="130"/>
      <c r="B265" s="130"/>
      <c r="C265" s="130"/>
      <c r="D265" s="130"/>
      <c r="E265" s="130"/>
      <c r="F265" s="130"/>
    </row>
    <row r="266" ht="14.25" customHeight="1">
      <c r="A266" s="130"/>
      <c r="B266" s="130"/>
      <c r="C266" s="130"/>
      <c r="D266" s="130"/>
      <c r="E266" s="130"/>
      <c r="F266" s="130"/>
    </row>
    <row r="267" ht="14.25" customHeight="1">
      <c r="A267" s="130"/>
      <c r="B267" s="130"/>
      <c r="C267" s="130"/>
      <c r="D267" s="130"/>
      <c r="E267" s="130"/>
      <c r="F267" s="130"/>
    </row>
    <row r="268" ht="14.25" customHeight="1">
      <c r="A268" s="130"/>
      <c r="B268" s="130"/>
      <c r="C268" s="130"/>
      <c r="D268" s="130"/>
      <c r="E268" s="130"/>
      <c r="F268" s="130"/>
    </row>
    <row r="269" ht="14.25" customHeight="1">
      <c r="A269" s="130"/>
      <c r="B269" s="130"/>
      <c r="C269" s="130"/>
      <c r="D269" s="130"/>
      <c r="E269" s="130"/>
      <c r="F269" s="130"/>
    </row>
    <row r="270" ht="14.25" customHeight="1">
      <c r="A270" s="130"/>
      <c r="B270" s="130"/>
      <c r="C270" s="130"/>
      <c r="D270" s="130"/>
      <c r="E270" s="130"/>
      <c r="F270" s="130"/>
    </row>
    <row r="271" ht="14.25" customHeight="1">
      <c r="A271" s="130"/>
      <c r="B271" s="130"/>
      <c r="C271" s="130"/>
      <c r="D271" s="130"/>
      <c r="E271" s="130"/>
      <c r="F271" s="130"/>
    </row>
    <row r="272" ht="14.25" customHeight="1">
      <c r="A272" s="130"/>
      <c r="B272" s="130"/>
      <c r="C272" s="130"/>
      <c r="D272" s="130"/>
      <c r="E272" s="130"/>
      <c r="F272" s="130"/>
    </row>
    <row r="273" ht="14.25" customHeight="1">
      <c r="A273" s="130"/>
      <c r="B273" s="130"/>
      <c r="C273" s="130"/>
      <c r="D273" s="130"/>
      <c r="E273" s="130"/>
      <c r="F273" s="130"/>
    </row>
    <row r="274" ht="14.25" customHeight="1">
      <c r="A274" s="130"/>
      <c r="B274" s="130"/>
      <c r="C274" s="130"/>
      <c r="D274" s="130"/>
      <c r="E274" s="130"/>
      <c r="F274" s="130"/>
    </row>
    <row r="275" ht="14.25" customHeight="1">
      <c r="A275" s="130"/>
      <c r="B275" s="130"/>
      <c r="C275" s="130"/>
      <c r="D275" s="130"/>
      <c r="E275" s="130"/>
      <c r="F275" s="130"/>
    </row>
    <row r="276" ht="14.25" customHeight="1">
      <c r="A276" s="130"/>
      <c r="B276" s="130"/>
      <c r="C276" s="130"/>
      <c r="D276" s="130"/>
      <c r="E276" s="130"/>
      <c r="F276" s="130"/>
    </row>
    <row r="277" ht="14.25" customHeight="1">
      <c r="A277" s="130"/>
      <c r="B277" s="130"/>
      <c r="C277" s="130"/>
      <c r="D277" s="130"/>
      <c r="E277" s="130"/>
      <c r="F277" s="130"/>
    </row>
    <row r="278" ht="14.25" customHeight="1">
      <c r="A278" s="130"/>
      <c r="B278" s="130"/>
      <c r="C278" s="130"/>
      <c r="D278" s="130"/>
      <c r="E278" s="130"/>
      <c r="F278" s="130"/>
    </row>
    <row r="279" ht="14.25" customHeight="1">
      <c r="A279" s="130"/>
      <c r="B279" s="130"/>
      <c r="C279" s="130"/>
      <c r="D279" s="130"/>
      <c r="E279" s="130"/>
      <c r="F279" s="130"/>
    </row>
    <row r="280" ht="14.25" customHeight="1">
      <c r="A280" s="130"/>
      <c r="B280" s="130"/>
      <c r="C280" s="130"/>
      <c r="D280" s="130"/>
      <c r="E280" s="130"/>
      <c r="F280" s="130"/>
    </row>
    <row r="281" ht="14.25" customHeight="1">
      <c r="A281" s="130"/>
      <c r="B281" s="130"/>
      <c r="C281" s="130"/>
      <c r="D281" s="130"/>
      <c r="E281" s="130"/>
      <c r="F281" s="130"/>
    </row>
    <row r="282" ht="14.25" customHeight="1">
      <c r="A282" s="130"/>
      <c r="B282" s="130"/>
      <c r="C282" s="130"/>
      <c r="D282" s="130"/>
      <c r="E282" s="130"/>
      <c r="F282" s="130"/>
    </row>
    <row r="283" ht="14.25" customHeight="1">
      <c r="A283" s="130"/>
      <c r="B283" s="130"/>
      <c r="C283" s="130"/>
      <c r="D283" s="130"/>
      <c r="E283" s="130"/>
      <c r="F283" s="130"/>
    </row>
    <row r="284" ht="14.25" customHeight="1">
      <c r="A284" s="130"/>
      <c r="B284" s="130"/>
      <c r="C284" s="130"/>
      <c r="D284" s="130"/>
      <c r="E284" s="130"/>
      <c r="F284" s="130"/>
    </row>
    <row r="285" ht="14.25" customHeight="1">
      <c r="A285" s="130"/>
      <c r="B285" s="130"/>
      <c r="C285" s="130"/>
      <c r="D285" s="130"/>
      <c r="E285" s="130"/>
      <c r="F285" s="130"/>
    </row>
    <row r="286" ht="14.25" customHeight="1">
      <c r="A286" s="130"/>
      <c r="B286" s="130"/>
      <c r="C286" s="130"/>
      <c r="D286" s="130"/>
      <c r="E286" s="130"/>
      <c r="F286" s="130"/>
    </row>
    <row r="287" ht="14.25" customHeight="1">
      <c r="A287" s="130"/>
      <c r="B287" s="130"/>
      <c r="C287" s="130"/>
      <c r="D287" s="130"/>
      <c r="E287" s="130"/>
      <c r="F287" s="130"/>
    </row>
    <row r="288" ht="14.25" customHeight="1">
      <c r="A288" s="130"/>
      <c r="B288" s="130"/>
      <c r="C288" s="130"/>
      <c r="D288" s="130"/>
      <c r="E288" s="130"/>
      <c r="F288" s="130"/>
    </row>
    <row r="289" ht="14.25" customHeight="1">
      <c r="A289" s="130"/>
      <c r="B289" s="130"/>
      <c r="C289" s="130"/>
      <c r="D289" s="130"/>
      <c r="E289" s="130"/>
      <c r="F289" s="130"/>
    </row>
    <row r="290" ht="14.25" customHeight="1">
      <c r="A290" s="130"/>
      <c r="B290" s="130"/>
      <c r="C290" s="130"/>
      <c r="D290" s="130"/>
      <c r="E290" s="130"/>
      <c r="F290" s="130"/>
    </row>
    <row r="291" ht="14.25" customHeight="1">
      <c r="A291" s="130"/>
      <c r="B291" s="130"/>
      <c r="C291" s="130"/>
      <c r="D291" s="130"/>
      <c r="E291" s="130"/>
      <c r="F291" s="130"/>
    </row>
    <row r="292" ht="14.25" customHeight="1">
      <c r="A292" s="130"/>
      <c r="B292" s="130"/>
      <c r="C292" s="130"/>
      <c r="D292" s="130"/>
      <c r="E292" s="130"/>
      <c r="F292" s="130"/>
    </row>
    <row r="293" ht="14.25" customHeight="1">
      <c r="A293" s="130"/>
      <c r="B293" s="130"/>
      <c r="C293" s="130"/>
      <c r="D293" s="130"/>
      <c r="E293" s="130"/>
      <c r="F293" s="130"/>
    </row>
    <row r="294" ht="14.25" customHeight="1">
      <c r="A294" s="130"/>
      <c r="B294" s="130"/>
      <c r="C294" s="130"/>
      <c r="D294" s="130"/>
      <c r="E294" s="130"/>
      <c r="F294" s="130"/>
    </row>
    <row r="295" ht="14.25" customHeight="1">
      <c r="A295" s="130"/>
      <c r="B295" s="130"/>
      <c r="C295" s="130"/>
      <c r="D295" s="130"/>
      <c r="E295" s="130"/>
      <c r="F295" s="130"/>
    </row>
    <row r="296" ht="14.25" customHeight="1">
      <c r="A296" s="130"/>
      <c r="B296" s="130"/>
      <c r="C296" s="130"/>
      <c r="D296" s="130"/>
      <c r="E296" s="130"/>
      <c r="F296" s="130"/>
    </row>
    <row r="297" ht="14.25" customHeight="1">
      <c r="A297" s="130"/>
      <c r="B297" s="130"/>
      <c r="C297" s="130"/>
      <c r="D297" s="130"/>
      <c r="E297" s="130"/>
      <c r="F297" s="130"/>
    </row>
    <row r="298" ht="14.25" customHeight="1">
      <c r="A298" s="130"/>
      <c r="B298" s="130"/>
      <c r="C298" s="130"/>
      <c r="D298" s="130"/>
      <c r="E298" s="130"/>
      <c r="F298" s="130"/>
    </row>
    <row r="299" ht="14.25" customHeight="1">
      <c r="A299" s="130"/>
      <c r="B299" s="130"/>
      <c r="C299" s="130"/>
      <c r="D299" s="130"/>
      <c r="E299" s="130"/>
      <c r="F299" s="130"/>
    </row>
    <row r="300" ht="14.25" customHeight="1">
      <c r="A300" s="130"/>
      <c r="B300" s="130"/>
      <c r="C300" s="130"/>
      <c r="D300" s="130"/>
      <c r="E300" s="130"/>
      <c r="F300" s="130"/>
    </row>
    <row r="301" ht="14.25" customHeight="1">
      <c r="A301" s="130"/>
      <c r="B301" s="130"/>
      <c r="C301" s="130"/>
      <c r="D301" s="130"/>
      <c r="E301" s="130"/>
      <c r="F301" s="130"/>
    </row>
    <row r="302" ht="14.25" customHeight="1">
      <c r="A302" s="130"/>
      <c r="B302" s="130"/>
      <c r="C302" s="130"/>
      <c r="D302" s="130"/>
      <c r="E302" s="130"/>
      <c r="F302" s="130"/>
    </row>
    <row r="303" ht="14.25" customHeight="1">
      <c r="A303" s="130"/>
      <c r="B303" s="130"/>
      <c r="C303" s="130"/>
      <c r="D303" s="130"/>
      <c r="E303" s="130"/>
      <c r="F303" s="130"/>
    </row>
    <row r="304" ht="14.25" customHeight="1">
      <c r="A304" s="130"/>
      <c r="B304" s="130"/>
      <c r="C304" s="130"/>
      <c r="D304" s="130"/>
      <c r="E304" s="130"/>
      <c r="F304" s="130"/>
    </row>
    <row r="305" ht="14.25" customHeight="1">
      <c r="A305" s="130"/>
      <c r="B305" s="130"/>
      <c r="C305" s="130"/>
      <c r="D305" s="130"/>
      <c r="E305" s="130"/>
      <c r="F305" s="130"/>
    </row>
    <row r="306" ht="14.25" customHeight="1">
      <c r="A306" s="130"/>
      <c r="B306" s="130"/>
      <c r="C306" s="130"/>
      <c r="D306" s="130"/>
      <c r="E306" s="130"/>
      <c r="F306" s="130"/>
    </row>
    <row r="307" ht="14.25" customHeight="1">
      <c r="A307" s="130"/>
      <c r="B307" s="130"/>
      <c r="C307" s="130"/>
      <c r="D307" s="130"/>
      <c r="E307" s="130"/>
      <c r="F307" s="130"/>
    </row>
    <row r="308" ht="14.25" customHeight="1">
      <c r="A308" s="130"/>
      <c r="B308" s="130"/>
      <c r="C308" s="130"/>
      <c r="D308" s="130"/>
      <c r="E308" s="130"/>
      <c r="F308" s="130"/>
    </row>
    <row r="309" ht="14.25" customHeight="1">
      <c r="A309" s="130"/>
      <c r="B309" s="130"/>
      <c r="C309" s="130"/>
      <c r="D309" s="130"/>
      <c r="E309" s="130"/>
      <c r="F309" s="130"/>
    </row>
    <row r="310" ht="14.25" customHeight="1">
      <c r="A310" s="130"/>
      <c r="B310" s="130"/>
      <c r="C310" s="130"/>
      <c r="D310" s="130"/>
      <c r="E310" s="130"/>
      <c r="F310" s="130"/>
    </row>
    <row r="311" ht="14.25" customHeight="1">
      <c r="A311" s="130"/>
      <c r="B311" s="130"/>
      <c r="C311" s="130"/>
      <c r="D311" s="130"/>
      <c r="E311" s="130"/>
      <c r="F311" s="130"/>
    </row>
    <row r="312" ht="14.25" customHeight="1">
      <c r="A312" s="130"/>
      <c r="B312" s="130"/>
      <c r="C312" s="130"/>
      <c r="D312" s="130"/>
      <c r="E312" s="130"/>
      <c r="F312" s="130"/>
    </row>
    <row r="313" ht="14.25" customHeight="1">
      <c r="A313" s="130"/>
      <c r="B313" s="130"/>
      <c r="C313" s="130"/>
      <c r="D313" s="130"/>
      <c r="E313" s="130"/>
      <c r="F313" s="130"/>
    </row>
    <row r="314" ht="14.25" customHeight="1">
      <c r="A314" s="130"/>
      <c r="B314" s="130"/>
      <c r="C314" s="130"/>
      <c r="D314" s="130"/>
      <c r="E314" s="130"/>
      <c r="F314" s="130"/>
    </row>
    <row r="315" ht="14.25" customHeight="1">
      <c r="A315" s="130"/>
      <c r="B315" s="130"/>
      <c r="C315" s="130"/>
      <c r="D315" s="130"/>
      <c r="E315" s="130"/>
      <c r="F315" s="130"/>
    </row>
    <row r="316" ht="14.25" customHeight="1">
      <c r="A316" s="130"/>
      <c r="B316" s="130"/>
      <c r="C316" s="130"/>
      <c r="D316" s="130"/>
      <c r="E316" s="130"/>
      <c r="F316" s="130"/>
    </row>
    <row r="317" ht="14.25" customHeight="1">
      <c r="A317" s="130"/>
      <c r="B317" s="130"/>
      <c r="C317" s="130"/>
      <c r="D317" s="130"/>
      <c r="E317" s="130"/>
      <c r="F317" s="130"/>
    </row>
    <row r="318" ht="14.25" customHeight="1">
      <c r="A318" s="130"/>
      <c r="B318" s="130"/>
      <c r="C318" s="130"/>
      <c r="D318" s="130"/>
      <c r="E318" s="130"/>
      <c r="F318" s="130"/>
    </row>
    <row r="319" ht="14.25" customHeight="1">
      <c r="A319" s="130"/>
      <c r="B319" s="130"/>
      <c r="C319" s="130"/>
      <c r="D319" s="130"/>
      <c r="E319" s="130"/>
      <c r="F319" s="130"/>
    </row>
    <row r="320" ht="14.25" customHeight="1">
      <c r="A320" s="130"/>
      <c r="B320" s="130"/>
      <c r="C320" s="130"/>
      <c r="D320" s="130"/>
      <c r="E320" s="130"/>
      <c r="F320" s="130"/>
    </row>
    <row r="321" ht="14.25" customHeight="1">
      <c r="A321" s="130"/>
      <c r="B321" s="130"/>
      <c r="C321" s="130"/>
      <c r="D321" s="130"/>
      <c r="E321" s="130"/>
      <c r="F321" s="130"/>
    </row>
    <row r="322" ht="14.25" customHeight="1">
      <c r="A322" s="130"/>
      <c r="B322" s="130"/>
      <c r="C322" s="130"/>
      <c r="D322" s="130"/>
      <c r="E322" s="130"/>
      <c r="F322" s="130"/>
    </row>
    <row r="323" ht="14.25" customHeight="1">
      <c r="A323" s="130"/>
      <c r="B323" s="130"/>
      <c r="C323" s="130"/>
      <c r="D323" s="130"/>
      <c r="E323" s="130"/>
      <c r="F323" s="130"/>
    </row>
    <row r="324" ht="14.25" customHeight="1">
      <c r="A324" s="130"/>
      <c r="B324" s="130"/>
      <c r="C324" s="130"/>
      <c r="D324" s="130"/>
      <c r="E324" s="130"/>
      <c r="F324" s="130"/>
    </row>
    <row r="325" ht="14.25" customHeight="1">
      <c r="A325" s="130"/>
      <c r="B325" s="130"/>
      <c r="C325" s="130"/>
      <c r="D325" s="130"/>
      <c r="E325" s="130"/>
      <c r="F325" s="130"/>
    </row>
    <row r="326" ht="14.25" customHeight="1">
      <c r="A326" s="130"/>
      <c r="B326" s="130"/>
      <c r="C326" s="130"/>
      <c r="D326" s="130"/>
      <c r="E326" s="130"/>
      <c r="F326" s="130"/>
    </row>
    <row r="327" ht="14.25" customHeight="1">
      <c r="A327" s="130"/>
      <c r="B327" s="130"/>
      <c r="C327" s="130"/>
      <c r="D327" s="130"/>
      <c r="E327" s="130"/>
      <c r="F327" s="130"/>
    </row>
    <row r="328" ht="14.25" customHeight="1">
      <c r="A328" s="130"/>
      <c r="B328" s="130"/>
      <c r="C328" s="130"/>
      <c r="D328" s="130"/>
      <c r="E328" s="130"/>
      <c r="F328" s="130"/>
    </row>
    <row r="329" ht="14.25" customHeight="1">
      <c r="A329" s="130"/>
      <c r="B329" s="130"/>
      <c r="C329" s="130"/>
      <c r="D329" s="130"/>
      <c r="E329" s="130"/>
      <c r="F329" s="130"/>
    </row>
    <row r="330" ht="14.25" customHeight="1">
      <c r="A330" s="130"/>
      <c r="B330" s="130"/>
      <c r="C330" s="130"/>
      <c r="D330" s="130"/>
      <c r="E330" s="130"/>
      <c r="F330" s="130"/>
    </row>
    <row r="331" ht="14.25" customHeight="1">
      <c r="A331" s="130"/>
      <c r="B331" s="130"/>
      <c r="C331" s="130"/>
      <c r="D331" s="130"/>
      <c r="E331" s="130"/>
      <c r="F331" s="130"/>
    </row>
    <row r="332" ht="14.25" customHeight="1">
      <c r="A332" s="130"/>
      <c r="B332" s="130"/>
      <c r="C332" s="130"/>
      <c r="D332" s="130"/>
      <c r="E332" s="130"/>
      <c r="F332" s="130"/>
    </row>
    <row r="333" ht="14.25" customHeight="1">
      <c r="A333" s="130"/>
      <c r="B333" s="130"/>
      <c r="C333" s="130"/>
      <c r="D333" s="130"/>
      <c r="E333" s="130"/>
      <c r="F333" s="130"/>
    </row>
    <row r="334" ht="14.25" customHeight="1">
      <c r="A334" s="130"/>
      <c r="B334" s="130"/>
      <c r="C334" s="130"/>
      <c r="D334" s="130"/>
      <c r="E334" s="130"/>
      <c r="F334" s="130"/>
    </row>
    <row r="335" ht="14.25" customHeight="1">
      <c r="A335" s="130"/>
      <c r="B335" s="130"/>
      <c r="C335" s="130"/>
      <c r="D335" s="130"/>
      <c r="E335" s="130"/>
      <c r="F335" s="130"/>
    </row>
    <row r="336" ht="14.25" customHeight="1">
      <c r="A336" s="130"/>
      <c r="B336" s="130"/>
      <c r="C336" s="130"/>
      <c r="D336" s="130"/>
      <c r="E336" s="130"/>
      <c r="F336" s="130"/>
    </row>
    <row r="337" ht="14.25" customHeight="1">
      <c r="A337" s="130"/>
      <c r="B337" s="130"/>
      <c r="C337" s="130"/>
      <c r="D337" s="130"/>
      <c r="E337" s="130"/>
      <c r="F337" s="130"/>
    </row>
    <row r="338" ht="14.25" customHeight="1">
      <c r="A338" s="130"/>
      <c r="B338" s="130"/>
      <c r="C338" s="130"/>
      <c r="D338" s="130"/>
      <c r="E338" s="130"/>
      <c r="F338" s="130"/>
    </row>
    <row r="339" ht="14.25" customHeight="1">
      <c r="A339" s="130"/>
      <c r="B339" s="130"/>
      <c r="C339" s="130"/>
      <c r="D339" s="130"/>
      <c r="E339" s="130"/>
      <c r="F339" s="130"/>
    </row>
    <row r="340" ht="14.25" customHeight="1">
      <c r="A340" s="130"/>
      <c r="B340" s="130"/>
      <c r="C340" s="130"/>
      <c r="D340" s="130"/>
      <c r="E340" s="130"/>
      <c r="F340" s="130"/>
    </row>
    <row r="341" ht="14.25" customHeight="1">
      <c r="A341" s="130"/>
      <c r="B341" s="130"/>
      <c r="C341" s="130"/>
      <c r="D341" s="130"/>
      <c r="E341" s="130"/>
      <c r="F341" s="130"/>
    </row>
    <row r="342" ht="14.25" customHeight="1">
      <c r="A342" s="130"/>
      <c r="B342" s="130"/>
      <c r="C342" s="130"/>
      <c r="D342" s="130"/>
      <c r="E342" s="130"/>
      <c r="F342" s="130"/>
    </row>
    <row r="343" ht="14.25" customHeight="1">
      <c r="A343" s="130"/>
      <c r="B343" s="130"/>
      <c r="C343" s="130"/>
      <c r="D343" s="130"/>
      <c r="E343" s="130"/>
      <c r="F343" s="130"/>
    </row>
    <row r="344" ht="14.25" customHeight="1">
      <c r="A344" s="130"/>
      <c r="B344" s="130"/>
      <c r="C344" s="130"/>
      <c r="D344" s="130"/>
      <c r="E344" s="130"/>
      <c r="F344" s="130"/>
    </row>
    <row r="345" ht="14.25" customHeight="1">
      <c r="A345" s="130"/>
      <c r="B345" s="130"/>
      <c r="C345" s="130"/>
      <c r="D345" s="130"/>
      <c r="E345" s="130"/>
      <c r="F345" s="130"/>
    </row>
    <row r="346" ht="14.25" customHeight="1">
      <c r="A346" s="130"/>
      <c r="B346" s="130"/>
      <c r="C346" s="130"/>
      <c r="D346" s="130"/>
      <c r="E346" s="130"/>
      <c r="F346" s="130"/>
    </row>
    <row r="347" ht="14.25" customHeight="1">
      <c r="A347" s="130"/>
      <c r="B347" s="130"/>
      <c r="C347" s="130"/>
      <c r="D347" s="130"/>
      <c r="E347" s="130"/>
      <c r="F347" s="130"/>
    </row>
    <row r="348" ht="14.25" customHeight="1">
      <c r="A348" s="130"/>
      <c r="B348" s="130"/>
      <c r="C348" s="130"/>
      <c r="D348" s="130"/>
      <c r="E348" s="130"/>
      <c r="F348" s="130"/>
    </row>
    <row r="349" ht="14.25" customHeight="1">
      <c r="A349" s="130"/>
      <c r="B349" s="130"/>
      <c r="C349" s="130"/>
      <c r="D349" s="130"/>
      <c r="E349" s="130"/>
      <c r="F349" s="130"/>
    </row>
    <row r="350" ht="14.25" customHeight="1">
      <c r="A350" s="130"/>
      <c r="B350" s="130"/>
      <c r="C350" s="130"/>
      <c r="D350" s="130"/>
      <c r="E350" s="130"/>
      <c r="F350" s="130"/>
    </row>
    <row r="351" ht="14.25" customHeight="1">
      <c r="A351" s="130"/>
      <c r="B351" s="130"/>
      <c r="C351" s="130"/>
      <c r="D351" s="130"/>
      <c r="E351" s="130"/>
      <c r="F351" s="130"/>
    </row>
    <row r="352" ht="14.25" customHeight="1">
      <c r="A352" s="130"/>
      <c r="B352" s="130"/>
      <c r="C352" s="130"/>
      <c r="D352" s="130"/>
      <c r="E352" s="130"/>
      <c r="F352" s="130"/>
    </row>
    <row r="353" ht="14.25" customHeight="1">
      <c r="A353" s="130"/>
      <c r="B353" s="130"/>
      <c r="C353" s="130"/>
      <c r="D353" s="130"/>
      <c r="E353" s="130"/>
      <c r="F353" s="130"/>
    </row>
    <row r="354" ht="14.25" customHeight="1">
      <c r="A354" s="130"/>
      <c r="B354" s="130"/>
      <c r="C354" s="130"/>
      <c r="D354" s="130"/>
      <c r="E354" s="130"/>
      <c r="F354" s="130"/>
    </row>
    <row r="355" ht="14.25" customHeight="1">
      <c r="A355" s="130"/>
      <c r="B355" s="130"/>
      <c r="C355" s="130"/>
      <c r="D355" s="130"/>
      <c r="E355" s="130"/>
      <c r="F355" s="130"/>
    </row>
    <row r="356" ht="14.25" customHeight="1">
      <c r="A356" s="130"/>
      <c r="B356" s="130"/>
      <c r="C356" s="130"/>
      <c r="D356" s="130"/>
      <c r="E356" s="130"/>
      <c r="F356" s="130"/>
    </row>
    <row r="357" ht="14.25" customHeight="1">
      <c r="A357" s="130"/>
      <c r="B357" s="130"/>
      <c r="C357" s="130"/>
      <c r="D357" s="130"/>
      <c r="E357" s="130"/>
      <c r="F357" s="130"/>
    </row>
    <row r="358" ht="14.25" customHeight="1">
      <c r="A358" s="130"/>
      <c r="B358" s="130"/>
      <c r="C358" s="130"/>
      <c r="D358" s="130"/>
      <c r="E358" s="130"/>
      <c r="F358" s="130"/>
    </row>
    <row r="359" ht="14.25" customHeight="1">
      <c r="A359" s="130"/>
      <c r="B359" s="130"/>
      <c r="C359" s="130"/>
      <c r="D359" s="130"/>
      <c r="E359" s="130"/>
      <c r="F359" s="130"/>
    </row>
    <row r="360" ht="14.25" customHeight="1">
      <c r="A360" s="130"/>
      <c r="B360" s="130"/>
      <c r="C360" s="130"/>
      <c r="D360" s="130"/>
      <c r="E360" s="130"/>
      <c r="F360" s="130"/>
    </row>
    <row r="361" ht="14.25" customHeight="1">
      <c r="A361" s="130"/>
      <c r="B361" s="130"/>
      <c r="C361" s="130"/>
      <c r="D361" s="130"/>
      <c r="E361" s="130"/>
      <c r="F361" s="130"/>
    </row>
    <row r="362" ht="14.25" customHeight="1">
      <c r="A362" s="130"/>
      <c r="B362" s="130"/>
      <c r="C362" s="130"/>
      <c r="D362" s="130"/>
      <c r="E362" s="130"/>
      <c r="F362" s="130"/>
    </row>
    <row r="363" ht="14.25" customHeight="1">
      <c r="A363" s="130"/>
      <c r="B363" s="130"/>
      <c r="C363" s="130"/>
      <c r="D363" s="130"/>
      <c r="E363" s="130"/>
      <c r="F363" s="130"/>
    </row>
    <row r="364" ht="14.25" customHeight="1">
      <c r="A364" s="130"/>
      <c r="B364" s="130"/>
      <c r="C364" s="130"/>
      <c r="D364" s="130"/>
      <c r="E364" s="130"/>
      <c r="F364" s="130"/>
    </row>
    <row r="365" ht="14.25" customHeight="1">
      <c r="A365" s="130"/>
      <c r="B365" s="130"/>
      <c r="C365" s="130"/>
      <c r="D365" s="130"/>
      <c r="E365" s="130"/>
      <c r="F365" s="130"/>
    </row>
    <row r="366" ht="14.25" customHeight="1">
      <c r="A366" s="130"/>
      <c r="B366" s="130"/>
      <c r="C366" s="130"/>
      <c r="D366" s="130"/>
      <c r="E366" s="130"/>
      <c r="F366" s="130"/>
    </row>
    <row r="367" ht="14.25" customHeight="1">
      <c r="A367" s="130"/>
      <c r="B367" s="130"/>
      <c r="C367" s="130"/>
      <c r="D367" s="130"/>
      <c r="E367" s="130"/>
      <c r="F367" s="130"/>
    </row>
    <row r="368" ht="14.25" customHeight="1">
      <c r="A368" s="130"/>
      <c r="B368" s="130"/>
      <c r="C368" s="130"/>
      <c r="D368" s="130"/>
      <c r="E368" s="130"/>
      <c r="F368" s="130"/>
    </row>
    <row r="369" ht="14.25" customHeight="1">
      <c r="A369" s="130"/>
      <c r="B369" s="130"/>
      <c r="C369" s="130"/>
      <c r="D369" s="130"/>
      <c r="E369" s="130"/>
      <c r="F369" s="130"/>
    </row>
    <row r="370" ht="14.25" customHeight="1">
      <c r="A370" s="130"/>
      <c r="B370" s="130"/>
      <c r="C370" s="130"/>
      <c r="D370" s="130"/>
      <c r="E370" s="130"/>
      <c r="F370" s="130"/>
    </row>
    <row r="371" ht="14.25" customHeight="1">
      <c r="A371" s="130"/>
      <c r="B371" s="130"/>
      <c r="C371" s="130"/>
      <c r="D371" s="130"/>
      <c r="E371" s="130"/>
      <c r="F371" s="130"/>
    </row>
    <row r="372" ht="14.25" customHeight="1">
      <c r="A372" s="130"/>
      <c r="B372" s="130"/>
      <c r="C372" s="130"/>
      <c r="D372" s="130"/>
      <c r="E372" s="130"/>
      <c r="F372" s="130"/>
    </row>
    <row r="373" ht="14.25" customHeight="1">
      <c r="A373" s="130"/>
      <c r="B373" s="130"/>
      <c r="C373" s="130"/>
      <c r="D373" s="130"/>
      <c r="E373" s="130"/>
      <c r="F373" s="130"/>
    </row>
    <row r="374" ht="14.25" customHeight="1">
      <c r="A374" s="130"/>
      <c r="B374" s="130"/>
      <c r="C374" s="130"/>
      <c r="D374" s="130"/>
      <c r="E374" s="130"/>
      <c r="F374" s="130"/>
    </row>
    <row r="375" ht="14.25" customHeight="1">
      <c r="A375" s="130"/>
      <c r="B375" s="130"/>
      <c r="C375" s="130"/>
      <c r="D375" s="130"/>
      <c r="E375" s="130"/>
      <c r="F375" s="130"/>
    </row>
    <row r="376" ht="14.25" customHeight="1">
      <c r="A376" s="130"/>
      <c r="B376" s="130"/>
      <c r="C376" s="130"/>
      <c r="D376" s="130"/>
      <c r="E376" s="130"/>
      <c r="F376" s="130"/>
    </row>
    <row r="377" ht="14.25" customHeight="1">
      <c r="A377" s="130"/>
      <c r="B377" s="130"/>
      <c r="C377" s="130"/>
      <c r="D377" s="130"/>
      <c r="E377" s="130"/>
      <c r="F377" s="130"/>
    </row>
    <row r="378" ht="14.25" customHeight="1">
      <c r="A378" s="130"/>
      <c r="B378" s="130"/>
      <c r="C378" s="130"/>
      <c r="D378" s="130"/>
      <c r="E378" s="130"/>
      <c r="F378" s="130"/>
    </row>
    <row r="379" ht="14.25" customHeight="1">
      <c r="A379" s="130"/>
      <c r="B379" s="130"/>
      <c r="C379" s="130"/>
      <c r="D379" s="130"/>
      <c r="E379" s="130"/>
      <c r="F379" s="130"/>
    </row>
    <row r="380" ht="14.25" customHeight="1">
      <c r="A380" s="130"/>
      <c r="B380" s="130"/>
      <c r="C380" s="130"/>
      <c r="D380" s="130"/>
      <c r="E380" s="130"/>
      <c r="F380" s="130"/>
    </row>
    <row r="381" ht="14.25" customHeight="1">
      <c r="A381" s="130"/>
      <c r="B381" s="130"/>
      <c r="C381" s="130"/>
      <c r="D381" s="130"/>
      <c r="E381" s="130"/>
      <c r="F381" s="130"/>
    </row>
    <row r="382" ht="14.25" customHeight="1">
      <c r="A382" s="130"/>
      <c r="B382" s="130"/>
      <c r="C382" s="130"/>
      <c r="D382" s="130"/>
      <c r="E382" s="130"/>
      <c r="F382" s="130"/>
    </row>
    <row r="383" ht="14.25" customHeight="1">
      <c r="A383" s="130"/>
      <c r="B383" s="130"/>
      <c r="C383" s="130"/>
      <c r="D383" s="130"/>
      <c r="E383" s="130"/>
      <c r="F383" s="130"/>
    </row>
    <row r="384" ht="14.25" customHeight="1">
      <c r="A384" s="130"/>
      <c r="B384" s="130"/>
      <c r="C384" s="130"/>
      <c r="D384" s="130"/>
      <c r="E384" s="130"/>
      <c r="F384" s="130"/>
    </row>
    <row r="385" ht="14.25" customHeight="1">
      <c r="A385" s="130"/>
      <c r="B385" s="130"/>
      <c r="C385" s="130"/>
      <c r="D385" s="130"/>
      <c r="E385" s="130"/>
      <c r="F385" s="130"/>
    </row>
    <row r="386" ht="14.25" customHeight="1">
      <c r="A386" s="130"/>
      <c r="B386" s="130"/>
      <c r="C386" s="130"/>
      <c r="D386" s="130"/>
      <c r="E386" s="130"/>
      <c r="F386" s="130"/>
    </row>
    <row r="387" ht="14.25" customHeight="1">
      <c r="A387" s="130"/>
      <c r="B387" s="130"/>
      <c r="C387" s="130"/>
      <c r="D387" s="130"/>
      <c r="E387" s="130"/>
      <c r="F387" s="130"/>
    </row>
    <row r="388" ht="14.25" customHeight="1">
      <c r="A388" s="130"/>
      <c r="B388" s="130"/>
      <c r="C388" s="130"/>
      <c r="D388" s="130"/>
      <c r="E388" s="130"/>
      <c r="F388" s="130"/>
    </row>
    <row r="389" ht="14.25" customHeight="1">
      <c r="A389" s="130"/>
      <c r="B389" s="130"/>
      <c r="C389" s="130"/>
      <c r="D389" s="130"/>
      <c r="E389" s="130"/>
      <c r="F389" s="130"/>
    </row>
    <row r="390" ht="14.25" customHeight="1">
      <c r="A390" s="130"/>
      <c r="B390" s="130"/>
      <c r="C390" s="130"/>
      <c r="D390" s="130"/>
      <c r="E390" s="130"/>
      <c r="F390" s="130"/>
    </row>
    <row r="391" ht="14.25" customHeight="1">
      <c r="A391" s="130"/>
      <c r="B391" s="130"/>
      <c r="C391" s="130"/>
      <c r="D391" s="130"/>
      <c r="E391" s="130"/>
      <c r="F391" s="130"/>
    </row>
    <row r="392" ht="14.25" customHeight="1">
      <c r="A392" s="130"/>
      <c r="B392" s="130"/>
      <c r="C392" s="130"/>
      <c r="D392" s="130"/>
      <c r="E392" s="130"/>
      <c r="F392" s="130"/>
    </row>
    <row r="393" ht="14.25" customHeight="1">
      <c r="A393" s="130"/>
      <c r="B393" s="130"/>
      <c r="C393" s="130"/>
      <c r="D393" s="130"/>
      <c r="E393" s="130"/>
      <c r="F393" s="130"/>
    </row>
    <row r="394" ht="14.25" customHeight="1">
      <c r="A394" s="130"/>
      <c r="B394" s="130"/>
      <c r="C394" s="130"/>
      <c r="D394" s="130"/>
      <c r="E394" s="130"/>
      <c r="F394" s="130"/>
    </row>
    <row r="395" ht="14.25" customHeight="1">
      <c r="A395" s="130"/>
      <c r="B395" s="130"/>
      <c r="C395" s="130"/>
      <c r="D395" s="130"/>
      <c r="E395" s="130"/>
      <c r="F395" s="130"/>
    </row>
    <row r="396" ht="14.25" customHeight="1">
      <c r="A396" s="130"/>
      <c r="B396" s="130"/>
      <c r="C396" s="130"/>
      <c r="D396" s="130"/>
      <c r="E396" s="130"/>
      <c r="F396" s="130"/>
    </row>
    <row r="397" ht="14.25" customHeight="1">
      <c r="A397" s="130"/>
      <c r="B397" s="130"/>
      <c r="C397" s="130"/>
      <c r="D397" s="130"/>
      <c r="E397" s="130"/>
      <c r="F397" s="130"/>
    </row>
    <row r="398" ht="14.25" customHeight="1">
      <c r="A398" s="130"/>
      <c r="B398" s="130"/>
      <c r="C398" s="130"/>
      <c r="D398" s="130"/>
      <c r="E398" s="130"/>
      <c r="F398" s="130"/>
    </row>
    <row r="399" ht="14.25" customHeight="1">
      <c r="A399" s="130"/>
      <c r="B399" s="130"/>
      <c r="C399" s="130"/>
      <c r="D399" s="130"/>
      <c r="E399" s="130"/>
      <c r="F399" s="130"/>
    </row>
    <row r="400" ht="14.25" customHeight="1">
      <c r="A400" s="130"/>
      <c r="B400" s="130"/>
      <c r="C400" s="130"/>
      <c r="D400" s="130"/>
      <c r="E400" s="130"/>
      <c r="F400" s="130"/>
    </row>
    <row r="401" ht="14.25" customHeight="1">
      <c r="A401" s="130"/>
      <c r="B401" s="130"/>
      <c r="C401" s="130"/>
      <c r="D401" s="130"/>
      <c r="E401" s="130"/>
      <c r="F401" s="130"/>
    </row>
    <row r="402" ht="14.25" customHeight="1">
      <c r="A402" s="130"/>
      <c r="B402" s="130"/>
      <c r="C402" s="130"/>
      <c r="D402" s="130"/>
      <c r="E402" s="130"/>
      <c r="F402" s="130"/>
    </row>
    <row r="403" ht="14.25" customHeight="1">
      <c r="A403" s="130"/>
      <c r="B403" s="130"/>
      <c r="C403" s="130"/>
      <c r="D403" s="130"/>
      <c r="E403" s="130"/>
      <c r="F403" s="130"/>
    </row>
    <row r="404" ht="14.25" customHeight="1">
      <c r="A404" s="130"/>
      <c r="B404" s="130"/>
      <c r="C404" s="130"/>
      <c r="D404" s="130"/>
      <c r="E404" s="130"/>
      <c r="F404" s="130"/>
    </row>
    <row r="405" ht="14.25" customHeight="1">
      <c r="A405" s="130"/>
      <c r="B405" s="130"/>
      <c r="C405" s="130"/>
      <c r="D405" s="130"/>
      <c r="E405" s="130"/>
      <c r="F405" s="130"/>
    </row>
    <row r="406" ht="14.25" customHeight="1">
      <c r="A406" s="130"/>
      <c r="B406" s="130"/>
      <c r="C406" s="130"/>
      <c r="D406" s="130"/>
      <c r="E406" s="130"/>
      <c r="F406" s="130"/>
    </row>
    <row r="407" ht="14.25" customHeight="1">
      <c r="A407" s="130"/>
      <c r="B407" s="130"/>
      <c r="C407" s="130"/>
      <c r="D407" s="130"/>
      <c r="E407" s="130"/>
      <c r="F407" s="130"/>
    </row>
    <row r="408" ht="14.25" customHeight="1">
      <c r="A408" s="130"/>
      <c r="B408" s="130"/>
      <c r="C408" s="130"/>
      <c r="D408" s="130"/>
      <c r="E408" s="130"/>
      <c r="F408" s="130"/>
    </row>
    <row r="409" ht="14.25" customHeight="1">
      <c r="A409" s="130"/>
      <c r="B409" s="130"/>
      <c r="C409" s="130"/>
      <c r="D409" s="130"/>
      <c r="E409" s="130"/>
      <c r="F409" s="130"/>
    </row>
    <row r="410" ht="14.25" customHeight="1">
      <c r="A410" s="130"/>
      <c r="B410" s="130"/>
      <c r="C410" s="130"/>
      <c r="D410" s="130"/>
      <c r="E410" s="130"/>
      <c r="F410" s="130"/>
    </row>
    <row r="411" ht="14.25" customHeight="1">
      <c r="A411" s="130"/>
      <c r="B411" s="130"/>
      <c r="C411" s="130"/>
      <c r="D411" s="130"/>
      <c r="E411" s="130"/>
      <c r="F411" s="130"/>
    </row>
    <row r="412" ht="14.25" customHeight="1">
      <c r="A412" s="130"/>
      <c r="B412" s="130"/>
      <c r="C412" s="130"/>
      <c r="D412" s="130"/>
      <c r="E412" s="130"/>
      <c r="F412" s="130"/>
    </row>
    <row r="413" ht="14.25" customHeight="1">
      <c r="A413" s="130"/>
      <c r="B413" s="130"/>
      <c r="C413" s="130"/>
      <c r="D413" s="130"/>
      <c r="E413" s="130"/>
      <c r="F413" s="130"/>
    </row>
    <row r="414" ht="14.25" customHeight="1">
      <c r="A414" s="130"/>
      <c r="B414" s="130"/>
      <c r="C414" s="130"/>
      <c r="D414" s="130"/>
      <c r="E414" s="130"/>
      <c r="F414" s="130"/>
    </row>
    <row r="415" ht="14.25" customHeight="1">
      <c r="A415" s="130"/>
      <c r="B415" s="130"/>
      <c r="C415" s="130"/>
      <c r="D415" s="130"/>
      <c r="E415" s="130"/>
      <c r="F415" s="130"/>
    </row>
    <row r="416" ht="14.25" customHeight="1">
      <c r="A416" s="130"/>
      <c r="B416" s="130"/>
      <c r="C416" s="130"/>
      <c r="D416" s="130"/>
      <c r="E416" s="130"/>
      <c r="F416" s="130"/>
    </row>
    <row r="417" ht="14.25" customHeight="1">
      <c r="A417" s="130"/>
      <c r="B417" s="130"/>
      <c r="C417" s="130"/>
      <c r="D417" s="130"/>
      <c r="E417" s="130"/>
      <c r="F417" s="130"/>
    </row>
    <row r="418" ht="14.25" customHeight="1">
      <c r="A418" s="130"/>
      <c r="B418" s="130"/>
      <c r="C418" s="130"/>
      <c r="D418" s="130"/>
      <c r="E418" s="130"/>
      <c r="F418" s="130"/>
    </row>
    <row r="419" ht="14.25" customHeight="1">
      <c r="A419" s="130"/>
      <c r="B419" s="130"/>
      <c r="C419" s="130"/>
      <c r="D419" s="130"/>
      <c r="E419" s="130"/>
      <c r="F419" s="130"/>
    </row>
    <row r="420" ht="14.25" customHeight="1">
      <c r="A420" s="130"/>
      <c r="B420" s="130"/>
      <c r="C420" s="130"/>
      <c r="D420" s="130"/>
      <c r="E420" s="130"/>
      <c r="F420" s="130"/>
    </row>
    <row r="421" ht="14.25" customHeight="1">
      <c r="A421" s="130"/>
      <c r="B421" s="130"/>
      <c r="C421" s="130"/>
      <c r="D421" s="130"/>
      <c r="E421" s="130"/>
      <c r="F421" s="130"/>
    </row>
    <row r="422" ht="14.25" customHeight="1">
      <c r="A422" s="130"/>
      <c r="B422" s="130"/>
      <c r="C422" s="130"/>
      <c r="D422" s="130"/>
      <c r="E422" s="130"/>
      <c r="F422" s="130"/>
    </row>
    <row r="423" ht="14.25" customHeight="1">
      <c r="A423" s="130"/>
      <c r="B423" s="130"/>
      <c r="C423" s="130"/>
      <c r="D423" s="130"/>
      <c r="E423" s="130"/>
      <c r="F423" s="130"/>
    </row>
    <row r="424" ht="14.25" customHeight="1">
      <c r="A424" s="130"/>
      <c r="B424" s="130"/>
      <c r="C424" s="130"/>
      <c r="D424" s="130"/>
      <c r="E424" s="130"/>
      <c r="F424" s="130"/>
    </row>
    <row r="425" ht="14.25" customHeight="1">
      <c r="A425" s="130"/>
      <c r="B425" s="130"/>
      <c r="C425" s="130"/>
      <c r="D425" s="130"/>
      <c r="E425" s="130"/>
      <c r="F425" s="130"/>
    </row>
    <row r="426" ht="14.25" customHeight="1">
      <c r="A426" s="130"/>
      <c r="B426" s="130"/>
      <c r="C426" s="130"/>
      <c r="D426" s="130"/>
      <c r="E426" s="130"/>
      <c r="F426" s="130"/>
    </row>
    <row r="427" ht="14.25" customHeight="1">
      <c r="A427" s="130"/>
      <c r="B427" s="130"/>
      <c r="C427" s="130"/>
      <c r="D427" s="130"/>
      <c r="E427" s="130"/>
      <c r="F427" s="130"/>
    </row>
    <row r="428" ht="14.25" customHeight="1">
      <c r="A428" s="130"/>
      <c r="B428" s="130"/>
      <c r="C428" s="130"/>
      <c r="D428" s="130"/>
      <c r="E428" s="130"/>
      <c r="F428" s="130"/>
    </row>
    <row r="429" ht="14.25" customHeight="1">
      <c r="A429" s="130"/>
      <c r="B429" s="130"/>
      <c r="C429" s="130"/>
      <c r="D429" s="130"/>
      <c r="E429" s="130"/>
      <c r="F429" s="130"/>
    </row>
    <row r="430" ht="14.25" customHeight="1">
      <c r="A430" s="130"/>
      <c r="B430" s="130"/>
      <c r="C430" s="130"/>
      <c r="D430" s="130"/>
      <c r="E430" s="130"/>
      <c r="F430" s="130"/>
    </row>
    <row r="431" ht="14.25" customHeight="1">
      <c r="A431" s="130"/>
      <c r="B431" s="130"/>
      <c r="C431" s="130"/>
      <c r="D431" s="130"/>
      <c r="E431" s="130"/>
      <c r="F431" s="130"/>
    </row>
    <row r="432" ht="14.25" customHeight="1">
      <c r="A432" s="130"/>
      <c r="B432" s="130"/>
      <c r="C432" s="130"/>
      <c r="D432" s="130"/>
      <c r="E432" s="130"/>
      <c r="F432" s="130"/>
    </row>
    <row r="433" ht="14.25" customHeight="1">
      <c r="A433" s="130"/>
      <c r="B433" s="130"/>
      <c r="C433" s="130"/>
      <c r="D433" s="130"/>
      <c r="E433" s="130"/>
      <c r="F433" s="130"/>
    </row>
    <row r="434" ht="14.25" customHeight="1">
      <c r="A434" s="130"/>
      <c r="B434" s="130"/>
      <c r="C434" s="130"/>
      <c r="D434" s="130"/>
      <c r="E434" s="130"/>
      <c r="F434" s="130"/>
    </row>
    <row r="435" ht="14.25" customHeight="1">
      <c r="A435" s="130"/>
      <c r="B435" s="130"/>
      <c r="C435" s="130"/>
      <c r="D435" s="130"/>
      <c r="E435" s="130"/>
      <c r="F435" s="130"/>
    </row>
    <row r="436" ht="14.25" customHeight="1">
      <c r="A436" s="130"/>
      <c r="B436" s="130"/>
      <c r="C436" s="130"/>
      <c r="D436" s="130"/>
      <c r="E436" s="130"/>
      <c r="F436" s="130"/>
    </row>
    <row r="437" ht="14.25" customHeight="1">
      <c r="A437" s="130"/>
      <c r="B437" s="130"/>
      <c r="C437" s="130"/>
      <c r="D437" s="130"/>
      <c r="E437" s="130"/>
      <c r="F437" s="130"/>
    </row>
    <row r="438" ht="14.25" customHeight="1">
      <c r="A438" s="130"/>
      <c r="B438" s="130"/>
      <c r="C438" s="130"/>
      <c r="D438" s="130"/>
      <c r="E438" s="130"/>
      <c r="F438" s="130"/>
    </row>
    <row r="439" ht="14.25" customHeight="1">
      <c r="A439" s="130"/>
      <c r="B439" s="130"/>
      <c r="C439" s="130"/>
      <c r="D439" s="130"/>
      <c r="E439" s="130"/>
      <c r="F439" s="130"/>
    </row>
    <row r="440" ht="14.25" customHeight="1">
      <c r="A440" s="130"/>
      <c r="B440" s="130"/>
      <c r="C440" s="130"/>
      <c r="D440" s="130"/>
      <c r="E440" s="130"/>
      <c r="F440" s="130"/>
    </row>
    <row r="441" ht="14.25" customHeight="1">
      <c r="A441" s="130"/>
      <c r="B441" s="130"/>
      <c r="C441" s="130"/>
      <c r="D441" s="130"/>
      <c r="E441" s="130"/>
      <c r="F441" s="130"/>
    </row>
    <row r="442" ht="14.25" customHeight="1">
      <c r="A442" s="130"/>
      <c r="B442" s="130"/>
      <c r="C442" s="130"/>
      <c r="D442" s="130"/>
      <c r="E442" s="130"/>
      <c r="F442" s="130"/>
    </row>
    <row r="443" ht="14.25" customHeight="1">
      <c r="A443" s="130"/>
      <c r="B443" s="130"/>
      <c r="C443" s="130"/>
      <c r="D443" s="130"/>
      <c r="E443" s="130"/>
      <c r="F443" s="130"/>
    </row>
    <row r="444" ht="14.25" customHeight="1">
      <c r="A444" s="130"/>
      <c r="B444" s="130"/>
      <c r="C444" s="130"/>
      <c r="D444" s="130"/>
      <c r="E444" s="130"/>
      <c r="F444" s="130"/>
    </row>
    <row r="445" ht="14.25" customHeight="1">
      <c r="A445" s="130"/>
      <c r="B445" s="130"/>
      <c r="C445" s="130"/>
      <c r="D445" s="130"/>
      <c r="E445" s="130"/>
      <c r="F445" s="130"/>
    </row>
    <row r="446" ht="14.25" customHeight="1">
      <c r="A446" s="130"/>
      <c r="B446" s="130"/>
      <c r="C446" s="130"/>
      <c r="D446" s="130"/>
      <c r="E446" s="130"/>
      <c r="F446" s="130"/>
    </row>
    <row r="447" ht="14.25" customHeight="1">
      <c r="A447" s="130"/>
      <c r="B447" s="130"/>
      <c r="C447" s="130"/>
      <c r="D447" s="130"/>
      <c r="E447" s="130"/>
      <c r="F447" s="130"/>
    </row>
    <row r="448" ht="14.25" customHeight="1">
      <c r="A448" s="130"/>
      <c r="B448" s="130"/>
      <c r="C448" s="130"/>
      <c r="D448" s="130"/>
      <c r="E448" s="130"/>
      <c r="F448" s="130"/>
    </row>
    <row r="449" ht="14.25" customHeight="1">
      <c r="A449" s="130"/>
      <c r="B449" s="130"/>
      <c r="C449" s="130"/>
      <c r="D449" s="130"/>
      <c r="E449" s="130"/>
      <c r="F449" s="130"/>
    </row>
    <row r="450" ht="14.25" customHeight="1">
      <c r="A450" s="130"/>
      <c r="B450" s="130"/>
      <c r="C450" s="130"/>
      <c r="D450" s="130"/>
      <c r="E450" s="130"/>
      <c r="F450" s="130"/>
    </row>
    <row r="451" ht="14.25" customHeight="1">
      <c r="A451" s="130"/>
      <c r="B451" s="130"/>
      <c r="C451" s="130"/>
      <c r="D451" s="130"/>
      <c r="E451" s="130"/>
      <c r="F451" s="130"/>
    </row>
    <row r="452" ht="14.25" customHeight="1">
      <c r="A452" s="130"/>
      <c r="B452" s="130"/>
      <c r="C452" s="130"/>
      <c r="D452" s="130"/>
      <c r="E452" s="130"/>
      <c r="F452" s="130"/>
    </row>
    <row r="453" ht="14.25" customHeight="1">
      <c r="A453" s="130"/>
      <c r="B453" s="130"/>
      <c r="C453" s="130"/>
      <c r="D453" s="130"/>
      <c r="E453" s="130"/>
      <c r="F453" s="130"/>
    </row>
    <row r="454" ht="14.25" customHeight="1">
      <c r="A454" s="130"/>
      <c r="B454" s="130"/>
      <c r="C454" s="130"/>
      <c r="D454" s="130"/>
      <c r="E454" s="130"/>
      <c r="F454" s="130"/>
    </row>
    <row r="455" ht="14.25" customHeight="1">
      <c r="A455" s="130"/>
      <c r="B455" s="130"/>
      <c r="C455" s="130"/>
      <c r="D455" s="130"/>
      <c r="E455" s="130"/>
      <c r="F455" s="130"/>
    </row>
    <row r="456" ht="14.25" customHeight="1">
      <c r="A456" s="130"/>
      <c r="B456" s="130"/>
      <c r="C456" s="130"/>
      <c r="D456" s="130"/>
      <c r="E456" s="130"/>
      <c r="F456" s="130"/>
    </row>
    <row r="457" ht="14.25" customHeight="1">
      <c r="A457" s="130"/>
      <c r="B457" s="130"/>
      <c r="C457" s="130"/>
      <c r="D457" s="130"/>
      <c r="E457" s="130"/>
      <c r="F457" s="130"/>
    </row>
    <row r="458" ht="14.25" customHeight="1">
      <c r="A458" s="130"/>
      <c r="B458" s="130"/>
      <c r="C458" s="130"/>
      <c r="D458" s="130"/>
      <c r="E458" s="130"/>
      <c r="F458" s="130"/>
    </row>
    <row r="459" ht="14.25" customHeight="1">
      <c r="A459" s="130"/>
      <c r="B459" s="130"/>
      <c r="C459" s="130"/>
      <c r="D459" s="130"/>
      <c r="E459" s="130"/>
      <c r="F459" s="130"/>
    </row>
    <row r="460" ht="14.25" customHeight="1">
      <c r="A460" s="130"/>
      <c r="B460" s="130"/>
      <c r="C460" s="130"/>
      <c r="D460" s="130"/>
      <c r="E460" s="130"/>
      <c r="F460" s="130"/>
    </row>
    <row r="461" ht="14.25" customHeight="1">
      <c r="A461" s="130"/>
      <c r="B461" s="130"/>
      <c r="C461" s="130"/>
      <c r="D461" s="130"/>
      <c r="E461" s="130"/>
      <c r="F461" s="130"/>
    </row>
    <row r="462" ht="14.25" customHeight="1">
      <c r="A462" s="130"/>
      <c r="B462" s="130"/>
      <c r="C462" s="130"/>
      <c r="D462" s="130"/>
      <c r="E462" s="130"/>
      <c r="F462" s="130"/>
    </row>
    <row r="463" ht="14.25" customHeight="1">
      <c r="A463" s="130"/>
      <c r="B463" s="130"/>
      <c r="C463" s="130"/>
      <c r="D463" s="130"/>
      <c r="E463" s="130"/>
      <c r="F463" s="130"/>
    </row>
    <row r="464" ht="14.25" customHeight="1">
      <c r="A464" s="130"/>
      <c r="B464" s="130"/>
      <c r="C464" s="130"/>
      <c r="D464" s="130"/>
      <c r="E464" s="130"/>
      <c r="F464" s="130"/>
    </row>
    <row r="465" ht="14.25" customHeight="1">
      <c r="A465" s="130"/>
      <c r="B465" s="130"/>
      <c r="C465" s="130"/>
      <c r="D465" s="130"/>
      <c r="E465" s="130"/>
      <c r="F465" s="130"/>
    </row>
    <row r="466" ht="14.25" customHeight="1">
      <c r="A466" s="130"/>
      <c r="B466" s="130"/>
      <c r="C466" s="130"/>
      <c r="D466" s="130"/>
      <c r="E466" s="130"/>
      <c r="F466" s="130"/>
    </row>
    <row r="467" ht="14.25" customHeight="1">
      <c r="A467" s="130"/>
      <c r="B467" s="130"/>
      <c r="C467" s="130"/>
      <c r="D467" s="130"/>
      <c r="E467" s="130"/>
      <c r="F467" s="130"/>
    </row>
    <row r="468" ht="14.25" customHeight="1">
      <c r="A468" s="130"/>
      <c r="B468" s="130"/>
      <c r="C468" s="130"/>
      <c r="D468" s="130"/>
      <c r="E468" s="130"/>
      <c r="F468" s="130"/>
    </row>
    <row r="469" ht="14.25" customHeight="1">
      <c r="A469" s="130"/>
      <c r="B469" s="130"/>
      <c r="C469" s="130"/>
      <c r="D469" s="130"/>
      <c r="E469" s="130"/>
      <c r="F469" s="130"/>
    </row>
    <row r="470" ht="14.25" customHeight="1">
      <c r="A470" s="130"/>
      <c r="B470" s="130"/>
      <c r="C470" s="130"/>
      <c r="D470" s="130"/>
      <c r="E470" s="130"/>
      <c r="F470" s="130"/>
    </row>
    <row r="471" ht="14.25" customHeight="1">
      <c r="A471" s="130"/>
      <c r="B471" s="130"/>
      <c r="C471" s="130"/>
      <c r="D471" s="130"/>
      <c r="E471" s="130"/>
      <c r="F471" s="130"/>
    </row>
    <row r="472" ht="14.25" customHeight="1">
      <c r="A472" s="130"/>
      <c r="B472" s="130"/>
      <c r="C472" s="130"/>
      <c r="D472" s="130"/>
      <c r="E472" s="130"/>
      <c r="F472" s="130"/>
    </row>
    <row r="473" ht="14.25" customHeight="1">
      <c r="A473" s="130"/>
      <c r="B473" s="130"/>
      <c r="C473" s="130"/>
      <c r="D473" s="130"/>
      <c r="E473" s="130"/>
      <c r="F473" s="130"/>
    </row>
    <row r="474" ht="14.25" customHeight="1">
      <c r="A474" s="130"/>
      <c r="B474" s="130"/>
      <c r="C474" s="130"/>
      <c r="D474" s="130"/>
      <c r="E474" s="130"/>
      <c r="F474" s="130"/>
    </row>
    <row r="475" ht="14.25" customHeight="1">
      <c r="A475" s="130"/>
      <c r="B475" s="130"/>
      <c r="C475" s="130"/>
      <c r="D475" s="130"/>
      <c r="E475" s="130"/>
      <c r="F475" s="130"/>
    </row>
    <row r="476" ht="14.25" customHeight="1">
      <c r="A476" s="130"/>
      <c r="B476" s="130"/>
      <c r="C476" s="130"/>
      <c r="D476" s="130"/>
      <c r="E476" s="130"/>
      <c r="F476" s="130"/>
    </row>
    <row r="477" ht="14.25" customHeight="1">
      <c r="A477" s="130"/>
      <c r="B477" s="130"/>
      <c r="C477" s="130"/>
      <c r="D477" s="130"/>
      <c r="E477" s="130"/>
      <c r="F477" s="130"/>
    </row>
    <row r="478" ht="14.25" customHeight="1">
      <c r="A478" s="130"/>
      <c r="B478" s="130"/>
      <c r="C478" s="130"/>
      <c r="D478" s="130"/>
      <c r="E478" s="130"/>
      <c r="F478" s="130"/>
    </row>
    <row r="479" ht="14.25" customHeight="1">
      <c r="A479" s="130"/>
      <c r="B479" s="130"/>
      <c r="C479" s="130"/>
      <c r="D479" s="130"/>
      <c r="E479" s="130"/>
      <c r="F479" s="130"/>
    </row>
    <row r="480" ht="14.25" customHeight="1">
      <c r="A480" s="130"/>
      <c r="B480" s="130"/>
      <c r="C480" s="130"/>
      <c r="D480" s="130"/>
      <c r="E480" s="130"/>
      <c r="F480" s="130"/>
    </row>
    <row r="481" ht="14.25" customHeight="1">
      <c r="A481" s="130"/>
      <c r="B481" s="130"/>
      <c r="C481" s="130"/>
      <c r="D481" s="130"/>
      <c r="E481" s="130"/>
      <c r="F481" s="130"/>
    </row>
    <row r="482" ht="14.25" customHeight="1">
      <c r="A482" s="130"/>
      <c r="B482" s="130"/>
      <c r="C482" s="130"/>
      <c r="D482" s="130"/>
      <c r="E482" s="130"/>
      <c r="F482" s="130"/>
    </row>
    <row r="483" ht="14.25" customHeight="1">
      <c r="A483" s="130"/>
      <c r="B483" s="130"/>
      <c r="C483" s="130"/>
      <c r="D483" s="130"/>
      <c r="E483" s="130"/>
      <c r="F483" s="130"/>
    </row>
    <row r="484" ht="14.25" customHeight="1">
      <c r="A484" s="130"/>
      <c r="B484" s="130"/>
      <c r="C484" s="130"/>
      <c r="D484" s="130"/>
      <c r="E484" s="130"/>
      <c r="F484" s="130"/>
    </row>
    <row r="485" ht="14.25" customHeight="1">
      <c r="A485" s="130"/>
      <c r="B485" s="130"/>
      <c r="C485" s="130"/>
      <c r="D485" s="130"/>
      <c r="E485" s="130"/>
      <c r="F485" s="130"/>
    </row>
    <row r="486" ht="14.25" customHeight="1">
      <c r="A486" s="130"/>
      <c r="B486" s="130"/>
      <c r="C486" s="130"/>
      <c r="D486" s="130"/>
      <c r="E486" s="130"/>
      <c r="F486" s="130"/>
    </row>
    <row r="487" ht="14.25" customHeight="1">
      <c r="A487" s="130"/>
      <c r="B487" s="130"/>
      <c r="C487" s="130"/>
      <c r="D487" s="130"/>
      <c r="E487" s="130"/>
      <c r="F487" s="130"/>
    </row>
    <row r="488" ht="14.25" customHeight="1">
      <c r="A488" s="130"/>
      <c r="B488" s="130"/>
      <c r="C488" s="130"/>
      <c r="D488" s="130"/>
      <c r="E488" s="130"/>
      <c r="F488" s="130"/>
    </row>
    <row r="489" ht="14.25" customHeight="1">
      <c r="A489" s="130"/>
      <c r="B489" s="130"/>
      <c r="C489" s="130"/>
      <c r="D489" s="130"/>
      <c r="E489" s="130"/>
      <c r="F489" s="130"/>
    </row>
    <row r="490" ht="14.25" customHeight="1">
      <c r="A490" s="130"/>
      <c r="B490" s="130"/>
      <c r="C490" s="130"/>
      <c r="D490" s="130"/>
      <c r="E490" s="130"/>
      <c r="F490" s="130"/>
    </row>
    <row r="491" ht="14.25" customHeight="1">
      <c r="A491" s="130"/>
      <c r="B491" s="130"/>
      <c r="C491" s="130"/>
      <c r="D491" s="130"/>
      <c r="E491" s="130"/>
      <c r="F491" s="130"/>
    </row>
    <row r="492" ht="14.25" customHeight="1">
      <c r="A492" s="130"/>
      <c r="B492" s="130"/>
      <c r="C492" s="130"/>
      <c r="D492" s="130"/>
      <c r="E492" s="130"/>
      <c r="F492" s="130"/>
    </row>
    <row r="493" ht="14.25" customHeight="1">
      <c r="A493" s="130"/>
      <c r="B493" s="130"/>
      <c r="C493" s="130"/>
      <c r="D493" s="130"/>
      <c r="E493" s="130"/>
      <c r="F493" s="130"/>
    </row>
    <row r="494" ht="14.25" customHeight="1">
      <c r="A494" s="130"/>
      <c r="B494" s="130"/>
      <c r="C494" s="130"/>
      <c r="D494" s="130"/>
      <c r="E494" s="130"/>
      <c r="F494" s="130"/>
    </row>
    <row r="495" ht="14.25" customHeight="1">
      <c r="A495" s="130"/>
      <c r="B495" s="130"/>
      <c r="C495" s="130"/>
      <c r="D495" s="130"/>
      <c r="E495" s="130"/>
      <c r="F495" s="130"/>
    </row>
    <row r="496" ht="14.25" customHeight="1">
      <c r="A496" s="130"/>
      <c r="B496" s="130"/>
      <c r="C496" s="130"/>
      <c r="D496" s="130"/>
      <c r="E496" s="130"/>
      <c r="F496" s="130"/>
    </row>
    <row r="497" ht="14.25" customHeight="1">
      <c r="A497" s="130"/>
      <c r="B497" s="130"/>
      <c r="C497" s="130"/>
      <c r="D497" s="130"/>
      <c r="E497" s="130"/>
      <c r="F497" s="130"/>
    </row>
    <row r="498" ht="14.25" customHeight="1">
      <c r="A498" s="130"/>
      <c r="B498" s="130"/>
      <c r="C498" s="130"/>
      <c r="D498" s="130"/>
      <c r="E498" s="130"/>
      <c r="F498" s="130"/>
    </row>
    <row r="499" ht="14.25" customHeight="1">
      <c r="A499" s="130"/>
      <c r="B499" s="130"/>
      <c r="C499" s="130"/>
      <c r="D499" s="130"/>
      <c r="E499" s="130"/>
      <c r="F499" s="130"/>
    </row>
    <row r="500" ht="14.25" customHeight="1">
      <c r="A500" s="130"/>
      <c r="B500" s="130"/>
      <c r="C500" s="130"/>
      <c r="D500" s="130"/>
      <c r="E500" s="130"/>
      <c r="F500" s="130"/>
    </row>
    <row r="501" ht="14.25" customHeight="1">
      <c r="A501" s="130"/>
      <c r="B501" s="130"/>
      <c r="C501" s="130"/>
      <c r="D501" s="130"/>
      <c r="E501" s="130"/>
      <c r="F501" s="130"/>
    </row>
    <row r="502" ht="14.25" customHeight="1">
      <c r="A502" s="130"/>
      <c r="B502" s="130"/>
      <c r="C502" s="130"/>
      <c r="D502" s="130"/>
      <c r="E502" s="130"/>
      <c r="F502" s="130"/>
    </row>
    <row r="503" ht="14.25" customHeight="1">
      <c r="A503" s="130"/>
      <c r="B503" s="130"/>
      <c r="C503" s="130"/>
      <c r="D503" s="130"/>
      <c r="E503" s="130"/>
      <c r="F503" s="130"/>
    </row>
    <row r="504" ht="14.25" customHeight="1">
      <c r="A504" s="130"/>
      <c r="B504" s="130"/>
      <c r="C504" s="130"/>
      <c r="D504" s="130"/>
      <c r="E504" s="130"/>
      <c r="F504" s="130"/>
    </row>
    <row r="505" ht="14.25" customHeight="1">
      <c r="A505" s="130"/>
      <c r="B505" s="130"/>
      <c r="C505" s="130"/>
      <c r="D505" s="130"/>
      <c r="E505" s="130"/>
      <c r="F505" s="130"/>
    </row>
    <row r="506" ht="14.25" customHeight="1">
      <c r="A506" s="130"/>
      <c r="B506" s="130"/>
      <c r="C506" s="130"/>
      <c r="D506" s="130"/>
      <c r="E506" s="130"/>
      <c r="F506" s="130"/>
    </row>
    <row r="507" ht="14.25" customHeight="1">
      <c r="A507" s="130"/>
      <c r="B507" s="130"/>
      <c r="C507" s="130"/>
      <c r="D507" s="130"/>
      <c r="E507" s="130"/>
      <c r="F507" s="130"/>
    </row>
    <row r="508" ht="14.25" customHeight="1">
      <c r="A508" s="130"/>
      <c r="B508" s="130"/>
      <c r="C508" s="130"/>
      <c r="D508" s="130"/>
      <c r="E508" s="130"/>
      <c r="F508" s="130"/>
    </row>
    <row r="509" ht="14.25" customHeight="1">
      <c r="A509" s="130"/>
      <c r="B509" s="130"/>
      <c r="C509" s="130"/>
      <c r="D509" s="130"/>
      <c r="E509" s="130"/>
      <c r="F509" s="130"/>
    </row>
    <row r="510" ht="14.25" customHeight="1">
      <c r="A510" s="130"/>
      <c r="B510" s="130"/>
      <c r="C510" s="130"/>
      <c r="D510" s="130"/>
      <c r="E510" s="130"/>
      <c r="F510" s="130"/>
    </row>
    <row r="511" ht="14.25" customHeight="1">
      <c r="A511" s="130"/>
      <c r="B511" s="130"/>
      <c r="C511" s="130"/>
      <c r="D511" s="130"/>
      <c r="E511" s="130"/>
      <c r="F511" s="130"/>
    </row>
    <row r="512" ht="14.25" customHeight="1">
      <c r="A512" s="130"/>
      <c r="B512" s="130"/>
      <c r="C512" s="130"/>
      <c r="D512" s="130"/>
      <c r="E512" s="130"/>
      <c r="F512" s="130"/>
    </row>
    <row r="513" ht="14.25" customHeight="1">
      <c r="A513" s="130"/>
      <c r="B513" s="130"/>
      <c r="C513" s="130"/>
      <c r="D513" s="130"/>
      <c r="E513" s="130"/>
      <c r="F513" s="130"/>
    </row>
    <row r="514" ht="14.25" customHeight="1">
      <c r="A514" s="130"/>
      <c r="B514" s="130"/>
      <c r="C514" s="130"/>
      <c r="D514" s="130"/>
      <c r="E514" s="130"/>
      <c r="F514" s="130"/>
    </row>
    <row r="515" ht="14.25" customHeight="1">
      <c r="A515" s="130"/>
      <c r="B515" s="130"/>
      <c r="C515" s="130"/>
      <c r="D515" s="130"/>
      <c r="E515" s="130"/>
      <c r="F515" s="130"/>
    </row>
    <row r="516" ht="14.25" customHeight="1">
      <c r="A516" s="130"/>
      <c r="B516" s="130"/>
      <c r="C516" s="130"/>
      <c r="D516" s="130"/>
      <c r="E516" s="130"/>
      <c r="F516" s="130"/>
    </row>
    <row r="517" ht="14.25" customHeight="1">
      <c r="A517" s="130"/>
      <c r="B517" s="130"/>
      <c r="C517" s="130"/>
      <c r="D517" s="130"/>
      <c r="E517" s="130"/>
      <c r="F517" s="130"/>
    </row>
    <row r="518" ht="14.25" customHeight="1">
      <c r="A518" s="130"/>
      <c r="B518" s="130"/>
      <c r="C518" s="130"/>
      <c r="D518" s="130"/>
      <c r="E518" s="130"/>
      <c r="F518" s="130"/>
    </row>
    <row r="519" ht="14.25" customHeight="1">
      <c r="A519" s="130"/>
      <c r="B519" s="130"/>
      <c r="C519" s="130"/>
      <c r="D519" s="130"/>
      <c r="E519" s="130"/>
      <c r="F519" s="130"/>
    </row>
    <row r="520" ht="14.25" customHeight="1">
      <c r="A520" s="130"/>
      <c r="B520" s="130"/>
      <c r="C520" s="130"/>
      <c r="D520" s="130"/>
      <c r="E520" s="130"/>
      <c r="F520" s="130"/>
    </row>
    <row r="521" ht="14.25" customHeight="1">
      <c r="A521" s="130"/>
      <c r="B521" s="130"/>
      <c r="C521" s="130"/>
      <c r="D521" s="130"/>
      <c r="E521" s="130"/>
      <c r="F521" s="130"/>
    </row>
    <row r="522" ht="14.25" customHeight="1">
      <c r="A522" s="130"/>
      <c r="B522" s="130"/>
      <c r="C522" s="130"/>
      <c r="D522" s="130"/>
      <c r="E522" s="130"/>
      <c r="F522" s="130"/>
    </row>
    <row r="523" ht="14.25" customHeight="1">
      <c r="A523" s="130"/>
      <c r="B523" s="130"/>
      <c r="C523" s="130"/>
      <c r="D523" s="130"/>
      <c r="E523" s="130"/>
      <c r="F523" s="130"/>
    </row>
    <row r="524" ht="14.25" customHeight="1">
      <c r="A524" s="130"/>
      <c r="B524" s="130"/>
      <c r="C524" s="130"/>
      <c r="D524" s="130"/>
      <c r="E524" s="130"/>
      <c r="F524" s="130"/>
    </row>
    <row r="525" ht="14.25" customHeight="1">
      <c r="A525" s="130"/>
      <c r="B525" s="130"/>
      <c r="C525" s="130"/>
      <c r="D525" s="130"/>
      <c r="E525" s="130"/>
      <c r="F525" s="130"/>
    </row>
    <row r="526" ht="14.25" customHeight="1">
      <c r="A526" s="130"/>
      <c r="B526" s="130"/>
      <c r="C526" s="130"/>
      <c r="D526" s="130"/>
      <c r="E526" s="130"/>
      <c r="F526" s="130"/>
    </row>
    <row r="527" ht="14.25" customHeight="1">
      <c r="A527" s="130"/>
      <c r="B527" s="130"/>
      <c r="C527" s="130"/>
      <c r="D527" s="130"/>
      <c r="E527" s="130"/>
      <c r="F527" s="130"/>
    </row>
    <row r="528" ht="14.25" customHeight="1">
      <c r="A528" s="130"/>
      <c r="B528" s="130"/>
      <c r="C528" s="130"/>
      <c r="D528" s="130"/>
      <c r="E528" s="130"/>
      <c r="F528" s="130"/>
    </row>
    <row r="529" ht="14.25" customHeight="1">
      <c r="A529" s="130"/>
      <c r="B529" s="130"/>
      <c r="C529" s="130"/>
      <c r="D529" s="130"/>
      <c r="E529" s="130"/>
      <c r="F529" s="130"/>
    </row>
    <row r="530" ht="14.25" customHeight="1">
      <c r="A530" s="130"/>
      <c r="B530" s="130"/>
      <c r="C530" s="130"/>
      <c r="D530" s="130"/>
      <c r="E530" s="130"/>
      <c r="F530" s="130"/>
    </row>
    <row r="531" ht="14.25" customHeight="1">
      <c r="A531" s="130"/>
      <c r="B531" s="130"/>
      <c r="C531" s="130"/>
      <c r="D531" s="130"/>
      <c r="E531" s="130"/>
      <c r="F531" s="130"/>
    </row>
    <row r="532" ht="14.25" customHeight="1">
      <c r="A532" s="130"/>
      <c r="B532" s="130"/>
      <c r="C532" s="130"/>
      <c r="D532" s="130"/>
      <c r="E532" s="130"/>
      <c r="F532" s="130"/>
    </row>
    <row r="533" ht="14.25" customHeight="1">
      <c r="A533" s="130"/>
      <c r="B533" s="130"/>
      <c r="C533" s="130"/>
      <c r="D533" s="130"/>
      <c r="E533" s="130"/>
      <c r="F533" s="130"/>
    </row>
    <row r="534" ht="14.25" customHeight="1">
      <c r="A534" s="130"/>
      <c r="B534" s="130"/>
      <c r="C534" s="130"/>
      <c r="D534" s="130"/>
      <c r="E534" s="130"/>
      <c r="F534" s="130"/>
    </row>
    <row r="535" ht="14.25" customHeight="1">
      <c r="A535" s="130"/>
      <c r="B535" s="130"/>
      <c r="C535" s="130"/>
      <c r="D535" s="130"/>
      <c r="E535" s="130"/>
      <c r="F535" s="130"/>
    </row>
    <row r="536" ht="14.25" customHeight="1">
      <c r="A536" s="130"/>
      <c r="B536" s="130"/>
      <c r="C536" s="130"/>
      <c r="D536" s="130"/>
      <c r="E536" s="130"/>
      <c r="F536" s="130"/>
    </row>
    <row r="537" ht="14.25" customHeight="1">
      <c r="A537" s="130"/>
      <c r="B537" s="130"/>
      <c r="C537" s="130"/>
      <c r="D537" s="130"/>
      <c r="E537" s="130"/>
      <c r="F537" s="130"/>
    </row>
    <row r="538" ht="14.25" customHeight="1">
      <c r="A538" s="130"/>
      <c r="B538" s="130"/>
      <c r="C538" s="130"/>
      <c r="D538" s="130"/>
      <c r="E538" s="130"/>
      <c r="F538" s="130"/>
    </row>
    <row r="539" ht="14.25" customHeight="1">
      <c r="A539" s="130"/>
      <c r="B539" s="130"/>
      <c r="C539" s="130"/>
      <c r="D539" s="130"/>
      <c r="E539" s="130"/>
      <c r="F539" s="130"/>
    </row>
    <row r="540" ht="14.25" customHeight="1">
      <c r="A540" s="130"/>
      <c r="B540" s="130"/>
      <c r="C540" s="130"/>
      <c r="D540" s="130"/>
      <c r="E540" s="130"/>
      <c r="F540" s="130"/>
    </row>
    <row r="541" ht="14.25" customHeight="1">
      <c r="A541" s="130"/>
      <c r="B541" s="130"/>
      <c r="C541" s="130"/>
      <c r="D541" s="130"/>
      <c r="E541" s="130"/>
      <c r="F541" s="130"/>
    </row>
    <row r="542" ht="14.25" customHeight="1">
      <c r="A542" s="130"/>
      <c r="B542" s="130"/>
      <c r="C542" s="130"/>
      <c r="D542" s="130"/>
      <c r="E542" s="130"/>
      <c r="F542" s="130"/>
    </row>
    <row r="543" ht="14.25" customHeight="1">
      <c r="A543" s="130"/>
      <c r="B543" s="130"/>
      <c r="C543" s="130"/>
      <c r="D543" s="130"/>
      <c r="E543" s="130"/>
      <c r="F543" s="130"/>
    </row>
    <row r="544" ht="14.25" customHeight="1">
      <c r="A544" s="130"/>
      <c r="B544" s="130"/>
      <c r="C544" s="130"/>
      <c r="D544" s="130"/>
      <c r="E544" s="130"/>
      <c r="F544" s="130"/>
    </row>
    <row r="545" ht="14.25" customHeight="1">
      <c r="A545" s="130"/>
      <c r="B545" s="130"/>
      <c r="C545" s="130"/>
      <c r="D545" s="130"/>
      <c r="E545" s="130"/>
      <c r="F545" s="130"/>
    </row>
    <row r="546" ht="14.25" customHeight="1">
      <c r="A546" s="130"/>
      <c r="B546" s="130"/>
      <c r="C546" s="130"/>
      <c r="D546" s="130"/>
      <c r="E546" s="130"/>
      <c r="F546" s="130"/>
    </row>
    <row r="547" ht="14.25" customHeight="1">
      <c r="A547" s="130"/>
      <c r="B547" s="130"/>
      <c r="C547" s="130"/>
      <c r="D547" s="130"/>
      <c r="E547" s="130"/>
      <c r="F547" s="130"/>
    </row>
    <row r="548" ht="14.25" customHeight="1">
      <c r="A548" s="130"/>
      <c r="B548" s="130"/>
      <c r="C548" s="130"/>
      <c r="D548" s="130"/>
      <c r="E548" s="130"/>
      <c r="F548" s="130"/>
    </row>
    <row r="549" ht="14.25" customHeight="1">
      <c r="A549" s="130"/>
      <c r="B549" s="130"/>
      <c r="C549" s="130"/>
      <c r="D549" s="130"/>
      <c r="E549" s="130"/>
      <c r="F549" s="130"/>
    </row>
    <row r="550" ht="14.25" customHeight="1">
      <c r="A550" s="130"/>
      <c r="B550" s="130"/>
      <c r="C550" s="130"/>
      <c r="D550" s="130"/>
      <c r="E550" s="130"/>
      <c r="F550" s="130"/>
    </row>
    <row r="551" ht="14.25" customHeight="1">
      <c r="A551" s="130"/>
      <c r="B551" s="130"/>
      <c r="C551" s="130"/>
      <c r="D551" s="130"/>
      <c r="E551" s="130"/>
      <c r="F551" s="130"/>
    </row>
    <row r="552" ht="14.25" customHeight="1">
      <c r="A552" s="130"/>
      <c r="B552" s="130"/>
      <c r="C552" s="130"/>
      <c r="D552" s="130"/>
      <c r="E552" s="130"/>
      <c r="F552" s="130"/>
    </row>
    <row r="553" ht="14.25" customHeight="1">
      <c r="A553" s="130"/>
      <c r="B553" s="130"/>
      <c r="C553" s="130"/>
      <c r="D553" s="130"/>
      <c r="E553" s="130"/>
      <c r="F553" s="130"/>
    </row>
    <row r="554" ht="14.25" customHeight="1">
      <c r="A554" s="130"/>
      <c r="B554" s="130"/>
      <c r="C554" s="130"/>
      <c r="D554" s="130"/>
      <c r="E554" s="130"/>
      <c r="F554" s="130"/>
    </row>
    <row r="555" ht="14.25" customHeight="1">
      <c r="A555" s="130"/>
      <c r="B555" s="130"/>
      <c r="C555" s="130"/>
      <c r="D555" s="130"/>
      <c r="E555" s="130"/>
      <c r="F555" s="130"/>
    </row>
    <row r="556" ht="14.25" customHeight="1">
      <c r="A556" s="130"/>
      <c r="B556" s="130"/>
      <c r="C556" s="130"/>
      <c r="D556" s="130"/>
      <c r="E556" s="130"/>
      <c r="F556" s="130"/>
    </row>
    <row r="557" ht="14.25" customHeight="1">
      <c r="A557" s="130"/>
      <c r="B557" s="130"/>
      <c r="C557" s="130"/>
      <c r="D557" s="130"/>
      <c r="E557" s="130"/>
      <c r="F557" s="130"/>
    </row>
    <row r="558" ht="14.25" customHeight="1">
      <c r="A558" s="130"/>
      <c r="B558" s="130"/>
      <c r="C558" s="130"/>
      <c r="D558" s="130"/>
      <c r="E558" s="130"/>
      <c r="F558" s="130"/>
    </row>
    <row r="559" ht="14.25" customHeight="1">
      <c r="A559" s="130"/>
      <c r="B559" s="130"/>
      <c r="C559" s="130"/>
      <c r="D559" s="130"/>
      <c r="E559" s="130"/>
      <c r="F559" s="130"/>
    </row>
    <row r="560" ht="14.25" customHeight="1">
      <c r="A560" s="130"/>
      <c r="B560" s="130"/>
      <c r="C560" s="130"/>
      <c r="D560" s="130"/>
      <c r="E560" s="130"/>
      <c r="F560" s="130"/>
    </row>
    <row r="561" ht="14.25" customHeight="1">
      <c r="A561" s="130"/>
      <c r="B561" s="130"/>
      <c r="C561" s="130"/>
      <c r="D561" s="130"/>
      <c r="E561" s="130"/>
      <c r="F561" s="130"/>
    </row>
    <row r="562" ht="14.25" customHeight="1">
      <c r="A562" s="130"/>
      <c r="B562" s="130"/>
      <c r="C562" s="130"/>
      <c r="D562" s="130"/>
      <c r="E562" s="130"/>
      <c r="F562" s="130"/>
    </row>
    <row r="563" ht="14.25" customHeight="1">
      <c r="A563" s="130"/>
      <c r="B563" s="130"/>
      <c r="C563" s="130"/>
      <c r="D563" s="130"/>
      <c r="E563" s="130"/>
      <c r="F563" s="130"/>
    </row>
    <row r="564" ht="14.25" customHeight="1">
      <c r="A564" s="130"/>
      <c r="B564" s="130"/>
      <c r="C564" s="130"/>
      <c r="D564" s="130"/>
      <c r="E564" s="130"/>
      <c r="F564" s="130"/>
    </row>
    <row r="565" ht="14.25" customHeight="1">
      <c r="A565" s="130"/>
      <c r="B565" s="130"/>
      <c r="C565" s="130"/>
      <c r="D565" s="130"/>
      <c r="E565" s="130"/>
      <c r="F565" s="130"/>
    </row>
    <row r="566" ht="14.25" customHeight="1">
      <c r="A566" s="130"/>
      <c r="B566" s="130"/>
      <c r="C566" s="130"/>
      <c r="D566" s="130"/>
      <c r="E566" s="130"/>
      <c r="F566" s="130"/>
    </row>
    <row r="567" ht="14.25" customHeight="1">
      <c r="A567" s="130"/>
      <c r="B567" s="130"/>
      <c r="C567" s="130"/>
      <c r="D567" s="130"/>
      <c r="E567" s="130"/>
      <c r="F567" s="130"/>
    </row>
    <row r="568" ht="14.25" customHeight="1">
      <c r="A568" s="130"/>
      <c r="B568" s="130"/>
      <c r="C568" s="130"/>
      <c r="D568" s="130"/>
      <c r="E568" s="130"/>
      <c r="F568" s="130"/>
    </row>
    <row r="569" ht="14.25" customHeight="1">
      <c r="A569" s="130"/>
      <c r="B569" s="130"/>
      <c r="C569" s="130"/>
      <c r="D569" s="130"/>
      <c r="E569" s="130"/>
      <c r="F569" s="130"/>
    </row>
    <row r="570" ht="14.25" customHeight="1">
      <c r="A570" s="130"/>
      <c r="B570" s="130"/>
      <c r="C570" s="130"/>
      <c r="D570" s="130"/>
      <c r="E570" s="130"/>
      <c r="F570" s="130"/>
    </row>
    <row r="571" ht="14.25" customHeight="1">
      <c r="A571" s="130"/>
      <c r="B571" s="130"/>
      <c r="C571" s="130"/>
      <c r="D571" s="130"/>
      <c r="E571" s="130"/>
      <c r="F571" s="130"/>
    </row>
    <row r="572" ht="14.25" customHeight="1">
      <c r="A572" s="130"/>
      <c r="B572" s="130"/>
      <c r="C572" s="130"/>
      <c r="D572" s="130"/>
      <c r="E572" s="130"/>
      <c r="F572" s="130"/>
    </row>
    <row r="573" ht="14.25" customHeight="1">
      <c r="A573" s="130"/>
      <c r="B573" s="130"/>
      <c r="C573" s="130"/>
      <c r="D573" s="130"/>
      <c r="E573" s="130"/>
      <c r="F573" s="130"/>
    </row>
    <row r="574" ht="14.25" customHeight="1">
      <c r="A574" s="130"/>
      <c r="B574" s="130"/>
      <c r="C574" s="130"/>
      <c r="D574" s="130"/>
      <c r="E574" s="130"/>
      <c r="F574" s="130"/>
    </row>
    <row r="575" ht="14.25" customHeight="1">
      <c r="A575" s="130"/>
      <c r="B575" s="130"/>
      <c r="C575" s="130"/>
      <c r="D575" s="130"/>
      <c r="E575" s="130"/>
      <c r="F575" s="130"/>
    </row>
    <row r="576" ht="14.25" customHeight="1">
      <c r="A576" s="130"/>
      <c r="B576" s="130"/>
      <c r="C576" s="130"/>
      <c r="D576" s="130"/>
      <c r="E576" s="130"/>
      <c r="F576" s="130"/>
    </row>
    <row r="577" ht="14.25" customHeight="1">
      <c r="A577" s="130"/>
      <c r="B577" s="130"/>
      <c r="C577" s="130"/>
      <c r="D577" s="130"/>
      <c r="E577" s="130"/>
      <c r="F577" s="130"/>
    </row>
    <row r="578" ht="14.25" customHeight="1">
      <c r="A578" s="130"/>
      <c r="B578" s="130"/>
      <c r="C578" s="130"/>
      <c r="D578" s="130"/>
      <c r="E578" s="130"/>
      <c r="F578" s="130"/>
    </row>
    <row r="579" ht="14.25" customHeight="1">
      <c r="A579" s="130"/>
      <c r="B579" s="130"/>
      <c r="C579" s="130"/>
      <c r="D579" s="130"/>
      <c r="E579" s="130"/>
      <c r="F579" s="130"/>
    </row>
    <row r="580" ht="14.25" customHeight="1">
      <c r="A580" s="130"/>
      <c r="B580" s="130"/>
      <c r="C580" s="130"/>
      <c r="D580" s="130"/>
      <c r="E580" s="130"/>
      <c r="F580" s="130"/>
    </row>
    <row r="581" ht="14.25" customHeight="1">
      <c r="A581" s="130"/>
      <c r="B581" s="130"/>
      <c r="C581" s="130"/>
      <c r="D581" s="130"/>
      <c r="E581" s="130"/>
      <c r="F581" s="130"/>
    </row>
    <row r="582" ht="14.25" customHeight="1">
      <c r="A582" s="130"/>
      <c r="B582" s="130"/>
      <c r="C582" s="130"/>
      <c r="D582" s="130"/>
      <c r="E582" s="130"/>
      <c r="F582" s="130"/>
    </row>
    <row r="583" ht="14.25" customHeight="1">
      <c r="A583" s="130"/>
      <c r="B583" s="130"/>
      <c r="C583" s="130"/>
      <c r="D583" s="130"/>
      <c r="E583" s="130"/>
      <c r="F583" s="130"/>
    </row>
    <row r="584" ht="14.25" customHeight="1">
      <c r="A584" s="130"/>
      <c r="B584" s="130"/>
      <c r="C584" s="130"/>
      <c r="D584" s="130"/>
      <c r="E584" s="130"/>
      <c r="F584" s="130"/>
    </row>
    <row r="585" ht="14.25" customHeight="1">
      <c r="A585" s="130"/>
      <c r="B585" s="130"/>
      <c r="C585" s="130"/>
      <c r="D585" s="130"/>
      <c r="E585" s="130"/>
      <c r="F585" s="130"/>
    </row>
    <row r="586" ht="14.25" customHeight="1">
      <c r="A586" s="130"/>
      <c r="B586" s="130"/>
      <c r="C586" s="130"/>
      <c r="D586" s="130"/>
      <c r="E586" s="130"/>
      <c r="F586" s="130"/>
    </row>
    <row r="587" ht="14.25" customHeight="1">
      <c r="A587" s="130"/>
      <c r="B587" s="130"/>
      <c r="C587" s="130"/>
      <c r="D587" s="130"/>
      <c r="E587" s="130"/>
      <c r="F587" s="130"/>
    </row>
    <row r="588" ht="14.25" customHeight="1">
      <c r="A588" s="130"/>
      <c r="B588" s="130"/>
      <c r="C588" s="130"/>
      <c r="D588" s="130"/>
      <c r="E588" s="130"/>
      <c r="F588" s="130"/>
    </row>
    <row r="589" ht="14.25" customHeight="1">
      <c r="A589" s="130"/>
      <c r="B589" s="130"/>
      <c r="C589" s="130"/>
      <c r="D589" s="130"/>
      <c r="E589" s="130"/>
      <c r="F589" s="130"/>
    </row>
    <row r="590" ht="14.25" customHeight="1">
      <c r="A590" s="130"/>
      <c r="B590" s="130"/>
      <c r="C590" s="130"/>
      <c r="D590" s="130"/>
      <c r="E590" s="130"/>
      <c r="F590" s="130"/>
    </row>
    <row r="591" ht="14.25" customHeight="1">
      <c r="A591" s="130"/>
      <c r="B591" s="130"/>
      <c r="C591" s="130"/>
      <c r="D591" s="130"/>
      <c r="E591" s="130"/>
      <c r="F591" s="130"/>
    </row>
    <row r="592" ht="14.25" customHeight="1">
      <c r="A592" s="130"/>
      <c r="B592" s="130"/>
      <c r="C592" s="130"/>
      <c r="D592" s="130"/>
      <c r="E592" s="130"/>
      <c r="F592" s="130"/>
    </row>
    <row r="593" ht="14.25" customHeight="1">
      <c r="A593" s="130"/>
      <c r="B593" s="130"/>
      <c r="C593" s="130"/>
      <c r="D593" s="130"/>
      <c r="E593" s="130"/>
      <c r="F593" s="130"/>
    </row>
    <row r="594" ht="14.25" customHeight="1">
      <c r="A594" s="130"/>
      <c r="B594" s="130"/>
      <c r="C594" s="130"/>
      <c r="D594" s="130"/>
      <c r="E594" s="130"/>
      <c r="F594" s="130"/>
    </row>
    <row r="595" ht="14.25" customHeight="1">
      <c r="A595" s="130"/>
      <c r="B595" s="130"/>
      <c r="C595" s="130"/>
      <c r="D595" s="130"/>
      <c r="E595" s="130"/>
      <c r="F595" s="130"/>
    </row>
    <row r="596" ht="14.25" customHeight="1">
      <c r="A596" s="130"/>
      <c r="B596" s="130"/>
      <c r="C596" s="130"/>
      <c r="D596" s="130"/>
      <c r="E596" s="130"/>
      <c r="F596" s="130"/>
    </row>
    <row r="597" ht="14.25" customHeight="1">
      <c r="A597" s="130"/>
      <c r="B597" s="130"/>
      <c r="C597" s="130"/>
      <c r="D597" s="130"/>
      <c r="E597" s="130"/>
      <c r="F597" s="130"/>
    </row>
    <row r="598" ht="14.25" customHeight="1">
      <c r="A598" s="130"/>
      <c r="B598" s="130"/>
      <c r="C598" s="130"/>
      <c r="D598" s="130"/>
      <c r="E598" s="130"/>
      <c r="F598" s="130"/>
    </row>
    <row r="599" ht="14.25" customHeight="1">
      <c r="A599" s="130"/>
      <c r="B599" s="130"/>
      <c r="C599" s="130"/>
      <c r="D599" s="130"/>
      <c r="E599" s="130"/>
      <c r="F599" s="130"/>
    </row>
    <row r="600" ht="14.25" customHeight="1">
      <c r="A600" s="130"/>
      <c r="B600" s="130"/>
      <c r="C600" s="130"/>
      <c r="D600" s="130"/>
      <c r="E600" s="130"/>
      <c r="F600" s="130"/>
    </row>
    <row r="601" ht="14.25" customHeight="1">
      <c r="A601" s="130"/>
      <c r="B601" s="130"/>
      <c r="C601" s="130"/>
      <c r="D601" s="130"/>
      <c r="E601" s="130"/>
      <c r="F601" s="130"/>
    </row>
    <row r="602" ht="14.25" customHeight="1">
      <c r="A602" s="130"/>
      <c r="B602" s="130"/>
      <c r="C602" s="130"/>
      <c r="D602" s="130"/>
      <c r="E602" s="130"/>
      <c r="F602" s="130"/>
    </row>
    <row r="603" ht="14.25" customHeight="1">
      <c r="A603" s="130"/>
      <c r="B603" s="130"/>
      <c r="C603" s="130"/>
      <c r="D603" s="130"/>
      <c r="E603" s="130"/>
      <c r="F603" s="130"/>
    </row>
    <row r="604" ht="14.25" customHeight="1">
      <c r="A604" s="130"/>
      <c r="B604" s="130"/>
      <c r="C604" s="130"/>
      <c r="D604" s="130"/>
      <c r="E604" s="130"/>
      <c r="F604" s="130"/>
    </row>
    <row r="605" ht="14.25" customHeight="1">
      <c r="A605" s="130"/>
      <c r="B605" s="130"/>
      <c r="C605" s="130"/>
      <c r="D605" s="130"/>
      <c r="E605" s="130"/>
      <c r="F605" s="130"/>
    </row>
    <row r="606" ht="14.25" customHeight="1">
      <c r="A606" s="130"/>
      <c r="B606" s="130"/>
      <c r="C606" s="130"/>
      <c r="D606" s="130"/>
      <c r="E606" s="130"/>
      <c r="F606" s="130"/>
    </row>
    <row r="607" ht="14.25" customHeight="1">
      <c r="A607" s="130"/>
      <c r="B607" s="130"/>
      <c r="C607" s="130"/>
      <c r="D607" s="130"/>
      <c r="E607" s="130"/>
      <c r="F607" s="130"/>
    </row>
    <row r="608" ht="14.25" customHeight="1">
      <c r="A608" s="130"/>
      <c r="B608" s="130"/>
      <c r="C608" s="130"/>
      <c r="D608" s="130"/>
      <c r="E608" s="130"/>
      <c r="F608" s="130"/>
    </row>
    <row r="609" ht="14.25" customHeight="1">
      <c r="A609" s="130"/>
      <c r="B609" s="130"/>
      <c r="C609" s="130"/>
      <c r="D609" s="130"/>
      <c r="E609" s="130"/>
      <c r="F609" s="130"/>
    </row>
    <row r="610" ht="14.25" customHeight="1">
      <c r="A610" s="130"/>
      <c r="B610" s="130"/>
      <c r="C610" s="130"/>
      <c r="D610" s="130"/>
      <c r="E610" s="130"/>
      <c r="F610" s="130"/>
    </row>
    <row r="611" ht="14.25" customHeight="1">
      <c r="A611" s="130"/>
      <c r="B611" s="130"/>
      <c r="C611" s="130"/>
      <c r="D611" s="130"/>
      <c r="E611" s="130"/>
      <c r="F611" s="130"/>
    </row>
    <row r="612" ht="14.25" customHeight="1">
      <c r="A612" s="130"/>
      <c r="B612" s="130"/>
      <c r="C612" s="130"/>
      <c r="D612" s="130"/>
      <c r="E612" s="130"/>
      <c r="F612" s="130"/>
    </row>
    <row r="613" ht="14.25" customHeight="1">
      <c r="A613" s="130"/>
      <c r="B613" s="130"/>
      <c r="C613" s="130"/>
      <c r="D613" s="130"/>
      <c r="E613" s="130"/>
      <c r="F613" s="130"/>
    </row>
    <row r="614" ht="14.25" customHeight="1">
      <c r="A614" s="130"/>
      <c r="B614" s="130"/>
      <c r="C614" s="130"/>
      <c r="D614" s="130"/>
      <c r="E614" s="130"/>
      <c r="F614" s="130"/>
    </row>
    <row r="615" ht="14.25" customHeight="1">
      <c r="A615" s="130"/>
      <c r="B615" s="130"/>
      <c r="C615" s="130"/>
      <c r="D615" s="130"/>
      <c r="E615" s="130"/>
      <c r="F615" s="130"/>
    </row>
    <row r="616" ht="14.25" customHeight="1">
      <c r="A616" s="130"/>
      <c r="B616" s="130"/>
      <c r="C616" s="130"/>
      <c r="D616" s="130"/>
      <c r="E616" s="130"/>
      <c r="F616" s="130"/>
    </row>
    <row r="617" ht="14.25" customHeight="1">
      <c r="A617" s="130"/>
      <c r="B617" s="130"/>
      <c r="C617" s="130"/>
      <c r="D617" s="130"/>
      <c r="E617" s="130"/>
      <c r="F617" s="130"/>
    </row>
    <row r="618" ht="14.25" customHeight="1">
      <c r="A618" s="130"/>
      <c r="B618" s="130"/>
      <c r="C618" s="130"/>
      <c r="D618" s="130"/>
      <c r="E618" s="130"/>
      <c r="F618" s="130"/>
    </row>
    <row r="619" ht="14.25" customHeight="1">
      <c r="A619" s="130"/>
      <c r="B619" s="130"/>
      <c r="C619" s="130"/>
      <c r="D619" s="130"/>
      <c r="E619" s="130"/>
      <c r="F619" s="130"/>
    </row>
    <row r="620" ht="14.25" customHeight="1">
      <c r="A620" s="130"/>
      <c r="B620" s="130"/>
      <c r="C620" s="130"/>
      <c r="D620" s="130"/>
      <c r="E620" s="130"/>
      <c r="F620" s="130"/>
    </row>
    <row r="621" ht="14.25" customHeight="1">
      <c r="A621" s="130"/>
      <c r="B621" s="130"/>
      <c r="C621" s="130"/>
      <c r="D621" s="130"/>
      <c r="E621" s="130"/>
      <c r="F621" s="130"/>
    </row>
    <row r="622" ht="14.25" customHeight="1">
      <c r="A622" s="130"/>
      <c r="B622" s="130"/>
      <c r="C622" s="130"/>
      <c r="D622" s="130"/>
      <c r="E622" s="130"/>
      <c r="F622" s="130"/>
    </row>
    <row r="623" ht="14.25" customHeight="1">
      <c r="A623" s="130"/>
      <c r="B623" s="130"/>
      <c r="C623" s="130"/>
      <c r="D623" s="130"/>
      <c r="E623" s="130"/>
      <c r="F623" s="130"/>
    </row>
    <row r="624" ht="14.25" customHeight="1">
      <c r="A624" s="130"/>
      <c r="B624" s="130"/>
      <c r="C624" s="130"/>
      <c r="D624" s="130"/>
      <c r="E624" s="130"/>
      <c r="F624" s="130"/>
    </row>
    <row r="625" ht="14.25" customHeight="1">
      <c r="A625" s="130"/>
      <c r="B625" s="130"/>
      <c r="C625" s="130"/>
      <c r="D625" s="130"/>
      <c r="E625" s="130"/>
      <c r="F625" s="130"/>
    </row>
    <row r="626" ht="14.25" customHeight="1">
      <c r="A626" s="130"/>
      <c r="B626" s="130"/>
      <c r="C626" s="130"/>
      <c r="D626" s="130"/>
      <c r="E626" s="130"/>
      <c r="F626" s="130"/>
    </row>
    <row r="627" ht="14.25" customHeight="1">
      <c r="A627" s="130"/>
      <c r="B627" s="130"/>
      <c r="C627" s="130"/>
      <c r="D627" s="130"/>
      <c r="E627" s="130"/>
      <c r="F627" s="130"/>
    </row>
    <row r="628" ht="14.25" customHeight="1">
      <c r="A628" s="130"/>
      <c r="B628" s="130"/>
      <c r="C628" s="130"/>
      <c r="D628" s="130"/>
      <c r="E628" s="130"/>
      <c r="F628" s="130"/>
    </row>
    <row r="629" ht="14.25" customHeight="1">
      <c r="A629" s="130"/>
      <c r="B629" s="130"/>
      <c r="C629" s="130"/>
      <c r="D629" s="130"/>
      <c r="E629" s="130"/>
      <c r="F629" s="130"/>
    </row>
    <row r="630" ht="14.25" customHeight="1">
      <c r="A630" s="130"/>
      <c r="B630" s="130"/>
      <c r="C630" s="130"/>
      <c r="D630" s="130"/>
      <c r="E630" s="130"/>
      <c r="F630" s="130"/>
    </row>
    <row r="631" ht="14.25" customHeight="1">
      <c r="A631" s="130"/>
      <c r="B631" s="130"/>
      <c r="C631" s="130"/>
      <c r="D631" s="130"/>
      <c r="E631" s="130"/>
      <c r="F631" s="130"/>
    </row>
    <row r="632" ht="14.25" customHeight="1">
      <c r="A632" s="130"/>
      <c r="B632" s="130"/>
      <c r="C632" s="130"/>
      <c r="D632" s="130"/>
      <c r="E632" s="130"/>
      <c r="F632" s="130"/>
    </row>
    <row r="633" ht="14.25" customHeight="1">
      <c r="A633" s="130"/>
      <c r="B633" s="130"/>
      <c r="C633" s="130"/>
      <c r="D633" s="130"/>
      <c r="E633" s="130"/>
      <c r="F633" s="130"/>
    </row>
    <row r="634" ht="14.25" customHeight="1">
      <c r="A634" s="130"/>
      <c r="B634" s="130"/>
      <c r="C634" s="130"/>
      <c r="D634" s="130"/>
      <c r="E634" s="130"/>
      <c r="F634" s="130"/>
    </row>
    <row r="635" ht="14.25" customHeight="1">
      <c r="A635" s="130"/>
      <c r="B635" s="130"/>
      <c r="C635" s="130"/>
      <c r="D635" s="130"/>
      <c r="E635" s="130"/>
      <c r="F635" s="130"/>
    </row>
    <row r="636" ht="14.25" customHeight="1">
      <c r="A636" s="130"/>
      <c r="B636" s="130"/>
      <c r="C636" s="130"/>
      <c r="D636" s="130"/>
      <c r="E636" s="130"/>
      <c r="F636" s="130"/>
    </row>
    <row r="637" ht="14.25" customHeight="1">
      <c r="A637" s="130"/>
      <c r="B637" s="130"/>
      <c r="C637" s="130"/>
      <c r="D637" s="130"/>
      <c r="E637" s="130"/>
      <c r="F637" s="130"/>
    </row>
    <row r="638" ht="14.25" customHeight="1">
      <c r="A638" s="130"/>
      <c r="B638" s="130"/>
      <c r="C638" s="130"/>
      <c r="D638" s="130"/>
      <c r="E638" s="130"/>
      <c r="F638" s="130"/>
    </row>
    <row r="639" ht="14.25" customHeight="1">
      <c r="A639" s="130"/>
      <c r="B639" s="130"/>
      <c r="C639" s="130"/>
      <c r="D639" s="130"/>
      <c r="E639" s="130"/>
      <c r="F639" s="130"/>
    </row>
    <row r="640" ht="14.25" customHeight="1">
      <c r="A640" s="130"/>
      <c r="B640" s="130"/>
      <c r="C640" s="130"/>
      <c r="D640" s="130"/>
      <c r="E640" s="130"/>
      <c r="F640" s="130"/>
    </row>
    <row r="641" ht="14.25" customHeight="1">
      <c r="A641" s="130"/>
      <c r="B641" s="130"/>
      <c r="C641" s="130"/>
      <c r="D641" s="130"/>
      <c r="E641" s="130"/>
      <c r="F641" s="130"/>
    </row>
    <row r="642" ht="14.25" customHeight="1">
      <c r="A642" s="130"/>
      <c r="B642" s="130"/>
      <c r="C642" s="130"/>
      <c r="D642" s="130"/>
      <c r="E642" s="130"/>
      <c r="F642" s="130"/>
    </row>
    <row r="643" ht="14.25" customHeight="1">
      <c r="A643" s="130"/>
      <c r="B643" s="130"/>
      <c r="C643" s="130"/>
      <c r="D643" s="130"/>
      <c r="E643" s="130"/>
      <c r="F643" s="130"/>
    </row>
    <row r="644" ht="14.25" customHeight="1">
      <c r="A644" s="130"/>
      <c r="B644" s="130"/>
      <c r="C644" s="130"/>
      <c r="D644" s="130"/>
      <c r="E644" s="130"/>
      <c r="F644" s="130"/>
    </row>
    <row r="645" ht="14.25" customHeight="1">
      <c r="A645" s="130"/>
      <c r="B645" s="130"/>
      <c r="C645" s="130"/>
      <c r="D645" s="130"/>
      <c r="E645" s="130"/>
      <c r="F645" s="130"/>
    </row>
    <row r="646" ht="14.25" customHeight="1">
      <c r="A646" s="130"/>
      <c r="B646" s="130"/>
      <c r="C646" s="130"/>
      <c r="D646" s="130"/>
      <c r="E646" s="130"/>
      <c r="F646" s="130"/>
    </row>
    <row r="647" ht="14.25" customHeight="1">
      <c r="A647" s="130"/>
      <c r="B647" s="130"/>
      <c r="C647" s="130"/>
      <c r="D647" s="130"/>
      <c r="E647" s="130"/>
      <c r="F647" s="130"/>
    </row>
    <row r="648" ht="14.25" customHeight="1">
      <c r="A648" s="130"/>
      <c r="B648" s="130"/>
      <c r="C648" s="130"/>
      <c r="D648" s="130"/>
      <c r="E648" s="130"/>
      <c r="F648" s="130"/>
    </row>
    <row r="649" ht="14.25" customHeight="1">
      <c r="A649" s="130"/>
      <c r="B649" s="130"/>
      <c r="C649" s="130"/>
      <c r="D649" s="130"/>
      <c r="E649" s="130"/>
      <c r="F649" s="130"/>
    </row>
    <row r="650" ht="14.25" customHeight="1">
      <c r="A650" s="130"/>
      <c r="B650" s="130"/>
      <c r="C650" s="130"/>
      <c r="D650" s="130"/>
      <c r="E650" s="130"/>
      <c r="F650" s="130"/>
    </row>
    <row r="651" ht="14.25" customHeight="1">
      <c r="A651" s="130"/>
      <c r="B651" s="130"/>
      <c r="C651" s="130"/>
      <c r="D651" s="130"/>
      <c r="E651" s="130"/>
      <c r="F651" s="130"/>
    </row>
    <row r="652" ht="14.25" customHeight="1">
      <c r="A652" s="130"/>
      <c r="B652" s="130"/>
      <c r="C652" s="130"/>
      <c r="D652" s="130"/>
      <c r="E652" s="130"/>
      <c r="F652" s="130"/>
    </row>
    <row r="653" ht="14.25" customHeight="1">
      <c r="A653" s="130"/>
      <c r="B653" s="130"/>
      <c r="C653" s="130"/>
      <c r="D653" s="130"/>
      <c r="E653" s="130"/>
      <c r="F653" s="130"/>
    </row>
    <row r="654" ht="14.25" customHeight="1">
      <c r="A654" s="130"/>
      <c r="B654" s="130"/>
      <c r="C654" s="130"/>
      <c r="D654" s="130"/>
      <c r="E654" s="130"/>
      <c r="F654" s="130"/>
    </row>
    <row r="655" ht="14.25" customHeight="1">
      <c r="A655" s="130"/>
      <c r="B655" s="130"/>
      <c r="C655" s="130"/>
      <c r="D655" s="130"/>
      <c r="E655" s="130"/>
      <c r="F655" s="130"/>
    </row>
    <row r="656" ht="14.25" customHeight="1">
      <c r="A656" s="130"/>
      <c r="B656" s="130"/>
      <c r="C656" s="130"/>
      <c r="D656" s="130"/>
      <c r="E656" s="130"/>
      <c r="F656" s="130"/>
    </row>
    <row r="657" ht="14.25" customHeight="1">
      <c r="A657" s="130"/>
      <c r="B657" s="130"/>
      <c r="C657" s="130"/>
      <c r="D657" s="130"/>
      <c r="E657" s="130"/>
      <c r="F657" s="130"/>
    </row>
    <row r="658" ht="14.25" customHeight="1">
      <c r="A658" s="130"/>
      <c r="B658" s="130"/>
      <c r="C658" s="130"/>
      <c r="D658" s="130"/>
      <c r="E658" s="130"/>
      <c r="F658" s="130"/>
    </row>
    <row r="659" ht="14.25" customHeight="1">
      <c r="A659" s="130"/>
      <c r="B659" s="130"/>
      <c r="C659" s="130"/>
      <c r="D659" s="130"/>
      <c r="E659" s="130"/>
      <c r="F659" s="130"/>
    </row>
    <row r="660" ht="14.25" customHeight="1">
      <c r="A660" s="130"/>
      <c r="B660" s="130"/>
      <c r="C660" s="130"/>
      <c r="D660" s="130"/>
      <c r="E660" s="130"/>
      <c r="F660" s="130"/>
    </row>
    <row r="661" ht="14.25" customHeight="1">
      <c r="A661" s="130"/>
      <c r="B661" s="130"/>
      <c r="C661" s="130"/>
      <c r="D661" s="130"/>
      <c r="E661" s="130"/>
      <c r="F661" s="130"/>
    </row>
    <row r="662" ht="14.25" customHeight="1">
      <c r="A662" s="130"/>
      <c r="B662" s="130"/>
      <c r="C662" s="130"/>
      <c r="D662" s="130"/>
      <c r="E662" s="130"/>
      <c r="F662" s="130"/>
    </row>
    <row r="663" ht="14.25" customHeight="1">
      <c r="A663" s="130"/>
      <c r="B663" s="130"/>
      <c r="C663" s="130"/>
      <c r="D663" s="130"/>
      <c r="E663" s="130"/>
      <c r="F663" s="130"/>
    </row>
    <row r="664" ht="14.25" customHeight="1">
      <c r="A664" s="130"/>
      <c r="B664" s="130"/>
      <c r="C664" s="130"/>
      <c r="D664" s="130"/>
      <c r="E664" s="130"/>
      <c r="F664" s="130"/>
    </row>
    <row r="665" ht="14.25" customHeight="1">
      <c r="A665" s="130"/>
      <c r="B665" s="130"/>
      <c r="C665" s="130"/>
      <c r="D665" s="130"/>
      <c r="E665" s="130"/>
      <c r="F665" s="130"/>
    </row>
    <row r="666" ht="14.25" customHeight="1">
      <c r="A666" s="130"/>
      <c r="B666" s="130"/>
      <c r="C666" s="130"/>
      <c r="D666" s="130"/>
      <c r="E666" s="130"/>
      <c r="F666" s="130"/>
    </row>
    <row r="667" ht="14.25" customHeight="1">
      <c r="A667" s="130"/>
      <c r="B667" s="130"/>
      <c r="C667" s="130"/>
      <c r="D667" s="130"/>
      <c r="E667" s="130"/>
      <c r="F667" s="130"/>
    </row>
    <row r="668" ht="14.25" customHeight="1">
      <c r="A668" s="130"/>
      <c r="B668" s="130"/>
      <c r="C668" s="130"/>
      <c r="D668" s="130"/>
      <c r="E668" s="130"/>
      <c r="F668" s="130"/>
    </row>
    <row r="669" ht="14.25" customHeight="1">
      <c r="A669" s="130"/>
      <c r="B669" s="130"/>
      <c r="C669" s="130"/>
      <c r="D669" s="130"/>
      <c r="E669" s="130"/>
      <c r="F669" s="130"/>
    </row>
    <row r="670" ht="14.25" customHeight="1">
      <c r="A670" s="130"/>
      <c r="B670" s="130"/>
      <c r="C670" s="130"/>
      <c r="D670" s="130"/>
      <c r="E670" s="130"/>
      <c r="F670" s="130"/>
    </row>
    <row r="671" ht="14.25" customHeight="1">
      <c r="A671" s="130"/>
      <c r="B671" s="130"/>
      <c r="C671" s="130"/>
      <c r="D671" s="130"/>
      <c r="E671" s="130"/>
      <c r="F671" s="130"/>
    </row>
    <row r="672" ht="14.25" customHeight="1">
      <c r="A672" s="130"/>
      <c r="B672" s="130"/>
      <c r="C672" s="130"/>
      <c r="D672" s="130"/>
      <c r="E672" s="130"/>
      <c r="F672" s="130"/>
    </row>
    <row r="673" ht="14.25" customHeight="1">
      <c r="A673" s="130"/>
      <c r="B673" s="130"/>
      <c r="C673" s="130"/>
      <c r="D673" s="130"/>
      <c r="E673" s="130"/>
      <c r="F673" s="130"/>
    </row>
    <row r="674" ht="14.25" customHeight="1">
      <c r="A674" s="130"/>
      <c r="B674" s="130"/>
      <c r="C674" s="130"/>
      <c r="D674" s="130"/>
      <c r="E674" s="130"/>
      <c r="F674" s="130"/>
    </row>
    <row r="675" ht="14.25" customHeight="1">
      <c r="A675" s="130"/>
      <c r="B675" s="130"/>
      <c r="C675" s="130"/>
      <c r="D675" s="130"/>
      <c r="E675" s="130"/>
      <c r="F675" s="130"/>
    </row>
    <row r="676" ht="14.25" customHeight="1">
      <c r="A676" s="130"/>
      <c r="B676" s="130"/>
      <c r="C676" s="130"/>
      <c r="D676" s="130"/>
      <c r="E676" s="130"/>
      <c r="F676" s="130"/>
    </row>
    <row r="677" ht="14.25" customHeight="1">
      <c r="A677" s="130"/>
      <c r="B677" s="130"/>
      <c r="C677" s="130"/>
      <c r="D677" s="130"/>
      <c r="E677" s="130"/>
      <c r="F677" s="130"/>
    </row>
    <row r="678" ht="14.25" customHeight="1">
      <c r="A678" s="130"/>
      <c r="B678" s="130"/>
      <c r="C678" s="130"/>
      <c r="D678" s="130"/>
      <c r="E678" s="130"/>
      <c r="F678" s="130"/>
    </row>
    <row r="679" ht="14.25" customHeight="1">
      <c r="A679" s="130"/>
      <c r="B679" s="130"/>
      <c r="C679" s="130"/>
      <c r="D679" s="130"/>
      <c r="E679" s="130"/>
      <c r="F679" s="130"/>
    </row>
    <row r="680" ht="14.25" customHeight="1">
      <c r="A680" s="130"/>
      <c r="B680" s="130"/>
      <c r="C680" s="130"/>
      <c r="D680" s="130"/>
      <c r="E680" s="130"/>
      <c r="F680" s="130"/>
    </row>
    <row r="681" ht="14.25" customHeight="1">
      <c r="A681" s="130"/>
      <c r="B681" s="130"/>
      <c r="C681" s="130"/>
      <c r="D681" s="130"/>
      <c r="E681" s="130"/>
      <c r="F681" s="130"/>
    </row>
    <row r="682" ht="14.25" customHeight="1">
      <c r="A682" s="130"/>
      <c r="B682" s="130"/>
      <c r="C682" s="130"/>
      <c r="D682" s="130"/>
      <c r="E682" s="130"/>
      <c r="F682" s="130"/>
    </row>
    <row r="683" ht="14.25" customHeight="1">
      <c r="A683" s="130"/>
      <c r="B683" s="130"/>
      <c r="C683" s="130"/>
      <c r="D683" s="130"/>
      <c r="E683" s="130"/>
      <c r="F683" s="130"/>
    </row>
    <row r="684" ht="14.25" customHeight="1">
      <c r="A684" s="130"/>
      <c r="B684" s="130"/>
      <c r="C684" s="130"/>
      <c r="D684" s="130"/>
      <c r="E684" s="130"/>
      <c r="F684" s="130"/>
    </row>
    <row r="685" ht="14.25" customHeight="1">
      <c r="A685" s="130"/>
      <c r="B685" s="130"/>
      <c r="C685" s="130"/>
      <c r="D685" s="130"/>
      <c r="E685" s="130"/>
      <c r="F685" s="130"/>
    </row>
    <row r="686" ht="14.25" customHeight="1">
      <c r="A686" s="130"/>
      <c r="B686" s="130"/>
      <c r="C686" s="130"/>
      <c r="D686" s="130"/>
      <c r="E686" s="130"/>
      <c r="F686" s="130"/>
    </row>
    <row r="687" ht="14.25" customHeight="1">
      <c r="A687" s="130"/>
      <c r="B687" s="130"/>
      <c r="C687" s="130"/>
      <c r="D687" s="130"/>
      <c r="E687" s="130"/>
      <c r="F687" s="130"/>
    </row>
    <row r="688" ht="14.25" customHeight="1">
      <c r="A688" s="130"/>
      <c r="B688" s="130"/>
      <c r="C688" s="130"/>
      <c r="D688" s="130"/>
      <c r="E688" s="130"/>
      <c r="F688" s="130"/>
    </row>
    <row r="689" ht="14.25" customHeight="1">
      <c r="A689" s="130"/>
      <c r="B689" s="130"/>
      <c r="C689" s="130"/>
      <c r="D689" s="130"/>
      <c r="E689" s="130"/>
      <c r="F689" s="130"/>
    </row>
    <row r="690" ht="14.25" customHeight="1">
      <c r="A690" s="130"/>
      <c r="B690" s="130"/>
      <c r="C690" s="130"/>
      <c r="D690" s="130"/>
      <c r="E690" s="130"/>
      <c r="F690" s="130"/>
    </row>
    <row r="691" ht="14.25" customHeight="1">
      <c r="A691" s="130"/>
      <c r="B691" s="130"/>
      <c r="C691" s="130"/>
      <c r="D691" s="130"/>
      <c r="E691" s="130"/>
      <c r="F691" s="130"/>
    </row>
    <row r="692" ht="14.25" customHeight="1">
      <c r="A692" s="130"/>
      <c r="B692" s="130"/>
      <c r="C692" s="130"/>
      <c r="D692" s="130"/>
      <c r="E692" s="130"/>
      <c r="F692" s="130"/>
    </row>
    <row r="693" ht="14.25" customHeight="1">
      <c r="A693" s="130"/>
      <c r="B693" s="130"/>
      <c r="C693" s="130"/>
      <c r="D693" s="130"/>
      <c r="E693" s="130"/>
      <c r="F693" s="130"/>
    </row>
    <row r="694" ht="14.25" customHeight="1">
      <c r="A694" s="130"/>
      <c r="B694" s="130"/>
      <c r="C694" s="130"/>
      <c r="D694" s="130"/>
      <c r="E694" s="130"/>
      <c r="F694" s="130"/>
    </row>
    <row r="695" ht="14.25" customHeight="1">
      <c r="A695" s="130"/>
      <c r="B695" s="130"/>
      <c r="C695" s="130"/>
      <c r="D695" s="130"/>
      <c r="E695" s="130"/>
      <c r="F695" s="130"/>
    </row>
    <row r="696" ht="14.25" customHeight="1">
      <c r="A696" s="130"/>
      <c r="B696" s="130"/>
      <c r="C696" s="130"/>
      <c r="D696" s="130"/>
      <c r="E696" s="130"/>
      <c r="F696" s="130"/>
    </row>
    <row r="697" ht="14.25" customHeight="1">
      <c r="A697" s="130"/>
      <c r="B697" s="130"/>
      <c r="C697" s="130"/>
      <c r="D697" s="130"/>
      <c r="E697" s="130"/>
      <c r="F697" s="130"/>
    </row>
    <row r="698" ht="14.25" customHeight="1">
      <c r="A698" s="130"/>
      <c r="B698" s="130"/>
      <c r="C698" s="130"/>
      <c r="D698" s="130"/>
      <c r="E698" s="130"/>
      <c r="F698" s="130"/>
    </row>
    <row r="699" ht="14.25" customHeight="1">
      <c r="A699" s="130"/>
      <c r="B699" s="130"/>
      <c r="C699" s="130"/>
      <c r="D699" s="130"/>
      <c r="E699" s="130"/>
      <c r="F699" s="130"/>
    </row>
    <row r="700" ht="14.25" customHeight="1">
      <c r="A700" s="130"/>
      <c r="B700" s="130"/>
      <c r="C700" s="130"/>
      <c r="D700" s="130"/>
      <c r="E700" s="130"/>
      <c r="F700" s="130"/>
    </row>
    <row r="701" ht="14.25" customHeight="1">
      <c r="A701" s="130"/>
      <c r="B701" s="130"/>
      <c r="C701" s="130"/>
      <c r="D701" s="130"/>
      <c r="E701" s="130"/>
      <c r="F701" s="130"/>
    </row>
    <row r="702" ht="14.25" customHeight="1">
      <c r="A702" s="130"/>
      <c r="B702" s="130"/>
      <c r="C702" s="130"/>
      <c r="D702" s="130"/>
      <c r="E702" s="130"/>
      <c r="F702" s="130"/>
    </row>
    <row r="703" ht="14.25" customHeight="1">
      <c r="A703" s="130"/>
      <c r="B703" s="130"/>
      <c r="C703" s="130"/>
      <c r="D703" s="130"/>
      <c r="E703" s="130"/>
      <c r="F703" s="130"/>
    </row>
    <row r="704" ht="14.25" customHeight="1">
      <c r="A704" s="130"/>
      <c r="B704" s="130"/>
      <c r="C704" s="130"/>
      <c r="D704" s="130"/>
      <c r="E704" s="130"/>
      <c r="F704" s="130"/>
    </row>
    <row r="705" ht="14.25" customHeight="1">
      <c r="A705" s="130"/>
      <c r="B705" s="130"/>
      <c r="C705" s="130"/>
      <c r="D705" s="130"/>
      <c r="E705" s="130"/>
      <c r="F705" s="130"/>
    </row>
    <row r="706" ht="14.25" customHeight="1">
      <c r="A706" s="130"/>
      <c r="B706" s="130"/>
      <c r="C706" s="130"/>
      <c r="D706" s="130"/>
      <c r="E706" s="130"/>
      <c r="F706" s="130"/>
    </row>
    <row r="707" ht="14.25" customHeight="1">
      <c r="A707" s="130"/>
      <c r="B707" s="130"/>
      <c r="C707" s="130"/>
      <c r="D707" s="130"/>
      <c r="E707" s="130"/>
      <c r="F707" s="130"/>
    </row>
    <row r="708" ht="14.25" customHeight="1">
      <c r="A708" s="130"/>
      <c r="B708" s="130"/>
      <c r="C708" s="130"/>
      <c r="D708" s="130"/>
      <c r="E708" s="130"/>
      <c r="F708" s="130"/>
    </row>
    <row r="709" ht="14.25" customHeight="1">
      <c r="A709" s="130"/>
      <c r="B709" s="130"/>
      <c r="C709" s="130"/>
      <c r="D709" s="130"/>
      <c r="E709" s="130"/>
      <c r="F709" s="130"/>
    </row>
    <row r="710" ht="14.25" customHeight="1">
      <c r="A710" s="130"/>
      <c r="B710" s="130"/>
      <c r="C710" s="130"/>
      <c r="D710" s="130"/>
      <c r="E710" s="130"/>
      <c r="F710" s="130"/>
    </row>
    <row r="711" ht="14.25" customHeight="1">
      <c r="A711" s="130"/>
      <c r="B711" s="130"/>
      <c r="C711" s="130"/>
      <c r="D711" s="130"/>
      <c r="E711" s="130"/>
      <c r="F711" s="130"/>
    </row>
    <row r="712" ht="14.25" customHeight="1">
      <c r="A712" s="130"/>
      <c r="B712" s="130"/>
      <c r="C712" s="130"/>
      <c r="D712" s="130"/>
      <c r="E712" s="130"/>
      <c r="F712" s="130"/>
    </row>
    <row r="713" ht="14.25" customHeight="1">
      <c r="A713" s="130"/>
      <c r="B713" s="130"/>
      <c r="C713" s="130"/>
      <c r="D713" s="130"/>
      <c r="E713" s="130"/>
      <c r="F713" s="130"/>
    </row>
    <row r="714" ht="14.25" customHeight="1">
      <c r="A714" s="130"/>
      <c r="B714" s="130"/>
      <c r="C714" s="130"/>
      <c r="D714" s="130"/>
      <c r="E714" s="130"/>
      <c r="F714" s="130"/>
    </row>
    <row r="715" ht="14.25" customHeight="1">
      <c r="A715" s="130"/>
      <c r="B715" s="130"/>
      <c r="C715" s="130"/>
      <c r="D715" s="130"/>
      <c r="E715" s="130"/>
      <c r="F715" s="130"/>
    </row>
    <row r="716" ht="14.25" customHeight="1">
      <c r="A716" s="130"/>
      <c r="B716" s="130"/>
      <c r="C716" s="130"/>
      <c r="D716" s="130"/>
      <c r="E716" s="130"/>
      <c r="F716" s="130"/>
    </row>
    <row r="717" ht="14.25" customHeight="1">
      <c r="A717" s="130"/>
      <c r="B717" s="130"/>
      <c r="C717" s="130"/>
      <c r="D717" s="130"/>
      <c r="E717" s="130"/>
      <c r="F717" s="130"/>
    </row>
    <row r="718" ht="14.25" customHeight="1">
      <c r="A718" s="130"/>
      <c r="B718" s="130"/>
      <c r="C718" s="130"/>
      <c r="D718" s="130"/>
      <c r="E718" s="130"/>
      <c r="F718" s="130"/>
    </row>
    <row r="719" ht="14.25" customHeight="1">
      <c r="A719" s="130"/>
      <c r="B719" s="130"/>
      <c r="C719" s="130"/>
      <c r="D719" s="130"/>
      <c r="E719" s="130"/>
      <c r="F719" s="130"/>
    </row>
    <row r="720" ht="14.25" customHeight="1">
      <c r="A720" s="130"/>
      <c r="B720" s="130"/>
      <c r="C720" s="130"/>
      <c r="D720" s="130"/>
      <c r="E720" s="130"/>
      <c r="F720" s="130"/>
    </row>
    <row r="721" ht="14.25" customHeight="1">
      <c r="A721" s="130"/>
      <c r="B721" s="130"/>
      <c r="C721" s="130"/>
      <c r="D721" s="130"/>
      <c r="E721" s="130"/>
      <c r="F721" s="130"/>
    </row>
    <row r="722" ht="14.25" customHeight="1">
      <c r="A722" s="130"/>
      <c r="B722" s="130"/>
      <c r="C722" s="130"/>
      <c r="D722" s="130"/>
      <c r="E722" s="130"/>
      <c r="F722" s="130"/>
    </row>
    <row r="723" ht="14.25" customHeight="1">
      <c r="A723" s="130"/>
      <c r="B723" s="130"/>
      <c r="C723" s="130"/>
      <c r="D723" s="130"/>
      <c r="E723" s="130"/>
      <c r="F723" s="130"/>
    </row>
    <row r="724" ht="14.25" customHeight="1">
      <c r="A724" s="130"/>
      <c r="B724" s="130"/>
      <c r="C724" s="130"/>
      <c r="D724" s="130"/>
      <c r="E724" s="130"/>
      <c r="F724" s="130"/>
    </row>
    <row r="725" ht="14.25" customHeight="1">
      <c r="A725" s="130"/>
      <c r="B725" s="130"/>
      <c r="C725" s="130"/>
      <c r="D725" s="130"/>
      <c r="E725" s="130"/>
      <c r="F725" s="130"/>
    </row>
    <row r="726" ht="14.25" customHeight="1">
      <c r="A726" s="130"/>
      <c r="B726" s="130"/>
      <c r="C726" s="130"/>
      <c r="D726" s="130"/>
      <c r="E726" s="130"/>
      <c r="F726" s="130"/>
    </row>
    <row r="727" ht="14.25" customHeight="1">
      <c r="A727" s="130"/>
      <c r="B727" s="130"/>
      <c r="C727" s="130"/>
      <c r="D727" s="130"/>
      <c r="E727" s="130"/>
      <c r="F727" s="130"/>
    </row>
    <row r="728" ht="14.25" customHeight="1">
      <c r="A728" s="130"/>
      <c r="B728" s="130"/>
      <c r="C728" s="130"/>
      <c r="D728" s="130"/>
      <c r="E728" s="130"/>
      <c r="F728" s="130"/>
    </row>
    <row r="729" ht="14.25" customHeight="1">
      <c r="A729" s="130"/>
      <c r="B729" s="130"/>
      <c r="C729" s="130"/>
      <c r="D729" s="130"/>
      <c r="E729" s="130"/>
      <c r="F729" s="130"/>
    </row>
    <row r="730" ht="14.25" customHeight="1">
      <c r="A730" s="130"/>
      <c r="B730" s="130"/>
      <c r="C730" s="130"/>
      <c r="D730" s="130"/>
      <c r="E730" s="130"/>
      <c r="F730" s="130"/>
    </row>
    <row r="731" ht="14.25" customHeight="1">
      <c r="A731" s="130"/>
      <c r="B731" s="130"/>
      <c r="C731" s="130"/>
      <c r="D731" s="130"/>
      <c r="E731" s="130"/>
      <c r="F731" s="130"/>
    </row>
    <row r="732" ht="14.25" customHeight="1">
      <c r="A732" s="130"/>
      <c r="B732" s="130"/>
      <c r="C732" s="130"/>
      <c r="D732" s="130"/>
      <c r="E732" s="130"/>
      <c r="F732" s="130"/>
    </row>
    <row r="733" ht="14.25" customHeight="1">
      <c r="A733" s="130"/>
      <c r="B733" s="130"/>
      <c r="C733" s="130"/>
      <c r="D733" s="130"/>
      <c r="E733" s="130"/>
      <c r="F733" s="130"/>
    </row>
    <row r="734" ht="14.25" customHeight="1">
      <c r="A734" s="130"/>
      <c r="B734" s="130"/>
      <c r="C734" s="130"/>
      <c r="D734" s="130"/>
      <c r="E734" s="130"/>
      <c r="F734" s="130"/>
    </row>
    <row r="735" ht="14.25" customHeight="1">
      <c r="A735" s="130"/>
      <c r="B735" s="130"/>
      <c r="C735" s="130"/>
      <c r="D735" s="130"/>
      <c r="E735" s="130"/>
      <c r="F735" s="130"/>
    </row>
    <row r="736" ht="14.25" customHeight="1">
      <c r="A736" s="130"/>
      <c r="B736" s="130"/>
      <c r="C736" s="130"/>
      <c r="D736" s="130"/>
      <c r="E736" s="130"/>
      <c r="F736" s="130"/>
    </row>
    <row r="737" ht="14.25" customHeight="1">
      <c r="A737" s="130"/>
      <c r="B737" s="130"/>
      <c r="C737" s="130"/>
      <c r="D737" s="130"/>
      <c r="E737" s="130"/>
      <c r="F737" s="130"/>
    </row>
    <row r="738" ht="14.25" customHeight="1">
      <c r="A738" s="130"/>
      <c r="B738" s="130"/>
      <c r="C738" s="130"/>
      <c r="D738" s="130"/>
      <c r="E738" s="130"/>
      <c r="F738" s="130"/>
    </row>
    <row r="739" ht="14.25" customHeight="1">
      <c r="A739" s="130"/>
      <c r="B739" s="130"/>
      <c r="C739" s="130"/>
      <c r="D739" s="130"/>
      <c r="E739" s="130"/>
      <c r="F739" s="130"/>
    </row>
    <row r="740" ht="14.25" customHeight="1">
      <c r="A740" s="130"/>
      <c r="B740" s="130"/>
      <c r="C740" s="130"/>
      <c r="D740" s="130"/>
      <c r="E740" s="130"/>
      <c r="F740" s="130"/>
    </row>
    <row r="741" ht="14.25" customHeight="1">
      <c r="A741" s="130"/>
      <c r="B741" s="130"/>
      <c r="C741" s="130"/>
      <c r="D741" s="130"/>
      <c r="E741" s="130"/>
      <c r="F741" s="130"/>
    </row>
    <row r="742" ht="14.25" customHeight="1">
      <c r="A742" s="130"/>
      <c r="B742" s="130"/>
      <c r="C742" s="130"/>
      <c r="D742" s="130"/>
      <c r="E742" s="130"/>
      <c r="F742" s="130"/>
    </row>
    <row r="743" ht="14.25" customHeight="1">
      <c r="A743" s="130"/>
      <c r="B743" s="130"/>
      <c r="C743" s="130"/>
      <c r="D743" s="130"/>
      <c r="E743" s="130"/>
      <c r="F743" s="130"/>
    </row>
    <row r="744" ht="14.25" customHeight="1">
      <c r="A744" s="130"/>
      <c r="B744" s="130"/>
      <c r="C744" s="130"/>
      <c r="D744" s="130"/>
      <c r="E744" s="130"/>
      <c r="F744" s="130"/>
    </row>
    <row r="745" ht="14.25" customHeight="1">
      <c r="A745" s="130"/>
      <c r="B745" s="130"/>
      <c r="C745" s="130"/>
      <c r="D745" s="130"/>
      <c r="E745" s="130"/>
      <c r="F745" s="130"/>
    </row>
    <row r="746" ht="14.25" customHeight="1">
      <c r="A746" s="130"/>
      <c r="B746" s="130"/>
      <c r="C746" s="130"/>
      <c r="D746" s="130"/>
      <c r="E746" s="130"/>
      <c r="F746" s="130"/>
    </row>
    <row r="747" ht="14.25" customHeight="1">
      <c r="A747" s="130"/>
      <c r="B747" s="130"/>
      <c r="C747" s="130"/>
      <c r="D747" s="130"/>
      <c r="E747" s="130"/>
      <c r="F747" s="130"/>
    </row>
    <row r="748" ht="14.25" customHeight="1">
      <c r="A748" s="130"/>
      <c r="B748" s="130"/>
      <c r="C748" s="130"/>
      <c r="D748" s="130"/>
      <c r="E748" s="130"/>
      <c r="F748" s="130"/>
    </row>
    <row r="749" ht="14.25" customHeight="1">
      <c r="A749" s="130"/>
      <c r="B749" s="130"/>
      <c r="C749" s="130"/>
      <c r="D749" s="130"/>
      <c r="E749" s="130"/>
      <c r="F749" s="130"/>
    </row>
    <row r="750" ht="14.25" customHeight="1">
      <c r="A750" s="130"/>
      <c r="B750" s="130"/>
      <c r="C750" s="130"/>
      <c r="D750" s="130"/>
      <c r="E750" s="130"/>
      <c r="F750" s="130"/>
    </row>
    <row r="751" ht="14.25" customHeight="1">
      <c r="A751" s="130"/>
      <c r="B751" s="130"/>
      <c r="C751" s="130"/>
      <c r="D751" s="130"/>
      <c r="E751" s="130"/>
      <c r="F751" s="130"/>
    </row>
    <row r="752" ht="14.25" customHeight="1">
      <c r="A752" s="130"/>
      <c r="B752" s="130"/>
      <c r="C752" s="130"/>
      <c r="D752" s="130"/>
      <c r="E752" s="130"/>
      <c r="F752" s="130"/>
    </row>
    <row r="753" ht="14.25" customHeight="1">
      <c r="A753" s="130"/>
      <c r="B753" s="130"/>
      <c r="C753" s="130"/>
      <c r="D753" s="130"/>
      <c r="E753" s="130"/>
      <c r="F753" s="130"/>
    </row>
    <row r="754" ht="14.25" customHeight="1">
      <c r="A754" s="130"/>
      <c r="B754" s="130"/>
      <c r="C754" s="130"/>
      <c r="D754" s="130"/>
      <c r="E754" s="130"/>
      <c r="F754" s="130"/>
    </row>
    <row r="755" ht="14.25" customHeight="1">
      <c r="A755" s="130"/>
      <c r="B755" s="130"/>
      <c r="C755" s="130"/>
      <c r="D755" s="130"/>
      <c r="E755" s="130"/>
      <c r="F755" s="130"/>
    </row>
    <row r="756" ht="14.25" customHeight="1">
      <c r="A756" s="130"/>
      <c r="B756" s="130"/>
      <c r="C756" s="130"/>
      <c r="D756" s="130"/>
      <c r="E756" s="130"/>
      <c r="F756" s="130"/>
    </row>
    <row r="757" ht="14.25" customHeight="1">
      <c r="A757" s="130"/>
      <c r="B757" s="130"/>
      <c r="C757" s="130"/>
      <c r="D757" s="130"/>
      <c r="E757" s="130"/>
      <c r="F757" s="130"/>
    </row>
    <row r="758" ht="14.25" customHeight="1">
      <c r="A758" s="130"/>
      <c r="B758" s="130"/>
      <c r="C758" s="130"/>
      <c r="D758" s="130"/>
      <c r="E758" s="130"/>
      <c r="F758" s="130"/>
    </row>
    <row r="759" ht="14.25" customHeight="1">
      <c r="A759" s="130"/>
      <c r="B759" s="130"/>
      <c r="C759" s="130"/>
      <c r="D759" s="130"/>
      <c r="E759" s="130"/>
      <c r="F759" s="130"/>
    </row>
    <row r="760" ht="14.25" customHeight="1">
      <c r="A760" s="130"/>
      <c r="B760" s="130"/>
      <c r="C760" s="130"/>
      <c r="D760" s="130"/>
      <c r="E760" s="130"/>
      <c r="F760" s="130"/>
    </row>
    <row r="761" ht="14.25" customHeight="1">
      <c r="A761" s="130"/>
      <c r="B761" s="130"/>
      <c r="C761" s="130"/>
      <c r="D761" s="130"/>
      <c r="E761" s="130"/>
      <c r="F761" s="130"/>
    </row>
    <row r="762" ht="14.25" customHeight="1">
      <c r="A762" s="130"/>
      <c r="B762" s="130"/>
      <c r="C762" s="130"/>
      <c r="D762" s="130"/>
      <c r="E762" s="130"/>
      <c r="F762" s="130"/>
    </row>
    <row r="763" ht="14.25" customHeight="1">
      <c r="A763" s="130"/>
      <c r="B763" s="130"/>
      <c r="C763" s="130"/>
      <c r="D763" s="130"/>
      <c r="E763" s="130"/>
      <c r="F763" s="130"/>
    </row>
    <row r="764" ht="14.25" customHeight="1">
      <c r="A764" s="130"/>
      <c r="B764" s="130"/>
      <c r="C764" s="130"/>
      <c r="D764" s="130"/>
      <c r="E764" s="130"/>
      <c r="F764" s="130"/>
    </row>
    <row r="765" ht="14.25" customHeight="1">
      <c r="A765" s="130"/>
      <c r="B765" s="130"/>
      <c r="C765" s="130"/>
      <c r="D765" s="130"/>
      <c r="E765" s="130"/>
      <c r="F765" s="130"/>
    </row>
    <row r="766" ht="14.25" customHeight="1">
      <c r="A766" s="130"/>
      <c r="B766" s="130"/>
      <c r="C766" s="130"/>
      <c r="D766" s="130"/>
      <c r="E766" s="130"/>
      <c r="F766" s="130"/>
    </row>
    <row r="767" ht="14.25" customHeight="1">
      <c r="A767" s="130"/>
      <c r="B767" s="130"/>
      <c r="C767" s="130"/>
      <c r="D767" s="130"/>
      <c r="E767" s="130"/>
      <c r="F767" s="130"/>
    </row>
    <row r="768" ht="14.25" customHeight="1">
      <c r="A768" s="130"/>
      <c r="B768" s="130"/>
      <c r="C768" s="130"/>
      <c r="D768" s="130"/>
      <c r="E768" s="130"/>
      <c r="F768" s="130"/>
    </row>
    <row r="769" ht="14.25" customHeight="1">
      <c r="A769" s="130"/>
      <c r="B769" s="130"/>
      <c r="C769" s="130"/>
      <c r="D769" s="130"/>
      <c r="E769" s="130"/>
      <c r="F769" s="130"/>
    </row>
    <row r="770" ht="14.25" customHeight="1">
      <c r="A770" s="130"/>
      <c r="B770" s="130"/>
      <c r="C770" s="130"/>
      <c r="D770" s="130"/>
      <c r="E770" s="130"/>
      <c r="F770" s="130"/>
    </row>
    <row r="771" ht="14.25" customHeight="1">
      <c r="A771" s="130"/>
      <c r="B771" s="130"/>
      <c r="C771" s="130"/>
      <c r="D771" s="130"/>
      <c r="E771" s="130"/>
      <c r="F771" s="130"/>
    </row>
    <row r="772" ht="14.25" customHeight="1">
      <c r="A772" s="130"/>
      <c r="B772" s="130"/>
      <c r="C772" s="130"/>
      <c r="D772" s="130"/>
      <c r="E772" s="130"/>
      <c r="F772" s="130"/>
    </row>
    <row r="773" ht="14.25" customHeight="1">
      <c r="A773" s="130"/>
      <c r="B773" s="130"/>
      <c r="C773" s="130"/>
      <c r="D773" s="130"/>
      <c r="E773" s="130"/>
      <c r="F773" s="130"/>
    </row>
    <row r="774" ht="14.25" customHeight="1">
      <c r="A774" s="130"/>
      <c r="B774" s="130"/>
      <c r="C774" s="130"/>
      <c r="D774" s="130"/>
      <c r="E774" s="130"/>
      <c r="F774" s="130"/>
    </row>
    <row r="775" ht="14.25" customHeight="1">
      <c r="A775" s="130"/>
      <c r="B775" s="130"/>
      <c r="C775" s="130"/>
      <c r="D775" s="130"/>
      <c r="E775" s="130"/>
      <c r="F775" s="130"/>
    </row>
    <row r="776" ht="14.25" customHeight="1">
      <c r="A776" s="130"/>
      <c r="B776" s="130"/>
      <c r="C776" s="130"/>
      <c r="D776" s="130"/>
      <c r="E776" s="130"/>
      <c r="F776" s="130"/>
    </row>
    <row r="777" ht="14.25" customHeight="1">
      <c r="A777" s="130"/>
      <c r="B777" s="130"/>
      <c r="C777" s="130"/>
      <c r="D777" s="130"/>
      <c r="E777" s="130"/>
      <c r="F777" s="130"/>
    </row>
    <row r="778" ht="14.25" customHeight="1">
      <c r="A778" s="130"/>
      <c r="B778" s="130"/>
      <c r="C778" s="130"/>
      <c r="D778" s="130"/>
      <c r="E778" s="130"/>
      <c r="F778" s="130"/>
    </row>
    <row r="779" ht="14.25" customHeight="1">
      <c r="A779" s="130"/>
      <c r="B779" s="130"/>
      <c r="C779" s="130"/>
      <c r="D779" s="130"/>
      <c r="E779" s="130"/>
      <c r="F779" s="130"/>
    </row>
    <row r="780" ht="14.25" customHeight="1">
      <c r="A780" s="130"/>
      <c r="B780" s="130"/>
      <c r="C780" s="130"/>
      <c r="D780" s="130"/>
      <c r="E780" s="130"/>
      <c r="F780" s="130"/>
    </row>
    <row r="781" ht="14.25" customHeight="1">
      <c r="A781" s="130"/>
      <c r="B781" s="130"/>
      <c r="C781" s="130"/>
      <c r="D781" s="130"/>
      <c r="E781" s="130"/>
      <c r="F781" s="130"/>
    </row>
    <row r="782" ht="14.25" customHeight="1">
      <c r="A782" s="130"/>
      <c r="B782" s="130"/>
      <c r="C782" s="130"/>
      <c r="D782" s="130"/>
      <c r="E782" s="130"/>
      <c r="F782" s="130"/>
    </row>
    <row r="783" ht="14.25" customHeight="1">
      <c r="A783" s="130"/>
      <c r="B783" s="130"/>
      <c r="C783" s="130"/>
      <c r="D783" s="130"/>
      <c r="E783" s="130"/>
      <c r="F783" s="130"/>
    </row>
    <row r="784" ht="14.25" customHeight="1">
      <c r="A784" s="130"/>
      <c r="B784" s="130"/>
      <c r="C784" s="130"/>
      <c r="D784" s="130"/>
      <c r="E784" s="130"/>
      <c r="F784" s="130"/>
    </row>
    <row r="785" ht="14.25" customHeight="1">
      <c r="A785" s="130"/>
      <c r="B785" s="130"/>
      <c r="C785" s="130"/>
      <c r="D785" s="130"/>
      <c r="E785" s="130"/>
      <c r="F785" s="130"/>
    </row>
    <row r="786" ht="14.25" customHeight="1">
      <c r="A786" s="130"/>
      <c r="B786" s="130"/>
      <c r="C786" s="130"/>
      <c r="D786" s="130"/>
      <c r="E786" s="130"/>
      <c r="F786" s="130"/>
    </row>
    <row r="787" ht="14.25" customHeight="1">
      <c r="A787" s="130"/>
      <c r="B787" s="130"/>
      <c r="C787" s="130"/>
      <c r="D787" s="130"/>
      <c r="E787" s="130"/>
      <c r="F787" s="130"/>
    </row>
    <row r="788" ht="14.25" customHeight="1">
      <c r="A788" s="130"/>
      <c r="B788" s="130"/>
      <c r="C788" s="130"/>
      <c r="D788" s="130"/>
      <c r="E788" s="130"/>
      <c r="F788" s="130"/>
    </row>
    <row r="789" ht="14.25" customHeight="1">
      <c r="A789" s="130"/>
      <c r="B789" s="130"/>
      <c r="C789" s="130"/>
      <c r="D789" s="130"/>
      <c r="E789" s="130"/>
      <c r="F789" s="130"/>
    </row>
    <row r="790" ht="14.25" customHeight="1">
      <c r="A790" s="130"/>
      <c r="B790" s="130"/>
      <c r="C790" s="130"/>
      <c r="D790" s="130"/>
      <c r="E790" s="130"/>
      <c r="F790" s="130"/>
    </row>
    <row r="791" ht="14.25" customHeight="1">
      <c r="A791" s="130"/>
      <c r="B791" s="130"/>
      <c r="C791" s="130"/>
      <c r="D791" s="130"/>
      <c r="E791" s="130"/>
      <c r="F791" s="130"/>
    </row>
    <row r="792" ht="14.25" customHeight="1">
      <c r="A792" s="130"/>
      <c r="B792" s="130"/>
      <c r="C792" s="130"/>
      <c r="D792" s="130"/>
      <c r="E792" s="130"/>
      <c r="F792" s="130"/>
    </row>
    <row r="793" ht="14.25" customHeight="1">
      <c r="A793" s="130"/>
      <c r="B793" s="130"/>
      <c r="C793" s="130"/>
      <c r="D793" s="130"/>
      <c r="E793" s="130"/>
      <c r="F793" s="130"/>
    </row>
    <row r="794" ht="14.25" customHeight="1">
      <c r="A794" s="130"/>
      <c r="B794" s="130"/>
      <c r="C794" s="130"/>
      <c r="D794" s="130"/>
      <c r="E794" s="130"/>
      <c r="F794" s="130"/>
    </row>
    <row r="795" ht="14.25" customHeight="1">
      <c r="A795" s="130"/>
      <c r="B795" s="130"/>
      <c r="C795" s="130"/>
      <c r="D795" s="130"/>
      <c r="E795" s="130"/>
      <c r="F795" s="130"/>
    </row>
    <row r="796" ht="14.25" customHeight="1">
      <c r="A796" s="130"/>
      <c r="B796" s="130"/>
      <c r="C796" s="130"/>
      <c r="D796" s="130"/>
      <c r="E796" s="130"/>
      <c r="F796" s="130"/>
    </row>
    <row r="797" ht="14.25" customHeight="1">
      <c r="A797" s="130"/>
      <c r="B797" s="130"/>
      <c r="C797" s="130"/>
      <c r="D797" s="130"/>
      <c r="E797" s="130"/>
      <c r="F797" s="130"/>
    </row>
    <row r="798" ht="14.25" customHeight="1">
      <c r="A798" s="130"/>
      <c r="B798" s="130"/>
      <c r="C798" s="130"/>
      <c r="D798" s="130"/>
      <c r="E798" s="130"/>
      <c r="F798" s="130"/>
    </row>
    <row r="799" ht="14.25" customHeight="1">
      <c r="A799" s="130"/>
      <c r="B799" s="130"/>
      <c r="C799" s="130"/>
      <c r="D799" s="130"/>
      <c r="E799" s="130"/>
      <c r="F799" s="130"/>
    </row>
    <row r="800" ht="14.25" customHeight="1">
      <c r="A800" s="130"/>
      <c r="B800" s="130"/>
      <c r="C800" s="130"/>
      <c r="D800" s="130"/>
      <c r="E800" s="130"/>
      <c r="F800" s="130"/>
    </row>
    <row r="801" ht="14.25" customHeight="1">
      <c r="A801" s="130"/>
      <c r="B801" s="130"/>
      <c r="C801" s="130"/>
      <c r="D801" s="130"/>
      <c r="E801" s="130"/>
      <c r="F801" s="130"/>
    </row>
    <row r="802" ht="14.25" customHeight="1">
      <c r="A802" s="130"/>
      <c r="B802" s="130"/>
      <c r="C802" s="130"/>
      <c r="D802" s="130"/>
      <c r="E802" s="130"/>
      <c r="F802" s="130"/>
    </row>
    <row r="803" ht="14.25" customHeight="1">
      <c r="A803" s="130"/>
      <c r="B803" s="130"/>
      <c r="C803" s="130"/>
      <c r="D803" s="130"/>
      <c r="E803" s="130"/>
      <c r="F803" s="130"/>
    </row>
    <row r="804" ht="14.25" customHeight="1">
      <c r="A804" s="130"/>
      <c r="B804" s="130"/>
      <c r="C804" s="130"/>
      <c r="D804" s="130"/>
      <c r="E804" s="130"/>
      <c r="F804" s="130"/>
    </row>
    <row r="805" ht="14.25" customHeight="1">
      <c r="A805" s="130"/>
      <c r="B805" s="130"/>
      <c r="C805" s="130"/>
      <c r="D805" s="130"/>
      <c r="E805" s="130"/>
      <c r="F805" s="130"/>
    </row>
    <row r="806" ht="14.25" customHeight="1">
      <c r="A806" s="130"/>
      <c r="B806" s="130"/>
      <c r="C806" s="130"/>
      <c r="D806" s="130"/>
      <c r="E806" s="130"/>
      <c r="F806" s="130"/>
    </row>
    <row r="807" ht="14.25" customHeight="1">
      <c r="A807" s="130"/>
      <c r="B807" s="130"/>
      <c r="C807" s="130"/>
      <c r="D807" s="130"/>
      <c r="E807" s="130"/>
      <c r="F807" s="130"/>
    </row>
    <row r="808" ht="14.25" customHeight="1">
      <c r="A808" s="130"/>
      <c r="B808" s="130"/>
      <c r="C808" s="130"/>
      <c r="D808" s="130"/>
      <c r="E808" s="130"/>
      <c r="F808" s="130"/>
    </row>
    <row r="809" ht="14.25" customHeight="1">
      <c r="A809" s="130"/>
      <c r="B809" s="130"/>
      <c r="C809" s="130"/>
      <c r="D809" s="130"/>
      <c r="E809" s="130"/>
      <c r="F809" s="130"/>
    </row>
    <row r="810" ht="14.25" customHeight="1">
      <c r="A810" s="130"/>
      <c r="B810" s="130"/>
      <c r="C810" s="130"/>
      <c r="D810" s="130"/>
      <c r="E810" s="130"/>
      <c r="F810" s="130"/>
    </row>
    <row r="811" ht="14.25" customHeight="1">
      <c r="A811" s="130"/>
      <c r="B811" s="130"/>
      <c r="C811" s="130"/>
      <c r="D811" s="130"/>
      <c r="E811" s="130"/>
      <c r="F811" s="130"/>
    </row>
    <row r="812" ht="14.25" customHeight="1">
      <c r="A812" s="130"/>
      <c r="B812" s="130"/>
      <c r="C812" s="130"/>
      <c r="D812" s="130"/>
      <c r="E812" s="130"/>
      <c r="F812" s="130"/>
    </row>
    <row r="813" ht="14.25" customHeight="1">
      <c r="A813" s="130"/>
      <c r="B813" s="130"/>
      <c r="C813" s="130"/>
      <c r="D813" s="130"/>
      <c r="E813" s="130"/>
      <c r="F813" s="130"/>
    </row>
    <row r="814" ht="14.25" customHeight="1">
      <c r="A814" s="130"/>
      <c r="B814" s="130"/>
      <c r="C814" s="130"/>
      <c r="D814" s="130"/>
      <c r="E814" s="130"/>
      <c r="F814" s="130"/>
    </row>
    <row r="815" ht="14.25" customHeight="1">
      <c r="A815" s="130"/>
      <c r="B815" s="130"/>
      <c r="C815" s="130"/>
      <c r="D815" s="130"/>
      <c r="E815" s="130"/>
      <c r="F815" s="130"/>
    </row>
    <row r="816" ht="14.25" customHeight="1">
      <c r="A816" s="130"/>
      <c r="B816" s="130"/>
      <c r="C816" s="130"/>
      <c r="D816" s="130"/>
      <c r="E816" s="130"/>
      <c r="F816" s="130"/>
    </row>
    <row r="817" ht="14.25" customHeight="1">
      <c r="A817" s="130"/>
      <c r="B817" s="130"/>
      <c r="C817" s="130"/>
      <c r="D817" s="130"/>
      <c r="E817" s="130"/>
      <c r="F817" s="130"/>
    </row>
    <row r="818" ht="14.25" customHeight="1">
      <c r="A818" s="130"/>
      <c r="B818" s="130"/>
      <c r="C818" s="130"/>
      <c r="D818" s="130"/>
      <c r="E818" s="130"/>
      <c r="F818" s="130"/>
    </row>
    <row r="819" ht="14.25" customHeight="1">
      <c r="A819" s="130"/>
      <c r="B819" s="130"/>
      <c r="C819" s="130"/>
      <c r="D819" s="130"/>
      <c r="E819" s="130"/>
      <c r="F819" s="130"/>
    </row>
    <row r="820" ht="14.25" customHeight="1">
      <c r="A820" s="130"/>
      <c r="B820" s="130"/>
      <c r="C820" s="130"/>
      <c r="D820" s="130"/>
      <c r="E820" s="130"/>
      <c r="F820" s="130"/>
    </row>
    <row r="821" ht="14.25" customHeight="1">
      <c r="A821" s="130"/>
      <c r="B821" s="130"/>
      <c r="C821" s="130"/>
      <c r="D821" s="130"/>
      <c r="E821" s="130"/>
      <c r="F821" s="130"/>
    </row>
    <row r="822" ht="14.25" customHeight="1">
      <c r="A822" s="130"/>
      <c r="B822" s="130"/>
      <c r="C822" s="130"/>
      <c r="D822" s="130"/>
      <c r="E822" s="130"/>
      <c r="F822" s="130"/>
    </row>
    <row r="823" ht="14.25" customHeight="1">
      <c r="A823" s="130"/>
      <c r="B823" s="130"/>
      <c r="C823" s="130"/>
      <c r="D823" s="130"/>
      <c r="E823" s="130"/>
      <c r="F823" s="130"/>
    </row>
    <row r="824" ht="14.25" customHeight="1">
      <c r="A824" s="130"/>
      <c r="B824" s="130"/>
      <c r="C824" s="130"/>
      <c r="D824" s="130"/>
      <c r="E824" s="130"/>
      <c r="F824" s="130"/>
    </row>
    <row r="825" ht="14.25" customHeight="1">
      <c r="A825" s="130"/>
      <c r="B825" s="130"/>
      <c r="C825" s="130"/>
      <c r="D825" s="130"/>
      <c r="E825" s="130"/>
      <c r="F825" s="130"/>
    </row>
    <row r="826" ht="14.25" customHeight="1">
      <c r="A826" s="130"/>
      <c r="B826" s="130"/>
      <c r="C826" s="130"/>
      <c r="D826" s="130"/>
      <c r="E826" s="130"/>
      <c r="F826" s="130"/>
    </row>
    <row r="827" ht="14.25" customHeight="1">
      <c r="A827" s="130"/>
      <c r="B827" s="130"/>
      <c r="C827" s="130"/>
      <c r="D827" s="130"/>
      <c r="E827" s="130"/>
      <c r="F827" s="130"/>
    </row>
    <row r="828" ht="14.25" customHeight="1">
      <c r="A828" s="130"/>
      <c r="B828" s="130"/>
      <c r="C828" s="130"/>
      <c r="D828" s="130"/>
      <c r="E828" s="130"/>
      <c r="F828" s="130"/>
    </row>
    <row r="829" ht="14.25" customHeight="1">
      <c r="A829" s="130"/>
      <c r="B829" s="130"/>
      <c r="C829" s="130"/>
      <c r="D829" s="130"/>
      <c r="E829" s="130"/>
      <c r="F829" s="130"/>
    </row>
    <row r="830" ht="14.25" customHeight="1">
      <c r="A830" s="130"/>
      <c r="B830" s="130"/>
      <c r="C830" s="130"/>
      <c r="D830" s="130"/>
      <c r="E830" s="130"/>
      <c r="F830" s="130"/>
    </row>
    <row r="831" ht="14.25" customHeight="1">
      <c r="A831" s="130"/>
      <c r="B831" s="130"/>
      <c r="C831" s="130"/>
      <c r="D831" s="130"/>
      <c r="E831" s="130"/>
      <c r="F831" s="130"/>
    </row>
    <row r="832" ht="14.25" customHeight="1">
      <c r="A832" s="130"/>
      <c r="B832" s="130"/>
      <c r="C832" s="130"/>
      <c r="D832" s="130"/>
      <c r="E832" s="130"/>
      <c r="F832" s="130"/>
    </row>
    <row r="833" ht="14.25" customHeight="1">
      <c r="A833" s="130"/>
      <c r="B833" s="130"/>
      <c r="C833" s="130"/>
      <c r="D833" s="130"/>
      <c r="E833" s="130"/>
      <c r="F833" s="130"/>
    </row>
    <row r="834" ht="14.25" customHeight="1">
      <c r="A834" s="130"/>
      <c r="B834" s="130"/>
      <c r="C834" s="130"/>
      <c r="D834" s="130"/>
      <c r="E834" s="130"/>
      <c r="F834" s="130"/>
    </row>
    <row r="835" ht="14.25" customHeight="1">
      <c r="A835" s="130"/>
      <c r="B835" s="130"/>
      <c r="C835" s="130"/>
      <c r="D835" s="130"/>
      <c r="E835" s="130"/>
      <c r="F835" s="130"/>
    </row>
    <row r="836" ht="14.25" customHeight="1">
      <c r="A836" s="130"/>
      <c r="B836" s="130"/>
      <c r="C836" s="130"/>
      <c r="D836" s="130"/>
      <c r="E836" s="130"/>
      <c r="F836" s="130"/>
    </row>
    <row r="837" ht="14.25" customHeight="1">
      <c r="A837" s="130"/>
      <c r="B837" s="130"/>
      <c r="C837" s="130"/>
      <c r="D837" s="130"/>
      <c r="E837" s="130"/>
      <c r="F837" s="130"/>
    </row>
    <row r="838" ht="14.25" customHeight="1">
      <c r="A838" s="130"/>
      <c r="B838" s="130"/>
      <c r="C838" s="130"/>
      <c r="D838" s="130"/>
      <c r="E838" s="130"/>
      <c r="F838" s="130"/>
    </row>
    <row r="839" ht="14.25" customHeight="1">
      <c r="A839" s="130"/>
      <c r="B839" s="130"/>
      <c r="C839" s="130"/>
      <c r="D839" s="130"/>
      <c r="E839" s="130"/>
      <c r="F839" s="130"/>
    </row>
    <row r="840" ht="14.25" customHeight="1">
      <c r="A840" s="130"/>
      <c r="B840" s="130"/>
      <c r="C840" s="130"/>
      <c r="D840" s="130"/>
      <c r="E840" s="130"/>
      <c r="F840" s="130"/>
    </row>
    <row r="841" ht="14.25" customHeight="1">
      <c r="A841" s="130"/>
      <c r="B841" s="130"/>
      <c r="C841" s="130"/>
      <c r="D841" s="130"/>
      <c r="E841" s="130"/>
      <c r="F841" s="130"/>
    </row>
    <row r="842" ht="14.25" customHeight="1">
      <c r="A842" s="130"/>
      <c r="B842" s="130"/>
      <c r="C842" s="130"/>
      <c r="D842" s="130"/>
      <c r="E842" s="130"/>
      <c r="F842" s="130"/>
    </row>
    <row r="843" ht="14.25" customHeight="1">
      <c r="A843" s="130"/>
      <c r="B843" s="130"/>
      <c r="C843" s="130"/>
      <c r="D843" s="130"/>
      <c r="E843" s="130"/>
      <c r="F843" s="130"/>
    </row>
    <row r="844" ht="14.25" customHeight="1">
      <c r="A844" s="130"/>
      <c r="B844" s="130"/>
      <c r="C844" s="130"/>
      <c r="D844" s="130"/>
      <c r="E844" s="130"/>
      <c r="F844" s="130"/>
    </row>
    <row r="845" ht="14.25" customHeight="1">
      <c r="A845" s="130"/>
      <c r="B845" s="130"/>
      <c r="C845" s="130"/>
      <c r="D845" s="130"/>
      <c r="E845" s="130"/>
      <c r="F845" s="130"/>
    </row>
    <row r="846" ht="14.25" customHeight="1">
      <c r="A846" s="130"/>
      <c r="B846" s="130"/>
      <c r="C846" s="130"/>
      <c r="D846" s="130"/>
      <c r="E846" s="130"/>
      <c r="F846" s="130"/>
    </row>
    <row r="847" ht="14.25" customHeight="1">
      <c r="A847" s="130"/>
      <c r="B847" s="130"/>
      <c r="C847" s="130"/>
      <c r="D847" s="130"/>
      <c r="E847" s="130"/>
      <c r="F847" s="130"/>
    </row>
    <row r="848" ht="14.25" customHeight="1">
      <c r="A848" s="130"/>
      <c r="B848" s="130"/>
      <c r="C848" s="130"/>
      <c r="D848" s="130"/>
      <c r="E848" s="130"/>
      <c r="F848" s="130"/>
    </row>
    <row r="849" ht="14.25" customHeight="1">
      <c r="A849" s="130"/>
      <c r="B849" s="130"/>
      <c r="C849" s="130"/>
      <c r="D849" s="130"/>
      <c r="E849" s="130"/>
      <c r="F849" s="130"/>
    </row>
    <row r="850" ht="14.25" customHeight="1">
      <c r="A850" s="130"/>
      <c r="B850" s="130"/>
      <c r="C850" s="130"/>
      <c r="D850" s="130"/>
      <c r="E850" s="130"/>
      <c r="F850" s="130"/>
    </row>
    <row r="851" ht="14.25" customHeight="1">
      <c r="A851" s="130"/>
      <c r="B851" s="130"/>
      <c r="C851" s="130"/>
      <c r="D851" s="130"/>
      <c r="E851" s="130"/>
      <c r="F851" s="130"/>
    </row>
    <row r="852" ht="14.25" customHeight="1">
      <c r="A852" s="130"/>
      <c r="B852" s="130"/>
      <c r="C852" s="130"/>
      <c r="D852" s="130"/>
      <c r="E852" s="130"/>
      <c r="F852" s="130"/>
    </row>
    <row r="853" ht="14.25" customHeight="1">
      <c r="A853" s="130"/>
      <c r="B853" s="130"/>
      <c r="C853" s="130"/>
      <c r="D853" s="130"/>
      <c r="E853" s="130"/>
      <c r="F853" s="130"/>
    </row>
    <row r="854" ht="14.25" customHeight="1">
      <c r="A854" s="130"/>
      <c r="B854" s="130"/>
      <c r="C854" s="130"/>
      <c r="D854" s="130"/>
      <c r="E854" s="130"/>
      <c r="F854" s="130"/>
    </row>
    <row r="855" ht="14.25" customHeight="1">
      <c r="A855" s="130"/>
      <c r="B855" s="130"/>
      <c r="C855" s="130"/>
      <c r="D855" s="130"/>
      <c r="E855" s="130"/>
      <c r="F855" s="130"/>
    </row>
    <row r="856" ht="14.25" customHeight="1">
      <c r="A856" s="130"/>
      <c r="B856" s="130"/>
      <c r="C856" s="130"/>
      <c r="D856" s="130"/>
      <c r="E856" s="130"/>
      <c r="F856" s="130"/>
    </row>
    <row r="857" ht="14.25" customHeight="1">
      <c r="A857" s="130"/>
      <c r="B857" s="130"/>
      <c r="C857" s="130"/>
      <c r="D857" s="130"/>
      <c r="E857" s="130"/>
      <c r="F857" s="130"/>
    </row>
    <row r="858" ht="14.25" customHeight="1">
      <c r="A858" s="130"/>
      <c r="B858" s="130"/>
      <c r="C858" s="130"/>
      <c r="D858" s="130"/>
      <c r="E858" s="130"/>
      <c r="F858" s="130"/>
    </row>
    <row r="859" ht="14.25" customHeight="1">
      <c r="A859" s="130"/>
      <c r="B859" s="130"/>
      <c r="C859" s="130"/>
      <c r="D859" s="130"/>
      <c r="E859" s="130"/>
      <c r="F859" s="130"/>
    </row>
    <row r="860" ht="14.25" customHeight="1">
      <c r="A860" s="130"/>
      <c r="B860" s="130"/>
      <c r="C860" s="130"/>
      <c r="D860" s="130"/>
      <c r="E860" s="130"/>
      <c r="F860" s="130"/>
    </row>
    <row r="861" ht="14.25" customHeight="1">
      <c r="A861" s="130"/>
      <c r="B861" s="130"/>
      <c r="C861" s="130"/>
      <c r="D861" s="130"/>
      <c r="E861" s="130"/>
      <c r="F861" s="130"/>
    </row>
    <row r="862" ht="14.25" customHeight="1">
      <c r="A862" s="130"/>
      <c r="B862" s="130"/>
      <c r="C862" s="130"/>
      <c r="D862" s="130"/>
      <c r="E862" s="130"/>
      <c r="F862" s="130"/>
    </row>
    <row r="863" ht="14.25" customHeight="1">
      <c r="A863" s="130"/>
      <c r="B863" s="130"/>
      <c r="C863" s="130"/>
      <c r="D863" s="130"/>
      <c r="E863" s="130"/>
      <c r="F863" s="130"/>
    </row>
    <row r="864" ht="14.25" customHeight="1">
      <c r="A864" s="130"/>
      <c r="B864" s="130"/>
      <c r="C864" s="130"/>
      <c r="D864" s="130"/>
      <c r="E864" s="130"/>
      <c r="F864" s="130"/>
    </row>
    <row r="865" ht="14.25" customHeight="1">
      <c r="A865" s="130"/>
      <c r="B865" s="130"/>
      <c r="C865" s="130"/>
      <c r="D865" s="130"/>
      <c r="E865" s="130"/>
      <c r="F865" s="130"/>
    </row>
    <row r="866" ht="14.25" customHeight="1">
      <c r="A866" s="130"/>
      <c r="B866" s="130"/>
      <c r="C866" s="130"/>
      <c r="D866" s="130"/>
      <c r="E866" s="130"/>
      <c r="F866" s="130"/>
    </row>
    <row r="867" ht="14.25" customHeight="1">
      <c r="A867" s="130"/>
      <c r="B867" s="130"/>
      <c r="C867" s="130"/>
      <c r="D867" s="130"/>
      <c r="E867" s="130"/>
      <c r="F867" s="130"/>
    </row>
    <row r="868" ht="14.25" customHeight="1">
      <c r="A868" s="130"/>
      <c r="B868" s="130"/>
      <c r="C868" s="130"/>
      <c r="D868" s="130"/>
      <c r="E868" s="130"/>
      <c r="F868" s="130"/>
    </row>
    <row r="869" ht="14.25" customHeight="1">
      <c r="A869" s="130"/>
      <c r="B869" s="130"/>
      <c r="C869" s="130"/>
      <c r="D869" s="130"/>
      <c r="E869" s="130"/>
      <c r="F869" s="130"/>
    </row>
    <row r="870" ht="14.25" customHeight="1">
      <c r="A870" s="130"/>
      <c r="B870" s="130"/>
      <c r="C870" s="130"/>
      <c r="D870" s="130"/>
      <c r="E870" s="130"/>
      <c r="F870" s="130"/>
    </row>
    <row r="871" ht="14.25" customHeight="1">
      <c r="A871" s="130"/>
      <c r="B871" s="130"/>
      <c r="C871" s="130"/>
      <c r="D871" s="130"/>
      <c r="E871" s="130"/>
      <c r="F871" s="130"/>
    </row>
    <row r="872" ht="14.25" customHeight="1">
      <c r="A872" s="130"/>
      <c r="B872" s="130"/>
      <c r="C872" s="130"/>
      <c r="D872" s="130"/>
      <c r="E872" s="130"/>
      <c r="F872" s="130"/>
    </row>
    <row r="873" ht="14.25" customHeight="1">
      <c r="A873" s="130"/>
      <c r="B873" s="130"/>
      <c r="C873" s="130"/>
      <c r="D873" s="130"/>
      <c r="E873" s="130"/>
      <c r="F873" s="130"/>
    </row>
    <row r="874" ht="14.25" customHeight="1">
      <c r="A874" s="130"/>
      <c r="B874" s="130"/>
      <c r="C874" s="130"/>
      <c r="D874" s="130"/>
      <c r="E874" s="130"/>
      <c r="F874" s="130"/>
    </row>
    <row r="875" ht="14.25" customHeight="1">
      <c r="A875" s="130"/>
      <c r="B875" s="130"/>
      <c r="C875" s="130"/>
      <c r="D875" s="130"/>
      <c r="E875" s="130"/>
      <c r="F875" s="130"/>
    </row>
    <row r="876" ht="14.25" customHeight="1">
      <c r="A876" s="130"/>
      <c r="B876" s="130"/>
      <c r="C876" s="130"/>
      <c r="D876" s="130"/>
      <c r="E876" s="130"/>
      <c r="F876" s="130"/>
    </row>
    <row r="877" ht="14.25" customHeight="1">
      <c r="A877" s="130"/>
      <c r="B877" s="130"/>
      <c r="C877" s="130"/>
      <c r="D877" s="130"/>
      <c r="E877" s="130"/>
      <c r="F877" s="130"/>
    </row>
    <row r="878" ht="14.25" customHeight="1">
      <c r="A878" s="130"/>
      <c r="B878" s="130"/>
      <c r="C878" s="130"/>
      <c r="D878" s="130"/>
      <c r="E878" s="130"/>
      <c r="F878" s="130"/>
    </row>
    <row r="879" ht="14.25" customHeight="1">
      <c r="A879" s="130"/>
      <c r="B879" s="130"/>
      <c r="C879" s="130"/>
      <c r="D879" s="130"/>
      <c r="E879" s="130"/>
      <c r="F879" s="130"/>
    </row>
    <row r="880" ht="14.25" customHeight="1">
      <c r="A880" s="130"/>
      <c r="B880" s="130"/>
      <c r="C880" s="130"/>
      <c r="D880" s="130"/>
      <c r="E880" s="130"/>
      <c r="F880" s="130"/>
    </row>
    <row r="881" ht="14.25" customHeight="1">
      <c r="A881" s="130"/>
      <c r="B881" s="130"/>
      <c r="C881" s="130"/>
      <c r="D881" s="130"/>
      <c r="E881" s="130"/>
      <c r="F881" s="130"/>
    </row>
    <row r="882" ht="14.25" customHeight="1">
      <c r="A882" s="130"/>
      <c r="B882" s="130"/>
      <c r="C882" s="130"/>
      <c r="D882" s="130"/>
      <c r="E882" s="130"/>
      <c r="F882" s="130"/>
    </row>
    <row r="883" ht="14.25" customHeight="1">
      <c r="A883" s="130"/>
      <c r="B883" s="130"/>
      <c r="C883" s="130"/>
      <c r="D883" s="130"/>
      <c r="E883" s="130"/>
      <c r="F883" s="130"/>
    </row>
    <row r="884" ht="14.25" customHeight="1">
      <c r="A884" s="130"/>
      <c r="B884" s="130"/>
      <c r="C884" s="130"/>
      <c r="D884" s="130"/>
      <c r="E884" s="130"/>
      <c r="F884" s="130"/>
    </row>
    <row r="885" ht="14.25" customHeight="1">
      <c r="A885" s="130"/>
      <c r="B885" s="130"/>
      <c r="C885" s="130"/>
      <c r="D885" s="130"/>
      <c r="E885" s="130"/>
      <c r="F885" s="130"/>
    </row>
    <row r="886" ht="14.25" customHeight="1">
      <c r="A886" s="130"/>
      <c r="B886" s="130"/>
      <c r="C886" s="130"/>
      <c r="D886" s="130"/>
      <c r="E886" s="130"/>
      <c r="F886" s="130"/>
    </row>
    <row r="887" ht="14.25" customHeight="1">
      <c r="A887" s="130"/>
      <c r="B887" s="130"/>
      <c r="C887" s="130"/>
      <c r="D887" s="130"/>
      <c r="E887" s="130"/>
      <c r="F887" s="130"/>
    </row>
    <row r="888" ht="14.25" customHeight="1">
      <c r="A888" s="130"/>
      <c r="B888" s="130"/>
      <c r="C888" s="130"/>
      <c r="D888" s="130"/>
      <c r="E888" s="130"/>
      <c r="F888" s="130"/>
    </row>
    <row r="889" ht="14.25" customHeight="1">
      <c r="A889" s="130"/>
      <c r="B889" s="130"/>
      <c r="C889" s="130"/>
      <c r="D889" s="130"/>
      <c r="E889" s="130"/>
      <c r="F889" s="130"/>
    </row>
    <row r="890" ht="14.25" customHeight="1">
      <c r="A890" s="130"/>
      <c r="B890" s="130"/>
      <c r="C890" s="130"/>
      <c r="D890" s="130"/>
      <c r="E890" s="130"/>
      <c r="F890" s="130"/>
    </row>
    <row r="891" ht="14.25" customHeight="1">
      <c r="A891" s="130"/>
      <c r="B891" s="130"/>
      <c r="C891" s="130"/>
      <c r="D891" s="130"/>
      <c r="E891" s="130"/>
      <c r="F891" s="130"/>
    </row>
    <row r="892" ht="14.25" customHeight="1">
      <c r="A892" s="130"/>
      <c r="B892" s="130"/>
      <c r="C892" s="130"/>
      <c r="D892" s="130"/>
      <c r="E892" s="130"/>
      <c r="F892" s="130"/>
    </row>
    <row r="893" ht="14.25" customHeight="1">
      <c r="A893" s="130"/>
      <c r="B893" s="130"/>
      <c r="C893" s="130"/>
      <c r="D893" s="130"/>
      <c r="E893" s="130"/>
      <c r="F893" s="130"/>
    </row>
    <row r="894" ht="14.25" customHeight="1">
      <c r="A894" s="130"/>
      <c r="B894" s="130"/>
      <c r="C894" s="130"/>
      <c r="D894" s="130"/>
      <c r="E894" s="130"/>
      <c r="F894" s="130"/>
    </row>
    <row r="895" ht="14.25" customHeight="1">
      <c r="A895" s="130"/>
      <c r="B895" s="130"/>
      <c r="C895" s="130"/>
      <c r="D895" s="130"/>
      <c r="E895" s="130"/>
      <c r="F895" s="130"/>
    </row>
    <row r="896" ht="14.25" customHeight="1">
      <c r="A896" s="130"/>
      <c r="B896" s="130"/>
      <c r="C896" s="130"/>
      <c r="D896" s="130"/>
      <c r="E896" s="130"/>
      <c r="F896" s="130"/>
    </row>
    <row r="897" ht="14.25" customHeight="1">
      <c r="A897" s="130"/>
      <c r="B897" s="130"/>
      <c r="C897" s="130"/>
      <c r="D897" s="130"/>
      <c r="E897" s="130"/>
      <c r="F897" s="130"/>
    </row>
    <row r="898" ht="14.25" customHeight="1">
      <c r="A898" s="130"/>
      <c r="B898" s="130"/>
      <c r="C898" s="130"/>
      <c r="D898" s="130"/>
      <c r="E898" s="130"/>
      <c r="F898" s="130"/>
    </row>
    <row r="899" ht="14.25" customHeight="1">
      <c r="A899" s="130"/>
      <c r="B899" s="130"/>
      <c r="C899" s="130"/>
      <c r="D899" s="130"/>
      <c r="E899" s="130"/>
      <c r="F899" s="130"/>
    </row>
    <row r="900" ht="14.25" customHeight="1">
      <c r="A900" s="130"/>
      <c r="B900" s="130"/>
      <c r="C900" s="130"/>
      <c r="D900" s="130"/>
      <c r="E900" s="130"/>
      <c r="F900" s="130"/>
    </row>
    <row r="901" ht="14.25" customHeight="1">
      <c r="A901" s="130"/>
      <c r="B901" s="130"/>
      <c r="C901" s="130"/>
      <c r="D901" s="130"/>
      <c r="E901" s="130"/>
      <c r="F901" s="130"/>
    </row>
    <row r="902" ht="14.25" customHeight="1">
      <c r="A902" s="130"/>
      <c r="B902" s="130"/>
      <c r="C902" s="130"/>
      <c r="D902" s="130"/>
      <c r="E902" s="130"/>
      <c r="F902" s="130"/>
    </row>
    <row r="903" ht="14.25" customHeight="1">
      <c r="A903" s="130"/>
      <c r="B903" s="130"/>
      <c r="C903" s="130"/>
      <c r="D903" s="130"/>
      <c r="E903" s="130"/>
      <c r="F903" s="130"/>
    </row>
    <row r="904" ht="14.25" customHeight="1">
      <c r="A904" s="130"/>
      <c r="B904" s="130"/>
      <c r="C904" s="130"/>
      <c r="D904" s="130"/>
      <c r="E904" s="130"/>
      <c r="F904" s="130"/>
    </row>
    <row r="905" ht="14.25" customHeight="1">
      <c r="A905" s="130"/>
      <c r="B905" s="130"/>
      <c r="C905" s="130"/>
      <c r="D905" s="130"/>
      <c r="E905" s="130"/>
      <c r="F905" s="130"/>
    </row>
    <row r="906" ht="14.25" customHeight="1">
      <c r="A906" s="130"/>
      <c r="B906" s="130"/>
      <c r="C906" s="130"/>
      <c r="D906" s="130"/>
      <c r="E906" s="130"/>
      <c r="F906" s="130"/>
    </row>
    <row r="907" ht="14.25" customHeight="1">
      <c r="A907" s="130"/>
      <c r="B907" s="130"/>
      <c r="C907" s="130"/>
      <c r="D907" s="130"/>
      <c r="E907" s="130"/>
      <c r="F907" s="130"/>
    </row>
    <row r="908" ht="14.25" customHeight="1">
      <c r="A908" s="130"/>
      <c r="B908" s="130"/>
      <c r="C908" s="130"/>
      <c r="D908" s="130"/>
      <c r="E908" s="130"/>
      <c r="F908" s="130"/>
    </row>
    <row r="909" ht="14.25" customHeight="1">
      <c r="A909" s="130"/>
      <c r="B909" s="130"/>
      <c r="C909" s="130"/>
      <c r="D909" s="130"/>
      <c r="E909" s="130"/>
      <c r="F909" s="130"/>
    </row>
    <row r="910" ht="14.25" customHeight="1">
      <c r="A910" s="130"/>
      <c r="B910" s="130"/>
      <c r="C910" s="130"/>
      <c r="D910" s="130"/>
      <c r="E910" s="130"/>
      <c r="F910" s="130"/>
    </row>
    <row r="911" ht="14.25" customHeight="1">
      <c r="A911" s="130"/>
      <c r="B911" s="130"/>
      <c r="C911" s="130"/>
      <c r="D911" s="130"/>
      <c r="E911" s="130"/>
      <c r="F911" s="130"/>
    </row>
    <row r="912" ht="14.25" customHeight="1">
      <c r="A912" s="130"/>
      <c r="B912" s="130"/>
      <c r="C912" s="130"/>
      <c r="D912" s="130"/>
      <c r="E912" s="130"/>
      <c r="F912" s="130"/>
    </row>
    <row r="913" ht="14.25" customHeight="1">
      <c r="A913" s="130"/>
      <c r="B913" s="130"/>
      <c r="C913" s="130"/>
      <c r="D913" s="130"/>
      <c r="E913" s="130"/>
      <c r="F913" s="130"/>
    </row>
    <row r="914" ht="14.25" customHeight="1">
      <c r="A914" s="130"/>
      <c r="B914" s="130"/>
      <c r="C914" s="130"/>
      <c r="D914" s="130"/>
      <c r="E914" s="130"/>
      <c r="F914" s="130"/>
    </row>
    <row r="915" ht="14.25" customHeight="1">
      <c r="A915" s="130"/>
      <c r="B915" s="130"/>
      <c r="C915" s="130"/>
      <c r="D915" s="130"/>
      <c r="E915" s="130"/>
      <c r="F915" s="130"/>
    </row>
    <row r="916" ht="14.25" customHeight="1">
      <c r="A916" s="130"/>
      <c r="B916" s="130"/>
      <c r="C916" s="130"/>
      <c r="D916" s="130"/>
      <c r="E916" s="130"/>
      <c r="F916" s="130"/>
    </row>
    <row r="917" ht="14.25" customHeight="1">
      <c r="A917" s="130"/>
      <c r="B917" s="130"/>
      <c r="C917" s="130"/>
      <c r="D917" s="130"/>
      <c r="E917" s="130"/>
      <c r="F917" s="130"/>
    </row>
    <row r="918" ht="14.25" customHeight="1">
      <c r="A918" s="130"/>
      <c r="B918" s="130"/>
      <c r="C918" s="130"/>
      <c r="D918" s="130"/>
      <c r="E918" s="130"/>
      <c r="F918" s="130"/>
    </row>
    <row r="919" ht="14.25" customHeight="1">
      <c r="A919" s="130"/>
      <c r="B919" s="130"/>
      <c r="C919" s="130"/>
      <c r="D919" s="130"/>
      <c r="E919" s="130"/>
      <c r="F919" s="130"/>
    </row>
    <row r="920" ht="14.25" customHeight="1">
      <c r="A920" s="130"/>
      <c r="B920" s="130"/>
      <c r="C920" s="130"/>
      <c r="D920" s="130"/>
      <c r="E920" s="130"/>
      <c r="F920" s="130"/>
    </row>
    <row r="921" ht="14.25" customHeight="1">
      <c r="A921" s="130"/>
      <c r="B921" s="130"/>
      <c r="C921" s="130"/>
      <c r="D921" s="130"/>
      <c r="E921" s="130"/>
      <c r="F921" s="130"/>
    </row>
    <row r="922" ht="14.25" customHeight="1">
      <c r="A922" s="130"/>
      <c r="B922" s="130"/>
      <c r="C922" s="130"/>
      <c r="D922" s="130"/>
      <c r="E922" s="130"/>
      <c r="F922" s="130"/>
    </row>
    <row r="923" ht="14.25" customHeight="1">
      <c r="A923" s="130"/>
      <c r="B923" s="130"/>
      <c r="C923" s="130"/>
      <c r="D923" s="130"/>
      <c r="E923" s="130"/>
      <c r="F923" s="130"/>
    </row>
    <row r="924" ht="14.25" customHeight="1">
      <c r="A924" s="130"/>
      <c r="B924" s="130"/>
      <c r="C924" s="130"/>
      <c r="D924" s="130"/>
      <c r="E924" s="130"/>
      <c r="F924" s="130"/>
    </row>
    <row r="925" ht="14.25" customHeight="1">
      <c r="A925" s="130"/>
      <c r="B925" s="130"/>
      <c r="C925" s="130"/>
      <c r="D925" s="130"/>
      <c r="E925" s="130"/>
      <c r="F925" s="130"/>
    </row>
    <row r="926" ht="14.25" customHeight="1">
      <c r="A926" s="130"/>
      <c r="B926" s="130"/>
      <c r="C926" s="130"/>
      <c r="D926" s="130"/>
      <c r="E926" s="130"/>
      <c r="F926" s="130"/>
    </row>
    <row r="927" ht="14.25" customHeight="1">
      <c r="A927" s="130"/>
      <c r="B927" s="130"/>
      <c r="C927" s="130"/>
      <c r="D927" s="130"/>
      <c r="E927" s="130"/>
      <c r="F927" s="130"/>
    </row>
    <row r="928" ht="14.25" customHeight="1">
      <c r="A928" s="130"/>
      <c r="B928" s="130"/>
      <c r="C928" s="130"/>
      <c r="D928" s="130"/>
      <c r="E928" s="130"/>
      <c r="F928" s="130"/>
    </row>
    <row r="929" ht="14.25" customHeight="1">
      <c r="A929" s="130"/>
      <c r="B929" s="130"/>
      <c r="C929" s="130"/>
      <c r="D929" s="130"/>
      <c r="E929" s="130"/>
      <c r="F929" s="130"/>
    </row>
    <row r="930" ht="14.25" customHeight="1">
      <c r="A930" s="130"/>
      <c r="B930" s="130"/>
      <c r="C930" s="130"/>
      <c r="D930" s="130"/>
      <c r="E930" s="130"/>
      <c r="F930" s="130"/>
    </row>
    <row r="931" ht="14.25" customHeight="1">
      <c r="A931" s="130"/>
      <c r="B931" s="130"/>
      <c r="C931" s="130"/>
      <c r="D931" s="130"/>
      <c r="E931" s="130"/>
      <c r="F931" s="130"/>
    </row>
    <row r="932" ht="14.25" customHeight="1">
      <c r="A932" s="130"/>
      <c r="B932" s="130"/>
      <c r="C932" s="130"/>
      <c r="D932" s="130"/>
      <c r="E932" s="130"/>
      <c r="F932" s="130"/>
    </row>
    <row r="933" ht="14.25" customHeight="1">
      <c r="A933" s="130"/>
      <c r="B933" s="130"/>
      <c r="C933" s="130"/>
      <c r="D933" s="130"/>
      <c r="E933" s="130"/>
      <c r="F933" s="130"/>
    </row>
    <row r="934" ht="14.25" customHeight="1">
      <c r="A934" s="130"/>
      <c r="B934" s="130"/>
      <c r="C934" s="130"/>
      <c r="D934" s="130"/>
      <c r="E934" s="130"/>
      <c r="F934" s="130"/>
    </row>
    <row r="935" ht="14.25" customHeight="1">
      <c r="A935" s="130"/>
      <c r="B935" s="130"/>
      <c r="C935" s="130"/>
      <c r="D935" s="130"/>
      <c r="E935" s="130"/>
      <c r="F935" s="130"/>
    </row>
    <row r="936" ht="14.25" customHeight="1">
      <c r="A936" s="130"/>
      <c r="B936" s="130"/>
      <c r="C936" s="130"/>
      <c r="D936" s="130"/>
      <c r="E936" s="130"/>
      <c r="F936" s="130"/>
    </row>
    <row r="937" ht="14.25" customHeight="1">
      <c r="A937" s="130"/>
      <c r="B937" s="130"/>
      <c r="C937" s="130"/>
      <c r="D937" s="130"/>
      <c r="E937" s="130"/>
      <c r="F937" s="130"/>
    </row>
    <row r="938" ht="14.25" customHeight="1">
      <c r="A938" s="130"/>
      <c r="B938" s="130"/>
      <c r="C938" s="130"/>
      <c r="D938" s="130"/>
      <c r="E938" s="130"/>
      <c r="F938" s="130"/>
    </row>
    <row r="939" ht="14.25" customHeight="1">
      <c r="A939" s="130"/>
      <c r="B939" s="130"/>
      <c r="C939" s="130"/>
      <c r="D939" s="130"/>
      <c r="E939" s="130"/>
      <c r="F939" s="130"/>
    </row>
    <row r="940" ht="14.25" customHeight="1">
      <c r="A940" s="130"/>
      <c r="B940" s="130"/>
      <c r="C940" s="130"/>
      <c r="D940" s="130"/>
      <c r="E940" s="130"/>
      <c r="F940" s="130"/>
    </row>
    <row r="941" ht="14.25" customHeight="1">
      <c r="A941" s="130"/>
      <c r="B941" s="130"/>
      <c r="C941" s="130"/>
      <c r="D941" s="130"/>
      <c r="E941" s="130"/>
      <c r="F941" s="130"/>
    </row>
    <row r="942" ht="14.25" customHeight="1">
      <c r="A942" s="130"/>
      <c r="B942" s="130"/>
      <c r="C942" s="130"/>
      <c r="D942" s="130"/>
      <c r="E942" s="130"/>
      <c r="F942" s="130"/>
    </row>
    <row r="943" ht="14.25" customHeight="1">
      <c r="A943" s="130"/>
      <c r="B943" s="130"/>
      <c r="C943" s="130"/>
      <c r="D943" s="130"/>
      <c r="E943" s="130"/>
      <c r="F943" s="130"/>
    </row>
    <row r="944" ht="14.25" customHeight="1">
      <c r="A944" s="130"/>
      <c r="B944" s="130"/>
      <c r="C944" s="130"/>
      <c r="D944" s="130"/>
      <c r="E944" s="130"/>
      <c r="F944" s="130"/>
    </row>
    <row r="945" ht="14.25" customHeight="1">
      <c r="A945" s="130"/>
      <c r="B945" s="130"/>
      <c r="C945" s="130"/>
      <c r="D945" s="130"/>
      <c r="E945" s="130"/>
      <c r="F945" s="130"/>
    </row>
    <row r="946" ht="14.25" customHeight="1">
      <c r="A946" s="130"/>
      <c r="B946" s="130"/>
      <c r="C946" s="130"/>
      <c r="D946" s="130"/>
      <c r="E946" s="130"/>
      <c r="F946" s="130"/>
    </row>
    <row r="947" ht="14.25" customHeight="1">
      <c r="A947" s="130"/>
      <c r="B947" s="130"/>
      <c r="C947" s="130"/>
      <c r="D947" s="130"/>
      <c r="E947" s="130"/>
      <c r="F947" s="130"/>
    </row>
    <row r="948" ht="14.25" customHeight="1">
      <c r="A948" s="130"/>
      <c r="B948" s="130"/>
      <c r="C948" s="130"/>
      <c r="D948" s="130"/>
      <c r="E948" s="130"/>
      <c r="F948" s="130"/>
    </row>
    <row r="949" ht="14.25" customHeight="1">
      <c r="A949" s="130"/>
      <c r="B949" s="130"/>
      <c r="C949" s="130"/>
      <c r="D949" s="130"/>
      <c r="E949" s="130"/>
      <c r="F949" s="130"/>
    </row>
    <row r="950" ht="14.25" customHeight="1">
      <c r="A950" s="130"/>
      <c r="B950" s="130"/>
      <c r="C950" s="130"/>
      <c r="D950" s="130"/>
      <c r="E950" s="130"/>
      <c r="F950" s="130"/>
    </row>
    <row r="951" ht="14.25" customHeight="1">
      <c r="A951" s="130"/>
      <c r="B951" s="130"/>
      <c r="C951" s="130"/>
      <c r="D951" s="130"/>
      <c r="E951" s="130"/>
      <c r="F951" s="130"/>
    </row>
    <row r="952" ht="14.25" customHeight="1">
      <c r="A952" s="130"/>
      <c r="B952" s="130"/>
      <c r="C952" s="130"/>
      <c r="D952" s="130"/>
      <c r="E952" s="130"/>
      <c r="F952" s="130"/>
    </row>
    <row r="953" ht="14.25" customHeight="1">
      <c r="A953" s="130"/>
      <c r="B953" s="130"/>
      <c r="C953" s="130"/>
      <c r="D953" s="130"/>
      <c r="E953" s="130"/>
      <c r="F953" s="130"/>
    </row>
    <row r="954" ht="14.25" customHeight="1">
      <c r="A954" s="130"/>
      <c r="B954" s="130"/>
      <c r="C954" s="130"/>
      <c r="D954" s="130"/>
      <c r="E954" s="130"/>
      <c r="F954" s="130"/>
    </row>
    <row r="955" ht="14.25" customHeight="1">
      <c r="A955" s="130"/>
      <c r="B955" s="130"/>
      <c r="C955" s="130"/>
      <c r="D955" s="130"/>
      <c r="E955" s="130"/>
      <c r="F955" s="130"/>
    </row>
    <row r="956" ht="14.25" customHeight="1">
      <c r="A956" s="130"/>
      <c r="B956" s="130"/>
      <c r="C956" s="130"/>
      <c r="D956" s="130"/>
      <c r="E956" s="130"/>
      <c r="F956" s="130"/>
    </row>
    <row r="957" ht="14.25" customHeight="1">
      <c r="A957" s="130"/>
      <c r="B957" s="130"/>
      <c r="C957" s="130"/>
      <c r="D957" s="130"/>
      <c r="E957" s="130"/>
      <c r="F957" s="130"/>
    </row>
    <row r="958" ht="14.25" customHeight="1">
      <c r="A958" s="130"/>
      <c r="B958" s="130"/>
      <c r="C958" s="130"/>
      <c r="D958" s="130"/>
      <c r="E958" s="130"/>
      <c r="F958" s="130"/>
    </row>
    <row r="959" ht="14.25" customHeight="1">
      <c r="A959" s="130"/>
      <c r="B959" s="130"/>
      <c r="C959" s="130"/>
      <c r="D959" s="130"/>
      <c r="E959" s="130"/>
      <c r="F959" s="130"/>
    </row>
    <row r="960" ht="14.25" customHeight="1">
      <c r="A960" s="130"/>
      <c r="B960" s="130"/>
      <c r="C960" s="130"/>
      <c r="D960" s="130"/>
      <c r="E960" s="130"/>
      <c r="F960" s="130"/>
    </row>
    <row r="961" ht="14.25" customHeight="1">
      <c r="A961" s="130"/>
      <c r="B961" s="130"/>
      <c r="C961" s="130"/>
      <c r="D961" s="130"/>
      <c r="E961" s="130"/>
      <c r="F961" s="130"/>
    </row>
    <row r="962" ht="14.25" customHeight="1">
      <c r="A962" s="130"/>
      <c r="B962" s="130"/>
      <c r="C962" s="130"/>
      <c r="D962" s="130"/>
      <c r="E962" s="130"/>
      <c r="F962" s="130"/>
    </row>
    <row r="963" ht="14.25" customHeight="1">
      <c r="A963" s="130"/>
      <c r="B963" s="130"/>
      <c r="C963" s="130"/>
      <c r="D963" s="130"/>
      <c r="E963" s="130"/>
      <c r="F963" s="130"/>
    </row>
    <row r="964" ht="14.25" customHeight="1">
      <c r="A964" s="130"/>
      <c r="B964" s="130"/>
      <c r="C964" s="130"/>
      <c r="D964" s="130"/>
      <c r="E964" s="130"/>
      <c r="F964" s="130"/>
    </row>
    <row r="965" ht="14.25" customHeight="1">
      <c r="A965" s="130"/>
      <c r="B965" s="130"/>
      <c r="C965" s="130"/>
      <c r="D965" s="130"/>
      <c r="E965" s="130"/>
      <c r="F965" s="130"/>
    </row>
    <row r="966" ht="14.25" customHeight="1">
      <c r="A966" s="130"/>
      <c r="B966" s="130"/>
      <c r="C966" s="130"/>
      <c r="D966" s="130"/>
      <c r="E966" s="130"/>
      <c r="F966" s="130"/>
    </row>
    <row r="967" ht="14.25" customHeight="1">
      <c r="A967" s="130"/>
      <c r="B967" s="130"/>
      <c r="C967" s="130"/>
      <c r="D967" s="130"/>
      <c r="E967" s="130"/>
      <c r="F967" s="130"/>
    </row>
    <row r="968" ht="14.25" customHeight="1">
      <c r="A968" s="130"/>
      <c r="B968" s="130"/>
      <c r="C968" s="130"/>
      <c r="D968" s="130"/>
      <c r="E968" s="130"/>
      <c r="F968" s="130"/>
    </row>
    <row r="969" ht="14.25" customHeight="1">
      <c r="A969" s="130"/>
      <c r="B969" s="130"/>
      <c r="C969" s="130"/>
      <c r="D969" s="130"/>
      <c r="E969" s="130"/>
      <c r="F969" s="130"/>
    </row>
    <row r="970" ht="14.25" customHeight="1">
      <c r="A970" s="130"/>
      <c r="B970" s="130"/>
      <c r="C970" s="130"/>
      <c r="D970" s="130"/>
      <c r="E970" s="130"/>
      <c r="F970" s="130"/>
    </row>
    <row r="971" ht="14.25" customHeight="1">
      <c r="A971" s="130"/>
      <c r="B971" s="130"/>
      <c r="C971" s="130"/>
      <c r="D971" s="130"/>
      <c r="E971" s="130"/>
      <c r="F971" s="130"/>
    </row>
    <row r="972" ht="14.25" customHeight="1">
      <c r="A972" s="130"/>
      <c r="B972" s="130"/>
      <c r="C972" s="130"/>
      <c r="D972" s="130"/>
      <c r="E972" s="130"/>
      <c r="F972" s="130"/>
    </row>
    <row r="973" ht="14.25" customHeight="1">
      <c r="A973" s="130"/>
      <c r="B973" s="130"/>
      <c r="C973" s="130"/>
      <c r="D973" s="130"/>
      <c r="E973" s="130"/>
      <c r="F973" s="130"/>
    </row>
    <row r="974" ht="14.25" customHeight="1">
      <c r="A974" s="130"/>
      <c r="B974" s="130"/>
      <c r="C974" s="130"/>
      <c r="D974" s="130"/>
      <c r="E974" s="130"/>
      <c r="F974" s="130"/>
    </row>
    <row r="975" ht="14.25" customHeight="1">
      <c r="A975" s="130"/>
      <c r="B975" s="130"/>
      <c r="C975" s="130"/>
      <c r="D975" s="130"/>
      <c r="E975" s="130"/>
      <c r="F975" s="130"/>
    </row>
    <row r="976" ht="14.25" customHeight="1">
      <c r="A976" s="130"/>
      <c r="B976" s="130"/>
      <c r="C976" s="130"/>
      <c r="D976" s="130"/>
      <c r="E976" s="130"/>
      <c r="F976" s="130"/>
    </row>
    <row r="977" ht="14.25" customHeight="1">
      <c r="A977" s="130"/>
      <c r="B977" s="130"/>
      <c r="C977" s="130"/>
      <c r="D977" s="130"/>
      <c r="E977" s="130"/>
      <c r="F977" s="130"/>
    </row>
    <row r="978" ht="14.25" customHeight="1">
      <c r="A978" s="130"/>
      <c r="B978" s="130"/>
      <c r="C978" s="130"/>
      <c r="D978" s="130"/>
      <c r="E978" s="130"/>
      <c r="F978" s="130"/>
    </row>
    <row r="979" ht="14.25" customHeight="1">
      <c r="A979" s="130"/>
      <c r="B979" s="130"/>
      <c r="C979" s="130"/>
      <c r="D979" s="130"/>
      <c r="E979" s="130"/>
      <c r="F979" s="130"/>
    </row>
    <row r="980" ht="14.25" customHeight="1">
      <c r="A980" s="130"/>
      <c r="B980" s="130"/>
      <c r="C980" s="130"/>
      <c r="D980" s="130"/>
      <c r="E980" s="130"/>
      <c r="F980" s="130"/>
    </row>
    <row r="981" ht="14.25" customHeight="1">
      <c r="A981" s="130"/>
      <c r="B981" s="130"/>
      <c r="C981" s="130"/>
      <c r="D981" s="130"/>
      <c r="E981" s="130"/>
      <c r="F981" s="130"/>
    </row>
    <row r="982" ht="14.25" customHeight="1">
      <c r="A982" s="130"/>
      <c r="B982" s="130"/>
      <c r="C982" s="130"/>
      <c r="D982" s="130"/>
      <c r="E982" s="130"/>
      <c r="F982" s="130"/>
    </row>
    <row r="983" ht="14.25" customHeight="1">
      <c r="A983" s="130"/>
      <c r="B983" s="130"/>
      <c r="C983" s="130"/>
      <c r="D983" s="130"/>
      <c r="E983" s="130"/>
      <c r="F983" s="130"/>
    </row>
    <row r="984" ht="14.25" customHeight="1">
      <c r="A984" s="130"/>
      <c r="B984" s="130"/>
      <c r="C984" s="130"/>
      <c r="D984" s="130"/>
      <c r="E984" s="130"/>
      <c r="F984" s="130"/>
    </row>
    <row r="985" ht="14.25" customHeight="1">
      <c r="A985" s="130"/>
      <c r="B985" s="130"/>
      <c r="C985" s="130"/>
      <c r="D985" s="130"/>
      <c r="E985" s="130"/>
      <c r="F985" s="130"/>
    </row>
    <row r="986" ht="14.25" customHeight="1">
      <c r="A986" s="130"/>
      <c r="B986" s="130"/>
      <c r="C986" s="130"/>
      <c r="D986" s="130"/>
      <c r="E986" s="130"/>
      <c r="F986" s="130"/>
    </row>
    <row r="987" ht="14.25" customHeight="1">
      <c r="A987" s="130"/>
      <c r="B987" s="130"/>
      <c r="C987" s="130"/>
      <c r="D987" s="130"/>
      <c r="E987" s="130"/>
      <c r="F987" s="130"/>
    </row>
    <row r="988" ht="14.25" customHeight="1">
      <c r="A988" s="130"/>
      <c r="B988" s="130"/>
      <c r="C988" s="130"/>
      <c r="D988" s="130"/>
      <c r="E988" s="130"/>
      <c r="F988" s="130"/>
    </row>
    <row r="989" ht="14.25" customHeight="1">
      <c r="A989" s="130"/>
      <c r="B989" s="130"/>
      <c r="C989" s="130"/>
      <c r="D989" s="130"/>
      <c r="E989" s="130"/>
      <c r="F989" s="130"/>
    </row>
    <row r="990" ht="14.25" customHeight="1">
      <c r="A990" s="130"/>
      <c r="B990" s="130"/>
      <c r="C990" s="130"/>
      <c r="D990" s="130"/>
      <c r="E990" s="130"/>
      <c r="F990" s="130"/>
    </row>
    <row r="991" ht="14.25" customHeight="1">
      <c r="A991" s="130"/>
      <c r="B991" s="130"/>
      <c r="C991" s="130"/>
      <c r="D991" s="130"/>
      <c r="E991" s="130"/>
      <c r="F991" s="130"/>
    </row>
    <row r="992" ht="14.25" customHeight="1">
      <c r="A992" s="130"/>
      <c r="B992" s="130"/>
      <c r="C992" s="130"/>
      <c r="D992" s="130"/>
      <c r="E992" s="130"/>
      <c r="F992" s="130"/>
    </row>
    <row r="993" ht="14.25" customHeight="1">
      <c r="A993" s="130"/>
      <c r="B993" s="130"/>
      <c r="C993" s="130"/>
      <c r="D993" s="130"/>
      <c r="E993" s="130"/>
      <c r="F993" s="130"/>
    </row>
    <row r="994" ht="14.25" customHeight="1">
      <c r="A994" s="130"/>
      <c r="B994" s="130"/>
      <c r="C994" s="130"/>
      <c r="D994" s="130"/>
      <c r="E994" s="130"/>
      <c r="F994" s="130"/>
    </row>
    <row r="995" ht="14.25" customHeight="1">
      <c r="A995" s="130"/>
      <c r="B995" s="130"/>
      <c r="C995" s="130"/>
      <c r="D995" s="130"/>
      <c r="E995" s="130"/>
      <c r="F995" s="130"/>
    </row>
    <row r="996" ht="14.25" customHeight="1">
      <c r="A996" s="130"/>
      <c r="B996" s="130"/>
      <c r="C996" s="130"/>
      <c r="D996" s="130"/>
      <c r="E996" s="130"/>
      <c r="F996" s="130"/>
    </row>
    <row r="997" ht="14.25" customHeight="1">
      <c r="A997" s="130"/>
      <c r="B997" s="130"/>
      <c r="C997" s="130"/>
      <c r="D997" s="130"/>
      <c r="E997" s="130"/>
      <c r="F997" s="130"/>
    </row>
    <row r="998" ht="14.25" customHeight="1">
      <c r="A998" s="130"/>
      <c r="B998" s="130"/>
      <c r="C998" s="130"/>
      <c r="D998" s="130"/>
      <c r="E998" s="130"/>
      <c r="F998" s="130"/>
    </row>
    <row r="999" ht="14.25" customHeight="1">
      <c r="A999" s="130"/>
      <c r="B999" s="130"/>
      <c r="C999" s="130"/>
      <c r="D999" s="130"/>
      <c r="E999" s="130"/>
      <c r="F999" s="130"/>
    </row>
    <row r="1000" ht="14.25" customHeight="1">
      <c r="A1000" s="130"/>
      <c r="B1000" s="130"/>
      <c r="C1000" s="130"/>
      <c r="D1000" s="130"/>
      <c r="E1000" s="130"/>
      <c r="F1000" s="130"/>
    </row>
  </sheetData>
  <printOptions/>
  <pageMargins bottom="0.75" footer="0.0" header="0.0" left="0.7" right="0.7" top="0.75"/>
  <pageSetup orientation="landscape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9.57"/>
    <col customWidth="1" min="2" max="2" width="17.14"/>
    <col customWidth="1" min="3" max="3" width="16.14"/>
    <col customWidth="1" min="4" max="4" width="15.14"/>
    <col customWidth="1" min="5" max="5" width="15.29"/>
    <col customWidth="1" min="6" max="7" width="10.71"/>
    <col customWidth="1" min="8" max="8" width="12.86"/>
    <col customWidth="1" min="9" max="26" width="10.71"/>
  </cols>
  <sheetData>
    <row r="1" ht="14.25" customHeight="1">
      <c r="A1" s="132" t="s">
        <v>331</v>
      </c>
      <c r="B1" s="133" t="s">
        <v>332</v>
      </c>
      <c r="C1" s="133" t="s">
        <v>333</v>
      </c>
      <c r="D1" s="133" t="s">
        <v>161</v>
      </c>
      <c r="E1" s="133" t="s">
        <v>163</v>
      </c>
    </row>
    <row r="2" ht="14.25" customHeight="1">
      <c r="A2" s="134" t="s">
        <v>334</v>
      </c>
      <c r="B2" s="135"/>
      <c r="C2" s="136">
        <f>PRESUPUESTO!J78</f>
        <v>773105394</v>
      </c>
      <c r="D2" s="137">
        <f>PRESUPUESTO!J79</f>
        <v>146890625</v>
      </c>
      <c r="E2" s="137">
        <f t="shared" ref="E2:E5" si="1">C2+D2</f>
        <v>919996019</v>
      </c>
    </row>
    <row r="3" ht="14.25" customHeight="1">
      <c r="A3" s="134" t="s">
        <v>335</v>
      </c>
      <c r="B3" s="138">
        <v>0.0021</v>
      </c>
      <c r="C3" s="137">
        <f t="shared" ref="C3:C5" si="2">ROUND($C$2*B3,0)</f>
        <v>1623521</v>
      </c>
      <c r="D3" s="137">
        <f>ROUND($C$3*0.19,0)</f>
        <v>308469</v>
      </c>
      <c r="E3" s="137">
        <f t="shared" si="1"/>
        <v>1931990</v>
      </c>
      <c r="H3" s="111"/>
    </row>
    <row r="4" ht="14.25" customHeight="1">
      <c r="A4" s="134" t="s">
        <v>166</v>
      </c>
      <c r="B4" s="138">
        <v>0.003</v>
      </c>
      <c r="C4" s="137">
        <f t="shared" si="2"/>
        <v>2319316</v>
      </c>
      <c r="D4" s="137">
        <f t="shared" ref="D4:D5" si="3">ROUND(C4*0.19,0)</f>
        <v>440670</v>
      </c>
      <c r="E4" s="137">
        <f t="shared" si="1"/>
        <v>2759986</v>
      </c>
    </row>
    <row r="5" ht="14.25" customHeight="1">
      <c r="A5" s="134" t="s">
        <v>336</v>
      </c>
      <c r="B5" s="139">
        <v>0.01</v>
      </c>
      <c r="C5" s="137">
        <f t="shared" si="2"/>
        <v>7731054</v>
      </c>
      <c r="D5" s="137">
        <f t="shared" si="3"/>
        <v>1468900</v>
      </c>
      <c r="E5" s="137">
        <f t="shared" si="1"/>
        <v>9199954</v>
      </c>
    </row>
    <row r="6" ht="14.25" customHeight="1">
      <c r="A6" s="140" t="s">
        <v>337</v>
      </c>
      <c r="B6" s="141"/>
      <c r="C6" s="142">
        <f t="shared" ref="C6:E6" si="4">SUM(C2:C5)</f>
        <v>784779285</v>
      </c>
      <c r="D6" s="142">
        <f t="shared" si="4"/>
        <v>149108664</v>
      </c>
      <c r="E6" s="142">
        <f t="shared" si="4"/>
        <v>933887949</v>
      </c>
    </row>
    <row r="7" ht="14.25" customHeight="1"/>
    <row r="8" ht="14.25" customHeight="1"/>
    <row r="9" ht="14.25" customHeight="1"/>
    <row r="10" ht="14.25" customHeight="1">
      <c r="A10" s="143" t="s">
        <v>338</v>
      </c>
      <c r="B10" s="144" t="s">
        <v>339</v>
      </c>
      <c r="C10" s="144" t="s">
        <v>340</v>
      </c>
      <c r="D10" s="99" t="s">
        <v>341</v>
      </c>
      <c r="E10" s="144" t="s">
        <v>342</v>
      </c>
    </row>
    <row r="11" ht="14.25" customHeight="1">
      <c r="A11" s="144">
        <v>3338.0</v>
      </c>
      <c r="B11" s="145">
        <v>46178.0</v>
      </c>
      <c r="C11" s="146">
        <v>8.0E8</v>
      </c>
      <c r="D11" s="147"/>
      <c r="E11" s="48"/>
    </row>
    <row r="12" ht="14.25" customHeight="1">
      <c r="A12" s="144">
        <v>3339.0</v>
      </c>
      <c r="B12" s="145">
        <v>46178.0</v>
      </c>
      <c r="C12" s="146">
        <v>1.0E8</v>
      </c>
      <c r="D12" s="18"/>
      <c r="E12" s="48"/>
    </row>
    <row r="13" ht="14.25" customHeight="1">
      <c r="A13" s="144">
        <v>3342.0</v>
      </c>
      <c r="B13" s="145">
        <v>46178.0</v>
      </c>
      <c r="C13" s="146">
        <v>2.0E7</v>
      </c>
      <c r="D13" s="18"/>
      <c r="E13" s="48"/>
    </row>
    <row r="14" ht="14.25" customHeight="1">
      <c r="C14" s="48">
        <f>SUM(C11:C13)</f>
        <v>920000000</v>
      </c>
      <c r="D14" s="48"/>
      <c r="E14" s="48"/>
    </row>
    <row r="15" ht="14.25" customHeight="1"/>
    <row r="16" ht="14.25" customHeight="1"/>
    <row r="17" ht="14.25" customHeight="1">
      <c r="A17" s="148" t="s">
        <v>331</v>
      </c>
      <c r="B17" s="149" t="s">
        <v>332</v>
      </c>
      <c r="C17" s="149" t="s">
        <v>333</v>
      </c>
    </row>
    <row r="18" ht="14.25" customHeight="1">
      <c r="A18" s="150" t="s">
        <v>343</v>
      </c>
      <c r="B18" s="151"/>
      <c r="C18" s="152">
        <f>'Costos BMC'!C3</f>
        <v>773105394</v>
      </c>
    </row>
    <row r="19" ht="14.25" customHeight="1">
      <c r="A19" s="150" t="s">
        <v>344</v>
      </c>
      <c r="B19" s="153">
        <v>0.01</v>
      </c>
      <c r="C19" s="154">
        <f>ROUND(C18*B19,0)</f>
        <v>7731054</v>
      </c>
    </row>
    <row r="20" ht="14.25" customHeight="1">
      <c r="A20" s="150" t="s">
        <v>161</v>
      </c>
      <c r="B20" s="155">
        <v>0.19</v>
      </c>
      <c r="C20" s="154">
        <f>ROUND(C19*0.19,0)</f>
        <v>1468900</v>
      </c>
    </row>
    <row r="21" ht="14.25" customHeight="1">
      <c r="A21" s="149" t="s">
        <v>345</v>
      </c>
      <c r="B21" s="156"/>
      <c r="C21" s="157">
        <f>SUM(C19:C20)</f>
        <v>9199954</v>
      </c>
    </row>
    <row r="22" ht="14.25" customHeight="1"/>
    <row r="23" ht="14.25" customHeight="1"/>
    <row r="24" ht="14.25" customHeight="1">
      <c r="A24" s="149" t="s">
        <v>331</v>
      </c>
      <c r="B24" s="149" t="s">
        <v>332</v>
      </c>
      <c r="C24" s="149" t="s">
        <v>333</v>
      </c>
    </row>
    <row r="25" ht="14.25" customHeight="1">
      <c r="A25" s="158" t="s">
        <v>346</v>
      </c>
      <c r="B25" s="159"/>
      <c r="C25" s="160">
        <f>'Costos BMC'!C3</f>
        <v>773105394</v>
      </c>
    </row>
    <row r="26" ht="14.25" customHeight="1">
      <c r="A26" s="161" t="s">
        <v>347</v>
      </c>
      <c r="B26" s="66"/>
      <c r="C26" s="66"/>
    </row>
    <row r="27" ht="14.25" customHeight="1">
      <c r="A27" s="150" t="s">
        <v>348</v>
      </c>
      <c r="B27" s="153">
        <v>0.0021</v>
      </c>
      <c r="C27" s="154">
        <f>ROUND(C25*B27,0)</f>
        <v>1623521</v>
      </c>
    </row>
    <row r="28" ht="14.25" customHeight="1">
      <c r="A28" s="150" t="s">
        <v>349</v>
      </c>
      <c r="B28" s="153">
        <v>0.003</v>
      </c>
      <c r="C28" s="154">
        <f>ROUND(C25*B28,0)</f>
        <v>2319316</v>
      </c>
    </row>
    <row r="29" ht="14.25" customHeight="1">
      <c r="A29" s="162" t="s">
        <v>350</v>
      </c>
      <c r="B29" s="163"/>
      <c r="C29" s="154">
        <f>C27+C28</f>
        <v>3942837</v>
      </c>
    </row>
    <row r="30" ht="14.25" customHeight="1">
      <c r="A30" s="150" t="s">
        <v>161</v>
      </c>
      <c r="B30" s="155">
        <v>0.19</v>
      </c>
      <c r="C30" s="154">
        <f>ROUND(C29*0.19,0)</f>
        <v>749139</v>
      </c>
    </row>
    <row r="31" ht="14.25" customHeight="1">
      <c r="A31" s="164" t="s">
        <v>351</v>
      </c>
      <c r="B31" s="165"/>
      <c r="C31" s="166">
        <f>ROUNDUP(C29+C30,0)</f>
        <v>4691976</v>
      </c>
    </row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2">
    <mergeCell ref="B25:B26"/>
    <mergeCell ref="C25:C26"/>
  </mergeCells>
  <printOptions/>
  <pageMargins bottom="0.75" footer="0.0" header="0.0" left="0.7" right="0.7" top="0.75"/>
  <pageSetup paperSize="9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2026-05-20T21:32:22Z</dcterms:created>
  <dc:creator>Juan gerardo cortes castro SDM</dc:creator>
</cp:coreProperties>
</file>