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51365E8-2244-485F-8EF0-356C84686254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Especificaciones Tecnic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5" i="1" l="1"/>
  <c r="F33" i="1"/>
  <c r="E33" i="1"/>
  <c r="E12" i="1"/>
  <c r="E10" i="1"/>
  <c r="E7" i="1"/>
  <c r="F48" i="1"/>
  <c r="F29" i="1"/>
  <c r="E31" i="1"/>
  <c r="E32" i="1"/>
  <c r="F16" i="1" l="1"/>
  <c r="F28" i="1"/>
  <c r="E24" i="1"/>
  <c r="F24" i="1" s="1"/>
  <c r="F35" i="1"/>
  <c r="F31" i="1"/>
  <c r="F32" i="1"/>
  <c r="F21" i="1"/>
  <c r="E20" i="1"/>
  <c r="F20" i="1" s="1"/>
  <c r="E22" i="1"/>
  <c r="F22" i="1" s="1"/>
  <c r="E19" i="1"/>
  <c r="F19" i="1" s="1"/>
  <c r="E11" i="1"/>
  <c r="F11" i="1" s="1"/>
  <c r="E8" i="1"/>
  <c r="E9" i="1"/>
  <c r="F9" i="1" s="1"/>
  <c r="F10" i="1"/>
  <c r="F7" i="1"/>
  <c r="E17" i="1"/>
  <c r="F17" i="1" s="1"/>
  <c r="F14" i="1"/>
  <c r="F15" i="1"/>
  <c r="F5" i="1"/>
  <c r="E13" i="1"/>
  <c r="F13" i="1" s="1"/>
  <c r="F12" i="1"/>
  <c r="F26" i="1"/>
  <c r="F4" i="1"/>
  <c r="F23" i="1" l="1"/>
  <c r="F30" i="1"/>
  <c r="F27" i="1"/>
  <c r="F18" i="1"/>
  <c r="F3" i="1"/>
  <c r="F8" i="1"/>
  <c r="F6" i="1" s="1"/>
  <c r="F40" i="1" l="1"/>
  <c r="F43" i="1" s="1"/>
  <c r="F44" i="1" s="1"/>
  <c r="F41" i="1" l="1"/>
  <c r="F42" i="1"/>
  <c r="F45" i="1" l="1"/>
</calcChain>
</file>

<file path=xl/sharedStrings.xml><?xml version="1.0" encoding="utf-8"?>
<sst xmlns="http://schemas.openxmlformats.org/spreadsheetml/2006/main" count="88" uniqueCount="62">
  <si>
    <t>ITEM</t>
  </si>
  <si>
    <t>DESCRIPCIÓN</t>
  </si>
  <si>
    <t>UND</t>
  </si>
  <si>
    <t>CANT</t>
  </si>
  <si>
    <t>1   PRELIMINARES</t>
  </si>
  <si>
    <t>Desmonte de aire acondicionado en alturas comprendidas entre 3-6m, incluye movilización hasta punto de acopio interno</t>
  </si>
  <si>
    <t>Und</t>
  </si>
  <si>
    <t>2   INSTALACIONES ELÉCTRICAS</t>
  </si>
  <si>
    <t>Suministro e instalación de punto eléctrico 220V para aire acondicionado, incluye materiales y mano de obra</t>
  </si>
  <si>
    <t>Suministro e instalación de lámpara LED 24W de empotrar</t>
  </si>
  <si>
    <t>Suministro e instalación de protectores de voltaje 110-220V</t>
  </si>
  <si>
    <t>Suministro e instalación de cable AWG THHN #12</t>
  </si>
  <si>
    <t>ml</t>
  </si>
  <si>
    <t>m²</t>
  </si>
  <si>
    <t>4   CLIMATIZACIÓN (HVAC)</t>
  </si>
  <si>
    <t>Instalación de aire acondicionado capacidad 9000 a 24000 BTU</t>
  </si>
  <si>
    <t>Mantenimiento preventivo de aires acondicionados split 9000-24000 BTU, alturas 3-6m, incluye lavado y verificación de sistemas eléctricos</t>
  </si>
  <si>
    <t>Mantenimiento correctivo de aires acondicionados split 9000-24000 BTU, alturas 3-6m, incluye carga de gas, corrección de fugas, sustitución de componentes eléctricos</t>
  </si>
  <si>
    <t>5   ACABADOS Y CUBIERTA</t>
  </si>
  <si>
    <t>6   HIDROSANITARIO</t>
  </si>
  <si>
    <t>Mantenimiento de filtro de agua, incluye sustitución de filtros, desinfección y limpieza</t>
  </si>
  <si>
    <t xml:space="preserve">Suministro e instalación de Interruptores  dobles </t>
  </si>
  <si>
    <t xml:space="preserve"> </t>
  </si>
  <si>
    <t>Suministro e instalación de postér institucional  en vinilo (Segíun diseño)</t>
  </si>
  <si>
    <t xml:space="preserve">factor </t>
  </si>
  <si>
    <t>Instalación electrica de tomacorrientes 110V, incluye desmontaje de existentes e instalación</t>
  </si>
  <si>
    <t>Suministro e instalación de Interruptores  sencillos</t>
  </si>
  <si>
    <t>Desmonte y desconexión electrica de luminaria led existente de sobreponer (techo) alturas hasta 3m. Incluye movilización hasta punto de acopio interno.</t>
  </si>
  <si>
    <t>Mantenimiento de tablero de distribución eléctrica, Incluye; identificación y reorganización de circuito, limpieza de conexiones.</t>
  </si>
  <si>
    <t>Suministro e instalación de cajas metálicas para registro 40cm x 40cm, incluye elementos de fijación</t>
  </si>
  <si>
    <t>Suministro e instalación de rejilla para drenaje tipo cúpula de aluminio, D: 3"</t>
  </si>
  <si>
    <t>Suministro e instalación de interruptores termomagnéticos 2 polos, 30 amp.</t>
  </si>
  <si>
    <t>Servicio de mantenimiento puerta de acceso principal en vidrio incoloro 10mm templado con zocalo inferior de aluminio INCLUYE:- Desmonte de hojas.- Cambio de base de bisagra hidraulica de piso en hoja activa.- Cambio de falleba.- Lubricación de pivotes- Ajuste y equialización de bisagra hidraulica de piso</t>
  </si>
  <si>
    <t>Suministro e instalación de cierra puertas aereo para hoja activa puerta doble batiente en aluminio color blanco y vidrio incoloro. INCLUYE:- Instalación de accesorio.- Manijas interior y exterior.- Ajuste de tornilleria y bisagras.- Lubricación de pivotes puerta inactiva.</t>
  </si>
  <si>
    <t>Servicio de mantenimiento correctivo puertas metalicas en lamina enmarcada en tubular de 1 1/2" X 1 1/2" INCLUYE:- Servicio de soldadura, grateado y pintura de puerta con base anticorrosiva 2 en 1</t>
  </si>
  <si>
    <t>Mantenimiento preventivo de rejas, protectores y bases de hierro, incluye remoción de pintura, fondo anticorrosivo y acabado esmalte</t>
  </si>
  <si>
    <t>ADMINISTRACIÓN</t>
  </si>
  <si>
    <t>IMPREVISTOS</t>
  </si>
  <si>
    <t>UTILIDAD</t>
  </si>
  <si>
    <t>IVA/UTILIDAD</t>
  </si>
  <si>
    <t>TOTAL</t>
  </si>
  <si>
    <t>COSTOS DIRECTOS</t>
  </si>
  <si>
    <t>Mantenimiento de red sanitaria domiciliaria, incluye; sondeo con equipo electrico en tuberías de d: 2" a 4".</t>
  </si>
  <si>
    <t>pto</t>
  </si>
  <si>
    <t>m2</t>
  </si>
  <si>
    <t xml:space="preserve">  </t>
  </si>
  <si>
    <t>MO</t>
  </si>
  <si>
    <t>todo costo</t>
  </si>
  <si>
    <t>manto metales 3mm</t>
  </si>
  <si>
    <t>Impermeabilización de cubierta de techo con manto EDIl, 3mm , revestido con lámina de aluminio.</t>
  </si>
  <si>
    <t>Suministro e instalación de Interruptor triple</t>
  </si>
  <si>
    <t xml:space="preserve">Aplicación de pintura de vinilo sobre muro en interiores, a 2 manos. Incluye resane y lijado. </t>
  </si>
  <si>
    <t>P. UNITARIO</t>
  </si>
  <si>
    <t>V. TOTAL.</t>
  </si>
  <si>
    <t>Fabricación e instalación de muebles escritorios para oficina 8 puestos med 1,2mX0,6m, mas puesto impresora 1,2mX0,5m, incluye gaveteros por cada puesto medidas 0.3mx0.4mx0.7m, incluye patas aislantes para soportar gavetero, Lamina RH 15mm con reengruese en perimetros, cara frontal visible y refuerzos. (Visual 30mm)</t>
  </si>
  <si>
    <t>3   METÁLICA Y VIDRIO</t>
  </si>
  <si>
    <t>Fabricación e instalación de muebles escritorios para oficina tipo U, medidas 7.95mx0.6m, 3 puestos de trabajos, incluye gaveteros en RH, gaveteros de 0,4mX0,4mX0,7m, incluye patas aislantes para soportar gavetero. Lamina RH 15mm con reengruese en perimetros, cara frontal visible y refuerzos. (Visual 30mm</t>
  </si>
  <si>
    <t>7   FABRICACION E INSTALACION DE MOBILIARIO</t>
  </si>
  <si>
    <t>Fabricación e instalación de puerta para bodega, incluye marcos y pestillos de anclajes, bisagras y demas elementos necesarios para su correcto funcionamiento. Lamina RH 15mm Med aproximada 1.3mX2,6m</t>
  </si>
  <si>
    <t>Fabricación e instalación de muebles escritorios para oficina, medidas 1,2mx0.6m, 6 puestos de trabajos, incluye gaveteros en RH, gaveteros de 0,3mX0,4mX0,7m, incluye patas aislantes para soportar gavetero. Lamina RH 15mm con reengruese en perimetros, cara frontal visible y refuerzos. (Visual 30mm)</t>
  </si>
  <si>
    <t>Adecuaciones electricas en puestos multiples, incluye cableado para tomas 110V en cada puesto, punto de conexión, toma corriente existente.</t>
  </si>
  <si>
    <t>PRESUPUESTO ESTIMADO - EDUMAS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</si>
</sst>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"/>
    <numFmt numFmtId="165" formatCode="\$#,##0;[Red]&quot;($&quot;#,##0\)"/>
  </numFmts>
  <fonts count="9" x14ac:knownFonts="1">
    <font>
      <sz val="11"/>
      <color theme="1"/>
      <name val="Calibri"/>
      <family val="2"/>
      <charset val="1"/>
    </font>
    <font>
      <b/>
      <sz val="14"/>
      <name val="Arial"/>
      <charset val="1"/>
    </font>
    <font>
      <b/>
      <sz val="10"/>
      <color rgb="FFFFFFFF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1F2"/>
        <bgColor rgb="FFCCFFFF"/>
      </patternFill>
    </fill>
    <fill>
      <patternFill patternType="solid">
        <fgColor rgb="FFFFF2CC"/>
        <bgColor rgb="FFFFFFFF"/>
      </patternFill>
    </fill>
  </fills>
  <borders count="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/>
    </xf>
    <xf numFmtId="165" fontId="3" fillId="0" borderId="0" xfId="0" applyNumberFormat="1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/>
    </xf>
    <xf numFmtId="0" fontId="0" fillId="3" borderId="5" xfId="0" applyFill="1" applyBorder="1"/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164" fontId="5" fillId="3" borderId="1" xfId="0" applyNumberFormat="1" applyFont="1" applyFill="1" applyBorder="1"/>
    <xf numFmtId="0" fontId="0" fillId="3" borderId="1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3" borderId="5" xfId="0" applyFill="1" applyBorder="1" applyAlignment="1">
      <alignment horizontal="right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164" fontId="6" fillId="3" borderId="5" xfId="0" applyNumberFormat="1" applyFont="1" applyFill="1" applyBorder="1"/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horizontal="right" vertical="center"/>
    </xf>
    <xf numFmtId="0" fontId="0" fillId="3" borderId="2" xfId="0" applyFill="1" applyBorder="1"/>
    <xf numFmtId="0" fontId="0" fillId="3" borderId="2" xfId="0" applyFill="1" applyBorder="1" applyAlignment="1">
      <alignment horizontal="right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164" fontId="4" fillId="0" borderId="8" xfId="0" applyNumberFormat="1" applyFont="1" applyBorder="1" applyAlignment="1">
      <alignment horizontal="right" vertical="center"/>
    </xf>
    <xf numFmtId="0" fontId="0" fillId="3" borderId="8" xfId="0" applyFill="1" applyBorder="1"/>
    <xf numFmtId="0" fontId="5" fillId="0" borderId="0" xfId="0" applyFont="1" applyAlignment="1">
      <alignment horizontal="right"/>
    </xf>
    <xf numFmtId="0" fontId="3" fillId="0" borderId="0" xfId="0" applyFont="1"/>
    <xf numFmtId="9" fontId="0" fillId="0" borderId="0" xfId="0" applyNumberFormat="1" applyAlignment="1">
      <alignment horizontal="right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right" vertical="center"/>
    </xf>
    <xf numFmtId="164" fontId="5" fillId="3" borderId="2" xfId="0" applyNumberFormat="1" applyFont="1" applyFill="1" applyBorder="1"/>
    <xf numFmtId="164" fontId="5" fillId="3" borderId="5" xfId="0" applyNumberFormat="1" applyFont="1" applyFill="1" applyBorder="1"/>
    <xf numFmtId="0" fontId="4" fillId="0" borderId="6" xfId="0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right" vertical="center"/>
    </xf>
    <xf numFmtId="0" fontId="0" fillId="3" borderId="14" xfId="0" applyFill="1" applyBorder="1" applyAlignment="1">
      <alignment horizontal="right"/>
    </xf>
    <xf numFmtId="164" fontId="6" fillId="3" borderId="2" xfId="0" applyNumberFormat="1" applyFont="1" applyFill="1" applyBorder="1"/>
    <xf numFmtId="0" fontId="7" fillId="0" borderId="8" xfId="0" applyFont="1" applyBorder="1" applyAlignment="1">
      <alignment horizontal="left" vertical="center" wrapText="1"/>
    </xf>
    <xf numFmtId="164" fontId="4" fillId="0" borderId="15" xfId="0" applyNumberFormat="1" applyFont="1" applyBorder="1" applyAlignment="1">
      <alignment horizontal="right" vertical="center"/>
    </xf>
    <xf numFmtId="2" fontId="4" fillId="0" borderId="7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right" vertical="center"/>
    </xf>
    <xf numFmtId="0" fontId="8" fillId="4" borderId="12" xfId="0" applyFont="1" applyFill="1" applyBorder="1" applyAlignment="1">
      <alignment horizontal="right" vertical="center"/>
    </xf>
    <xf numFmtId="0" fontId="8" fillId="4" borderId="13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"/>
  <sheetViews>
    <sheetView tabSelected="1" zoomScaleNormal="100" workbookViewId="0">
      <pane ySplit="2" topLeftCell="A3" activePane="bottomLeft" state="frozen"/>
      <selection pane="bottomLeft" activeCell="A2" sqref="A2:XFD2"/>
    </sheetView>
  </sheetViews>
  <sheetFormatPr baseColWidth="10" defaultColWidth="8.77734375" defaultRowHeight="14.4" x14ac:dyDescent="0.3"/>
  <cols>
    <col min="1" max="1" width="5.77734375" customWidth="1"/>
    <col min="2" max="2" width="61.88671875" style="7" customWidth="1"/>
    <col min="3" max="4" width="8" customWidth="1"/>
    <col min="5" max="5" width="12.109375" style="22" customWidth="1"/>
    <col min="6" max="6" width="13.77734375" bestFit="1" customWidth="1"/>
    <col min="8" max="8" width="13.5546875" hidden="1" customWidth="1"/>
    <col min="9" max="11" width="0" hidden="1" customWidth="1"/>
    <col min="15" max="15" width="8.77734375" customWidth="1"/>
  </cols>
  <sheetData>
    <row r="1" spans="1:9" ht="17.399999999999999" x14ac:dyDescent="0.3">
      <c r="A1" s="64" t="s">
        <v>61</v>
      </c>
      <c r="B1" s="64"/>
      <c r="C1" s="64"/>
      <c r="D1" s="64"/>
      <c r="E1" s="64"/>
      <c r="F1" s="64"/>
    </row>
    <row r="2" spans="1: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52</v>
      </c>
      <c r="F2" s="1" t="s">
        <v>53</v>
      </c>
    </row>
    <row r="3" spans="1:9" ht="15.6" x14ac:dyDescent="0.3">
      <c r="A3" s="65" t="s">
        <v>4</v>
      </c>
      <c r="B3" s="65"/>
      <c r="C3" s="2"/>
      <c r="D3" s="2"/>
      <c r="E3" s="21"/>
      <c r="F3" s="29">
        <f>SUM(F4:F5)</f>
        <v>1594000</v>
      </c>
    </row>
    <row r="4" spans="1:9" ht="27.45" customHeight="1" x14ac:dyDescent="0.3">
      <c r="A4" s="3">
        <v>1.1000000000000001</v>
      </c>
      <c r="B4" s="14" t="s">
        <v>5</v>
      </c>
      <c r="C4" s="9" t="s">
        <v>6</v>
      </c>
      <c r="D4" s="28">
        <v>7</v>
      </c>
      <c r="E4" s="10">
        <v>220000</v>
      </c>
      <c r="F4" s="10">
        <f>IF(D4="","",D4*E4)</f>
        <v>1540000</v>
      </c>
      <c r="H4" t="s">
        <v>22</v>
      </c>
    </row>
    <row r="5" spans="1:9" ht="39.6" x14ac:dyDescent="0.3">
      <c r="A5" s="49">
        <v>1.2</v>
      </c>
      <c r="B5" s="14" t="s">
        <v>27</v>
      </c>
      <c r="C5" s="45" t="s">
        <v>6</v>
      </c>
      <c r="D5" s="55">
        <v>6</v>
      </c>
      <c r="E5" s="50">
        <v>9000</v>
      </c>
      <c r="F5" s="50">
        <f>IF(D5="","",D5*E5)</f>
        <v>54000</v>
      </c>
      <c r="I5" t="s">
        <v>45</v>
      </c>
    </row>
    <row r="6" spans="1:9" ht="15.6" x14ac:dyDescent="0.3">
      <c r="A6" s="58" t="s">
        <v>7</v>
      </c>
      <c r="B6" s="58"/>
      <c r="C6" s="35"/>
      <c r="D6" s="35"/>
      <c r="E6" s="36"/>
      <c r="F6" s="52">
        <f>SUM(F7:F17)</f>
        <v>9188865</v>
      </c>
    </row>
    <row r="7" spans="1:9" ht="26.4" x14ac:dyDescent="0.3">
      <c r="A7" s="32">
        <v>2.1</v>
      </c>
      <c r="B7" s="33" t="s">
        <v>8</v>
      </c>
      <c r="C7" s="32" t="s">
        <v>6</v>
      </c>
      <c r="D7" s="56">
        <v>4</v>
      </c>
      <c r="E7" s="34">
        <f>180000*H8</f>
        <v>306000</v>
      </c>
      <c r="F7" s="34">
        <f t="shared" ref="F7:F17" si="0">IF(D7="","",D7*E7)</f>
        <v>1224000</v>
      </c>
      <c r="H7" s="8" t="s">
        <v>24</v>
      </c>
    </row>
    <row r="8" spans="1:9" ht="26.4" x14ac:dyDescent="0.3">
      <c r="A8" s="3">
        <v>2.2000000000000002</v>
      </c>
      <c r="B8" s="24" t="s">
        <v>25</v>
      </c>
      <c r="C8" s="3" t="s">
        <v>6</v>
      </c>
      <c r="D8" s="16">
        <v>45</v>
      </c>
      <c r="E8" s="5">
        <f>(10000+15000)*H8</f>
        <v>42500</v>
      </c>
      <c r="F8" s="5">
        <f t="shared" si="0"/>
        <v>1912500</v>
      </c>
      <c r="H8" s="8">
        <v>1.7</v>
      </c>
    </row>
    <row r="9" spans="1:9" x14ac:dyDescent="0.3">
      <c r="A9" s="3">
        <v>2.2999999999999998</v>
      </c>
      <c r="B9" s="4" t="s">
        <v>9</v>
      </c>
      <c r="C9" s="3" t="s">
        <v>6</v>
      </c>
      <c r="D9" s="16">
        <v>6</v>
      </c>
      <c r="E9" s="5">
        <f>(38300+10000)*H8</f>
        <v>82110</v>
      </c>
      <c r="F9" s="5">
        <f t="shared" si="0"/>
        <v>492660</v>
      </c>
      <c r="H9" s="8">
        <v>1.4</v>
      </c>
    </row>
    <row r="10" spans="1:9" x14ac:dyDescent="0.3">
      <c r="A10" s="3">
        <v>2.4</v>
      </c>
      <c r="B10" s="4" t="s">
        <v>10</v>
      </c>
      <c r="C10" s="3" t="s">
        <v>6</v>
      </c>
      <c r="D10" s="16">
        <v>10</v>
      </c>
      <c r="E10" s="5">
        <f>120000+50000*H8</f>
        <v>205000</v>
      </c>
      <c r="F10" s="5">
        <f t="shared" si="0"/>
        <v>2050000</v>
      </c>
    </row>
    <row r="11" spans="1:9" ht="26.4" x14ac:dyDescent="0.3">
      <c r="A11" s="3">
        <v>2.5</v>
      </c>
      <c r="B11" s="24" t="s">
        <v>29</v>
      </c>
      <c r="C11" s="3" t="s">
        <v>6</v>
      </c>
      <c r="D11" s="16">
        <v>3</v>
      </c>
      <c r="E11" s="5">
        <f>(95000+50)*H8</f>
        <v>161585</v>
      </c>
      <c r="F11" s="5">
        <f t="shared" si="0"/>
        <v>484755</v>
      </c>
    </row>
    <row r="12" spans="1:9" x14ac:dyDescent="0.3">
      <c r="A12" s="3">
        <v>2.6</v>
      </c>
      <c r="B12" s="4" t="s">
        <v>11</v>
      </c>
      <c r="C12" s="3" t="s">
        <v>12</v>
      </c>
      <c r="D12" s="16">
        <v>240</v>
      </c>
      <c r="E12" s="5">
        <f>2650*H8</f>
        <v>4505</v>
      </c>
      <c r="F12" s="5">
        <f t="shared" si="0"/>
        <v>1081200</v>
      </c>
    </row>
    <row r="13" spans="1:9" ht="26.4" x14ac:dyDescent="0.3">
      <c r="A13" s="3">
        <v>2.7</v>
      </c>
      <c r="B13" s="24" t="s">
        <v>31</v>
      </c>
      <c r="C13" s="9" t="s">
        <v>6</v>
      </c>
      <c r="D13" s="16">
        <v>7</v>
      </c>
      <c r="E13" s="10">
        <f>55000*H8</f>
        <v>93500</v>
      </c>
      <c r="F13" s="10">
        <f t="shared" si="0"/>
        <v>654500</v>
      </c>
    </row>
    <row r="14" spans="1:9" ht="20.55" customHeight="1" x14ac:dyDescent="0.3">
      <c r="A14" s="3">
        <v>2.8</v>
      </c>
      <c r="B14" s="25" t="s">
        <v>26</v>
      </c>
      <c r="C14" s="9" t="s">
        <v>6</v>
      </c>
      <c r="D14" s="16">
        <v>10</v>
      </c>
      <c r="E14" s="13">
        <v>33425</v>
      </c>
      <c r="F14" s="10">
        <f t="shared" si="0"/>
        <v>334250</v>
      </c>
    </row>
    <row r="15" spans="1:9" ht="22.95" customHeight="1" x14ac:dyDescent="0.3">
      <c r="A15" s="3">
        <v>2.9</v>
      </c>
      <c r="B15" s="19" t="s">
        <v>21</v>
      </c>
      <c r="C15" s="9" t="s">
        <v>6</v>
      </c>
      <c r="D15" s="16">
        <v>10</v>
      </c>
      <c r="E15" s="13">
        <v>45000</v>
      </c>
      <c r="F15" s="10">
        <f t="shared" si="0"/>
        <v>450000</v>
      </c>
    </row>
    <row r="16" spans="1:9" ht="18.45" customHeight="1" x14ac:dyDescent="0.3">
      <c r="A16" s="17">
        <v>2.1</v>
      </c>
      <c r="B16" s="19" t="s">
        <v>50</v>
      </c>
      <c r="C16" s="9" t="s">
        <v>6</v>
      </c>
      <c r="D16" s="16">
        <v>2</v>
      </c>
      <c r="E16" s="13">
        <v>40000</v>
      </c>
      <c r="F16" s="10">
        <f t="shared" ref="F16" si="1">IF(D16="","",D16*E16)</f>
        <v>80000</v>
      </c>
    </row>
    <row r="17" spans="1:10" ht="30" customHeight="1" x14ac:dyDescent="0.3">
      <c r="A17" s="18">
        <v>2.11</v>
      </c>
      <c r="B17" s="26" t="s">
        <v>28</v>
      </c>
      <c r="C17" s="27" t="s">
        <v>6</v>
      </c>
      <c r="D17" s="16">
        <v>1</v>
      </c>
      <c r="E17" s="13">
        <f>250000*H8</f>
        <v>425000</v>
      </c>
      <c r="F17" s="10">
        <f t="shared" si="0"/>
        <v>425000</v>
      </c>
    </row>
    <row r="18" spans="1:10" ht="15.6" x14ac:dyDescent="0.3">
      <c r="A18" s="66" t="s">
        <v>55</v>
      </c>
      <c r="B18" s="67"/>
      <c r="C18" s="40"/>
      <c r="D18" s="40"/>
      <c r="E18" s="51"/>
      <c r="F18" s="52">
        <f>SUM(F19:F22)</f>
        <v>2887400</v>
      </c>
    </row>
    <row r="19" spans="1:10" ht="66" x14ac:dyDescent="0.3">
      <c r="A19" s="12">
        <v>3.1</v>
      </c>
      <c r="B19" s="26" t="s">
        <v>32</v>
      </c>
      <c r="C19" s="12" t="s">
        <v>6</v>
      </c>
      <c r="D19" s="12">
        <v>1</v>
      </c>
      <c r="E19" s="13">
        <f>420000*H9</f>
        <v>588000</v>
      </c>
      <c r="F19" s="13">
        <f>IF(D19="","",D19*E19)</f>
        <v>588000</v>
      </c>
    </row>
    <row r="20" spans="1:10" ht="39.6" x14ac:dyDescent="0.3">
      <c r="A20" s="12">
        <v>3.2</v>
      </c>
      <c r="B20" s="26" t="s">
        <v>34</v>
      </c>
      <c r="C20" s="12" t="s">
        <v>6</v>
      </c>
      <c r="D20" s="12">
        <v>2</v>
      </c>
      <c r="E20" s="13">
        <f>413000*H9</f>
        <v>578200</v>
      </c>
      <c r="F20" s="13">
        <f t="shared" ref="F20:F22" si="2">IF(D20="","",D20*E20)</f>
        <v>1156400</v>
      </c>
    </row>
    <row r="21" spans="1:10" ht="26.4" x14ac:dyDescent="0.3">
      <c r="A21" s="12">
        <v>3.3</v>
      </c>
      <c r="B21" s="26" t="s">
        <v>35</v>
      </c>
      <c r="C21" s="27" t="s">
        <v>6</v>
      </c>
      <c r="D21" s="12">
        <v>3</v>
      </c>
      <c r="E21" s="13">
        <v>220000</v>
      </c>
      <c r="F21" s="13">
        <f t="shared" si="2"/>
        <v>660000</v>
      </c>
    </row>
    <row r="22" spans="1:10" ht="52.8" x14ac:dyDescent="0.3">
      <c r="A22" s="12">
        <v>3.4</v>
      </c>
      <c r="B22" s="26" t="s">
        <v>33</v>
      </c>
      <c r="C22" s="12" t="s">
        <v>6</v>
      </c>
      <c r="D22" s="12">
        <v>1</v>
      </c>
      <c r="E22" s="13">
        <f>345000*H9</f>
        <v>482999.99999999994</v>
      </c>
      <c r="F22" s="13">
        <f t="shared" si="2"/>
        <v>482999.99999999994</v>
      </c>
    </row>
    <row r="23" spans="1:10" x14ac:dyDescent="0.3">
      <c r="A23" s="57" t="s">
        <v>14</v>
      </c>
      <c r="B23" s="57"/>
      <c r="C23" s="11"/>
      <c r="D23" s="11"/>
      <c r="E23" s="23"/>
      <c r="F23" s="48">
        <f>SUM(F24:F26)</f>
        <v>5462000</v>
      </c>
    </row>
    <row r="24" spans="1:10" x14ac:dyDescent="0.3">
      <c r="A24" s="3">
        <v>4.0999999999999996</v>
      </c>
      <c r="B24" s="4" t="s">
        <v>15</v>
      </c>
      <c r="C24" s="3" t="s">
        <v>6</v>
      </c>
      <c r="D24" s="3">
        <v>7</v>
      </c>
      <c r="E24" s="5">
        <f>180000*H8</f>
        <v>306000</v>
      </c>
      <c r="F24" s="5">
        <f>IF(D24="","",D24*E24)</f>
        <v>2142000</v>
      </c>
    </row>
    <row r="25" spans="1:10" ht="26.4" x14ac:dyDescent="0.3">
      <c r="A25" s="3">
        <v>4.2</v>
      </c>
      <c r="B25" s="4" t="s">
        <v>16</v>
      </c>
      <c r="C25" s="3" t="s">
        <v>6</v>
      </c>
      <c r="D25" s="3">
        <v>14</v>
      </c>
      <c r="E25" s="5">
        <v>190000</v>
      </c>
      <c r="F25" s="5">
        <f>IF(D25="","",D25*E25)</f>
        <v>2660000</v>
      </c>
    </row>
    <row r="26" spans="1:10" ht="39.6" x14ac:dyDescent="0.3">
      <c r="A26" s="9">
        <v>4.3</v>
      </c>
      <c r="B26" s="14" t="s">
        <v>17</v>
      </c>
      <c r="C26" s="9" t="s">
        <v>6</v>
      </c>
      <c r="D26" s="9">
        <v>3</v>
      </c>
      <c r="E26" s="10">
        <v>220000</v>
      </c>
      <c r="F26" s="10">
        <f>IF(D26="","",D26*E26)</f>
        <v>660000</v>
      </c>
    </row>
    <row r="27" spans="1:10" x14ac:dyDescent="0.3">
      <c r="A27" s="58" t="s">
        <v>18</v>
      </c>
      <c r="B27" s="58"/>
      <c r="C27" s="35"/>
      <c r="D27" s="35"/>
      <c r="E27" s="36"/>
      <c r="F27" s="47">
        <f>SUM(F28:F29)</f>
        <v>7066500</v>
      </c>
      <c r="H27" t="s">
        <v>47</v>
      </c>
      <c r="I27" s="8" t="s">
        <v>46</v>
      </c>
    </row>
    <row r="28" spans="1:10" x14ac:dyDescent="0.3">
      <c r="A28" s="49">
        <v>5.0999999999999996</v>
      </c>
      <c r="B28" s="15" t="s">
        <v>23</v>
      </c>
      <c r="C28" s="12" t="s">
        <v>13</v>
      </c>
      <c r="D28" s="12">
        <v>15</v>
      </c>
      <c r="E28" s="13">
        <v>85000</v>
      </c>
      <c r="F28" s="13">
        <f t="shared" ref="F28:F32" si="3">IF(D28="","",D28*E28)</f>
        <v>1275000</v>
      </c>
      <c r="H28">
        <v>45000</v>
      </c>
      <c r="I28">
        <v>12000</v>
      </c>
      <c r="J28" t="s">
        <v>48</v>
      </c>
    </row>
    <row r="29" spans="1:10" ht="28.8" x14ac:dyDescent="0.3">
      <c r="A29" s="9">
        <v>5.2</v>
      </c>
      <c r="B29" s="31" t="s">
        <v>51</v>
      </c>
      <c r="C29" s="44" t="s">
        <v>44</v>
      </c>
      <c r="D29" s="45">
        <v>429</v>
      </c>
      <c r="E29" s="10">
        <v>13500</v>
      </c>
      <c r="F29" s="13">
        <f t="shared" si="3"/>
        <v>5791500</v>
      </c>
    </row>
    <row r="30" spans="1:10" x14ac:dyDescent="0.3">
      <c r="A30" s="59" t="s">
        <v>19</v>
      </c>
      <c r="B30" s="60"/>
      <c r="C30" s="35"/>
      <c r="D30" s="35"/>
      <c r="E30" s="35"/>
      <c r="F30" s="20">
        <f>SUM(F31:F33)</f>
        <v>1683000</v>
      </c>
    </row>
    <row r="31" spans="1:10" ht="26.4" x14ac:dyDescent="0.3">
      <c r="A31" s="37">
        <v>6.1</v>
      </c>
      <c r="B31" s="38" t="s">
        <v>20</v>
      </c>
      <c r="C31" s="37" t="s">
        <v>6</v>
      </c>
      <c r="D31" s="37">
        <v>1</v>
      </c>
      <c r="E31" s="10">
        <f>150000*H8</f>
        <v>255000</v>
      </c>
      <c r="F31" s="13">
        <f t="shared" si="3"/>
        <v>255000</v>
      </c>
    </row>
    <row r="32" spans="1:10" ht="28.8" x14ac:dyDescent="0.3">
      <c r="A32" s="12">
        <v>6.2</v>
      </c>
      <c r="B32" s="31" t="s">
        <v>30</v>
      </c>
      <c r="C32" s="9" t="s">
        <v>6</v>
      </c>
      <c r="D32" s="45">
        <v>2</v>
      </c>
      <c r="E32" s="10">
        <f>70000*H8</f>
        <v>119000</v>
      </c>
      <c r="F32" s="13">
        <f t="shared" si="3"/>
        <v>238000</v>
      </c>
    </row>
    <row r="33" spans="1:6" ht="28.8" x14ac:dyDescent="0.3">
      <c r="A33" s="12">
        <v>6.3</v>
      </c>
      <c r="B33" s="15" t="s">
        <v>42</v>
      </c>
      <c r="C33" s="27" t="s">
        <v>43</v>
      </c>
      <c r="D33" s="30">
        <v>5</v>
      </c>
      <c r="E33" s="10">
        <f>140000*H8</f>
        <v>238000</v>
      </c>
      <c r="F33" s="13">
        <f>IF(D33="","",D33*E33)</f>
        <v>1190000</v>
      </c>
    </row>
    <row r="34" spans="1:6" x14ac:dyDescent="0.3">
      <c r="A34" s="59" t="s">
        <v>57</v>
      </c>
      <c r="B34" s="60"/>
      <c r="C34" s="35"/>
      <c r="D34" s="35"/>
      <c r="E34" s="36"/>
      <c r="F34" s="47">
        <v>28979493</v>
      </c>
    </row>
    <row r="35" spans="1:6" ht="66" x14ac:dyDescent="0.3">
      <c r="A35" s="12">
        <v>7.1</v>
      </c>
      <c r="B35" s="26" t="s">
        <v>54</v>
      </c>
      <c r="C35" s="27" t="s">
        <v>6</v>
      </c>
      <c r="D35" s="12">
        <v>2</v>
      </c>
      <c r="E35" s="13">
        <v>7126186</v>
      </c>
      <c r="F35" s="13">
        <f>IF(D35="","",D35*E35)</f>
        <v>14252372</v>
      </c>
    </row>
    <row r="36" spans="1:6" ht="78.599999999999994" customHeight="1" x14ac:dyDescent="0.3">
      <c r="A36" s="12">
        <v>7.2</v>
      </c>
      <c r="B36" s="26" t="s">
        <v>56</v>
      </c>
      <c r="C36" s="27" t="s">
        <v>6</v>
      </c>
      <c r="D36" s="12">
        <v>1</v>
      </c>
      <c r="E36" s="13">
        <v>3585749</v>
      </c>
      <c r="F36" s="13">
        <v>3585749</v>
      </c>
    </row>
    <row r="37" spans="1:6" ht="78.599999999999994" customHeight="1" x14ac:dyDescent="0.3">
      <c r="A37" s="12">
        <v>7.3</v>
      </c>
      <c r="B37" s="26" t="s">
        <v>58</v>
      </c>
      <c r="C37" s="27" t="s">
        <v>6</v>
      </c>
      <c r="D37" s="12">
        <v>1</v>
      </c>
      <c r="E37" s="13">
        <v>2120159</v>
      </c>
      <c r="F37" s="13">
        <v>2120159</v>
      </c>
    </row>
    <row r="38" spans="1:6" ht="78.599999999999994" customHeight="1" x14ac:dyDescent="0.3">
      <c r="A38" s="12">
        <v>7.4</v>
      </c>
      <c r="B38" s="26" t="s">
        <v>59</v>
      </c>
      <c r="C38" s="27" t="s">
        <v>6</v>
      </c>
      <c r="D38" s="12">
        <v>1</v>
      </c>
      <c r="E38" s="13">
        <v>4760791</v>
      </c>
      <c r="F38" s="13">
        <v>4760791</v>
      </c>
    </row>
    <row r="39" spans="1:6" ht="78.599999999999994" customHeight="1" x14ac:dyDescent="0.3">
      <c r="A39" s="12">
        <v>7.5</v>
      </c>
      <c r="B39" s="26" t="s">
        <v>60</v>
      </c>
      <c r="C39" s="27" t="s">
        <v>6</v>
      </c>
      <c r="D39" s="12">
        <v>27</v>
      </c>
      <c r="E39" s="13">
        <v>157793</v>
      </c>
      <c r="F39" s="13">
        <v>4260411</v>
      </c>
    </row>
    <row r="40" spans="1:6" x14ac:dyDescent="0.3">
      <c r="A40" s="61" t="s">
        <v>41</v>
      </c>
      <c r="B40" s="62"/>
      <c r="C40" s="62"/>
      <c r="D40" s="62"/>
      <c r="E40" s="63"/>
      <c r="F40" s="46">
        <f>SUM(F3,F6,F18,F23,F27,F30,F34)</f>
        <v>56861258</v>
      </c>
    </row>
    <row r="41" spans="1:6" x14ac:dyDescent="0.3">
      <c r="D41" s="22" t="s">
        <v>36</v>
      </c>
      <c r="E41" s="43">
        <v>0.15</v>
      </c>
      <c r="F41" s="6">
        <f>F40*E41</f>
        <v>8529188.6999999993</v>
      </c>
    </row>
    <row r="42" spans="1:6" x14ac:dyDescent="0.3">
      <c r="A42" s="42"/>
      <c r="B42" s="42"/>
      <c r="C42" s="42"/>
      <c r="D42" s="22" t="s">
        <v>37</v>
      </c>
      <c r="E42" s="43">
        <v>0.05</v>
      </c>
      <c r="F42" s="6">
        <f>F40*E42</f>
        <v>2843062.9000000004</v>
      </c>
    </row>
    <row r="43" spans="1:6" x14ac:dyDescent="0.3">
      <c r="A43" s="42"/>
      <c r="B43" s="42"/>
      <c r="C43" s="42"/>
      <c r="D43" s="22" t="s">
        <v>38</v>
      </c>
      <c r="E43" s="43">
        <v>0.1</v>
      </c>
      <c r="F43" s="6">
        <f>F40*E43</f>
        <v>5686125.8000000007</v>
      </c>
    </row>
    <row r="44" spans="1:6" x14ac:dyDescent="0.3">
      <c r="D44" s="22" t="s">
        <v>39</v>
      </c>
      <c r="E44" s="43">
        <v>0.19</v>
      </c>
      <c r="F44" s="6">
        <f>F43*E44</f>
        <v>1080363.9020000002</v>
      </c>
    </row>
    <row r="45" spans="1:6" x14ac:dyDescent="0.3">
      <c r="E45" s="41" t="s">
        <v>40</v>
      </c>
      <c r="F45" s="6">
        <f>SUM(F40:F44)</f>
        <v>74999999.302000001</v>
      </c>
    </row>
    <row r="48" spans="1:6" ht="26.4" hidden="1" x14ac:dyDescent="0.3">
      <c r="A48" s="37">
        <v>5.0999999999999996</v>
      </c>
      <c r="B48" s="53" t="s">
        <v>49</v>
      </c>
      <c r="C48" s="37" t="s">
        <v>13</v>
      </c>
      <c r="D48" s="37">
        <v>188</v>
      </c>
      <c r="E48" s="39">
        <v>56000</v>
      </c>
      <c r="F48" s="54">
        <f t="shared" ref="F48" si="4">IF(D48="","",D48*E48)</f>
        <v>10528000</v>
      </c>
    </row>
  </sheetData>
  <mergeCells count="9">
    <mergeCell ref="A1:F1"/>
    <mergeCell ref="A3:B3"/>
    <mergeCell ref="A6:B6"/>
    <mergeCell ref="A18:B18"/>
    <mergeCell ref="A23:B23"/>
    <mergeCell ref="A27:B27"/>
    <mergeCell ref="A30:B30"/>
    <mergeCell ref="A34:B34"/>
    <mergeCell ref="A40:E40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Tecnicas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USUARIO</cp:lastModifiedBy>
  <cp:revision>0</cp:revision>
  <dcterms:created xsi:type="dcterms:W3CDTF">2026-08-18T03:52:38Z</dcterms:created>
  <dcterms:modified xsi:type="dcterms:W3CDTF">2026-10-16T21:48:20Z</dcterms:modified>
  <dc:language>en-US</dc:language>
</cp:coreProperties>
</file>