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66925"/>
  <mc:AlternateContent xmlns:mc="http://schemas.openxmlformats.org/markup-compatibility/2006">
    <mc:Choice Requires="x15">
      <x15ac:absPath xmlns:x15ac="http://schemas.microsoft.com/office/spreadsheetml/2010/11/ac" url="E:\MIGRACION COLOMBIA 2026\PROCESOS 2026\10. OCTUBRE\LECTORAS FINAL\"/>
    </mc:Choice>
  </mc:AlternateContent>
  <xr:revisionPtr revIDLastSave="0" documentId="8_{996EC25F-22BE-4B25-A985-F7EF1C34FABB}" xr6:coauthVersionLast="47" xr6:coauthVersionMax="47" xr10:uidLastSave="{00000000-0000-0000-0000-000000000000}"/>
  <bookViews>
    <workbookView xWindow="19090" yWindow="-110" windowWidth="38620" windowHeight="21100" xr2:uid="{00000000-000D-0000-FFFF-FFFF00000000}"/>
  </bookViews>
  <sheets>
    <sheet name=" Cotizaciones -comparativo" sheetId="10" r:id="rId1"/>
    <sheet name="Historico" sheetId="1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 i="11" l="1"/>
  <c r="G7" i="11" s="1"/>
  <c r="F6" i="11"/>
  <c r="G6" i="11" s="1"/>
  <c r="F5" i="11"/>
  <c r="G5" i="11" s="1"/>
  <c r="F4" i="11"/>
  <c r="F11" i="11" s="1"/>
  <c r="F9" i="11" l="1"/>
  <c r="F12" i="11" s="1"/>
  <c r="G4" i="11"/>
  <c r="F10" i="11"/>
  <c r="G11" i="11" l="1"/>
  <c r="G10" i="11"/>
  <c r="G9" i="11"/>
  <c r="G16" i="10"/>
  <c r="E15" i="10"/>
  <c r="E16" i="10"/>
  <c r="J16" i="10" s="1"/>
  <c r="G15" i="10"/>
  <c r="G17" i="10"/>
  <c r="G18" i="10"/>
  <c r="E18" i="10"/>
  <c r="E17" i="10"/>
  <c r="I16" i="10" l="1"/>
  <c r="H16" i="10"/>
  <c r="G12" i="11"/>
  <c r="E19" i="10"/>
  <c r="I18" i="10"/>
  <c r="J17" i="10"/>
  <c r="J15" i="10"/>
  <c r="J18" i="10"/>
  <c r="I17" i="10"/>
  <c r="H18" i="10"/>
  <c r="H17" i="10"/>
  <c r="H15" i="10"/>
  <c r="I15" i="10"/>
  <c r="G19" i="10"/>
  <c r="H19" i="10" l="1"/>
  <c r="I19" i="10"/>
  <c r="J19" i="10"/>
</calcChain>
</file>

<file path=xl/sharedStrings.xml><?xml version="1.0" encoding="utf-8"?>
<sst xmlns="http://schemas.openxmlformats.org/spreadsheetml/2006/main" count="61" uniqueCount="49">
  <si>
    <t>Cant.</t>
  </si>
  <si>
    <t>Total</t>
  </si>
  <si>
    <t>ITEMS- Descripción</t>
  </si>
  <si>
    <t xml:space="preserve">Condiciones </t>
  </si>
  <si>
    <t>Ficha Técnica</t>
  </si>
  <si>
    <t xml:space="preserve">Vr. Unitario con IVA </t>
  </si>
  <si>
    <t>Vr. Unitario con IVA</t>
  </si>
  <si>
    <t xml:space="preserve">MINIMOS </t>
  </si>
  <si>
    <t>MAXIMOS</t>
  </si>
  <si>
    <t>PRECIO PROMEDIO</t>
  </si>
  <si>
    <t>Precio total estimado (incluido IVA)</t>
  </si>
  <si>
    <t>SAG Servicios de Ingeniería SAS</t>
  </si>
  <si>
    <t>Incomelec S.A.S.</t>
  </si>
  <si>
    <r>
      <t xml:space="preserve">PROCESO DE CONTRATACIÓN SUBASTA INVERSA ELECTRONICA O PRESENCIAL
</t>
    </r>
    <r>
      <rPr>
        <b/>
        <sz val="12"/>
        <color theme="1"/>
        <rFont val="Calibri"/>
        <family val="2"/>
        <scheme val="minor"/>
      </rPr>
      <t>OBJETO</t>
    </r>
    <r>
      <rPr>
        <sz val="12"/>
        <color theme="1"/>
        <rFont val="Calibri"/>
        <family val="2"/>
        <scheme val="minor"/>
      </rPr>
      <t>: "</t>
    </r>
    <r>
      <rPr>
        <i/>
        <sz val="12"/>
        <color theme="1"/>
        <rFont val="Calibri"/>
        <family val="2"/>
        <scheme val="minor"/>
      </rPr>
      <t>Contratar la extensión de garantía para las lectoras de documentos, actualización del software de validación de documentos, con soporte técnico y mantenimiento en sitio."</t>
    </r>
    <r>
      <rPr>
        <sz val="12"/>
        <color theme="1"/>
        <rFont val="Calibri"/>
        <family val="2"/>
        <scheme val="minor"/>
      </rPr>
      <t xml:space="preserve">
</t>
    </r>
  </si>
  <si>
    <t>Presupuesto: $1.600.000.000</t>
  </si>
  <si>
    <t>Extensión de la garantía para las 170 lectoras de documentos modelo AT10K. Por el termino de un año.</t>
  </si>
  <si>
    <t xml:space="preserve">Un (1) mantenimiento preventivo a para las 382 lectoras.
</t>
  </si>
  <si>
    <t>Unidad</t>
  </si>
  <si>
    <t>Unidad de Medida</t>
  </si>
  <si>
    <t>Renovación del software de verificación de documentos para 362 lectoras por un (1) año.</t>
  </si>
  <si>
    <t>Renovación del software de verificación de documentos para 20 lectoras por seis meses aproximadamente.</t>
  </si>
  <si>
    <t>Duración del Contrato: Por el termino de un año</t>
  </si>
  <si>
    <t>Fecha</t>
  </si>
  <si>
    <t>Inflación total, anual(Dato fin de año)</t>
  </si>
  <si>
    <t>dd/mm/aaaa</t>
  </si>
  <si>
    <t>COP/USD</t>
  </si>
  <si>
    <t>%</t>
  </si>
  <si>
    <t>31/12/2022</t>
  </si>
  <si>
    <t>OBJETO</t>
  </si>
  <si>
    <t>No. DE CONTRATO O ACEPTACIÓN DE OFERTA</t>
  </si>
  <si>
    <t>VALOR</t>
  </si>
  <si>
    <t>Valor indexado</t>
  </si>
  <si>
    <t>Valor devaluado</t>
  </si>
  <si>
    <t>31/12/2023</t>
  </si>
  <si>
    <t>Contratar la extensión de garantía de las lectoras de documentos y actualización del software AssureID</t>
  </si>
  <si>
    <t>058-2022</t>
  </si>
  <si>
    <t>31/12/2024</t>
  </si>
  <si>
    <t>Extensión de garantía para las lectoras de documentos y actualización del software de validación de documentos.</t>
  </si>
  <si>
    <t>081-2023</t>
  </si>
  <si>
    <t>31/12/2025</t>
  </si>
  <si>
    <t>120-2024</t>
  </si>
  <si>
    <t>Contratar la renovación del licenciamiento del software de validación de documentos incluido soporte y bolsa de repuestos para las lectoras de documentos.</t>
  </si>
  <si>
    <t>247-2025</t>
  </si>
  <si>
    <t>Media</t>
  </si>
  <si>
    <t>Mediana</t>
  </si>
  <si>
    <t>Desv Stand</t>
  </si>
  <si>
    <t>Coef desv</t>
  </si>
  <si>
    <t>PAABS 2026 V.23
 Línea 443</t>
  </si>
  <si>
    <r>
      <t>Teniendo en cuenta que este es un producto de características técnicas uniformes y que a las empresas se les solicitó cotización en el marco del estudio de mercado bajo las mismas condiciones de cantidad, especificaciones técnicas y obligaciones,  una vez recibidas las cotizaciones de las firmas</t>
    </r>
    <r>
      <rPr>
        <b/>
        <sz val="11"/>
        <color theme="1"/>
        <rFont val="Calibri"/>
        <family val="2"/>
        <scheme val="minor"/>
      </rPr>
      <t xml:space="preserve"> SAG Servicios de Ingeniería SAS, Incomelec S.A.S.</t>
    </r>
    <r>
      <rPr>
        <sz val="11"/>
        <color theme="1"/>
        <rFont val="Calibri"/>
        <family val="2"/>
        <scheme val="minor"/>
      </rPr>
      <t xml:space="preserve">, se procedió a calcular el valor mínimo, máximo y promedio de cada ítem de las cotizaciones aportadas, con el fin de obtener el mejor costo para la Entidad,  se determinó que los valores promedio conforman un valor adecuado para determinar el presupuesto para el presente proceso de contratación el cual será hasta por la suma: </t>
    </r>
    <r>
      <rPr>
        <b/>
        <sz val="11"/>
        <color theme="1"/>
        <rFont val="Calibri"/>
        <family val="2"/>
        <scheme val="minor"/>
      </rPr>
      <t>MIL CUATROCIENTOS OCHENTA Y UN MILLONES  VEINTIUN MIL QUINIENTOS CINCUENTA Y DOS PESOS M/L ($1.481.021.552),</t>
    </r>
    <r>
      <rPr>
        <sz val="11"/>
        <color theme="1"/>
        <rFont val="Calibri"/>
        <family val="2"/>
        <scheme val="minor"/>
      </rPr>
      <t xml:space="preserve"> incluido IVA y demás impuestos a que haya lugar.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</si>
</sst>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_);[Red]\(&quot;$&quot;#,##0\)"/>
    <numFmt numFmtId="165" formatCode="_-&quot;$&quot;\ * #,##0.00_-;\-&quot;$&quot;\ * #,##0.00_-;_-&quot;$&quot;\ * &quot;-&quot;??_-;_-@_-"/>
    <numFmt numFmtId="166" formatCode="#,##0;[Red]#,##0"/>
    <numFmt numFmtId="167" formatCode="[$$-240A]\ #,##0"/>
    <numFmt numFmtId="168" formatCode="_-&quot;$&quot;\ * #,##0_-;\-&quot;$&quot;\ * #,##0_-;_-&quot;$&quot;\ * &quot;-&quot;??_-;_-@_-"/>
    <numFmt numFmtId="169" formatCode="[$$-240A]\ #,##0.00"/>
    <numFmt numFmtId="170" formatCode="0.0%"/>
  </numFmts>
  <fonts count="1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6100"/>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b/>
      <sz val="9"/>
      <name val="Arial Narrow"/>
      <family val="2"/>
    </font>
    <font>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C6EFCE"/>
      </patternFill>
    </fill>
    <fill>
      <patternFill patternType="solid">
        <fgColor theme="4" tint="-0.249977111117893"/>
        <bgColor indexed="64"/>
      </patternFill>
    </fill>
    <fill>
      <patternFill patternType="solid">
        <fgColor theme="7" tint="-0.249977111117893"/>
        <bgColor indexed="64"/>
      </patternFill>
    </fill>
    <fill>
      <patternFill patternType="solid">
        <fgColor theme="4" tint="-0.499984740745262"/>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B050"/>
        <bgColor indexed="64"/>
      </patternFill>
    </fill>
  </fills>
  <borders count="44">
    <border>
      <left/>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auto="1"/>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auto="1"/>
      </bottom>
      <diagonal/>
    </border>
    <border>
      <left/>
      <right style="medium">
        <color indexed="64"/>
      </right>
      <top/>
      <bottom style="thin">
        <color auto="1"/>
      </bottom>
      <diagonal/>
    </border>
    <border>
      <left/>
      <right/>
      <top/>
      <bottom style="thin">
        <color indexed="64"/>
      </bottom>
      <diagonal/>
    </border>
    <border>
      <left style="medium">
        <color indexed="64"/>
      </left>
      <right/>
      <top/>
      <bottom style="thin">
        <color auto="1"/>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indexed="64"/>
      </right>
      <top/>
      <bottom style="thin">
        <color auto="1"/>
      </bottom>
      <diagonal/>
    </border>
    <border>
      <left style="medium">
        <color indexed="64"/>
      </left>
      <right style="thin">
        <color indexed="64"/>
      </right>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4">
    <xf numFmtId="0" fontId="0" fillId="0" borderId="0"/>
    <xf numFmtId="165" fontId="1" fillId="0" borderId="0" applyFont="0" applyFill="0" applyBorder="0" applyAlignment="0" applyProtection="0"/>
    <xf numFmtId="0" fontId="5" fillId="4" borderId="0" applyNumberFormat="0" applyBorder="0" applyAlignment="0" applyProtection="0"/>
    <xf numFmtId="9" fontId="1" fillId="0" borderId="0" applyFont="0" applyFill="0" applyBorder="0" applyAlignment="0" applyProtection="0"/>
  </cellStyleXfs>
  <cellXfs count="92">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165" fontId="3" fillId="2" borderId="0" xfId="0" applyNumberFormat="1" applyFont="1" applyFill="1" applyAlignment="1">
      <alignment vertical="center"/>
    </xf>
    <xf numFmtId="0" fontId="2" fillId="7" borderId="5" xfId="0" applyFont="1" applyFill="1" applyBorder="1" applyAlignment="1">
      <alignment horizontal="center" vertical="center" wrapText="1"/>
    </xf>
    <xf numFmtId="167" fontId="3" fillId="5" borderId="5" xfId="0" applyNumberFormat="1" applyFont="1" applyFill="1" applyBorder="1" applyAlignment="1">
      <alignment horizontal="center" vertical="center" wrapText="1"/>
    </xf>
    <xf numFmtId="0" fontId="3" fillId="5" borderId="5" xfId="0" applyFont="1" applyFill="1" applyBorder="1" applyAlignment="1">
      <alignment horizontal="center" vertical="center" wrapText="1"/>
    </xf>
    <xf numFmtId="167" fontId="3" fillId="6" borderId="5" xfId="0" applyNumberFormat="1" applyFont="1" applyFill="1" applyBorder="1" applyAlignment="1">
      <alignment horizontal="center" vertical="center" wrapText="1"/>
    </xf>
    <xf numFmtId="168" fontId="3" fillId="0" borderId="15" xfId="0" applyNumberFormat="1" applyFont="1" applyBorder="1" applyAlignment="1">
      <alignment vertical="center"/>
    </xf>
    <xf numFmtId="167" fontId="3" fillId="0" borderId="15" xfId="0" applyNumberFormat="1" applyFont="1" applyBorder="1" applyAlignment="1">
      <alignment vertical="center"/>
    </xf>
    <xf numFmtId="0" fontId="2" fillId="3" borderId="19" xfId="0" applyFont="1" applyFill="1" applyBorder="1" applyAlignment="1">
      <alignment horizontal="left" vertical="center"/>
    </xf>
    <xf numFmtId="0" fontId="2" fillId="3" borderId="20" xfId="0" applyFont="1" applyFill="1" applyBorder="1" applyAlignment="1">
      <alignment vertical="center"/>
    </xf>
    <xf numFmtId="168" fontId="1" fillId="0" borderId="22" xfId="1" applyNumberFormat="1" applyFont="1" applyFill="1" applyBorder="1" applyAlignment="1">
      <alignment vertical="center" wrapText="1"/>
    </xf>
    <xf numFmtId="169" fontId="4" fillId="0" borderId="21" xfId="0" applyNumberFormat="1" applyFont="1" applyBorder="1" applyAlignment="1">
      <alignment horizontal="center" vertical="center" wrapText="1"/>
    </xf>
    <xf numFmtId="169" fontId="4" fillId="0" borderId="16" xfId="0" applyNumberFormat="1" applyFont="1" applyBorder="1" applyAlignment="1">
      <alignment horizontal="center" vertical="center" wrapText="1"/>
    </xf>
    <xf numFmtId="0" fontId="0" fillId="0" borderId="23" xfId="0" applyBorder="1" applyAlignment="1">
      <alignment horizontal="center" vertical="center" wrapText="1"/>
    </xf>
    <xf numFmtId="166" fontId="3" fillId="0" borderId="21" xfId="0" applyNumberFormat="1" applyFont="1" applyBorder="1" applyAlignment="1">
      <alignment horizontal="center" vertical="center" wrapText="1"/>
    </xf>
    <xf numFmtId="166" fontId="3" fillId="0" borderId="16" xfId="0" applyNumberFormat="1" applyFont="1" applyBorder="1" applyAlignment="1">
      <alignment horizontal="center" vertical="center" wrapText="1"/>
    </xf>
    <xf numFmtId="168" fontId="0" fillId="0" borderId="0" xfId="0" applyNumberFormat="1" applyAlignment="1">
      <alignment vertical="center"/>
    </xf>
    <xf numFmtId="168" fontId="3" fillId="0" borderId="0" xfId="0" applyNumberFormat="1" applyFont="1" applyAlignment="1">
      <alignment vertical="center"/>
    </xf>
    <xf numFmtId="167" fontId="3" fillId="0" borderId="0" xfId="0" applyNumberFormat="1" applyFont="1" applyAlignment="1">
      <alignment vertical="center"/>
    </xf>
    <xf numFmtId="168" fontId="0" fillId="0" borderId="25" xfId="1" applyNumberFormat="1" applyFont="1" applyFill="1" applyBorder="1" applyAlignment="1">
      <alignment vertical="center"/>
    </xf>
    <xf numFmtId="0" fontId="9" fillId="8" borderId="26" xfId="0" applyFont="1" applyFill="1" applyBorder="1" applyAlignment="1">
      <alignment horizontal="center" vertical="center" wrapText="1"/>
    </xf>
    <xf numFmtId="0" fontId="9" fillId="8" borderId="27" xfId="0" applyFont="1" applyFill="1" applyBorder="1" applyAlignment="1">
      <alignment horizontal="center" vertical="center" wrapText="1"/>
    </xf>
    <xf numFmtId="0" fontId="9" fillId="8" borderId="28" xfId="0" applyFont="1" applyFill="1" applyBorder="1" applyAlignment="1">
      <alignment horizontal="center" vertical="center" wrapText="1"/>
    </xf>
    <xf numFmtId="168" fontId="0" fillId="0" borderId="29" xfId="1" applyNumberFormat="1" applyFont="1" applyFill="1" applyBorder="1" applyAlignment="1">
      <alignment vertical="center"/>
    </xf>
    <xf numFmtId="0" fontId="0" fillId="0" borderId="24" xfId="0" applyBorder="1" applyAlignment="1">
      <alignment vertical="center" wrapText="1"/>
    </xf>
    <xf numFmtId="9" fontId="0" fillId="0" borderId="0" xfId="0" applyNumberFormat="1" applyAlignment="1">
      <alignment vertical="center"/>
    </xf>
    <xf numFmtId="167" fontId="4" fillId="2" borderId="17" xfId="2" applyNumberFormat="1" applyFont="1" applyFill="1" applyBorder="1" applyAlignment="1">
      <alignment horizontal="center" vertical="center" wrapText="1"/>
    </xf>
    <xf numFmtId="168" fontId="4" fillId="2" borderId="18" xfId="2" applyNumberFormat="1" applyFont="1" applyFill="1" applyBorder="1" applyAlignment="1">
      <alignment horizontal="center" vertical="center" wrapText="1"/>
    </xf>
    <xf numFmtId="167" fontId="4" fillId="2" borderId="1" xfId="2" applyNumberFormat="1" applyFont="1" applyFill="1" applyBorder="1" applyAlignment="1">
      <alignment horizontal="center" vertical="center" wrapText="1"/>
    </xf>
    <xf numFmtId="168" fontId="4" fillId="2" borderId="2" xfId="2" applyNumberFormat="1" applyFont="1" applyFill="1" applyBorder="1" applyAlignment="1">
      <alignment horizontal="center" vertical="center" wrapText="1"/>
    </xf>
    <xf numFmtId="167" fontId="4" fillId="2" borderId="30" xfId="2" applyNumberFormat="1" applyFont="1" applyFill="1" applyBorder="1" applyAlignment="1">
      <alignment horizontal="center" vertical="center" wrapText="1"/>
    </xf>
    <xf numFmtId="0" fontId="3" fillId="0" borderId="0" xfId="0" applyFont="1"/>
    <xf numFmtId="170" fontId="0" fillId="0" borderId="0" xfId="3" applyNumberFormat="1" applyFont="1" applyAlignment="1">
      <alignment horizontal="center"/>
    </xf>
    <xf numFmtId="10" fontId="0" fillId="0" borderId="0" xfId="3" applyNumberFormat="1" applyFont="1"/>
    <xf numFmtId="4" fontId="0" fillId="0" borderId="0" xfId="0" applyNumberFormat="1"/>
    <xf numFmtId="170" fontId="0" fillId="0" borderId="0" xfId="3" applyNumberFormat="1" applyFont="1"/>
    <xf numFmtId="0" fontId="10" fillId="10" borderId="31" xfId="0" applyFont="1" applyFill="1" applyBorder="1" applyAlignment="1">
      <alignment horizontal="center" vertical="center" wrapText="1"/>
    </xf>
    <xf numFmtId="0" fontId="10" fillId="10" borderId="32" xfId="0" applyFont="1" applyFill="1" applyBorder="1" applyAlignment="1">
      <alignment horizontal="center" vertical="center" wrapText="1"/>
    </xf>
    <xf numFmtId="0" fontId="10" fillId="0" borderId="33" xfId="0" applyFont="1" applyBorder="1" applyAlignment="1">
      <alignment horizontal="justify" vertical="center" wrapText="1"/>
    </xf>
    <xf numFmtId="0" fontId="10" fillId="0" borderId="34" xfId="0" applyFont="1" applyBorder="1" applyAlignment="1">
      <alignment horizontal="center" vertical="center"/>
    </xf>
    <xf numFmtId="164" fontId="10" fillId="0" borderId="34" xfId="0" applyNumberFormat="1" applyFont="1" applyBorder="1" applyAlignment="1">
      <alignment horizontal="right" vertical="center"/>
    </xf>
    <xf numFmtId="0" fontId="10" fillId="0" borderId="31" xfId="0" applyFont="1" applyBorder="1" applyAlignment="1">
      <alignment vertical="center" wrapText="1"/>
    </xf>
    <xf numFmtId="0" fontId="10" fillId="0" borderId="31" xfId="0" applyFont="1" applyBorder="1" applyAlignment="1">
      <alignment horizontal="center" vertical="center"/>
    </xf>
    <xf numFmtId="164" fontId="0" fillId="0" borderId="0" xfId="0" applyNumberFormat="1"/>
    <xf numFmtId="167" fontId="3" fillId="0" borderId="36" xfId="0" applyNumberFormat="1" applyFont="1" applyFill="1" applyBorder="1" applyAlignment="1">
      <alignment vertical="center"/>
    </xf>
    <xf numFmtId="167" fontId="3" fillId="0" borderId="36" xfId="0" applyNumberFormat="1" applyFont="1" applyBorder="1" applyAlignment="1">
      <alignment vertical="center"/>
    </xf>
    <xf numFmtId="167" fontId="3" fillId="0" borderId="37" xfId="0" applyNumberFormat="1" applyFont="1" applyBorder="1" applyAlignment="1">
      <alignment vertical="center"/>
    </xf>
    <xf numFmtId="0" fontId="0" fillId="0" borderId="38" xfId="0" applyBorder="1" applyAlignment="1">
      <alignment vertical="center" wrapText="1"/>
    </xf>
    <xf numFmtId="166" fontId="3" fillId="0" borderId="35" xfId="0" applyNumberFormat="1" applyFont="1" applyBorder="1" applyAlignment="1">
      <alignment horizontal="center" vertical="center" wrapText="1"/>
    </xf>
    <xf numFmtId="0" fontId="0" fillId="0" borderId="39" xfId="0" applyBorder="1" applyAlignment="1">
      <alignment horizontal="center" vertical="center" wrapText="1"/>
    </xf>
    <xf numFmtId="169" fontId="4" fillId="0" borderId="35" xfId="0" applyNumberFormat="1" applyFont="1" applyBorder="1" applyAlignment="1">
      <alignment horizontal="center" vertical="center" wrapText="1"/>
    </xf>
    <xf numFmtId="168" fontId="1" fillId="0" borderId="40" xfId="1" applyNumberFormat="1" applyFont="1" applyFill="1" applyBorder="1" applyAlignment="1">
      <alignment vertical="center" wrapText="1"/>
    </xf>
    <xf numFmtId="167" fontId="4" fillId="0" borderId="41" xfId="2" applyNumberFormat="1" applyFont="1" applyFill="1" applyBorder="1" applyAlignment="1">
      <alignment horizontal="center" vertical="center" wrapText="1"/>
    </xf>
    <xf numFmtId="168" fontId="4" fillId="0" borderId="42" xfId="2" applyNumberFormat="1" applyFont="1" applyFill="1" applyBorder="1" applyAlignment="1">
      <alignment horizontal="center" vertical="center" wrapText="1"/>
    </xf>
    <xf numFmtId="168" fontId="0" fillId="0" borderId="43" xfId="1" applyNumberFormat="1" applyFont="1" applyFill="1" applyBorder="1" applyAlignment="1">
      <alignment vertical="center"/>
    </xf>
    <xf numFmtId="168" fontId="0" fillId="0" borderId="42" xfId="1" applyNumberFormat="1" applyFont="1" applyFill="1" applyBorder="1" applyAlignment="1">
      <alignment vertical="center"/>
    </xf>
    <xf numFmtId="0" fontId="2" fillId="6" borderId="7"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5" borderId="5" xfId="0" applyFont="1" applyFill="1" applyBorder="1" applyAlignment="1">
      <alignment horizontal="center" vertical="center"/>
    </xf>
    <xf numFmtId="0" fontId="2" fillId="7" borderId="5" xfId="0" applyFont="1" applyFill="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6"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0" fillId="2" borderId="0" xfId="0" applyFill="1" applyAlignment="1">
      <alignment horizontal="center" vertical="center"/>
    </xf>
    <xf numFmtId="0" fontId="0" fillId="9" borderId="3" xfId="0" applyFill="1" applyBorder="1" applyAlignment="1">
      <alignment horizontal="center" vertical="center" wrapText="1"/>
    </xf>
    <xf numFmtId="0" fontId="0" fillId="9" borderId="11" xfId="0" applyFill="1" applyBorder="1" applyAlignment="1">
      <alignment horizontal="center" vertical="center" wrapText="1"/>
    </xf>
    <xf numFmtId="0" fontId="0" fillId="9" borderId="8" xfId="0" applyFill="1" applyBorder="1" applyAlignment="1">
      <alignment horizontal="center" vertical="center" wrapText="1"/>
    </xf>
    <xf numFmtId="0" fontId="0" fillId="9" borderId="6" xfId="0" applyFill="1" applyBorder="1" applyAlignment="1">
      <alignment horizontal="center" vertical="center"/>
    </xf>
    <xf numFmtId="0" fontId="0" fillId="9" borderId="9" xfId="0" applyFill="1" applyBorder="1" applyAlignment="1">
      <alignment horizontal="center" vertical="center"/>
    </xf>
    <xf numFmtId="0" fontId="0" fillId="9" borderId="10" xfId="0" applyFill="1" applyBorder="1" applyAlignment="1">
      <alignment horizontal="center" vertical="center"/>
    </xf>
    <xf numFmtId="0" fontId="0" fillId="2" borderId="8" xfId="0" applyFill="1" applyBorder="1" applyAlignment="1">
      <alignment horizontal="left" vertical="top" wrapText="1"/>
    </xf>
    <xf numFmtId="0" fontId="0" fillId="2" borderId="12" xfId="0" applyFill="1" applyBorder="1" applyAlignment="1">
      <alignment horizontal="left" vertical="top" wrapText="1"/>
    </xf>
    <xf numFmtId="0" fontId="0" fillId="2" borderId="6" xfId="0" applyFill="1" applyBorder="1" applyAlignment="1">
      <alignment horizontal="left" vertical="top" wrapText="1"/>
    </xf>
    <xf numFmtId="0" fontId="0" fillId="2" borderId="9" xfId="0" applyFill="1" applyBorder="1" applyAlignment="1">
      <alignment horizontal="left" vertical="top" wrapText="1"/>
    </xf>
    <xf numFmtId="0" fontId="0" fillId="2" borderId="0" xfId="0" applyFill="1" applyBorder="1" applyAlignment="1">
      <alignment horizontal="left" vertical="top" wrapText="1"/>
    </xf>
    <xf numFmtId="0" fontId="0" fillId="2" borderId="10"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11" xfId="0" applyFill="1" applyBorder="1" applyAlignment="1">
      <alignment horizontal="left" vertical="top" wrapText="1"/>
    </xf>
  </cellXfs>
  <cellStyles count="4">
    <cellStyle name="Bueno" xfId="2" builtinId="26"/>
    <cellStyle name="Moneda" xfId="1" builtinId="4"/>
    <cellStyle name="Normal" xfId="0" builtinId="0"/>
    <cellStyle name="Porcentaje" xfId="3" builtinId="5"/>
  </cellStyles>
  <dxfs count="0"/>
  <tableStyles count="0" defaultTableStyle="TableStyleMedium2" defaultPivotStyle="PivotStyleLight16"/>
  <colors>
    <mruColors>
      <color rgb="FF008000"/>
      <color rgb="FFFCCD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518583</xdr:colOff>
      <xdr:row>1</xdr:row>
      <xdr:rowOff>81493</xdr:rowOff>
    </xdr:from>
    <xdr:to>
      <xdr:col>0</xdr:col>
      <xdr:colOff>1843126</xdr:colOff>
      <xdr:row>3</xdr:row>
      <xdr:rowOff>14817</xdr:rowOff>
    </xdr:to>
    <xdr:pic>
      <xdr:nvPicPr>
        <xdr:cNvPr id="2" name="2 Imagen">
          <a:extLst>
            <a:ext uri="{FF2B5EF4-FFF2-40B4-BE49-F238E27FC236}">
              <a16:creationId xmlns:a16="http://schemas.microsoft.com/office/drawing/2014/main" id="{B5ACCA5D-8B77-4E83-84C4-F8289763CC9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1848" b="22603"/>
        <a:stretch/>
      </xdr:blipFill>
      <xdr:spPr>
        <a:xfrm>
          <a:off x="1629833" y="271993"/>
          <a:ext cx="1321368" cy="3143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N58"/>
  <sheetViews>
    <sheetView showGridLines="0" tabSelected="1" topLeftCell="A6" zoomScale="90" zoomScaleNormal="90" workbookViewId="0">
      <selection activeCell="S34" sqref="S34"/>
    </sheetView>
  </sheetViews>
  <sheetFormatPr baseColWidth="10" defaultRowHeight="15" x14ac:dyDescent="0.25"/>
  <cols>
    <col min="1" max="1" width="45.140625" style="1" customWidth="1"/>
    <col min="2" max="2" width="9.42578125" style="2" customWidth="1"/>
    <col min="3" max="3" width="9.7109375" style="2" customWidth="1"/>
    <col min="4" max="4" width="16" style="1" customWidth="1"/>
    <col min="5" max="5" width="27.7109375" style="1" customWidth="1"/>
    <col min="6" max="6" width="17.28515625" style="1" customWidth="1"/>
    <col min="7" max="7" width="22.42578125" style="1" customWidth="1"/>
    <col min="8" max="10" width="17.7109375" style="1" bestFit="1" customWidth="1"/>
    <col min="11" max="11" width="9.5703125" style="3" customWidth="1"/>
    <col min="12" max="12" width="23.5703125" style="1" customWidth="1"/>
    <col min="13" max="13" width="4.7109375" style="1" customWidth="1"/>
    <col min="14" max="14" width="16.42578125" style="1" bestFit="1" customWidth="1"/>
    <col min="15" max="16384" width="11.42578125" style="1"/>
  </cols>
  <sheetData>
    <row r="1" spans="1:14" ht="15" customHeight="1" x14ac:dyDescent="0.25">
      <c r="A1" s="64"/>
      <c r="B1" s="67" t="s">
        <v>13</v>
      </c>
      <c r="C1" s="68"/>
      <c r="D1" s="68"/>
      <c r="E1" s="68"/>
      <c r="F1" s="68"/>
      <c r="G1" s="68"/>
      <c r="H1" s="68"/>
      <c r="I1" s="68"/>
      <c r="J1" s="68"/>
      <c r="K1" s="68"/>
      <c r="L1" s="69"/>
      <c r="M1" s="3"/>
    </row>
    <row r="2" spans="1:14" x14ac:dyDescent="0.25">
      <c r="A2" s="65"/>
      <c r="B2" s="70"/>
      <c r="C2" s="71"/>
      <c r="D2" s="71"/>
      <c r="E2" s="71"/>
      <c r="F2" s="71"/>
      <c r="G2" s="71"/>
      <c r="H2" s="71"/>
      <c r="I2" s="71"/>
      <c r="J2" s="71"/>
      <c r="K2" s="71"/>
      <c r="L2" s="72"/>
      <c r="M2" s="3"/>
      <c r="N2" s="3"/>
    </row>
    <row r="3" spans="1:14" x14ac:dyDescent="0.25">
      <c r="A3" s="65"/>
      <c r="B3" s="70"/>
      <c r="C3" s="71"/>
      <c r="D3" s="71"/>
      <c r="E3" s="71"/>
      <c r="F3" s="71"/>
      <c r="G3" s="71"/>
      <c r="H3" s="71"/>
      <c r="I3" s="71"/>
      <c r="J3" s="71"/>
      <c r="K3" s="71"/>
      <c r="L3" s="72"/>
      <c r="M3" s="3"/>
      <c r="N3" s="3"/>
    </row>
    <row r="4" spans="1:14" ht="15.75" thickBot="1" x14ac:dyDescent="0.3">
      <c r="A4" s="66"/>
      <c r="B4" s="73"/>
      <c r="C4" s="74"/>
      <c r="D4" s="74"/>
      <c r="E4" s="74"/>
      <c r="F4" s="74"/>
      <c r="G4" s="74"/>
      <c r="H4" s="74"/>
      <c r="I4" s="74"/>
      <c r="J4" s="74"/>
      <c r="K4" s="74"/>
      <c r="L4" s="75"/>
      <c r="M4" s="3"/>
      <c r="N4" s="3"/>
    </row>
    <row r="5" spans="1:14" x14ac:dyDescent="0.25">
      <c r="A5" s="76"/>
      <c r="B5" s="76"/>
      <c r="C5" s="76"/>
      <c r="D5" s="76"/>
      <c r="E5" s="3"/>
      <c r="F5" s="3"/>
      <c r="G5" s="3"/>
      <c r="H5" s="3"/>
      <c r="I5" s="3"/>
      <c r="J5" s="3"/>
      <c r="L5" s="3"/>
      <c r="M5" s="3"/>
      <c r="N5" s="3"/>
    </row>
    <row r="6" spans="1:14" ht="15.75" thickBot="1" x14ac:dyDescent="0.3">
      <c r="A6" s="3"/>
      <c r="B6" s="3"/>
      <c r="C6" s="3"/>
      <c r="D6" s="3"/>
      <c r="E6" s="3"/>
      <c r="F6" s="3"/>
      <c r="G6" s="3"/>
      <c r="H6" s="3"/>
      <c r="I6" s="3"/>
      <c r="J6" s="3"/>
      <c r="L6" s="3"/>
      <c r="M6" s="3"/>
      <c r="N6" s="3"/>
    </row>
    <row r="7" spans="1:14" ht="15.75" thickBot="1" x14ac:dyDescent="0.3">
      <c r="A7" s="3"/>
      <c r="B7" s="3"/>
      <c r="C7" s="3"/>
      <c r="D7" s="12" t="s">
        <v>4</v>
      </c>
      <c r="E7" s="13"/>
      <c r="F7" s="3"/>
      <c r="G7" s="3"/>
      <c r="H7" s="3"/>
      <c r="I7" s="3"/>
      <c r="J7" s="3"/>
      <c r="L7" s="3"/>
      <c r="M7" s="3"/>
      <c r="N7" s="3"/>
    </row>
    <row r="8" spans="1:14" ht="23.25" customHeight="1" x14ac:dyDescent="0.25">
      <c r="A8" s="3"/>
      <c r="B8" s="3"/>
      <c r="C8" s="3"/>
      <c r="D8" s="79" t="s">
        <v>47</v>
      </c>
      <c r="E8" s="80"/>
      <c r="F8" s="3"/>
      <c r="G8" s="3"/>
      <c r="H8" s="3"/>
      <c r="I8" s="3"/>
      <c r="J8" s="3"/>
      <c r="L8" s="3"/>
      <c r="M8" s="3"/>
      <c r="N8" s="3"/>
    </row>
    <row r="9" spans="1:14" ht="24" customHeight="1" x14ac:dyDescent="0.25">
      <c r="A9" s="3"/>
      <c r="B9" s="3"/>
      <c r="C9" s="3"/>
      <c r="D9" s="81" t="s">
        <v>14</v>
      </c>
      <c r="E9" s="82"/>
      <c r="F9" s="3"/>
      <c r="G9" s="3"/>
      <c r="H9" s="3"/>
      <c r="I9" s="3"/>
      <c r="J9" s="3"/>
      <c r="L9" s="3"/>
      <c r="M9" s="3"/>
      <c r="N9" s="3"/>
    </row>
    <row r="10" spans="1:14" ht="33" customHeight="1" thickBot="1" x14ac:dyDescent="0.3">
      <c r="A10" s="3"/>
      <c r="B10" s="3"/>
      <c r="C10" s="3"/>
      <c r="D10" s="77" t="s">
        <v>21</v>
      </c>
      <c r="E10" s="78"/>
      <c r="F10" s="3"/>
      <c r="G10" s="3"/>
      <c r="H10" s="3"/>
      <c r="I10" s="3"/>
      <c r="J10" s="3"/>
      <c r="L10" s="3"/>
      <c r="M10" s="3"/>
      <c r="N10" s="3"/>
    </row>
    <row r="11" spans="1:14" ht="7.5" customHeight="1" x14ac:dyDescent="0.25">
      <c r="A11" s="3"/>
      <c r="B11" s="3"/>
      <c r="C11" s="3"/>
      <c r="D11" s="3"/>
      <c r="E11" s="3"/>
      <c r="F11" s="3"/>
      <c r="G11" s="3"/>
      <c r="H11" s="3"/>
      <c r="I11" s="3"/>
      <c r="J11" s="3"/>
      <c r="L11" s="3"/>
      <c r="M11" s="3"/>
      <c r="N11" s="3"/>
    </row>
    <row r="12" spans="1:14" ht="15.75" thickBot="1" x14ac:dyDescent="0.3">
      <c r="A12" s="3"/>
      <c r="B12" s="4"/>
      <c r="C12" s="4"/>
      <c r="D12" s="3"/>
      <c r="E12" s="3"/>
      <c r="F12" s="3"/>
      <c r="G12" s="3"/>
      <c r="H12" s="3"/>
      <c r="I12" s="3"/>
      <c r="J12" s="3"/>
      <c r="L12" s="3"/>
      <c r="M12" s="3"/>
      <c r="N12" s="3"/>
    </row>
    <row r="13" spans="1:14" ht="36" customHeight="1" thickBot="1" x14ac:dyDescent="0.3">
      <c r="A13" s="63" t="s">
        <v>3</v>
      </c>
      <c r="B13" s="63"/>
      <c r="C13" s="63"/>
      <c r="D13" s="62" t="s">
        <v>11</v>
      </c>
      <c r="E13" s="62"/>
      <c r="F13" s="60" t="s">
        <v>12</v>
      </c>
      <c r="G13" s="61"/>
      <c r="H13" s="24" t="s">
        <v>7</v>
      </c>
      <c r="I13" s="25" t="s">
        <v>8</v>
      </c>
      <c r="J13" s="26" t="s">
        <v>9</v>
      </c>
      <c r="M13" s="3"/>
    </row>
    <row r="14" spans="1:14" ht="35.25" customHeight="1" thickBot="1" x14ac:dyDescent="0.3">
      <c r="A14" s="6" t="s">
        <v>2</v>
      </c>
      <c r="B14" s="6" t="s">
        <v>0</v>
      </c>
      <c r="C14" s="6" t="s">
        <v>18</v>
      </c>
      <c r="D14" s="7" t="s">
        <v>6</v>
      </c>
      <c r="E14" s="8" t="s">
        <v>1</v>
      </c>
      <c r="F14" s="9" t="s">
        <v>5</v>
      </c>
      <c r="G14" s="9" t="s">
        <v>1</v>
      </c>
      <c r="H14" s="24" t="s">
        <v>10</v>
      </c>
      <c r="I14" s="25" t="s">
        <v>10</v>
      </c>
      <c r="J14" s="26" t="s">
        <v>10</v>
      </c>
      <c r="M14" s="3"/>
    </row>
    <row r="15" spans="1:14" ht="45" x14ac:dyDescent="0.25">
      <c r="A15" s="28" t="s">
        <v>15</v>
      </c>
      <c r="B15" s="18">
        <v>170</v>
      </c>
      <c r="C15" s="17" t="s">
        <v>17</v>
      </c>
      <c r="D15" s="15">
        <v>602701</v>
      </c>
      <c r="E15" s="14">
        <f t="shared" ref="E15:E17" si="0">D15*B15</f>
        <v>102459170</v>
      </c>
      <c r="F15" s="30">
        <v>1367709</v>
      </c>
      <c r="G15" s="31">
        <f>F15*B15</f>
        <v>232510530</v>
      </c>
      <c r="H15" s="23">
        <f>+MIN(E15,G15)</f>
        <v>102459170</v>
      </c>
      <c r="I15" s="23">
        <f>+MAX(E15,G15)</f>
        <v>232510530</v>
      </c>
      <c r="J15" s="27">
        <f>+AVERAGE(E15,G15)</f>
        <v>167484850</v>
      </c>
      <c r="L15" s="29"/>
      <c r="M15" s="3"/>
    </row>
    <row r="16" spans="1:14" ht="45" x14ac:dyDescent="0.25">
      <c r="A16" s="28" t="s">
        <v>16</v>
      </c>
      <c r="B16" s="19">
        <v>382</v>
      </c>
      <c r="C16" s="17" t="s">
        <v>17</v>
      </c>
      <c r="D16" s="16">
        <v>947016</v>
      </c>
      <c r="E16" s="14">
        <f>D16*B16</f>
        <v>361760112</v>
      </c>
      <c r="F16" s="34">
        <v>356838</v>
      </c>
      <c r="G16" s="33">
        <f t="shared" ref="G16:G17" si="1">F16*B16</f>
        <v>136312116</v>
      </c>
      <c r="H16" s="23">
        <f>+MIN(E16,G16)</f>
        <v>136312116</v>
      </c>
      <c r="I16" s="23">
        <f>+MAX(E16,G16)</f>
        <v>361760112</v>
      </c>
      <c r="J16" s="27">
        <f t="shared" ref="J16:J18" si="2">+AVERAGE(E16,G16)</f>
        <v>249036114</v>
      </c>
      <c r="L16" s="29"/>
      <c r="M16" s="3"/>
    </row>
    <row r="17" spans="1:14" ht="30" x14ac:dyDescent="0.25">
      <c r="A17" s="28" t="s">
        <v>19</v>
      </c>
      <c r="B17" s="19">
        <v>362</v>
      </c>
      <c r="C17" s="17" t="s">
        <v>17</v>
      </c>
      <c r="D17" s="16">
        <v>3071923</v>
      </c>
      <c r="E17" s="14">
        <f t="shared" si="0"/>
        <v>1112036126</v>
      </c>
      <c r="F17" s="32">
        <v>2658365</v>
      </c>
      <c r="G17" s="33">
        <f t="shared" si="1"/>
        <v>962328130</v>
      </c>
      <c r="H17" s="23">
        <f t="shared" ref="H17:H18" si="3">+MIN(E17,G17)</f>
        <v>962328130</v>
      </c>
      <c r="I17" s="23">
        <f t="shared" ref="I17:I18" si="4">+MAX(E17,G17)</f>
        <v>1112036126</v>
      </c>
      <c r="J17" s="27">
        <f t="shared" si="2"/>
        <v>1037182128</v>
      </c>
      <c r="L17" s="29"/>
      <c r="M17" s="3"/>
    </row>
    <row r="18" spans="1:14" ht="45.75" thickBot="1" x14ac:dyDescent="0.3">
      <c r="A18" s="51" t="s">
        <v>20</v>
      </c>
      <c r="B18" s="52">
        <v>20</v>
      </c>
      <c r="C18" s="53" t="s">
        <v>17</v>
      </c>
      <c r="D18" s="54">
        <v>1181133</v>
      </c>
      <c r="E18" s="55">
        <f>D18*B18</f>
        <v>23622660</v>
      </c>
      <c r="F18" s="56">
        <v>1550713</v>
      </c>
      <c r="G18" s="57">
        <f>F18*B18</f>
        <v>31014260</v>
      </c>
      <c r="H18" s="58">
        <f t="shared" si="3"/>
        <v>23622660</v>
      </c>
      <c r="I18" s="58">
        <f t="shared" si="4"/>
        <v>31014260</v>
      </c>
      <c r="J18" s="59">
        <f t="shared" si="2"/>
        <v>27318460</v>
      </c>
      <c r="L18" s="29"/>
      <c r="M18" s="3"/>
    </row>
    <row r="19" spans="1:14" ht="15.75" thickBot="1" x14ac:dyDescent="0.3">
      <c r="A19" s="3"/>
      <c r="B19" s="4"/>
      <c r="C19" s="4"/>
      <c r="D19" s="3"/>
      <c r="E19" s="10">
        <f>SUM(E15:E18)</f>
        <v>1599878068</v>
      </c>
      <c r="F19" s="5"/>
      <c r="G19" s="11">
        <f>SUM(G15:G18)</f>
        <v>1362165036</v>
      </c>
      <c r="H19" s="48">
        <f>SUM(H15:H18)</f>
        <v>1224722076</v>
      </c>
      <c r="I19" s="49">
        <f>SUM(I15:I18)</f>
        <v>1737321028</v>
      </c>
      <c r="J19" s="50">
        <f>SUM(J15:J18)</f>
        <v>1481021552</v>
      </c>
      <c r="L19" s="20"/>
      <c r="N19" s="20"/>
    </row>
    <row r="20" spans="1:14" x14ac:dyDescent="0.25">
      <c r="A20" s="3"/>
      <c r="B20" s="4"/>
      <c r="C20" s="4"/>
      <c r="D20" s="4"/>
      <c r="E20" s="21"/>
      <c r="F20" s="5"/>
      <c r="G20" s="22"/>
      <c r="H20" s="22"/>
      <c r="I20" s="22"/>
      <c r="J20" s="22"/>
      <c r="L20" s="20"/>
      <c r="N20" s="20"/>
    </row>
    <row r="21" spans="1:14" x14ac:dyDescent="0.25">
      <c r="A21" s="3"/>
      <c r="B21" s="4"/>
      <c r="C21" s="4"/>
      <c r="D21" s="3"/>
      <c r="E21" s="21"/>
      <c r="F21" s="5"/>
      <c r="G21" s="22"/>
      <c r="H21" s="22"/>
      <c r="I21" s="22"/>
      <c r="J21" s="22"/>
      <c r="L21" s="20"/>
      <c r="N21" s="20"/>
    </row>
    <row r="22" spans="1:14" ht="15.75" thickBot="1" x14ac:dyDescent="0.3">
      <c r="A22" s="3"/>
      <c r="B22" s="4"/>
      <c r="C22" s="4"/>
      <c r="D22" s="3"/>
      <c r="E22" s="3"/>
      <c r="F22" s="3"/>
      <c r="G22" s="3"/>
      <c r="H22" s="3"/>
      <c r="I22" s="3"/>
      <c r="J22" s="3"/>
      <c r="L22" s="20"/>
    </row>
    <row r="23" spans="1:14" ht="15" customHeight="1" x14ac:dyDescent="0.25">
      <c r="A23" s="83" t="s">
        <v>48</v>
      </c>
      <c r="B23" s="84"/>
      <c r="C23" s="84"/>
      <c r="D23" s="84"/>
      <c r="E23" s="84"/>
      <c r="F23" s="84"/>
      <c r="G23" s="84"/>
      <c r="H23" s="84"/>
      <c r="I23" s="84"/>
      <c r="J23" s="85"/>
      <c r="K23" s="1"/>
    </row>
    <row r="24" spans="1:14" x14ac:dyDescent="0.25">
      <c r="A24" s="86"/>
      <c r="B24" s="87"/>
      <c r="C24" s="87"/>
      <c r="D24" s="87"/>
      <c r="E24" s="87"/>
      <c r="F24" s="87"/>
      <c r="G24" s="87"/>
      <c r="H24" s="87"/>
      <c r="I24" s="87"/>
      <c r="J24" s="88"/>
      <c r="K24" s="1"/>
    </row>
    <row r="25" spans="1:14" x14ac:dyDescent="0.25">
      <c r="A25" s="86"/>
      <c r="B25" s="87"/>
      <c r="C25" s="87"/>
      <c r="D25" s="87"/>
      <c r="E25" s="87"/>
      <c r="F25" s="87"/>
      <c r="G25" s="87"/>
      <c r="H25" s="87"/>
      <c r="I25" s="87"/>
      <c r="J25" s="88"/>
      <c r="K25" s="1"/>
    </row>
    <row r="26" spans="1:14" x14ac:dyDescent="0.25">
      <c r="A26" s="86"/>
      <c r="B26" s="87"/>
      <c r="C26" s="87"/>
      <c r="D26" s="87"/>
      <c r="E26" s="87"/>
      <c r="F26" s="87"/>
      <c r="G26" s="87"/>
      <c r="H26" s="87"/>
      <c r="I26" s="87"/>
      <c r="J26" s="88"/>
      <c r="K26" s="1"/>
    </row>
    <row r="27" spans="1:14" x14ac:dyDescent="0.25">
      <c r="A27" s="86"/>
      <c r="B27" s="87"/>
      <c r="C27" s="87"/>
      <c r="D27" s="87"/>
      <c r="E27" s="87"/>
      <c r="F27" s="87"/>
      <c r="G27" s="87"/>
      <c r="H27" s="87"/>
      <c r="I27" s="87"/>
      <c r="J27" s="88"/>
      <c r="K27" s="1"/>
    </row>
    <row r="28" spans="1:14" ht="36" customHeight="1" thickBot="1" x14ac:dyDescent="0.3">
      <c r="A28" s="89"/>
      <c r="B28" s="90"/>
      <c r="C28" s="90"/>
      <c r="D28" s="90"/>
      <c r="E28" s="90"/>
      <c r="F28" s="90"/>
      <c r="G28" s="90"/>
      <c r="H28" s="90"/>
      <c r="I28" s="90"/>
      <c r="J28" s="91"/>
      <c r="K28" s="1"/>
    </row>
    <row r="29" spans="1:14" ht="33.75" customHeight="1" x14ac:dyDescent="0.25">
      <c r="A29" s="3"/>
      <c r="B29" s="4"/>
      <c r="C29" s="4"/>
      <c r="D29" s="3"/>
      <c r="E29" s="3"/>
      <c r="F29" s="3"/>
      <c r="G29" s="3"/>
      <c r="H29" s="3"/>
      <c r="I29" s="3"/>
      <c r="J29" s="3"/>
    </row>
    <row r="30" spans="1:14" x14ac:dyDescent="0.25">
      <c r="A30" s="3"/>
      <c r="B30" s="4"/>
      <c r="C30" s="4"/>
      <c r="D30" s="3"/>
      <c r="E30" s="3"/>
      <c r="F30" s="3"/>
      <c r="G30" s="3"/>
      <c r="H30" s="3"/>
      <c r="I30" s="3"/>
      <c r="J30" s="3"/>
    </row>
    <row r="31" spans="1:14" x14ac:dyDescent="0.25">
      <c r="A31" s="3"/>
      <c r="B31" s="4"/>
      <c r="C31" s="4"/>
      <c r="D31" s="3"/>
      <c r="E31" s="3"/>
      <c r="F31" s="3"/>
      <c r="G31" s="3"/>
      <c r="H31" s="3"/>
      <c r="I31" s="3"/>
      <c r="J31" s="3"/>
    </row>
    <row r="32" spans="1:14" x14ac:dyDescent="0.25">
      <c r="A32" s="3"/>
      <c r="B32" s="4"/>
      <c r="C32" s="4"/>
      <c r="D32" s="3"/>
      <c r="E32" s="3"/>
      <c r="F32" s="3"/>
      <c r="G32" s="3"/>
      <c r="H32" s="3"/>
      <c r="I32" s="3"/>
      <c r="J32" s="3"/>
    </row>
    <row r="33" spans="1:13" x14ac:dyDescent="0.25">
      <c r="A33" s="3"/>
      <c r="B33" s="4"/>
      <c r="C33" s="4"/>
      <c r="D33" s="3"/>
      <c r="E33" s="3"/>
      <c r="F33" s="3"/>
      <c r="G33" s="3"/>
      <c r="H33" s="3"/>
      <c r="I33" s="3"/>
      <c r="J33" s="3"/>
    </row>
    <row r="34" spans="1:13" x14ac:dyDescent="0.25">
      <c r="A34" s="3"/>
      <c r="B34" s="4"/>
      <c r="C34" s="4"/>
      <c r="D34" s="3"/>
      <c r="E34" s="3"/>
      <c r="F34" s="3"/>
      <c r="G34" s="3"/>
      <c r="H34" s="3"/>
      <c r="I34" s="3"/>
      <c r="J34" s="3"/>
    </row>
    <row r="35" spans="1:13" x14ac:dyDescent="0.25">
      <c r="A35" s="3"/>
      <c r="B35" s="4"/>
      <c r="C35" s="4"/>
      <c r="D35" s="3"/>
      <c r="E35" s="3"/>
      <c r="F35" s="3"/>
      <c r="G35" s="3"/>
      <c r="H35" s="3"/>
      <c r="I35" s="3"/>
      <c r="J35" s="3"/>
    </row>
    <row r="36" spans="1:13" x14ac:dyDescent="0.25">
      <c r="A36" s="3"/>
      <c r="B36" s="4"/>
      <c r="C36" s="4"/>
      <c r="D36" s="3"/>
      <c r="E36" s="3"/>
      <c r="F36" s="3"/>
      <c r="G36" s="3"/>
      <c r="H36" s="3"/>
      <c r="I36" s="3"/>
      <c r="J36" s="3"/>
    </row>
    <row r="37" spans="1:13" x14ac:dyDescent="0.25">
      <c r="A37" s="3"/>
      <c r="B37" s="4"/>
      <c r="C37" s="4"/>
      <c r="D37" s="3"/>
      <c r="E37" s="3"/>
      <c r="F37" s="3"/>
      <c r="G37" s="3"/>
      <c r="H37" s="3"/>
      <c r="I37" s="3"/>
      <c r="J37" s="3"/>
    </row>
    <row r="38" spans="1:13" x14ac:dyDescent="0.25">
      <c r="A38" s="3"/>
      <c r="B38" s="4"/>
      <c r="C38" s="4"/>
      <c r="D38" s="3"/>
      <c r="E38" s="3"/>
      <c r="F38" s="3"/>
      <c r="G38" s="3"/>
      <c r="H38" s="3"/>
      <c r="I38" s="3"/>
      <c r="J38" s="3"/>
      <c r="L38" s="3"/>
    </row>
    <row r="39" spans="1:13" x14ac:dyDescent="0.25">
      <c r="A39" s="3"/>
      <c r="B39" s="4"/>
      <c r="C39" s="4"/>
      <c r="D39" s="3"/>
      <c r="E39" s="3"/>
      <c r="F39" s="3"/>
      <c r="G39" s="3"/>
      <c r="H39" s="3"/>
      <c r="I39" s="3"/>
      <c r="J39" s="3"/>
      <c r="L39" s="3"/>
    </row>
    <row r="40" spans="1:13" x14ac:dyDescent="0.25">
      <c r="D40" s="3"/>
      <c r="E40" s="3"/>
      <c r="F40" s="3"/>
      <c r="G40" s="3"/>
      <c r="H40" s="3"/>
      <c r="I40" s="3"/>
      <c r="J40" s="3"/>
      <c r="L40" s="3"/>
    </row>
    <row r="41" spans="1:13" x14ac:dyDescent="0.25">
      <c r="D41" s="3"/>
      <c r="E41" s="3"/>
      <c r="F41" s="3"/>
      <c r="G41" s="3"/>
      <c r="H41" s="3"/>
      <c r="I41" s="3"/>
      <c r="J41" s="3"/>
      <c r="L41" s="3"/>
    </row>
    <row r="42" spans="1:13" x14ac:dyDescent="0.25">
      <c r="D42" s="3"/>
      <c r="E42" s="3"/>
      <c r="F42" s="3"/>
      <c r="G42" s="3"/>
      <c r="H42" s="3"/>
      <c r="I42" s="3"/>
      <c r="J42" s="3"/>
      <c r="L42" s="3"/>
    </row>
    <row r="44" spans="1:13" x14ac:dyDescent="0.25">
      <c r="M44" s="3"/>
    </row>
    <row r="45" spans="1:13" x14ac:dyDescent="0.25">
      <c r="M45" s="3"/>
    </row>
    <row r="46" spans="1:13" x14ac:dyDescent="0.25">
      <c r="M46" s="3"/>
    </row>
    <row r="47" spans="1:13" x14ac:dyDescent="0.25">
      <c r="M47" s="3"/>
    </row>
    <row r="48" spans="1:13" x14ac:dyDescent="0.25">
      <c r="M48" s="3"/>
    </row>
    <row r="49" spans="13:13" x14ac:dyDescent="0.25">
      <c r="M49" s="3"/>
    </row>
    <row r="50" spans="13:13" x14ac:dyDescent="0.25">
      <c r="M50" s="3"/>
    </row>
    <row r="51" spans="13:13" x14ac:dyDescent="0.25">
      <c r="M51" s="3"/>
    </row>
    <row r="52" spans="13:13" x14ac:dyDescent="0.25">
      <c r="M52" s="3"/>
    </row>
    <row r="53" spans="13:13" x14ac:dyDescent="0.25">
      <c r="M53" s="3"/>
    </row>
    <row r="54" spans="13:13" x14ac:dyDescent="0.25">
      <c r="M54" s="3"/>
    </row>
    <row r="55" spans="13:13" x14ac:dyDescent="0.25">
      <c r="M55" s="3"/>
    </row>
    <row r="56" spans="13:13" x14ac:dyDescent="0.25">
      <c r="M56" s="3"/>
    </row>
    <row r="57" spans="13:13" x14ac:dyDescent="0.25">
      <c r="M57" s="3"/>
    </row>
    <row r="58" spans="13:13" x14ac:dyDescent="0.25">
      <c r="M58" s="3"/>
    </row>
  </sheetData>
  <mergeCells count="10">
    <mergeCell ref="F13:G13"/>
    <mergeCell ref="D13:E13"/>
    <mergeCell ref="A13:C13"/>
    <mergeCell ref="A23:J28"/>
    <mergeCell ref="A1:A4"/>
    <mergeCell ref="B1:L4"/>
    <mergeCell ref="A5:D5"/>
    <mergeCell ref="D10:E10"/>
    <mergeCell ref="D8:E8"/>
    <mergeCell ref="D9:E9"/>
  </mergeCells>
  <pageMargins left="0.70866141732283472" right="0.70866141732283472" top="0.74803149606299213" bottom="0.74803149606299213" header="0.31496062992125984" footer="0.31496062992125984"/>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13AC0-63AC-46DA-B2DF-20650FD1BD67}">
  <dimension ref="C1:T12"/>
  <sheetViews>
    <sheetView workbookViewId="0">
      <selection activeCell="G12" sqref="G12"/>
    </sheetView>
  </sheetViews>
  <sheetFormatPr baseColWidth="10" defaultRowHeight="15" x14ac:dyDescent="0.25"/>
  <cols>
    <col min="3" max="3" width="36.7109375" customWidth="1"/>
    <col min="4" max="4" width="23.42578125" customWidth="1"/>
    <col min="5" max="5" width="13.85546875" bestFit="1" customWidth="1"/>
    <col min="6" max="7" width="14.28515625" bestFit="1" customWidth="1"/>
  </cols>
  <sheetData>
    <row r="1" spans="3:20" x14ac:dyDescent="0.25">
      <c r="O1" s="35" t="s">
        <v>22</v>
      </c>
      <c r="P1" s="35" t="s">
        <v>23</v>
      </c>
      <c r="Q1" t="s">
        <v>24</v>
      </c>
      <c r="R1" t="s">
        <v>25</v>
      </c>
      <c r="S1" t="s">
        <v>25</v>
      </c>
      <c r="T1" s="36" t="s">
        <v>26</v>
      </c>
    </row>
    <row r="2" spans="3:20" ht="15.75" thickBot="1" x14ac:dyDescent="0.3">
      <c r="O2" t="s">
        <v>27</v>
      </c>
      <c r="P2" s="37">
        <v>0.13119999999999998</v>
      </c>
      <c r="Q2" t="s">
        <v>27</v>
      </c>
      <c r="R2" s="38">
        <v>4810.2</v>
      </c>
      <c r="S2" s="38">
        <v>4810.2</v>
      </c>
      <c r="T2" s="39">
        <v>0.20824081423504706</v>
      </c>
    </row>
    <row r="3" spans="3:20" ht="33.75" thickBot="1" x14ac:dyDescent="0.3">
      <c r="C3" s="40" t="s">
        <v>28</v>
      </c>
      <c r="D3" s="41" t="s">
        <v>29</v>
      </c>
      <c r="E3" s="41" t="s">
        <v>30</v>
      </c>
      <c r="F3" s="41" t="s">
        <v>31</v>
      </c>
      <c r="G3" s="41" t="s">
        <v>32</v>
      </c>
      <c r="O3" t="s">
        <v>33</v>
      </c>
      <c r="P3" s="37">
        <v>9.2799999999999994E-2</v>
      </c>
      <c r="Q3" t="s">
        <v>33</v>
      </c>
      <c r="R3" s="38">
        <v>3822.05</v>
      </c>
      <c r="S3" s="38">
        <v>3822.05</v>
      </c>
      <c r="T3" s="39">
        <v>-0.20542804872978249</v>
      </c>
    </row>
    <row r="4" spans="3:20" ht="50.25" thickBot="1" x14ac:dyDescent="0.3">
      <c r="C4" s="42" t="s">
        <v>34</v>
      </c>
      <c r="D4" s="43" t="s">
        <v>35</v>
      </c>
      <c r="E4" s="44">
        <v>816379605</v>
      </c>
      <c r="F4" s="44">
        <f>+E4*(1+$P$2)*(1+$P$3)*(1+$P$4)*(1+$P$5)</f>
        <v>1115811119.8843977</v>
      </c>
      <c r="G4" s="44">
        <f>+F4*(1+$T$2)*(1+$T$3)*(1+$T$4)*(1+$T$5)</f>
        <v>1053007576.2579936</v>
      </c>
      <c r="O4" t="s">
        <v>36</v>
      </c>
      <c r="P4" s="37">
        <v>5.2000000000000005E-2</v>
      </c>
      <c r="Q4" t="s">
        <v>36</v>
      </c>
      <c r="R4" s="38">
        <v>4409.1499999999996</v>
      </c>
      <c r="S4" s="38">
        <v>4409.1499999999996</v>
      </c>
      <c r="T4" s="39">
        <v>0.15360866550673052</v>
      </c>
    </row>
    <row r="5" spans="3:20" ht="50.25" thickBot="1" x14ac:dyDescent="0.3">
      <c r="C5" s="42" t="s">
        <v>37</v>
      </c>
      <c r="D5" s="43" t="s">
        <v>38</v>
      </c>
      <c r="E5" s="44">
        <v>1037971678</v>
      </c>
      <c r="F5" s="44">
        <f>+E5*(1+$P$3)*(1+$P$4)*(1+$P$5)</f>
        <v>1254136032.5720484</v>
      </c>
      <c r="G5" s="44">
        <f>+F5*(1+$T$3)*(1+$T$4)*(1+$T$5)</f>
        <v>979562056.72441721</v>
      </c>
      <c r="O5" t="s">
        <v>39</v>
      </c>
      <c r="P5" s="37">
        <v>5.0999999999999997E-2</v>
      </c>
      <c r="Q5" t="s">
        <v>39</v>
      </c>
      <c r="R5" s="38">
        <v>3757.08</v>
      </c>
      <c r="S5" s="38">
        <v>3757.08</v>
      </c>
      <c r="T5" s="39">
        <v>-0.14789018291507428</v>
      </c>
    </row>
    <row r="6" spans="3:20" ht="50.25" thickBot="1" x14ac:dyDescent="0.3">
      <c r="C6" s="42" t="s">
        <v>37</v>
      </c>
      <c r="D6" s="43" t="s">
        <v>40</v>
      </c>
      <c r="E6" s="44">
        <v>992579487</v>
      </c>
      <c r="F6" s="44">
        <f>+E6*(1+$P$4)*(1+$P$5)</f>
        <v>1097447494.9605238</v>
      </c>
      <c r="G6" s="44">
        <f>+F6*(1+$T$4)*(1+$T$5)</f>
        <v>1078792280.1549654</v>
      </c>
    </row>
    <row r="7" spans="3:20" ht="66.75" thickBot="1" x14ac:dyDescent="0.3">
      <c r="C7" s="45" t="s">
        <v>41</v>
      </c>
      <c r="D7" s="46" t="s">
        <v>42</v>
      </c>
      <c r="E7" s="44">
        <v>901597275</v>
      </c>
      <c r="F7" s="44">
        <f>+E7*(1+$P$5)</f>
        <v>947578736.02499998</v>
      </c>
      <c r="G7" s="44">
        <f>+F7*(1+$T$5)</f>
        <v>807441143.42782784</v>
      </c>
    </row>
    <row r="9" spans="3:20" x14ac:dyDescent="0.25">
      <c r="E9" t="s">
        <v>43</v>
      </c>
      <c r="F9" s="47">
        <f>AVERAGE(F4:F7)</f>
        <v>1103743345.8604925</v>
      </c>
      <c r="G9" s="47">
        <f>AVERAGE(G4:G7)</f>
        <v>979700764.14130104</v>
      </c>
    </row>
    <row r="10" spans="3:20" x14ac:dyDescent="0.25">
      <c r="E10" t="s">
        <v>44</v>
      </c>
      <c r="F10" s="47">
        <f>MEDIAN(F4:F7)</f>
        <v>1106629307.4224608</v>
      </c>
      <c r="G10" s="47">
        <f>MEDIAN(G4:G7)</f>
        <v>1016284816.4912055</v>
      </c>
    </row>
    <row r="11" spans="3:20" x14ac:dyDescent="0.25">
      <c r="E11" t="s">
        <v>45</v>
      </c>
      <c r="F11" s="47">
        <f>STDEVA(F4:F6)</f>
        <v>85656583.721693635</v>
      </c>
      <c r="G11" s="47">
        <f>STDEVA(G4:G6)</f>
        <v>51487429.755051181</v>
      </c>
    </row>
    <row r="12" spans="3:20" x14ac:dyDescent="0.25">
      <c r="E12" t="s">
        <v>46</v>
      </c>
      <c r="F12" s="37">
        <f>+F11/F9</f>
        <v>7.7605526722260482E-2</v>
      </c>
      <c r="G12" s="37">
        <f>+G11/G9</f>
        <v>5.2554240682030552E-2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Cotizaciones -comparativo</vt:lpstr>
      <vt:lpstr>Historico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Ilvis Patricia Serrano Bonacelly</dc:creator>
  <cp:lastModifiedBy>Nora Constanza Parra Naranjo</cp:lastModifiedBy>
  <cp:lastPrinted>2023-02-08T21:33:33Z</cp:lastPrinted>
  <dcterms:created xsi:type="dcterms:W3CDTF">2022-11-04T16:41:37Z</dcterms:created>
  <dcterms:modified xsi:type="dcterms:W3CDTF">2026-10-06T13:13:35Z</dcterms:modified>
</cp:coreProperties>
</file>